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anw\Downloads\"/>
    </mc:Choice>
  </mc:AlternateContent>
  <xr:revisionPtr revIDLastSave="0" documentId="13_ncr:1_{350CFCD3-742B-4F7E-99B5-78A47DC74BDF}" xr6:coauthVersionLast="47" xr6:coauthVersionMax="47" xr10:uidLastSave="{00000000-0000-0000-0000-000000000000}"/>
  <bookViews>
    <workbookView xWindow="-108" yWindow="-108" windowWidth="23256" windowHeight="12456" tabRatio="792" activeTab="2" xr2:uid="{00000000-000D-0000-FFFF-FFFF00000000}"/>
  </bookViews>
  <sheets>
    <sheet name="LISTA CLIENTES" sheetId="184" r:id="rId1"/>
    <sheet name="Clientes" sheetId="183" state="hidden" r:id="rId2"/>
    <sheet name="INGRESO" sheetId="170" r:id="rId3"/>
    <sheet name="SALIDA" sheetId="179" r:id="rId4"/>
    <sheet name="INGRESOS (2)" sheetId="206" state="hidden" r:id="rId5"/>
    <sheet name="DISTRIBUCIÓN" sheetId="186" r:id="rId6"/>
    <sheet name="OCUPACION_UBIC" sheetId="204" r:id="rId7"/>
    <sheet name="CAT_UBIC" sheetId="208" state="hidden" r:id="rId8"/>
    <sheet name="VIGENTES (2)" sheetId="185" state="hidden" r:id="rId9"/>
    <sheet name="MES_ACTUAL" sheetId="172" state="hidden" r:id="rId10"/>
    <sheet name="VIGENTES" sheetId="191" r:id="rId11"/>
    <sheet name="INGRESOS" sheetId="181" r:id="rId12"/>
    <sheet name="SALIDAS" sheetId="180" r:id="rId13"/>
    <sheet name="HISTORICO" sheetId="175" state="hidden" r:id="rId14"/>
  </sheets>
  <functionGroups builtInGroupCount="19"/>
  <definedNames>
    <definedName name="_xlnm._FilterDatabase" localSheetId="1" hidden="1">Clientes!#REF!</definedName>
    <definedName name="_xlnm._FilterDatabase" localSheetId="13" hidden="1">HISTORICO!$A$1:$AJ$3000</definedName>
    <definedName name="_xlnm._FilterDatabase" localSheetId="9" hidden="1">MES_ACTUAL!$A$1:$AK$3000</definedName>
    <definedName name="_xlnm._FilterDatabase" localSheetId="8" hidden="1">'VIGENTES (2)'!$A$1:$AK$3000</definedName>
    <definedName name="_xleta.DATE" hidden="1" xlm="1">#NAME?</definedName>
    <definedName name="_xleta.INDEX" hidden="1" xlm="1">#NAME?</definedName>
    <definedName name="_xlpm.a" hidden="1" xlm="1">#NAME?</definedName>
    <definedName name="_xlpm.altura" hidden="1" xlm="1">#NAME?</definedName>
    <definedName name="_xlpm.ancla" hidden="1" xlm="1">#NAME?</definedName>
    <definedName name="_xlpm.cap" hidden="1" xlm="1">#NAME?</definedName>
    <definedName name="_xlpm.cont" hidden="1" xlm="1">#NAME?</definedName>
    <definedName name="_xlpm.f" hidden="1" xlm="1">#NAME?</definedName>
    <definedName name="_xlpm.fila" hidden="1" xlm="1">#NAME?</definedName>
    <definedName name="_xlpm.idx" hidden="1" xlm="1">#NAME?</definedName>
    <definedName name="_xlpm.k" hidden="1" xlm="1">#NAME?</definedName>
    <definedName name="_xlpm.l" hidden="1" xlm="1">#NAME?</definedName>
    <definedName name="_xlpm.lad" hidden="1" xlm="1">#NAME?</definedName>
    <definedName name="_xlpm.lado" hidden="1" xlm="1">#NAME?</definedName>
    <definedName name="_xlpm.maxP" hidden="1" xlm="1">#NAME?</definedName>
    <definedName name="_xlpm.ocupado" hidden="1" xlm="1">#NAME?</definedName>
    <definedName name="_xlpm.p" hidden="1" xlm="1">#NAME?</definedName>
    <definedName name="_xlpm.patio" hidden="1" xlm="1">#NAME?</definedName>
    <definedName name="_xlpm.pos" hidden="1" xlm="1">#NAME?</definedName>
    <definedName name="_xlpm.s" hidden="1" xlm="1">#NAME?</definedName>
    <definedName name="_xlpm.score1" hidden="1" xlm="1">#NAME?</definedName>
    <definedName name="_xlpm.score2" hidden="1" xlm="1">#NAME?</definedName>
    <definedName name="_xlpm.score3" hidden="1" xlm="1">#NAME?</definedName>
    <definedName name="_xlpm.slot" hidden="1" xlm="1">#NAME?</definedName>
    <definedName name="_xlpm.subpos" hidden="1" xlm="1">#NAME?</definedName>
    <definedName name="_xlpm.TGO_in" hidden="1" xlm="1">#NAME?</definedName>
    <definedName name="_xlpm.tgovig_abajo" hidden="1" xlm="1">#NAME?</definedName>
    <definedName name="_xlpm.tipo" hidden="1" xlm="1">#NAME?</definedName>
    <definedName name="_xlpm.ub" hidden="1" xlm="1">#NAME?</definedName>
    <definedName name="_xlpm.v" hidden="1" xlm="1">#NAME?</definedName>
    <definedName name="_xlpm.val" hidden="1" xlm="1">#NAME?</definedName>
    <definedName name="CORREA">#REF!</definedName>
    <definedName name="VALOR.INICIAL.VOUCHER.INGRESO">IF(OR(#REF!&lt;=0,#REF!= ""), "",     IF(OR(#REF!="1X40 RF VACIO",#REF!= "1X40 DRY VACIO"),         IF(#REF!="CUSTODIA", 25000,             IF(OR(#REF!="TRASPASO",#REF!="MOVIMIENTO"), 18000, "")         ),         IF(OR(#REF!="1X20 RF VACIO",#REF!= "1X20 DRY VACIO",#REF!= "ISOTANK"),             IF(#REF!="CUSTODIA", 18000,                 IF(OR(#REF!="TRASPASO",#REF!="MOVIMIENTO"), 15000, "Error en tipo de acción")             ),             IF(AND(OR(#REF!="PALLET",#REF!= "CAJON"),#REF!= "CUSTODIA"),                 IF(#REF!="SI (XL)", 7000*#REF!,                     IF(#REF!="SI (XXL)", 9000*#REF!,                         IF(#REF!="SI (OTRO)", "", 5000*#REF!)                     )                 ),                 IF(AND(OR(#REF!="PALLET",#REF!= "CAJON"),OR(#REF!="TRASPASO",#REF!="MOVIMIENTO")),                     IF(#REF!="SI (XL)", 5000*#REF!,                         IF(#REF!="SI (XXL)", 7000*#REF!,                             IF(#REF!="SI (OTRO)", "", 3500*#REF!)                         )                     ),                     ""                 )             )         )     ) )</definedName>
    <definedName name="VOUCHER_INGRESO" comment="Insertar función en nombre de cliente. Al copiar el número de ingreso rellena el voucher automáticamente">VLOOKUP(#REF!,INDIRECT("'"&amp;#REF!&amp;"'!A2:AG7541"),{2;3;4;5;6;7;8;9;10;11;12;13;14;15;16;17;18;19;20},FALSE)</definedName>
    <definedName name="VOUCHER_SALIDA" comment="Insertar función en nombre de cliente. Al copiar el número de ingreso rellena el voucher automáticamente">VLOOKUP(#REF!,INDIRECT("'"&amp;#REF!&amp;"'!A2:AG7541"),{2;3;4;5;6;7;8;9;10;11;12;13;14;15;16;17;18;19;20;21;22;23;24;25;26;27;28;29;30;31;32;33},FALSE)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204" l="1"/>
  <c r="O7" i="204" s="1" a="1"/>
  <c r="O7" i="204" s="1"/>
  <c r="N7" i="204"/>
  <c r="M6" i="204"/>
  <c r="O6" i="204" s="1" a="1"/>
  <c r="O6" i="204" s="1"/>
  <c r="N6" i="204"/>
  <c r="M5" i="204"/>
  <c r="O5" i="204" s="1" a="1"/>
  <c r="O5" i="204" s="1"/>
  <c r="N5" i="204"/>
  <c r="M4" i="204"/>
  <c r="O4" i="204" s="1" a="1"/>
  <c r="O4" i="204" s="1"/>
  <c r="N4" i="204"/>
  <c r="M3" i="204"/>
  <c r="O3" i="204" s="1" a="1"/>
  <c r="O3" i="204" s="1"/>
  <c r="N3" i="204"/>
  <c r="M2" i="204"/>
  <c r="O2" i="204" s="1" a="1"/>
  <c r="O2" i="204" s="1"/>
  <c r="N2" i="204"/>
  <c r="Q3" i="208"/>
  <c r="Q4" i="208"/>
  <c r="Q5" i="208"/>
  <c r="Q6" i="208"/>
  <c r="Q7" i="208"/>
  <c r="Q8" i="208"/>
  <c r="Q9" i="208"/>
  <c r="Q10" i="208"/>
  <c r="Q11" i="208"/>
  <c r="Q12" i="208"/>
  <c r="Q13" i="208"/>
  <c r="Q14" i="208"/>
  <c r="Q15" i="208"/>
  <c r="Q16" i="208"/>
  <c r="Q17" i="208"/>
  <c r="Q18" i="208"/>
  <c r="Q19" i="208"/>
  <c r="Q20" i="208"/>
  <c r="Q21" i="208"/>
  <c r="Q22" i="208"/>
  <c r="Q23" i="208"/>
  <c r="Q24" i="208"/>
  <c r="Q25" i="208"/>
  <c r="Q26" i="208"/>
  <c r="Q27" i="208"/>
  <c r="Q28" i="208"/>
  <c r="Q29" i="208"/>
  <c r="Q30" i="208"/>
  <c r="Q31" i="208"/>
  <c r="Q32" i="208"/>
  <c r="Q33" i="208"/>
  <c r="Q34" i="208"/>
  <c r="Q35" i="208"/>
  <c r="Q36" i="208"/>
  <c r="Q37" i="208"/>
  <c r="Q38" i="208"/>
  <c r="Q39" i="208"/>
  <c r="Q40" i="208"/>
  <c r="Q41" i="208"/>
  <c r="Q42" i="208"/>
  <c r="Q43" i="208"/>
  <c r="Q44" i="208"/>
  <c r="Q45" i="208"/>
  <c r="Q46" i="208"/>
  <c r="Q47" i="208"/>
  <c r="Q48" i="208"/>
  <c r="Q49" i="208"/>
  <c r="Q50" i="208"/>
  <c r="Q51" i="208"/>
  <c r="Q52" i="208"/>
  <c r="Q53" i="208"/>
  <c r="Q54" i="208"/>
  <c r="Q55" i="208"/>
  <c r="Q56" i="208"/>
  <c r="Q57" i="208"/>
  <c r="Q58" i="208"/>
  <c r="Q59" i="208"/>
  <c r="Q60" i="208"/>
  <c r="Q61" i="208"/>
  <c r="Q62" i="208"/>
  <c r="Q63" i="208"/>
  <c r="Q64" i="208"/>
  <c r="Q65" i="208"/>
  <c r="Q66" i="208"/>
  <c r="Q67" i="208"/>
  <c r="Q68" i="208"/>
  <c r="Q69" i="208"/>
  <c r="Q70" i="208"/>
  <c r="Q71" i="208"/>
  <c r="Q72" i="208"/>
  <c r="Q73" i="208"/>
  <c r="Q2" i="208"/>
  <c r="T2" i="208" l="1" a="1"/>
  <c r="T2" i="208" s="1"/>
  <c r="M3" i="208"/>
  <c r="N13" i="208" s="1" a="1"/>
  <c r="N13" i="208" s="1"/>
  <c r="M4" i="208"/>
  <c r="N4" i="208" s="1" a="1"/>
  <c r="N4" i="208" s="1"/>
  <c r="M5" i="208"/>
  <c r="M6" i="208"/>
  <c r="N16" i="208" s="1" a="1"/>
  <c r="N16" i="208" s="1"/>
  <c r="M7" i="208"/>
  <c r="N7" i="208" s="1" a="1"/>
  <c r="N7" i="208" s="1"/>
  <c r="M8" i="208"/>
  <c r="N18" i="208" s="1" a="1"/>
  <c r="N18" i="208" s="1"/>
  <c r="M9" i="208"/>
  <c r="N9" i="208" s="1" a="1"/>
  <c r="N9" i="208" s="1"/>
  <c r="M10" i="208"/>
  <c r="N10" i="208" s="1" a="1"/>
  <c r="N10" i="208" s="1"/>
  <c r="M11" i="208"/>
  <c r="N11" i="208" s="1" a="1"/>
  <c r="N11" i="208" s="1"/>
  <c r="M12" i="208"/>
  <c r="M13" i="208"/>
  <c r="M14" i="208"/>
  <c r="M15" i="208"/>
  <c r="M16" i="208"/>
  <c r="M17" i="208"/>
  <c r="M18" i="208"/>
  <c r="M19" i="208"/>
  <c r="M20" i="208"/>
  <c r="M21" i="208"/>
  <c r="M22" i="208"/>
  <c r="N22" i="208" s="1" a="1"/>
  <c r="N22" i="208" s="1"/>
  <c r="M23" i="208"/>
  <c r="N35" i="208" s="1" a="1"/>
  <c r="N35" i="208" s="1"/>
  <c r="M24" i="208"/>
  <c r="N24" i="208" s="1" a="1"/>
  <c r="N24" i="208" s="1"/>
  <c r="M25" i="208"/>
  <c r="N37" i="208" s="1" a="1"/>
  <c r="N37" i="208" s="1"/>
  <c r="M26" i="208"/>
  <c r="N26" i="208" s="1" a="1"/>
  <c r="N26" i="208" s="1"/>
  <c r="M27" i="208"/>
  <c r="N27" i="208" s="1" a="1"/>
  <c r="N27" i="208" s="1"/>
  <c r="M28" i="208"/>
  <c r="N28" i="208" s="1" a="1"/>
  <c r="N28" i="208" s="1"/>
  <c r="M29" i="208"/>
  <c r="M30" i="208"/>
  <c r="N30" i="208" s="1" a="1"/>
  <c r="N30" i="208" s="1"/>
  <c r="M31" i="208"/>
  <c r="N31" i="208" s="1" a="1"/>
  <c r="N31" i="208" s="1"/>
  <c r="M32" i="208"/>
  <c r="N32" i="208" s="1" a="1"/>
  <c r="N32" i="208" s="1"/>
  <c r="M33" i="208"/>
  <c r="N45" i="208" s="1" a="1"/>
  <c r="N45" i="208" s="1"/>
  <c r="M34" i="208"/>
  <c r="M35" i="208"/>
  <c r="M36" i="208"/>
  <c r="M37" i="208"/>
  <c r="M38" i="208"/>
  <c r="M39" i="208"/>
  <c r="M40" i="208"/>
  <c r="M41" i="208"/>
  <c r="M42" i="208"/>
  <c r="M43" i="208"/>
  <c r="M44" i="208"/>
  <c r="M45" i="208"/>
  <c r="M46" i="208"/>
  <c r="M47" i="208"/>
  <c r="N47" i="208" s="1" a="1"/>
  <c r="N47" i="208" s="1"/>
  <c r="M48" i="208"/>
  <c r="N62" i="208" s="1" a="1"/>
  <c r="N62" i="208" s="1"/>
  <c r="M49" i="208"/>
  <c r="N49" i="208" s="1" a="1"/>
  <c r="N49" i="208" s="1"/>
  <c r="M50" i="208"/>
  <c r="N64" i="208" s="1" a="1"/>
  <c r="N64" i="208" s="1"/>
  <c r="M51" i="208"/>
  <c r="N51" i="208" s="1" a="1"/>
  <c r="N51" i="208" s="1"/>
  <c r="M52" i="208"/>
  <c r="N52" i="208" s="1" a="1"/>
  <c r="N52" i="208" s="1"/>
  <c r="M53" i="208"/>
  <c r="M54" i="208"/>
  <c r="N54" i="208" s="1" a="1"/>
  <c r="N54" i="208" s="1"/>
  <c r="M55" i="208"/>
  <c r="N69" i="208" s="1" a="1"/>
  <c r="N69" i="208" s="1"/>
  <c r="M56" i="208"/>
  <c r="N56" i="208" s="1" a="1"/>
  <c r="N56" i="208" s="1"/>
  <c r="M57" i="208"/>
  <c r="N57" i="208" s="1" a="1"/>
  <c r="N57" i="208" s="1"/>
  <c r="M58" i="208"/>
  <c r="N58" i="208" s="1" a="1"/>
  <c r="N58" i="208" s="1"/>
  <c r="M59" i="208"/>
  <c r="M60" i="208"/>
  <c r="M61" i="208"/>
  <c r="M62" i="208"/>
  <c r="M63" i="208"/>
  <c r="M64" i="208"/>
  <c r="M65" i="208"/>
  <c r="M66" i="208"/>
  <c r="M67" i="208"/>
  <c r="M68" i="208"/>
  <c r="M69" i="208"/>
  <c r="M70" i="208"/>
  <c r="M71" i="208"/>
  <c r="M72" i="208"/>
  <c r="M73" i="208"/>
  <c r="N5" i="208" a="1"/>
  <c r="N5" i="208" s="1"/>
  <c r="N6" i="208" a="1"/>
  <c r="N6" i="208" s="1"/>
  <c r="N14" i="208" a="1"/>
  <c r="N14" i="208" s="1"/>
  <c r="N15" i="208" a="1"/>
  <c r="N15" i="208" s="1"/>
  <c r="N17" i="208" a="1"/>
  <c r="N17" i="208" s="1"/>
  <c r="N21" i="208" a="1"/>
  <c r="N21" i="208" s="1"/>
  <c r="N29" i="208" a="1"/>
  <c r="N29" i="208" s="1"/>
  <c r="N34" i="208" a="1"/>
  <c r="N34" i="208" s="1"/>
  <c r="N41" i="208" a="1"/>
  <c r="N41" i="208" s="1"/>
  <c r="N42" i="208" a="1"/>
  <c r="N42" i="208" s="1"/>
  <c r="N46" i="208" a="1"/>
  <c r="N46" i="208" s="1"/>
  <c r="N53" i="208" a="1"/>
  <c r="N53" i="208" s="1"/>
  <c r="N59" i="208" a="1"/>
  <c r="N59" i="208" s="1"/>
  <c r="N60" i="208" a="1"/>
  <c r="N60" i="208" s="1"/>
  <c r="N65" i="208" a="1"/>
  <c r="N65" i="208" s="1"/>
  <c r="N67" i="208" a="1"/>
  <c r="N67" i="208" s="1"/>
  <c r="N68" i="208" a="1"/>
  <c r="N68" i="208" s="1"/>
  <c r="N73" i="208" a="1"/>
  <c r="N73" i="208" s="1"/>
  <c r="L3" i="208"/>
  <c r="L4" i="208"/>
  <c r="L5" i="208"/>
  <c r="L6" i="208"/>
  <c r="L7" i="208"/>
  <c r="L8" i="208"/>
  <c r="L9" i="208"/>
  <c r="L10" i="208"/>
  <c r="L11" i="208"/>
  <c r="L12" i="208"/>
  <c r="L13" i="208"/>
  <c r="L14" i="208"/>
  <c r="L15" i="208"/>
  <c r="L16" i="208"/>
  <c r="L17" i="208"/>
  <c r="L18" i="208"/>
  <c r="L19" i="208"/>
  <c r="L20" i="208"/>
  <c r="L21" i="208"/>
  <c r="L22" i="208"/>
  <c r="L23" i="208"/>
  <c r="L24" i="208"/>
  <c r="L25" i="208"/>
  <c r="L26" i="208"/>
  <c r="L27" i="208"/>
  <c r="L28" i="208"/>
  <c r="L29" i="208"/>
  <c r="L30" i="208"/>
  <c r="L31" i="208"/>
  <c r="L32" i="208"/>
  <c r="L33" i="208"/>
  <c r="L34" i="208"/>
  <c r="L35" i="208"/>
  <c r="L36" i="208"/>
  <c r="L37" i="208"/>
  <c r="L38" i="208"/>
  <c r="L39" i="208"/>
  <c r="L40" i="208"/>
  <c r="L41" i="208"/>
  <c r="L42" i="208"/>
  <c r="L43" i="208"/>
  <c r="L44" i="208"/>
  <c r="L45" i="208"/>
  <c r="L46" i="208"/>
  <c r="L47" i="208"/>
  <c r="L48" i="208"/>
  <c r="L49" i="208"/>
  <c r="L50" i="208"/>
  <c r="L51" i="208"/>
  <c r="L52" i="208"/>
  <c r="L53" i="208"/>
  <c r="L54" i="208"/>
  <c r="L55" i="208"/>
  <c r="L56" i="208"/>
  <c r="L57" i="208"/>
  <c r="L58" i="208"/>
  <c r="L59" i="208"/>
  <c r="L60" i="208"/>
  <c r="L61" i="208"/>
  <c r="L62" i="208"/>
  <c r="L63" i="208"/>
  <c r="L64" i="208"/>
  <c r="L65" i="208"/>
  <c r="L66" i="208"/>
  <c r="L67" i="208"/>
  <c r="L68" i="208"/>
  <c r="L69" i="208"/>
  <c r="L70" i="208"/>
  <c r="L71" i="208"/>
  <c r="L72" i="208"/>
  <c r="L73" i="208"/>
  <c r="G2" i="208"/>
  <c r="K2" i="208" s="1"/>
  <c r="V11" i="186" a="1"/>
  <c r="V11" i="186" s="1"/>
  <c r="E20" i="170"/>
  <c r="D2" i="184"/>
  <c r="D7" i="184"/>
  <c r="D8" i="184"/>
  <c r="D10" i="184"/>
  <c r="D11" i="184"/>
  <c r="D12" i="184"/>
  <c r="D13" i="184"/>
  <c r="D14" i="184"/>
  <c r="D15" i="184"/>
  <c r="D16" i="184"/>
  <c r="D17" i="184"/>
  <c r="D18" i="184"/>
  <c r="D19" i="184"/>
  <c r="D20" i="184"/>
  <c r="D22" i="184"/>
  <c r="D24" i="184"/>
  <c r="D25" i="184"/>
  <c r="D26" i="184"/>
  <c r="D27" i="184"/>
  <c r="D28" i="184"/>
  <c r="D30" i="184"/>
  <c r="D31" i="184"/>
  <c r="D32" i="184"/>
  <c r="D34" i="184"/>
  <c r="D35" i="184"/>
  <c r="D36" i="184"/>
  <c r="D38" i="184"/>
  <c r="D39" i="184"/>
  <c r="D41" i="184"/>
  <c r="D42" i="184"/>
  <c r="D43" i="184"/>
  <c r="D44" i="184"/>
  <c r="D45" i="184"/>
  <c r="D46" i="184"/>
  <c r="D47" i="184"/>
  <c r="D48" i="184"/>
  <c r="D49" i="184"/>
  <c r="D50" i="184"/>
  <c r="D51" i="184"/>
  <c r="D52" i="184"/>
  <c r="D53" i="184"/>
  <c r="D54" i="184"/>
  <c r="D55" i="184"/>
  <c r="D57" i="184"/>
  <c r="D58" i="184"/>
  <c r="D59" i="184"/>
  <c r="D61" i="184"/>
  <c r="D62" i="184"/>
  <c r="D63" i="184"/>
  <c r="D64" i="184"/>
  <c r="D65" i="184"/>
  <c r="D66" i="184"/>
  <c r="D68" i="184"/>
  <c r="D70" i="184"/>
  <c r="D71" i="184"/>
  <c r="D72" i="184"/>
  <c r="D73" i="184"/>
  <c r="D74" i="184"/>
  <c r="D75" i="184"/>
  <c r="D76" i="184"/>
  <c r="D77" i="184"/>
  <c r="D78" i="184"/>
  <c r="D79" i="184"/>
  <c r="D80" i="184"/>
  <c r="D82" i="184"/>
  <c r="D83" i="184"/>
  <c r="D84" i="184"/>
  <c r="D86" i="184"/>
  <c r="D87" i="184"/>
  <c r="D89" i="184"/>
  <c r="D90" i="184"/>
  <c r="D91" i="184"/>
  <c r="D92" i="184"/>
  <c r="D94" i="184"/>
  <c r="D95" i="184"/>
  <c r="D97" i="184"/>
  <c r="D98" i="184"/>
  <c r="D99" i="184"/>
  <c r="D102" i="184"/>
  <c r="D103" i="184"/>
  <c r="D104" i="184"/>
  <c r="D105" i="184"/>
  <c r="D106" i="184"/>
  <c r="D107" i="184"/>
  <c r="D108" i="184"/>
  <c r="D109" i="184"/>
  <c r="D110" i="184"/>
  <c r="D111" i="184"/>
  <c r="D112" i="184"/>
  <c r="D113" i="184"/>
  <c r="D114" i="184"/>
  <c r="D115" i="184"/>
  <c r="D118" i="184"/>
  <c r="D119" i="184"/>
  <c r="D120" i="184"/>
  <c r="D121" i="184"/>
  <c r="D122" i="184"/>
  <c r="D123" i="184"/>
  <c r="D124" i="184"/>
  <c r="D125" i="184"/>
  <c r="D126" i="184"/>
  <c r="D127" i="184"/>
  <c r="D130" i="184"/>
  <c r="D131" i="184"/>
  <c r="D132" i="184"/>
  <c r="D134" i="184"/>
  <c r="D136" i="184"/>
  <c r="D137" i="184"/>
  <c r="D138" i="184"/>
  <c r="D139" i="184"/>
  <c r="D141" i="184"/>
  <c r="D144" i="184"/>
  <c r="D146" i="184"/>
  <c r="D147" i="184"/>
  <c r="D148" i="184"/>
  <c r="D150" i="184"/>
  <c r="D151" i="184"/>
  <c r="D153" i="184"/>
  <c r="D154" i="184"/>
  <c r="D155" i="184"/>
  <c r="D156" i="184"/>
  <c r="D157" i="184"/>
  <c r="D158" i="184"/>
  <c r="D159" i="184"/>
  <c r="D160" i="184"/>
  <c r="D161" i="184"/>
  <c r="D163" i="184"/>
  <c r="D164" i="184"/>
  <c r="D165" i="184"/>
  <c r="D166" i="184"/>
  <c r="D168" i="184"/>
  <c r="D169" i="184"/>
  <c r="D171" i="184"/>
  <c r="D172" i="184"/>
  <c r="D173" i="184"/>
  <c r="D176" i="184"/>
  <c r="D178" i="184"/>
  <c r="D185" i="184"/>
  <c r="D186" i="184"/>
  <c r="D187" i="184"/>
  <c r="D188" i="184"/>
  <c r="D189" i="184"/>
  <c r="N61" i="208" l="1" a="1"/>
  <c r="N61" i="208" s="1"/>
  <c r="N23" i="208" a="1"/>
  <c r="N23" i="208" s="1"/>
  <c r="N43" i="208" a="1"/>
  <c r="N43" i="208" s="1"/>
  <c r="N55" i="208" a="1"/>
  <c r="N55" i="208" s="1"/>
  <c r="N3" i="208" a="1"/>
  <c r="N3" i="208" s="1"/>
  <c r="N40" i="208" a="1"/>
  <c r="N40" i="208" s="1"/>
  <c r="N66" i="208" a="1"/>
  <c r="N66" i="208" s="1"/>
  <c r="N39" i="208" a="1"/>
  <c r="N39" i="208" s="1"/>
  <c r="N36" i="208" a="1"/>
  <c r="N36" i="208" s="1"/>
  <c r="N70" i="208" a="1"/>
  <c r="N70" i="208" s="1"/>
  <c r="N48" i="208" a="1"/>
  <c r="N48" i="208" s="1"/>
  <c r="N44" i="208" a="1"/>
  <c r="N44" i="208" s="1"/>
  <c r="N8" i="208" a="1"/>
  <c r="N8" i="208" s="1"/>
  <c r="AA12" i="186" a="1"/>
  <c r="AA12" i="186" s="1"/>
  <c r="AC11" i="186" a="1"/>
  <c r="AC11" i="186" s="1"/>
  <c r="AE12" i="186" a="1"/>
  <c r="AE12" i="186" s="1"/>
  <c r="W12" i="186" a="1"/>
  <c r="W12" i="186" s="1"/>
  <c r="Y11" i="186" a="1"/>
  <c r="Y11" i="186" s="1"/>
  <c r="Z12" i="186" a="1"/>
  <c r="Z12" i="186" s="1"/>
  <c r="V12" i="186" a="1"/>
  <c r="V12" i="186" s="1"/>
  <c r="AD12" i="186" a="1"/>
  <c r="AD12" i="186" s="1"/>
  <c r="AB11" i="186" a="1"/>
  <c r="AB11" i="186" s="1"/>
  <c r="X11" i="186" a="1"/>
  <c r="X11" i="186" s="1"/>
  <c r="AC12" i="186" a="1"/>
  <c r="AC12" i="186" s="1"/>
  <c r="AE11" i="186" a="1"/>
  <c r="AE11" i="186" s="1"/>
  <c r="W11" i="186" a="1"/>
  <c r="W11" i="186" s="1"/>
  <c r="Y12" i="186" a="1"/>
  <c r="Y12" i="186" s="1"/>
  <c r="AA11" i="186" a="1"/>
  <c r="AA11" i="186" s="1"/>
  <c r="Z11" i="186" a="1"/>
  <c r="Z11" i="186" s="1"/>
  <c r="AB12" i="186" a="1"/>
  <c r="AB12" i="186" s="1"/>
  <c r="X12" i="186" a="1"/>
  <c r="X12" i="186" s="1"/>
  <c r="AD11" i="186" a="1"/>
  <c r="AD11" i="186" s="1"/>
  <c r="AC20" i="186" a="1"/>
  <c r="AC20" i="186" s="1"/>
  <c r="Y20" i="186" a="1"/>
  <c r="Y20" i="186" s="1"/>
  <c r="AC19" i="186" a="1"/>
  <c r="AC19" i="186" s="1"/>
  <c r="AG20" i="186" a="1"/>
  <c r="AG20" i="186" s="1"/>
  <c r="AG19" i="186" a="1"/>
  <c r="AG19" i="186" s="1"/>
  <c r="Y19" i="186" a="1"/>
  <c r="Y19" i="186" s="1"/>
  <c r="AB20" i="186" a="1"/>
  <c r="AB20" i="186" s="1"/>
  <c r="X20" i="186" a="1"/>
  <c r="X20" i="186" s="1"/>
  <c r="AB19" i="186" a="1"/>
  <c r="AB19" i="186" s="1"/>
  <c r="AF20" i="186" a="1"/>
  <c r="AF20" i="186" s="1"/>
  <c r="AF19" i="186" a="1"/>
  <c r="AF19" i="186" s="1"/>
  <c r="X19" i="186" a="1"/>
  <c r="X19" i="186" s="1"/>
  <c r="AA20" i="186" a="1"/>
  <c r="AA20" i="186" s="1"/>
  <c r="W20" i="186" a="1"/>
  <c r="W20" i="186" s="1"/>
  <c r="AA19" i="186" a="1"/>
  <c r="AA19" i="186" s="1"/>
  <c r="AD19" i="186" a="1"/>
  <c r="AD19" i="186" s="1"/>
  <c r="AE20" i="186" a="1"/>
  <c r="AE20" i="186" s="1"/>
  <c r="AE19" i="186" a="1"/>
  <c r="AE19" i="186" s="1"/>
  <c r="W19" i="186" a="1"/>
  <c r="W19" i="186" s="1"/>
  <c r="AD20" i="186" a="1"/>
  <c r="AD20" i="186" s="1"/>
  <c r="Z20" i="186" a="1"/>
  <c r="Z20" i="186" s="1"/>
  <c r="V20" i="186" a="1"/>
  <c r="V20" i="186" s="1"/>
  <c r="Z19" i="186" a="1"/>
  <c r="Z19" i="186" s="1"/>
  <c r="AE28" i="186" a="1"/>
  <c r="AE28" i="186" s="1"/>
  <c r="AA28" i="186" a="1"/>
  <c r="AA28" i="186" s="1"/>
  <c r="AG27" i="186" a="1"/>
  <c r="AG27" i="186" s="1"/>
  <c r="Y27" i="186" a="1"/>
  <c r="Y27" i="186" s="1"/>
  <c r="AI28" i="186" a="1"/>
  <c r="AI28" i="186" s="1"/>
  <c r="W28" i="186" a="1"/>
  <c r="W28" i="186" s="1"/>
  <c r="AC27" i="186" a="1"/>
  <c r="AC27" i="186" s="1"/>
  <c r="AD28" i="186" a="1"/>
  <c r="AD28" i="186" s="1"/>
  <c r="Z28" i="186" a="1"/>
  <c r="Z28" i="186" s="1"/>
  <c r="AF27" i="186" a="1"/>
  <c r="AF27" i="186" s="1"/>
  <c r="X27" i="186" a="1"/>
  <c r="X27" i="186" s="1"/>
  <c r="AH28" i="186" a="1"/>
  <c r="AH28" i="186" s="1"/>
  <c r="V28" i="186" a="1"/>
  <c r="V28" i="186" s="1"/>
  <c r="AB27" i="186" a="1"/>
  <c r="AB27" i="186" s="1"/>
  <c r="Z27" i="186" a="1"/>
  <c r="Z27" i="186" s="1"/>
  <c r="AC28" i="186" a="1"/>
  <c r="AC28" i="186" s="1"/>
  <c r="Y28" i="186" a="1"/>
  <c r="Y28" i="186" s="1"/>
  <c r="AA27" i="186" a="1"/>
  <c r="AA27" i="186" s="1"/>
  <c r="W27" i="186" a="1"/>
  <c r="W27" i="186" s="1"/>
  <c r="AG28" i="186" a="1"/>
  <c r="AG28" i="186" s="1"/>
  <c r="AI27" i="186" a="1"/>
  <c r="AI27" i="186" s="1"/>
  <c r="AE27" i="186" a="1"/>
  <c r="AE27" i="186" s="1"/>
  <c r="AD27" i="186" a="1"/>
  <c r="AD27" i="186" s="1"/>
  <c r="AF28" i="186" a="1"/>
  <c r="AF28" i="186" s="1"/>
  <c r="AB28" i="186" a="1"/>
  <c r="AB28" i="186" s="1"/>
  <c r="X28" i="186" a="1"/>
  <c r="X28" i="186" s="1"/>
  <c r="AH27" i="186" a="1"/>
  <c r="AH27" i="186" s="1"/>
  <c r="K28" i="186" a="1"/>
  <c r="K28" i="186" s="1"/>
  <c r="G28" i="186" a="1"/>
  <c r="G28" i="186" s="1"/>
  <c r="M27" i="186" a="1"/>
  <c r="M27" i="186" s="1"/>
  <c r="E27" i="186" a="1"/>
  <c r="E27" i="186" s="1"/>
  <c r="O28" i="186" a="1"/>
  <c r="O28" i="186" s="1"/>
  <c r="C28" i="186" a="1"/>
  <c r="C28" i="186" s="1"/>
  <c r="I27" i="186" a="1"/>
  <c r="I27" i="186" s="1"/>
  <c r="J28" i="186" a="1"/>
  <c r="J28" i="186" s="1"/>
  <c r="F28" i="186" a="1"/>
  <c r="F28" i="186" s="1"/>
  <c r="L27" i="186" a="1"/>
  <c r="L27" i="186" s="1"/>
  <c r="D27" i="186" a="1"/>
  <c r="D27" i="186" s="1"/>
  <c r="N28" i="186" a="1"/>
  <c r="N28" i="186" s="1"/>
  <c r="B28" i="186" a="1"/>
  <c r="B28" i="186" s="1"/>
  <c r="H27" i="186" a="1"/>
  <c r="H27" i="186" s="1"/>
  <c r="F27" i="186" a="1"/>
  <c r="F27" i="186" s="1"/>
  <c r="I28" i="186" a="1"/>
  <c r="I28" i="186" s="1"/>
  <c r="E28" i="186" a="1"/>
  <c r="E28" i="186" s="1"/>
  <c r="G27" i="186" a="1"/>
  <c r="G27" i="186" s="1"/>
  <c r="J27" i="186" a="1"/>
  <c r="J27" i="186" s="1"/>
  <c r="M28" i="186" a="1"/>
  <c r="M28" i="186" s="1"/>
  <c r="O27" i="186" a="1"/>
  <c r="O27" i="186" s="1"/>
  <c r="K27" i="186" a="1"/>
  <c r="K27" i="186" s="1"/>
  <c r="C27" i="186" a="1"/>
  <c r="C27" i="186" s="1"/>
  <c r="L28" i="186" a="1"/>
  <c r="L28" i="186" s="1"/>
  <c r="H28" i="186" a="1"/>
  <c r="H28" i="186" s="1"/>
  <c r="D28" i="186" a="1"/>
  <c r="D28" i="186" s="1"/>
  <c r="N27" i="186" a="1"/>
  <c r="N27" i="186" s="1"/>
  <c r="V19" i="186" a="1"/>
  <c r="V19" i="186" s="1"/>
  <c r="V27" i="186" a="1"/>
  <c r="V27" i="186" s="1"/>
  <c r="B27" i="186" a="1"/>
  <c r="B27" i="186" s="1"/>
  <c r="I20" i="186" a="1"/>
  <c r="I20" i="186" s="1"/>
  <c r="E20" i="186" a="1"/>
  <c r="E20" i="186" s="1"/>
  <c r="H19" i="186" a="1"/>
  <c r="H19" i="186" s="1"/>
  <c r="K19" i="186" a="1"/>
  <c r="K19" i="186" s="1"/>
  <c r="G20" i="186" a="1"/>
  <c r="G20" i="186" s="1"/>
  <c r="F19" i="186" a="1"/>
  <c r="F19" i="186" s="1"/>
  <c r="F20" i="186" a="1"/>
  <c r="F20" i="186" s="1"/>
  <c r="I19" i="186" a="1"/>
  <c r="I19" i="186" s="1"/>
  <c r="M20" i="186" a="1"/>
  <c r="M20" i="186" s="1"/>
  <c r="M19" i="186" a="1"/>
  <c r="M19" i="186" s="1"/>
  <c r="D19" i="186" a="1"/>
  <c r="D19" i="186" s="1"/>
  <c r="G19" i="186" a="1"/>
  <c r="G19" i="186" s="1"/>
  <c r="K20" i="186" a="1"/>
  <c r="K20" i="186" s="1"/>
  <c r="B19" i="186" a="1"/>
  <c r="B19" i="186" s="1"/>
  <c r="B20" i="186" a="1"/>
  <c r="B20" i="186" s="1"/>
  <c r="L20" i="186" a="1"/>
  <c r="L20" i="186" s="1"/>
  <c r="H20" i="186" a="1"/>
  <c r="H20" i="186" s="1"/>
  <c r="D20" i="186" a="1"/>
  <c r="D20" i="186" s="1"/>
  <c r="C19" i="186" a="1"/>
  <c r="C19" i="186" s="1"/>
  <c r="C20" i="186" a="1"/>
  <c r="C20" i="186" s="1"/>
  <c r="J19" i="186" a="1"/>
  <c r="J19" i="186" s="1"/>
  <c r="J20" i="186" a="1"/>
  <c r="J20" i="186" s="1"/>
  <c r="E19" i="186" a="1"/>
  <c r="E19" i="186" s="1"/>
  <c r="L19" i="186" a="1"/>
  <c r="L19" i="186" s="1"/>
  <c r="G12" i="186" a="1"/>
  <c r="G12" i="186" s="1"/>
  <c r="C12" i="186" a="1"/>
  <c r="C12" i="186" s="1"/>
  <c r="E11" i="186" a="1"/>
  <c r="E11" i="186" s="1"/>
  <c r="K12" i="186" a="1"/>
  <c r="K12" i="186" s="1"/>
  <c r="I11" i="186" a="1"/>
  <c r="I11" i="186" s="1"/>
  <c r="F12" i="186" a="1"/>
  <c r="F12" i="186" s="1"/>
  <c r="B12" i="186" a="1"/>
  <c r="B12" i="186" s="1"/>
  <c r="D11" i="186" a="1"/>
  <c r="D11" i="186" s="1"/>
  <c r="J12" i="186" a="1"/>
  <c r="J12" i="186" s="1"/>
  <c r="H11" i="186" a="1"/>
  <c r="H11" i="186" s="1"/>
  <c r="E12" i="186" a="1"/>
  <c r="E12" i="186" s="1"/>
  <c r="K11" i="186" a="1"/>
  <c r="K11" i="186" s="1"/>
  <c r="C11" i="186" a="1"/>
  <c r="C11" i="186" s="1"/>
  <c r="I12" i="186" a="1"/>
  <c r="I12" i="186" s="1"/>
  <c r="G11" i="186" a="1"/>
  <c r="G11" i="186" s="1"/>
  <c r="F11" i="186" a="1"/>
  <c r="F11" i="186" s="1"/>
  <c r="H12" i="186" a="1"/>
  <c r="H12" i="186" s="1"/>
  <c r="D12" i="186" a="1"/>
  <c r="D12" i="186" s="1"/>
  <c r="J11" i="186" a="1"/>
  <c r="J11" i="186" s="1"/>
  <c r="B11" i="186" a="1"/>
  <c r="B11" i="186" s="1"/>
  <c r="M2" i="208"/>
  <c r="N2" i="208" s="1" a="1"/>
  <c r="N2" i="208" s="1"/>
  <c r="L2" i="208"/>
  <c r="N72" i="208" a="1"/>
  <c r="N72" i="208" s="1"/>
  <c r="N50" i="208" a="1"/>
  <c r="N50" i="208" s="1"/>
  <c r="N20" i="208" a="1"/>
  <c r="N20" i="208" s="1"/>
  <c r="N38" i="208" a="1"/>
  <c r="N38" i="208" s="1"/>
  <c r="N33" i="208" a="1"/>
  <c r="N33" i="208" s="1"/>
  <c r="N71" i="208" a="1"/>
  <c r="N71" i="208" s="1"/>
  <c r="N19" i="208" a="1"/>
  <c r="N19" i="208" s="1"/>
  <c r="N63" i="208" a="1"/>
  <c r="N63" i="208" s="1"/>
  <c r="N25" i="208" a="1"/>
  <c r="N25" i="208" s="1"/>
  <c r="B14" i="179"/>
  <c r="B3" i="179" a="1"/>
  <c r="B4" i="179" a="1"/>
  <c r="B2" i="179" a="1"/>
  <c r="B10" i="179" a="1"/>
  <c r="B9" i="179" a="1"/>
  <c r="B5" i="179" a="1"/>
  <c r="B12" i="179" a="1"/>
  <c r="B6" i="179" a="1"/>
  <c r="B8" i="179" a="1"/>
  <c r="N12" i="208" l="1" a="1"/>
  <c r="N12" i="208" s="1"/>
  <c r="B6" i="179"/>
  <c r="B4" i="179"/>
  <c r="B3" i="179"/>
  <c r="B5" i="179"/>
  <c r="B9" i="179"/>
  <c r="B8" i="179"/>
  <c r="B10" i="179"/>
  <c r="B2" i="179"/>
  <c r="B12" i="179"/>
  <c r="B20" i="179" a="1"/>
  <c r="B20" i="179" s="1"/>
  <c r="B17" i="170"/>
  <c r="L21" i="170" l="1"/>
  <c r="E25" i="179"/>
  <c r="G21" i="170"/>
  <c r="I21" i="170" s="1"/>
  <c r="E18" i="179"/>
  <c r="Q1176" i="185" a="1"/>
  <c r="Q1176" i="185" s="1"/>
  <c r="AC1173" i="185"/>
  <c r="AD1173" i="185" s="1"/>
  <c r="AF1173" i="185" s="1"/>
  <c r="S1173" i="185"/>
  <c r="N1173" i="185"/>
  <c r="AC1172" i="185"/>
  <c r="AD1172" i="185" s="1"/>
  <c r="AF1172" i="185" s="1"/>
  <c r="S1172" i="185"/>
  <c r="N1172" i="185"/>
  <c r="AC1171" i="185"/>
  <c r="AD1171" i="185" s="1"/>
  <c r="AF1171" i="185" s="1"/>
  <c r="S1171" i="185"/>
  <c r="N1171" i="185"/>
  <c r="AC1170" i="185"/>
  <c r="AD1170" i="185" s="1"/>
  <c r="AF1170" i="185" s="1"/>
  <c r="S1170" i="185"/>
  <c r="N1170" i="185"/>
  <c r="AC1169" i="185"/>
  <c r="AD1169" i="185" s="1"/>
  <c r="AF1169" i="185" s="1"/>
  <c r="S1169" i="185"/>
  <c r="N1169" i="185"/>
  <c r="AC1168" i="185"/>
  <c r="AD1168" i="185" s="1"/>
  <c r="AF1168" i="185" s="1"/>
  <c r="S1168" i="185"/>
  <c r="N1168" i="185"/>
  <c r="AC1167" i="185"/>
  <c r="AD1167" i="185" s="1"/>
  <c r="AF1167" i="185" s="1"/>
  <c r="S1167" i="185"/>
  <c r="N1167" i="185"/>
  <c r="AC1166" i="185"/>
  <c r="AD1166" i="185" s="1"/>
  <c r="AF1166" i="185" s="1"/>
  <c r="S1166" i="185"/>
  <c r="N1166" i="185"/>
  <c r="AC1165" i="185"/>
  <c r="AD1165" i="185" s="1"/>
  <c r="AF1165" i="185" s="1"/>
  <c r="S1165" i="185"/>
  <c r="N1165" i="185"/>
  <c r="AC1164" i="185"/>
  <c r="AD1164" i="185" s="1"/>
  <c r="AF1164" i="185" s="1"/>
  <c r="S1164" i="185"/>
  <c r="N1164" i="185"/>
  <c r="AC1163" i="185"/>
  <c r="AD1163" i="185" s="1"/>
  <c r="AF1163" i="185" s="1"/>
  <c r="S1163" i="185"/>
  <c r="N1163" i="185"/>
  <c r="AC1162" i="185"/>
  <c r="AD1162" i="185" s="1"/>
  <c r="AF1162" i="185" s="1"/>
  <c r="S1162" i="185"/>
  <c r="N1162" i="185"/>
  <c r="AC1161" i="185"/>
  <c r="AD1161" i="185" s="1"/>
  <c r="AF1161" i="185" s="1"/>
  <c r="S1161" i="185"/>
  <c r="N1161" i="185"/>
  <c r="AC1160" i="185"/>
  <c r="AD1160" i="185" s="1"/>
  <c r="AF1160" i="185" s="1"/>
  <c r="S1160" i="185"/>
  <c r="N1160" i="185"/>
  <c r="AC1159" i="185"/>
  <c r="AD1159" i="185" s="1"/>
  <c r="AF1159" i="185" s="1"/>
  <c r="S1159" i="185"/>
  <c r="N1159" i="185"/>
  <c r="AC1158" i="185"/>
  <c r="AD1158" i="185" s="1"/>
  <c r="AF1158" i="185" s="1"/>
  <c r="S1158" i="185"/>
  <c r="N1158" i="185"/>
  <c r="AC1157" i="185"/>
  <c r="AD1157" i="185" s="1"/>
  <c r="AF1157" i="185" s="1"/>
  <c r="S1157" i="185"/>
  <c r="N1157" i="185"/>
  <c r="AC1156" i="185"/>
  <c r="AD1156" i="185" s="1"/>
  <c r="AF1156" i="185" s="1"/>
  <c r="S1156" i="185"/>
  <c r="N1156" i="185"/>
  <c r="AC1155" i="185"/>
  <c r="AD1155" i="185" s="1"/>
  <c r="AF1155" i="185" s="1"/>
  <c r="S1155" i="185"/>
  <c r="N1155" i="185"/>
  <c r="AC1154" i="185"/>
  <c r="AD1154" i="185" s="1"/>
  <c r="AF1154" i="185" s="1"/>
  <c r="S1154" i="185"/>
  <c r="N1154" i="185"/>
  <c r="AC1153" i="185"/>
  <c r="AD1153" i="185" s="1"/>
  <c r="AF1153" i="185" s="1"/>
  <c r="S1153" i="185"/>
  <c r="N1153" i="185"/>
  <c r="AC1152" i="185"/>
  <c r="AD1152" i="185" s="1"/>
  <c r="AF1152" i="185" s="1"/>
  <c r="S1152" i="185"/>
  <c r="N1152" i="185"/>
  <c r="AC1151" i="185"/>
  <c r="AD1151" i="185" s="1"/>
  <c r="AF1151" i="185" s="1"/>
  <c r="S1151" i="185"/>
  <c r="N1151" i="185"/>
  <c r="AC1150" i="185"/>
  <c r="AD1150" i="185" s="1"/>
  <c r="AF1150" i="185" s="1"/>
  <c r="S1150" i="185"/>
  <c r="N1150" i="185"/>
  <c r="AC1149" i="185"/>
  <c r="AD1149" i="185" s="1"/>
  <c r="AF1149" i="185" s="1"/>
  <c r="S1149" i="185"/>
  <c r="N1149" i="185"/>
  <c r="AC1148" i="185"/>
  <c r="AD1148" i="185" s="1"/>
  <c r="AF1148" i="185" s="1"/>
  <c r="S1148" i="185"/>
  <c r="N1148" i="185"/>
  <c r="AC1147" i="185"/>
  <c r="AD1147" i="185" s="1"/>
  <c r="AF1147" i="185" s="1"/>
  <c r="S1147" i="185"/>
  <c r="N1147" i="185"/>
  <c r="AC1146" i="185"/>
  <c r="AD1146" i="185" s="1"/>
  <c r="AF1146" i="185" s="1"/>
  <c r="S1146" i="185"/>
  <c r="N1146" i="185"/>
  <c r="AC1145" i="185"/>
  <c r="AD1145" i="185" s="1"/>
  <c r="AF1145" i="185" s="1"/>
  <c r="S1145" i="185"/>
  <c r="N1145" i="185"/>
  <c r="AC1144" i="185"/>
  <c r="AD1144" i="185" s="1"/>
  <c r="AF1144" i="185" s="1"/>
  <c r="S1144" i="185"/>
  <c r="N1144" i="185"/>
  <c r="AC1143" i="185"/>
  <c r="AD1143" i="185" s="1"/>
  <c r="AF1143" i="185" s="1"/>
  <c r="S1143" i="185"/>
  <c r="N1143" i="185"/>
  <c r="AC1142" i="185"/>
  <c r="AD1142" i="185" s="1"/>
  <c r="AF1142" i="185" s="1"/>
  <c r="S1142" i="185"/>
  <c r="N1142" i="185"/>
  <c r="AC1141" i="185"/>
  <c r="AD1141" i="185" s="1"/>
  <c r="AF1141" i="185" s="1"/>
  <c r="S1141" i="185"/>
  <c r="N1141" i="185"/>
  <c r="AC1140" i="185"/>
  <c r="AD1140" i="185" s="1"/>
  <c r="AF1140" i="185" s="1"/>
  <c r="S1140" i="185"/>
  <c r="N1140" i="185"/>
  <c r="AC1139" i="185"/>
  <c r="AD1139" i="185" s="1"/>
  <c r="AF1139" i="185" s="1"/>
  <c r="S1139" i="185"/>
  <c r="N1139" i="185"/>
  <c r="AC1138" i="185"/>
  <c r="AD1138" i="185" s="1"/>
  <c r="AF1138" i="185" s="1"/>
  <c r="S1138" i="185"/>
  <c r="N1138" i="185"/>
  <c r="AC1137" i="185"/>
  <c r="AD1137" i="185" s="1"/>
  <c r="AF1137" i="185" s="1"/>
  <c r="S1137" i="185"/>
  <c r="N1137" i="185"/>
  <c r="AC1136" i="185"/>
  <c r="AD1136" i="185" s="1"/>
  <c r="AF1136" i="185" s="1"/>
  <c r="S1136" i="185"/>
  <c r="N1136" i="185"/>
  <c r="AC1135" i="185"/>
  <c r="AD1135" i="185" s="1"/>
  <c r="AF1135" i="185" s="1"/>
  <c r="S1135" i="185"/>
  <c r="N1135" i="185"/>
  <c r="AC1134" i="185"/>
  <c r="AD1134" i="185" s="1"/>
  <c r="AF1134" i="185" s="1"/>
  <c r="S1134" i="185"/>
  <c r="N1134" i="185"/>
  <c r="AC1133" i="185"/>
  <c r="AD1133" i="185" s="1"/>
  <c r="AF1133" i="185" s="1"/>
  <c r="S1133" i="185"/>
  <c r="N1133" i="185"/>
  <c r="AC1132" i="185"/>
  <c r="AD1132" i="185" s="1"/>
  <c r="AF1132" i="185" s="1"/>
  <c r="S1132" i="185"/>
  <c r="N1132" i="185"/>
  <c r="AC1131" i="185"/>
  <c r="AD1131" i="185" s="1"/>
  <c r="AF1131" i="185" s="1"/>
  <c r="S1131" i="185"/>
  <c r="N1131" i="185"/>
  <c r="AC1130" i="185"/>
  <c r="AD1130" i="185" s="1"/>
  <c r="AF1130" i="185" s="1"/>
  <c r="S1130" i="185"/>
  <c r="N1130" i="185"/>
  <c r="AC1129" i="185"/>
  <c r="AD1129" i="185" s="1"/>
  <c r="AF1129" i="185" s="1"/>
  <c r="S1129" i="185"/>
  <c r="N1129" i="185"/>
  <c r="AC1128" i="185"/>
  <c r="AD1128" i="185" s="1"/>
  <c r="AF1128" i="185" s="1"/>
  <c r="S1128" i="185"/>
  <c r="N1128" i="185"/>
  <c r="AC1127" i="185"/>
  <c r="AD1127" i="185" s="1"/>
  <c r="AF1127" i="185" s="1"/>
  <c r="S1127" i="185"/>
  <c r="N1127" i="185"/>
  <c r="AC1126" i="185"/>
  <c r="AD1126" i="185" s="1"/>
  <c r="AF1126" i="185" s="1"/>
  <c r="S1126" i="185"/>
  <c r="N1126" i="185"/>
  <c r="AC1125" i="185"/>
  <c r="AD1125" i="185" s="1"/>
  <c r="AF1125" i="185" s="1"/>
  <c r="S1125" i="185"/>
  <c r="N1125" i="185"/>
  <c r="AC1124" i="185"/>
  <c r="AD1124" i="185" s="1"/>
  <c r="AF1124" i="185" s="1"/>
  <c r="S1124" i="185"/>
  <c r="N1124" i="185"/>
  <c r="AC1123" i="185"/>
  <c r="AD1123" i="185" s="1"/>
  <c r="AF1123" i="185" s="1"/>
  <c r="S1123" i="185"/>
  <c r="N1123" i="185"/>
  <c r="AC1122" i="185"/>
  <c r="AD1122" i="185" s="1"/>
  <c r="AF1122" i="185" s="1"/>
  <c r="S1122" i="185"/>
  <c r="N1122" i="185"/>
  <c r="AC1121" i="185"/>
  <c r="AD1121" i="185" s="1"/>
  <c r="AF1121" i="185" s="1"/>
  <c r="S1121" i="185"/>
  <c r="N1121" i="185"/>
  <c r="AC1120" i="185"/>
  <c r="AD1120" i="185" s="1"/>
  <c r="AF1120" i="185" s="1"/>
  <c r="S1120" i="185"/>
  <c r="N1120" i="185"/>
  <c r="AC1119" i="185"/>
  <c r="AD1119" i="185" s="1"/>
  <c r="AF1119" i="185" s="1"/>
  <c r="S1119" i="185"/>
  <c r="N1119" i="185"/>
  <c r="AC1118" i="185"/>
  <c r="AD1118" i="185" s="1"/>
  <c r="AF1118" i="185" s="1"/>
  <c r="S1118" i="185"/>
  <c r="N1118" i="185"/>
  <c r="AC1117" i="185"/>
  <c r="AD1117" i="185" s="1"/>
  <c r="AF1117" i="185" s="1"/>
  <c r="S1117" i="185"/>
  <c r="N1117" i="185"/>
  <c r="AC1116" i="185"/>
  <c r="AD1116" i="185" s="1"/>
  <c r="AF1116" i="185" s="1"/>
  <c r="S1116" i="185"/>
  <c r="N1116" i="185"/>
  <c r="AC1115" i="185"/>
  <c r="AD1115" i="185" s="1"/>
  <c r="AF1115" i="185" s="1"/>
  <c r="S1115" i="185"/>
  <c r="N1115" i="185"/>
  <c r="AC1114" i="185"/>
  <c r="AD1114" i="185" s="1"/>
  <c r="AF1114" i="185" s="1"/>
  <c r="S1114" i="185"/>
  <c r="N1114" i="185"/>
  <c r="AC1113" i="185"/>
  <c r="AD1113" i="185" s="1"/>
  <c r="AF1113" i="185" s="1"/>
  <c r="S1113" i="185"/>
  <c r="N1113" i="185"/>
  <c r="AC1112" i="185"/>
  <c r="AD1112" i="185" s="1"/>
  <c r="AF1112" i="185" s="1"/>
  <c r="S1112" i="185"/>
  <c r="N1112" i="185"/>
  <c r="AC1111" i="185"/>
  <c r="AD1111" i="185" s="1"/>
  <c r="AF1111" i="185" s="1"/>
  <c r="S1111" i="185"/>
  <c r="N1111" i="185"/>
  <c r="AC1110" i="185"/>
  <c r="AD1110" i="185" s="1"/>
  <c r="AF1110" i="185" s="1"/>
  <c r="S1110" i="185"/>
  <c r="N1110" i="185"/>
  <c r="AC1109" i="185"/>
  <c r="AD1109" i="185" s="1"/>
  <c r="AF1109" i="185" s="1"/>
  <c r="S1109" i="185"/>
  <c r="N1109" i="185"/>
  <c r="AC1108" i="185"/>
  <c r="AD1108" i="185" s="1"/>
  <c r="AF1108" i="185" s="1"/>
  <c r="S1108" i="185"/>
  <c r="N1108" i="185"/>
  <c r="AC1107" i="185"/>
  <c r="AD1107" i="185" s="1"/>
  <c r="AF1107" i="185" s="1"/>
  <c r="S1107" i="185"/>
  <c r="N1107" i="185"/>
  <c r="AC1106" i="185"/>
  <c r="AD1106" i="185" s="1"/>
  <c r="AF1106" i="185" s="1"/>
  <c r="S1106" i="185"/>
  <c r="N1106" i="185"/>
  <c r="AC1105" i="185"/>
  <c r="AD1105" i="185" s="1"/>
  <c r="AF1105" i="185" s="1"/>
  <c r="S1105" i="185"/>
  <c r="N1105" i="185"/>
  <c r="AC1104" i="185"/>
  <c r="AD1104" i="185" s="1"/>
  <c r="AF1104" i="185" s="1"/>
  <c r="S1104" i="185"/>
  <c r="N1104" i="185"/>
  <c r="AC1103" i="185"/>
  <c r="AD1103" i="185" s="1"/>
  <c r="AF1103" i="185" s="1"/>
  <c r="S1103" i="185"/>
  <c r="N1103" i="185"/>
  <c r="AC1102" i="185"/>
  <c r="AD1102" i="185" s="1"/>
  <c r="AF1102" i="185" s="1"/>
  <c r="S1102" i="185"/>
  <c r="N1102" i="185"/>
  <c r="AC1101" i="185"/>
  <c r="AD1101" i="185" s="1"/>
  <c r="AF1101" i="185" s="1"/>
  <c r="S1101" i="185"/>
  <c r="N1101" i="185"/>
  <c r="AC1100" i="185"/>
  <c r="AD1100" i="185" s="1"/>
  <c r="AF1100" i="185" s="1"/>
  <c r="S1100" i="185"/>
  <c r="N1100" i="185"/>
  <c r="AC1099" i="185"/>
  <c r="AD1099" i="185" s="1"/>
  <c r="AF1099" i="185" s="1"/>
  <c r="S1099" i="185"/>
  <c r="N1099" i="185"/>
  <c r="AC1098" i="185"/>
  <c r="AD1098" i="185" s="1"/>
  <c r="AF1098" i="185" s="1"/>
  <c r="S1098" i="185"/>
  <c r="N1098" i="185"/>
  <c r="AC1097" i="185"/>
  <c r="AD1097" i="185" s="1"/>
  <c r="AF1097" i="185" s="1"/>
  <c r="S1097" i="185"/>
  <c r="N1097" i="185"/>
  <c r="AC1096" i="185"/>
  <c r="AD1096" i="185" s="1"/>
  <c r="AF1096" i="185" s="1"/>
  <c r="S1096" i="185"/>
  <c r="N1096" i="185"/>
  <c r="AC1095" i="185"/>
  <c r="AD1095" i="185" s="1"/>
  <c r="AF1095" i="185" s="1"/>
  <c r="S1095" i="185"/>
  <c r="N1095" i="185"/>
  <c r="AC1094" i="185"/>
  <c r="AD1094" i="185" s="1"/>
  <c r="AF1094" i="185" s="1"/>
  <c r="S1094" i="185"/>
  <c r="N1094" i="185"/>
  <c r="AC1093" i="185"/>
  <c r="AD1093" i="185" s="1"/>
  <c r="AF1093" i="185" s="1"/>
  <c r="S1093" i="185"/>
  <c r="N1093" i="185"/>
  <c r="AC1092" i="185"/>
  <c r="AD1092" i="185" s="1"/>
  <c r="AF1092" i="185" s="1"/>
  <c r="S1092" i="185"/>
  <c r="N1092" i="185"/>
  <c r="AC1091" i="185"/>
  <c r="AD1091" i="185" s="1"/>
  <c r="AF1091" i="185" s="1"/>
  <c r="S1091" i="185"/>
  <c r="N1091" i="185"/>
  <c r="AC1090" i="185"/>
  <c r="AD1090" i="185" s="1"/>
  <c r="AF1090" i="185" s="1"/>
  <c r="S1090" i="185"/>
  <c r="N1090" i="185"/>
  <c r="AC1089" i="185"/>
  <c r="AD1089" i="185" s="1"/>
  <c r="AF1089" i="185" s="1"/>
  <c r="S1089" i="185"/>
  <c r="N1089" i="185"/>
  <c r="AC1088" i="185"/>
  <c r="AD1088" i="185" s="1"/>
  <c r="AF1088" i="185" s="1"/>
  <c r="S1088" i="185"/>
  <c r="N1088" i="185"/>
  <c r="AC1087" i="185"/>
  <c r="AD1087" i="185" s="1"/>
  <c r="AF1087" i="185" s="1"/>
  <c r="S1087" i="185"/>
  <c r="N1087" i="185"/>
  <c r="AC1086" i="185"/>
  <c r="AD1086" i="185" s="1"/>
  <c r="AF1086" i="185" s="1"/>
  <c r="S1086" i="185"/>
  <c r="N1086" i="185"/>
  <c r="AC1085" i="185"/>
  <c r="AD1085" i="185" s="1"/>
  <c r="AF1085" i="185" s="1"/>
  <c r="S1085" i="185"/>
  <c r="N1085" i="185"/>
  <c r="AC1084" i="185"/>
  <c r="AD1084" i="185" s="1"/>
  <c r="AF1084" i="185" s="1"/>
  <c r="S1084" i="185"/>
  <c r="N1084" i="185"/>
  <c r="AC1083" i="185"/>
  <c r="AD1083" i="185" s="1"/>
  <c r="AF1083" i="185" s="1"/>
  <c r="S1083" i="185"/>
  <c r="N1083" i="185"/>
  <c r="AC1082" i="185"/>
  <c r="AD1082" i="185" s="1"/>
  <c r="AF1082" i="185" s="1"/>
  <c r="S1082" i="185"/>
  <c r="N1082" i="185"/>
  <c r="AC1081" i="185"/>
  <c r="AD1081" i="185" s="1"/>
  <c r="AF1081" i="185" s="1"/>
  <c r="S1081" i="185"/>
  <c r="N1081" i="185"/>
  <c r="AC1080" i="185"/>
  <c r="AD1080" i="185" s="1"/>
  <c r="AF1080" i="185" s="1"/>
  <c r="S1080" i="185"/>
  <c r="N1080" i="185"/>
  <c r="AC1079" i="185"/>
  <c r="AD1079" i="185" s="1"/>
  <c r="AF1079" i="185" s="1"/>
  <c r="S1079" i="185"/>
  <c r="N1079" i="185"/>
  <c r="AC1078" i="185"/>
  <c r="AD1078" i="185" s="1"/>
  <c r="AF1078" i="185" s="1"/>
  <c r="S1078" i="185"/>
  <c r="N1078" i="185"/>
  <c r="AC1077" i="185"/>
  <c r="AD1077" i="185" s="1"/>
  <c r="AF1077" i="185" s="1"/>
  <c r="S1077" i="185"/>
  <c r="N1077" i="185"/>
  <c r="AC1076" i="185"/>
  <c r="AD1076" i="185" s="1"/>
  <c r="AF1076" i="185" s="1"/>
  <c r="S1076" i="185"/>
  <c r="N1076" i="185"/>
  <c r="AC1075" i="185"/>
  <c r="AD1075" i="185" s="1"/>
  <c r="AF1075" i="185" s="1"/>
  <c r="S1075" i="185"/>
  <c r="N1075" i="185"/>
  <c r="AC1074" i="185"/>
  <c r="AD1074" i="185" s="1"/>
  <c r="AF1074" i="185" s="1"/>
  <c r="S1074" i="185"/>
  <c r="N1074" i="185"/>
  <c r="AC1073" i="185"/>
  <c r="AD1073" i="185" s="1"/>
  <c r="AF1073" i="185" s="1"/>
  <c r="S1073" i="185"/>
  <c r="N1073" i="185"/>
  <c r="AC1072" i="185"/>
  <c r="AD1072" i="185" s="1"/>
  <c r="AF1072" i="185" s="1"/>
  <c r="S1072" i="185"/>
  <c r="N1072" i="185"/>
  <c r="AC1071" i="185"/>
  <c r="AD1071" i="185" s="1"/>
  <c r="AF1071" i="185" s="1"/>
  <c r="S1071" i="185"/>
  <c r="N1071" i="185"/>
  <c r="AC1070" i="185"/>
  <c r="AD1070" i="185" s="1"/>
  <c r="AF1070" i="185" s="1"/>
  <c r="S1070" i="185"/>
  <c r="N1070" i="185"/>
  <c r="AC1069" i="185"/>
  <c r="AD1069" i="185" s="1"/>
  <c r="AF1069" i="185" s="1"/>
  <c r="S1069" i="185"/>
  <c r="N1069" i="185"/>
  <c r="AC1068" i="185"/>
  <c r="AD1068" i="185" s="1"/>
  <c r="AF1068" i="185" s="1"/>
  <c r="S1068" i="185"/>
  <c r="N1068" i="185"/>
  <c r="AC1067" i="185"/>
  <c r="AD1067" i="185" s="1"/>
  <c r="AF1067" i="185" s="1"/>
  <c r="S1067" i="185"/>
  <c r="N1067" i="185"/>
  <c r="AC1066" i="185"/>
  <c r="AD1066" i="185" s="1"/>
  <c r="AF1066" i="185" s="1"/>
  <c r="S1066" i="185"/>
  <c r="N1066" i="185"/>
  <c r="AC1065" i="185"/>
  <c r="AD1065" i="185" s="1"/>
  <c r="AF1065" i="185" s="1"/>
  <c r="S1065" i="185"/>
  <c r="N1065" i="185"/>
  <c r="AC1064" i="185"/>
  <c r="AD1064" i="185" s="1"/>
  <c r="AF1064" i="185" s="1"/>
  <c r="S1064" i="185"/>
  <c r="N1064" i="185"/>
  <c r="AC1063" i="185"/>
  <c r="AD1063" i="185" s="1"/>
  <c r="AF1063" i="185" s="1"/>
  <c r="S1063" i="185"/>
  <c r="N1063" i="185"/>
  <c r="AC1062" i="185"/>
  <c r="AD1062" i="185" s="1"/>
  <c r="AF1062" i="185" s="1"/>
  <c r="S1062" i="185"/>
  <c r="N1062" i="185"/>
  <c r="AC1061" i="185"/>
  <c r="AD1061" i="185" s="1"/>
  <c r="AF1061" i="185" s="1"/>
  <c r="S1061" i="185"/>
  <c r="N1061" i="185"/>
  <c r="AC1060" i="185"/>
  <c r="AD1060" i="185" s="1"/>
  <c r="AF1060" i="185" s="1"/>
  <c r="S1060" i="185"/>
  <c r="N1060" i="185"/>
  <c r="AC1059" i="185"/>
  <c r="AD1059" i="185" s="1"/>
  <c r="AF1059" i="185" s="1"/>
  <c r="S1059" i="185"/>
  <c r="N1059" i="185"/>
  <c r="AC1058" i="185"/>
  <c r="AD1058" i="185" s="1"/>
  <c r="AF1058" i="185" s="1"/>
  <c r="S1058" i="185"/>
  <c r="N1058" i="185"/>
  <c r="AC1057" i="185"/>
  <c r="AD1057" i="185" s="1"/>
  <c r="AF1057" i="185" s="1"/>
  <c r="S1057" i="185"/>
  <c r="N1057" i="185"/>
  <c r="AC1056" i="185"/>
  <c r="AD1056" i="185" s="1"/>
  <c r="AF1056" i="185" s="1"/>
  <c r="S1056" i="185"/>
  <c r="N1056" i="185"/>
  <c r="AC1055" i="185"/>
  <c r="AD1055" i="185" s="1"/>
  <c r="AF1055" i="185" s="1"/>
  <c r="S1055" i="185"/>
  <c r="N1055" i="185"/>
  <c r="AC1054" i="185"/>
  <c r="AD1054" i="185" s="1"/>
  <c r="AF1054" i="185" s="1"/>
  <c r="S1054" i="185"/>
  <c r="N1054" i="185"/>
  <c r="AC1053" i="185"/>
  <c r="AD1053" i="185" s="1"/>
  <c r="AF1053" i="185" s="1"/>
  <c r="S1053" i="185"/>
  <c r="N1053" i="185"/>
  <c r="AC1052" i="185"/>
  <c r="AD1052" i="185" s="1"/>
  <c r="AF1052" i="185" s="1"/>
  <c r="S1052" i="185"/>
  <c r="N1052" i="185"/>
  <c r="AC1051" i="185"/>
  <c r="AD1051" i="185" s="1"/>
  <c r="AF1051" i="185" s="1"/>
  <c r="S1051" i="185"/>
  <c r="N1051" i="185"/>
  <c r="AC1050" i="185"/>
  <c r="AD1050" i="185" s="1"/>
  <c r="AF1050" i="185" s="1"/>
  <c r="S1050" i="185"/>
  <c r="N1050" i="185"/>
  <c r="AC1049" i="185"/>
  <c r="AD1049" i="185" s="1"/>
  <c r="AF1049" i="185" s="1"/>
  <c r="S1049" i="185"/>
  <c r="N1049" i="185"/>
  <c r="AC1048" i="185"/>
  <c r="AD1048" i="185" s="1"/>
  <c r="AF1048" i="185" s="1"/>
  <c r="S1048" i="185"/>
  <c r="N1048" i="185"/>
  <c r="AC1047" i="185"/>
  <c r="AD1047" i="185" s="1"/>
  <c r="AF1047" i="185" s="1"/>
  <c r="S1047" i="185"/>
  <c r="N1047" i="185"/>
  <c r="AC1046" i="185"/>
  <c r="AD1046" i="185" s="1"/>
  <c r="AF1046" i="185" s="1"/>
  <c r="S1046" i="185"/>
  <c r="N1046" i="185"/>
  <c r="AC1045" i="185"/>
  <c r="AD1045" i="185" s="1"/>
  <c r="AF1045" i="185" s="1"/>
  <c r="S1045" i="185"/>
  <c r="N1045" i="185"/>
  <c r="AC1044" i="185"/>
  <c r="AD1044" i="185" s="1"/>
  <c r="AF1044" i="185" s="1"/>
  <c r="S1044" i="185"/>
  <c r="N1044" i="185"/>
  <c r="AC1043" i="185"/>
  <c r="AD1043" i="185" s="1"/>
  <c r="AF1043" i="185" s="1"/>
  <c r="S1043" i="185"/>
  <c r="N1043" i="185"/>
  <c r="AC1042" i="185"/>
  <c r="AD1042" i="185" s="1"/>
  <c r="AF1042" i="185" s="1"/>
  <c r="S1042" i="185"/>
  <c r="N1042" i="185"/>
  <c r="AC1041" i="185"/>
  <c r="AD1041" i="185" s="1"/>
  <c r="AF1041" i="185" s="1"/>
  <c r="S1041" i="185"/>
  <c r="N1041" i="185"/>
  <c r="AC1040" i="185"/>
  <c r="AD1040" i="185" s="1"/>
  <c r="AF1040" i="185" s="1"/>
  <c r="S1040" i="185"/>
  <c r="N1040" i="185"/>
  <c r="AC1039" i="185"/>
  <c r="AD1039" i="185" s="1"/>
  <c r="AF1039" i="185" s="1"/>
  <c r="S1039" i="185"/>
  <c r="N1039" i="185"/>
  <c r="AC1038" i="185"/>
  <c r="AD1038" i="185" s="1"/>
  <c r="AF1038" i="185" s="1"/>
  <c r="S1038" i="185"/>
  <c r="N1038" i="185"/>
  <c r="AC1037" i="185"/>
  <c r="AD1037" i="185" s="1"/>
  <c r="AF1037" i="185" s="1"/>
  <c r="S1037" i="185"/>
  <c r="N1037" i="185"/>
  <c r="AC1036" i="185"/>
  <c r="AD1036" i="185" s="1"/>
  <c r="AF1036" i="185" s="1"/>
  <c r="S1036" i="185"/>
  <c r="N1036" i="185"/>
  <c r="AC1035" i="185"/>
  <c r="AD1035" i="185" s="1"/>
  <c r="AF1035" i="185" s="1"/>
  <c r="S1035" i="185"/>
  <c r="N1035" i="185"/>
  <c r="AC1034" i="185"/>
  <c r="AD1034" i="185" s="1"/>
  <c r="AF1034" i="185" s="1"/>
  <c r="S1034" i="185"/>
  <c r="N1034" i="185"/>
  <c r="AC1033" i="185"/>
  <c r="AD1033" i="185" s="1"/>
  <c r="AF1033" i="185" s="1"/>
  <c r="S1033" i="185"/>
  <c r="N1033" i="185"/>
  <c r="AC1032" i="185"/>
  <c r="AD1032" i="185" s="1"/>
  <c r="AF1032" i="185" s="1"/>
  <c r="S1032" i="185"/>
  <c r="N1032" i="185"/>
  <c r="AC1031" i="185"/>
  <c r="AD1031" i="185" s="1"/>
  <c r="AF1031" i="185" s="1"/>
  <c r="S1031" i="185"/>
  <c r="N1031" i="185"/>
  <c r="AC1030" i="185"/>
  <c r="AD1030" i="185" s="1"/>
  <c r="AF1030" i="185" s="1"/>
  <c r="S1030" i="185"/>
  <c r="N1030" i="185"/>
  <c r="AC1029" i="185"/>
  <c r="AD1029" i="185" s="1"/>
  <c r="AF1029" i="185" s="1"/>
  <c r="S1029" i="185"/>
  <c r="N1029" i="185"/>
  <c r="S1028" i="185"/>
  <c r="N1028" i="185"/>
  <c r="S1027" i="185"/>
  <c r="N1027" i="185"/>
  <c r="AC1026" i="185"/>
  <c r="AD1026" i="185" s="1"/>
  <c r="AF1026" i="185" s="1"/>
  <c r="S1026" i="185"/>
  <c r="N1026" i="185"/>
  <c r="S1025" i="185"/>
  <c r="N1025" i="185"/>
  <c r="AC1024" i="185"/>
  <c r="AD1024" i="185" s="1"/>
  <c r="AF1024" i="185" s="1"/>
  <c r="S1024" i="185"/>
  <c r="N1024" i="185"/>
  <c r="AC1023" i="185"/>
  <c r="AD1023" i="185" s="1"/>
  <c r="AF1023" i="185" s="1"/>
  <c r="S1023" i="185"/>
  <c r="N1023" i="185"/>
  <c r="AC1022" i="185"/>
  <c r="AD1022" i="185" s="1"/>
  <c r="AF1022" i="185" s="1"/>
  <c r="S1022" i="185"/>
  <c r="N1022" i="185"/>
  <c r="AC1021" i="185"/>
  <c r="AD1021" i="185" s="1"/>
  <c r="AF1021" i="185" s="1"/>
  <c r="S1021" i="185"/>
  <c r="N1021" i="185"/>
  <c r="AD1020" i="185"/>
  <c r="AF1020" i="185" s="1"/>
  <c r="S1020" i="185"/>
  <c r="N1020" i="185"/>
  <c r="AC1019" i="185"/>
  <c r="AD1019" i="185" s="1"/>
  <c r="AF1019" i="185" s="1"/>
  <c r="S1019" i="185"/>
  <c r="N1019" i="185"/>
  <c r="AC1018" i="185"/>
  <c r="AD1018" i="185" s="1"/>
  <c r="AF1018" i="185" s="1"/>
  <c r="S1018" i="185"/>
  <c r="N1018" i="185"/>
  <c r="S1017" i="185"/>
  <c r="N1017" i="185"/>
  <c r="AC1016" i="185"/>
  <c r="AD1016" i="185" s="1"/>
  <c r="AF1016" i="185" s="1"/>
  <c r="S1016" i="185"/>
  <c r="N1016" i="185"/>
  <c r="AD1015" i="185"/>
  <c r="AF1015" i="185" s="1"/>
  <c r="S1015" i="185"/>
  <c r="N1015" i="185"/>
  <c r="AD1014" i="185"/>
  <c r="AF1014" i="185" s="1"/>
  <c r="S1014" i="185"/>
  <c r="N1014" i="185"/>
  <c r="AC1013" i="185"/>
  <c r="AD1013" i="185" s="1"/>
  <c r="AF1013" i="185" s="1"/>
  <c r="S1013" i="185"/>
  <c r="N1013" i="185"/>
  <c r="AC1012" i="185"/>
  <c r="AD1012" i="185" s="1"/>
  <c r="AF1012" i="185" s="1"/>
  <c r="S1012" i="185"/>
  <c r="N1012" i="185"/>
  <c r="AC1011" i="185"/>
  <c r="AD1011" i="185" s="1"/>
  <c r="AF1011" i="185" s="1"/>
  <c r="S1011" i="185"/>
  <c r="N1011" i="185"/>
  <c r="AF1010" i="185"/>
  <c r="S1010" i="185"/>
  <c r="N1010" i="185"/>
  <c r="AC1009" i="185"/>
  <c r="AD1009" i="185" s="1"/>
  <c r="AF1009" i="185" s="1"/>
  <c r="S1009" i="185"/>
  <c r="N1009" i="185"/>
  <c r="AC1008" i="185"/>
  <c r="AD1008" i="185" s="1"/>
  <c r="AF1008" i="185" s="1"/>
  <c r="S1008" i="185"/>
  <c r="N1008" i="185"/>
  <c r="AF1007" i="185"/>
  <c r="S1007" i="185"/>
  <c r="N1007" i="185"/>
  <c r="AC1006" i="185"/>
  <c r="AD1006" i="185" s="1"/>
  <c r="AF1006" i="185" s="1"/>
  <c r="S1006" i="185"/>
  <c r="N1006" i="185"/>
  <c r="AC1005" i="185"/>
  <c r="AD1005" i="185" s="1"/>
  <c r="AF1005" i="185" s="1"/>
  <c r="S1005" i="185"/>
  <c r="N1005" i="185"/>
  <c r="AC1004" i="185"/>
  <c r="AD1004" i="185" s="1"/>
  <c r="AF1004" i="185" s="1"/>
  <c r="S1004" i="185"/>
  <c r="N1004" i="185"/>
  <c r="AC1003" i="185"/>
  <c r="AD1003" i="185" s="1"/>
  <c r="AF1003" i="185" s="1"/>
  <c r="S1003" i="185"/>
  <c r="N1003" i="185"/>
  <c r="AD1002" i="185"/>
  <c r="AF1002" i="185" s="1"/>
  <c r="S1002" i="185"/>
  <c r="N1002" i="185"/>
  <c r="AC1001" i="185"/>
  <c r="AD1001" i="185" s="1"/>
  <c r="AF1001" i="185" s="1"/>
  <c r="S1001" i="185"/>
  <c r="N1001" i="185"/>
  <c r="AC1000" i="185"/>
  <c r="AD1000" i="185" s="1"/>
  <c r="AF1000" i="185" s="1"/>
  <c r="S1000" i="185"/>
  <c r="N1000" i="185"/>
  <c r="AC999" i="185"/>
  <c r="AD999" i="185" s="1"/>
  <c r="AF999" i="185" s="1"/>
  <c r="S999" i="185"/>
  <c r="N999" i="185"/>
  <c r="AC998" i="185"/>
  <c r="AD998" i="185" s="1"/>
  <c r="AF998" i="185" s="1"/>
  <c r="S998" i="185"/>
  <c r="N998" i="185"/>
  <c r="AC997" i="185"/>
  <c r="AD997" i="185" s="1"/>
  <c r="AF997" i="185" s="1"/>
  <c r="S997" i="185"/>
  <c r="N997" i="185"/>
  <c r="AC996" i="185"/>
  <c r="AD996" i="185" s="1"/>
  <c r="AF996" i="185" s="1"/>
  <c r="S996" i="185"/>
  <c r="N996" i="185"/>
  <c r="AC995" i="185"/>
  <c r="AD995" i="185" s="1"/>
  <c r="AF995" i="185" s="1"/>
  <c r="S995" i="185"/>
  <c r="N995" i="185"/>
  <c r="S994" i="185"/>
  <c r="N994" i="185"/>
  <c r="S993" i="185"/>
  <c r="N993" i="185"/>
  <c r="AF992" i="185"/>
  <c r="S992" i="185"/>
  <c r="N992" i="185"/>
  <c r="AC991" i="185"/>
  <c r="AD991" i="185" s="1"/>
  <c r="AF991" i="185" s="1"/>
  <c r="S991" i="185"/>
  <c r="N991" i="185"/>
  <c r="AC990" i="185"/>
  <c r="AD990" i="185" s="1"/>
  <c r="AF990" i="185" s="1"/>
  <c r="S990" i="185"/>
  <c r="N990" i="185"/>
  <c r="AC989" i="185"/>
  <c r="AD989" i="185" s="1"/>
  <c r="AF989" i="185" s="1"/>
  <c r="S989" i="185"/>
  <c r="N989" i="185"/>
  <c r="AC988" i="185"/>
  <c r="AD988" i="185" s="1"/>
  <c r="AF988" i="185" s="1"/>
  <c r="S988" i="185"/>
  <c r="N988" i="185"/>
  <c r="AC987" i="185"/>
  <c r="AD987" i="185" s="1"/>
  <c r="AF987" i="185" s="1"/>
  <c r="S987" i="185"/>
  <c r="N987" i="185"/>
  <c r="S986" i="185"/>
  <c r="N986" i="185"/>
  <c r="AF985" i="185"/>
  <c r="AC985" i="185"/>
  <c r="S985" i="185"/>
  <c r="N985" i="185"/>
  <c r="S984" i="185"/>
  <c r="N984" i="185"/>
  <c r="AC983" i="185"/>
  <c r="AD983" i="185" s="1"/>
  <c r="AF983" i="185" s="1"/>
  <c r="S983" i="185"/>
  <c r="N983" i="185"/>
  <c r="S982" i="185"/>
  <c r="N982" i="185"/>
  <c r="AC981" i="185"/>
  <c r="AD981" i="185" s="1"/>
  <c r="AF981" i="185" s="1"/>
  <c r="S981" i="185"/>
  <c r="N981" i="185"/>
  <c r="AC980" i="185"/>
  <c r="AD980" i="185" s="1"/>
  <c r="AF980" i="185" s="1"/>
  <c r="S980" i="185"/>
  <c r="N980" i="185"/>
  <c r="AD979" i="185"/>
  <c r="AF979" i="185" s="1"/>
  <c r="S979" i="185"/>
  <c r="N979" i="185"/>
  <c r="AC978" i="185"/>
  <c r="AD978" i="185" s="1"/>
  <c r="AF978" i="185" s="1"/>
  <c r="S978" i="185"/>
  <c r="N978" i="185"/>
  <c r="AC977" i="185"/>
  <c r="AD977" i="185" s="1"/>
  <c r="AF977" i="185" s="1"/>
  <c r="S977" i="185"/>
  <c r="N977" i="185"/>
  <c r="AC976" i="185"/>
  <c r="AD976" i="185" s="1"/>
  <c r="AF976" i="185" s="1"/>
  <c r="S976" i="185"/>
  <c r="N976" i="185"/>
  <c r="AC975" i="185"/>
  <c r="AD975" i="185" s="1"/>
  <c r="AF975" i="185" s="1"/>
  <c r="S975" i="185"/>
  <c r="N975" i="185"/>
  <c r="AC974" i="185"/>
  <c r="AD974" i="185" s="1"/>
  <c r="AF974" i="185" s="1"/>
  <c r="S974" i="185"/>
  <c r="N974" i="185"/>
  <c r="AC973" i="185"/>
  <c r="AD973" i="185" s="1"/>
  <c r="AF973" i="185" s="1"/>
  <c r="S973" i="185"/>
  <c r="N973" i="185"/>
  <c r="AC972" i="185"/>
  <c r="AD972" i="185" s="1"/>
  <c r="AF972" i="185" s="1"/>
  <c r="S972" i="185"/>
  <c r="N972" i="185"/>
  <c r="AC971" i="185"/>
  <c r="AD971" i="185" s="1"/>
  <c r="AF971" i="185" s="1"/>
  <c r="S971" i="185"/>
  <c r="N971" i="185"/>
  <c r="AC970" i="185"/>
  <c r="AD970" i="185" s="1"/>
  <c r="AF970" i="185" s="1"/>
  <c r="S970" i="185"/>
  <c r="N970" i="185"/>
  <c r="AC969" i="185"/>
  <c r="AD969" i="185" s="1"/>
  <c r="AF969" i="185" s="1"/>
  <c r="S969" i="185"/>
  <c r="N969" i="185"/>
  <c r="AC968" i="185"/>
  <c r="AD968" i="185" s="1"/>
  <c r="AF968" i="185" s="1"/>
  <c r="S968" i="185"/>
  <c r="N968" i="185"/>
  <c r="AC967" i="185"/>
  <c r="AD967" i="185" s="1"/>
  <c r="AF967" i="185" s="1"/>
  <c r="S967" i="185"/>
  <c r="N967" i="185"/>
  <c r="AC966" i="185"/>
  <c r="AD966" i="185" s="1"/>
  <c r="AF966" i="185" s="1"/>
  <c r="S966" i="185"/>
  <c r="N966" i="185"/>
  <c r="AC965" i="185"/>
  <c r="AD965" i="185" s="1"/>
  <c r="AF965" i="185" s="1"/>
  <c r="S965" i="185"/>
  <c r="N965" i="185"/>
  <c r="AC964" i="185"/>
  <c r="AD964" i="185" s="1"/>
  <c r="AF964" i="185" s="1"/>
  <c r="S964" i="185"/>
  <c r="N964" i="185"/>
  <c r="AC963" i="185"/>
  <c r="AD963" i="185" s="1"/>
  <c r="AF963" i="185" s="1"/>
  <c r="S963" i="185"/>
  <c r="N963" i="185"/>
  <c r="AC962" i="185"/>
  <c r="AD962" i="185" s="1"/>
  <c r="AF962" i="185" s="1"/>
  <c r="S962" i="185"/>
  <c r="N962" i="185"/>
  <c r="AC961" i="185"/>
  <c r="AD961" i="185" s="1"/>
  <c r="AF961" i="185" s="1"/>
  <c r="S961" i="185"/>
  <c r="N961" i="185"/>
  <c r="AC960" i="185"/>
  <c r="AD960" i="185" s="1"/>
  <c r="AF960" i="185" s="1"/>
  <c r="S960" i="185"/>
  <c r="N960" i="185"/>
  <c r="AC959" i="185"/>
  <c r="AD959" i="185" s="1"/>
  <c r="AF959" i="185" s="1"/>
  <c r="S959" i="185"/>
  <c r="N959" i="185"/>
  <c r="AC958" i="185"/>
  <c r="AD958" i="185" s="1"/>
  <c r="AF958" i="185" s="1"/>
  <c r="S958" i="185"/>
  <c r="N958" i="185"/>
  <c r="AC957" i="185"/>
  <c r="AD957" i="185" s="1"/>
  <c r="AF957" i="185" s="1"/>
  <c r="S957" i="185"/>
  <c r="N957" i="185"/>
  <c r="AC956" i="185"/>
  <c r="AD956" i="185" s="1"/>
  <c r="AF956" i="185" s="1"/>
  <c r="S956" i="185"/>
  <c r="N956" i="185"/>
  <c r="AC955" i="185"/>
  <c r="AD955" i="185" s="1"/>
  <c r="AF955" i="185" s="1"/>
  <c r="S955" i="185"/>
  <c r="N955" i="185"/>
  <c r="AC954" i="185"/>
  <c r="AD954" i="185" s="1"/>
  <c r="AF954" i="185" s="1"/>
  <c r="S954" i="185"/>
  <c r="N954" i="185"/>
  <c r="AC953" i="185"/>
  <c r="AD953" i="185" s="1"/>
  <c r="AF953" i="185" s="1"/>
  <c r="S953" i="185"/>
  <c r="N953" i="185"/>
  <c r="AC952" i="185"/>
  <c r="AD952" i="185" s="1"/>
  <c r="AF952" i="185" s="1"/>
  <c r="S952" i="185"/>
  <c r="N952" i="185"/>
  <c r="AC951" i="185"/>
  <c r="AD951" i="185" s="1"/>
  <c r="AF951" i="185" s="1"/>
  <c r="S951" i="185"/>
  <c r="N951" i="185"/>
  <c r="AC950" i="185"/>
  <c r="AD950" i="185" s="1"/>
  <c r="AF950" i="185" s="1"/>
  <c r="S950" i="185"/>
  <c r="N950" i="185"/>
  <c r="AC949" i="185"/>
  <c r="AD949" i="185" s="1"/>
  <c r="AF949" i="185" s="1"/>
  <c r="S949" i="185"/>
  <c r="N949" i="185"/>
  <c r="AF948" i="185"/>
  <c r="AC948" i="185"/>
  <c r="S948" i="185"/>
  <c r="N948" i="185"/>
  <c r="AC947" i="185"/>
  <c r="AD947" i="185" s="1"/>
  <c r="AF947" i="185" s="1"/>
  <c r="S947" i="185"/>
  <c r="N947" i="185"/>
  <c r="AC946" i="185"/>
  <c r="AD946" i="185" s="1"/>
  <c r="AF946" i="185" s="1"/>
  <c r="S946" i="185"/>
  <c r="N946" i="185"/>
  <c r="AC945" i="185"/>
  <c r="AD945" i="185" s="1"/>
  <c r="AF945" i="185" s="1"/>
  <c r="S945" i="185"/>
  <c r="N945" i="185"/>
  <c r="AC944" i="185"/>
  <c r="AD944" i="185" s="1"/>
  <c r="AF944" i="185" s="1"/>
  <c r="S944" i="185"/>
  <c r="N944" i="185"/>
  <c r="AC943" i="185"/>
  <c r="AD943" i="185" s="1"/>
  <c r="AF943" i="185" s="1"/>
  <c r="S943" i="185"/>
  <c r="N943" i="185"/>
  <c r="AC942" i="185"/>
  <c r="AD942" i="185" s="1"/>
  <c r="AF942" i="185" s="1"/>
  <c r="S942" i="185"/>
  <c r="N942" i="185"/>
  <c r="AC941" i="185"/>
  <c r="AD941" i="185" s="1"/>
  <c r="AF941" i="185" s="1"/>
  <c r="S941" i="185"/>
  <c r="N941" i="185"/>
  <c r="AC940" i="185"/>
  <c r="AD940" i="185" s="1"/>
  <c r="AF940" i="185" s="1"/>
  <c r="S940" i="185"/>
  <c r="N940" i="185"/>
  <c r="AC939" i="185"/>
  <c r="AD939" i="185" s="1"/>
  <c r="AF939" i="185" s="1"/>
  <c r="S939" i="185"/>
  <c r="N939" i="185"/>
  <c r="AC938" i="185"/>
  <c r="AD938" i="185" s="1"/>
  <c r="AF938" i="185" s="1"/>
  <c r="S938" i="185"/>
  <c r="N938" i="185"/>
  <c r="AC937" i="185"/>
  <c r="AD937" i="185" s="1"/>
  <c r="AF937" i="185" s="1"/>
  <c r="S937" i="185"/>
  <c r="N937" i="185"/>
  <c r="AC936" i="185"/>
  <c r="AD936" i="185" s="1"/>
  <c r="AF936" i="185" s="1"/>
  <c r="S936" i="185"/>
  <c r="N936" i="185"/>
  <c r="AC935" i="185"/>
  <c r="AD935" i="185" s="1"/>
  <c r="AF935" i="185" s="1"/>
  <c r="S935" i="185"/>
  <c r="N935" i="185"/>
  <c r="AC934" i="185"/>
  <c r="AD934" i="185" s="1"/>
  <c r="AF934" i="185" s="1"/>
  <c r="S934" i="185"/>
  <c r="N934" i="185"/>
  <c r="AC933" i="185"/>
  <c r="AD933" i="185" s="1"/>
  <c r="AF933" i="185" s="1"/>
  <c r="S933" i="185"/>
  <c r="N933" i="185"/>
  <c r="AC932" i="185"/>
  <c r="AD932" i="185" s="1"/>
  <c r="AF932" i="185" s="1"/>
  <c r="S932" i="185"/>
  <c r="N932" i="185"/>
  <c r="AC931" i="185"/>
  <c r="AD931" i="185" s="1"/>
  <c r="AF931" i="185" s="1"/>
  <c r="S931" i="185"/>
  <c r="N931" i="185"/>
  <c r="AC930" i="185"/>
  <c r="AD930" i="185" s="1"/>
  <c r="AF930" i="185" s="1"/>
  <c r="S930" i="185"/>
  <c r="N930" i="185"/>
  <c r="AC929" i="185"/>
  <c r="AD929" i="185" s="1"/>
  <c r="AF929" i="185" s="1"/>
  <c r="S929" i="185"/>
  <c r="N929" i="185"/>
  <c r="AC928" i="185"/>
  <c r="AD928" i="185" s="1"/>
  <c r="AF928" i="185" s="1"/>
  <c r="S928" i="185"/>
  <c r="N928" i="185"/>
  <c r="AC927" i="185"/>
  <c r="AD927" i="185" s="1"/>
  <c r="AF927" i="185" s="1"/>
  <c r="S927" i="185"/>
  <c r="N927" i="185"/>
  <c r="AC926" i="185"/>
  <c r="S926" i="185"/>
  <c r="N926" i="185"/>
  <c r="AC925" i="185"/>
  <c r="AD925" i="185" s="1"/>
  <c r="AF925" i="185" s="1"/>
  <c r="S925" i="185"/>
  <c r="N925" i="185"/>
  <c r="AC924" i="185"/>
  <c r="AD924" i="185" s="1"/>
  <c r="AF924" i="185" s="1"/>
  <c r="S924" i="185"/>
  <c r="N924" i="185"/>
  <c r="AC923" i="185"/>
  <c r="AD923" i="185" s="1"/>
  <c r="AF923" i="185" s="1"/>
  <c r="S923" i="185"/>
  <c r="N923" i="185"/>
  <c r="AC922" i="185"/>
  <c r="AD922" i="185" s="1"/>
  <c r="AF922" i="185" s="1"/>
  <c r="S922" i="185"/>
  <c r="N922" i="185"/>
  <c r="AC921" i="185"/>
  <c r="AD921" i="185" s="1"/>
  <c r="AF921" i="185" s="1"/>
  <c r="S921" i="185"/>
  <c r="N921" i="185"/>
  <c r="AC920" i="185"/>
  <c r="AD920" i="185" s="1"/>
  <c r="AF920" i="185" s="1"/>
  <c r="S920" i="185"/>
  <c r="N920" i="185"/>
  <c r="AC919" i="185"/>
  <c r="AD919" i="185" s="1"/>
  <c r="AF919" i="185" s="1"/>
  <c r="S919" i="185"/>
  <c r="N919" i="185"/>
  <c r="AC918" i="185"/>
  <c r="AD918" i="185" s="1"/>
  <c r="AF918" i="185" s="1"/>
  <c r="S918" i="185"/>
  <c r="N918" i="185"/>
  <c r="AC917" i="185"/>
  <c r="AD917" i="185" s="1"/>
  <c r="AF917" i="185" s="1"/>
  <c r="S917" i="185"/>
  <c r="N917" i="185"/>
  <c r="AC916" i="185"/>
  <c r="AD916" i="185" s="1"/>
  <c r="AF916" i="185" s="1"/>
  <c r="S916" i="185"/>
  <c r="N916" i="185"/>
  <c r="AC915" i="185"/>
  <c r="AD915" i="185" s="1"/>
  <c r="S915" i="185"/>
  <c r="N915" i="185"/>
  <c r="AC914" i="185"/>
  <c r="AD914" i="185" s="1"/>
  <c r="AF914" i="185" s="1"/>
  <c r="S914" i="185"/>
  <c r="N914" i="185"/>
  <c r="AC913" i="185"/>
  <c r="AD913" i="185" s="1"/>
  <c r="AF913" i="185" s="1"/>
  <c r="S913" i="185"/>
  <c r="N913" i="185"/>
  <c r="AC912" i="185"/>
  <c r="AD912" i="185" s="1"/>
  <c r="AF912" i="185" s="1"/>
  <c r="S912" i="185"/>
  <c r="N912" i="185"/>
  <c r="AC911" i="185"/>
  <c r="AD911" i="185" s="1"/>
  <c r="AF911" i="185" s="1"/>
  <c r="S911" i="185"/>
  <c r="N911" i="185"/>
  <c r="AC910" i="185"/>
  <c r="AD910" i="185" s="1"/>
  <c r="AF910" i="185" s="1"/>
  <c r="S910" i="185"/>
  <c r="N910" i="185"/>
  <c r="AC909" i="185"/>
  <c r="AD909" i="185" s="1"/>
  <c r="AF909" i="185" s="1"/>
  <c r="S909" i="185"/>
  <c r="N909" i="185"/>
  <c r="AC908" i="185"/>
  <c r="AD908" i="185" s="1"/>
  <c r="AF908" i="185" s="1"/>
  <c r="S908" i="185"/>
  <c r="N908" i="185"/>
  <c r="AC907" i="185"/>
  <c r="AD907" i="185" s="1"/>
  <c r="AF907" i="185" s="1"/>
  <c r="S907" i="185"/>
  <c r="N907" i="185"/>
  <c r="AC906" i="185"/>
  <c r="AD906" i="185" s="1"/>
  <c r="AF906" i="185" s="1"/>
  <c r="S906" i="185"/>
  <c r="N906" i="185"/>
  <c r="AC905" i="185"/>
  <c r="AD905" i="185" s="1"/>
  <c r="AF905" i="185" s="1"/>
  <c r="S905" i="185"/>
  <c r="N905" i="185"/>
  <c r="AC904" i="185"/>
  <c r="AD904" i="185" s="1"/>
  <c r="AF904" i="185" s="1"/>
  <c r="S904" i="185"/>
  <c r="N904" i="185"/>
  <c r="AC903" i="185"/>
  <c r="AD903" i="185" s="1"/>
  <c r="AF903" i="185" s="1"/>
  <c r="S903" i="185"/>
  <c r="N903" i="185"/>
  <c r="AC902" i="185"/>
  <c r="AD902" i="185" s="1"/>
  <c r="AF902" i="185" s="1"/>
  <c r="S902" i="185"/>
  <c r="N902" i="185"/>
  <c r="AC901" i="185"/>
  <c r="AD901" i="185" s="1"/>
  <c r="AF901" i="185" s="1"/>
  <c r="S901" i="185"/>
  <c r="N901" i="185"/>
  <c r="AC900" i="185"/>
  <c r="AD900" i="185" s="1"/>
  <c r="AF900" i="185" s="1"/>
  <c r="S900" i="185"/>
  <c r="N900" i="185"/>
  <c r="AC899" i="185"/>
  <c r="AD899" i="185" s="1"/>
  <c r="AF899" i="185" s="1"/>
  <c r="S899" i="185"/>
  <c r="N899" i="185"/>
  <c r="AC898" i="185"/>
  <c r="AD898" i="185" s="1"/>
  <c r="AF898" i="185" s="1"/>
  <c r="S898" i="185"/>
  <c r="N898" i="185"/>
  <c r="AC897" i="185"/>
  <c r="AD897" i="185" s="1"/>
  <c r="AF897" i="185" s="1"/>
  <c r="S897" i="185"/>
  <c r="N897" i="185"/>
  <c r="AC896" i="185"/>
  <c r="AD896" i="185" s="1"/>
  <c r="AF896" i="185" s="1"/>
  <c r="S896" i="185"/>
  <c r="N896" i="185"/>
  <c r="AC895" i="185"/>
  <c r="AD895" i="185" s="1"/>
  <c r="AF895" i="185" s="1"/>
  <c r="S895" i="185"/>
  <c r="N895" i="185"/>
  <c r="AC894" i="185"/>
  <c r="AD894" i="185" s="1"/>
  <c r="AF894" i="185" s="1"/>
  <c r="S894" i="185"/>
  <c r="N894" i="185"/>
  <c r="AC893" i="185"/>
  <c r="AD893" i="185" s="1"/>
  <c r="AF893" i="185" s="1"/>
  <c r="S893" i="185"/>
  <c r="N893" i="185"/>
  <c r="AC892" i="185"/>
  <c r="AD892" i="185" s="1"/>
  <c r="AF892" i="185" s="1"/>
  <c r="S892" i="185"/>
  <c r="N892" i="185"/>
  <c r="AC891" i="185"/>
  <c r="AD891" i="185" s="1"/>
  <c r="AF891" i="185" s="1"/>
  <c r="S891" i="185"/>
  <c r="N891" i="185"/>
  <c r="AC890" i="185"/>
  <c r="AD890" i="185" s="1"/>
  <c r="AF890" i="185" s="1"/>
  <c r="S890" i="185"/>
  <c r="N890" i="185"/>
  <c r="AC889" i="185"/>
  <c r="AD889" i="185" s="1"/>
  <c r="AF889" i="185" s="1"/>
  <c r="S889" i="185"/>
  <c r="N889" i="185"/>
  <c r="AC888" i="185"/>
  <c r="AD888" i="185" s="1"/>
  <c r="AF888" i="185" s="1"/>
  <c r="S888" i="185"/>
  <c r="N888" i="185"/>
  <c r="AC887" i="185"/>
  <c r="AD887" i="185" s="1"/>
  <c r="AF887" i="185" s="1"/>
  <c r="S887" i="185"/>
  <c r="N887" i="185"/>
  <c r="AC886" i="185"/>
  <c r="AD886" i="185" s="1"/>
  <c r="AF886" i="185" s="1"/>
  <c r="S886" i="185"/>
  <c r="N886" i="185"/>
  <c r="AC885" i="185"/>
  <c r="AD885" i="185" s="1"/>
  <c r="AF885" i="185" s="1"/>
  <c r="S885" i="185"/>
  <c r="N885" i="185"/>
  <c r="AC884" i="185"/>
  <c r="AD884" i="185" s="1"/>
  <c r="AF884" i="185" s="1"/>
  <c r="S884" i="185"/>
  <c r="N884" i="185"/>
  <c r="AD883" i="185"/>
  <c r="AF883" i="185" s="1"/>
  <c r="S883" i="185"/>
  <c r="N883" i="185"/>
  <c r="AC882" i="185"/>
  <c r="AD882" i="185" s="1"/>
  <c r="AF882" i="185" s="1"/>
  <c r="S882" i="185"/>
  <c r="N882" i="185"/>
  <c r="AC881" i="185"/>
  <c r="AD881" i="185" s="1"/>
  <c r="AF881" i="185" s="1"/>
  <c r="S881" i="185"/>
  <c r="N881" i="185"/>
  <c r="AC880" i="185"/>
  <c r="AD880" i="185" s="1"/>
  <c r="AF880" i="185" s="1"/>
  <c r="S880" i="185"/>
  <c r="N880" i="185"/>
  <c r="AC879" i="185"/>
  <c r="AD879" i="185" s="1"/>
  <c r="AF879" i="185" s="1"/>
  <c r="S879" i="185"/>
  <c r="N879" i="185"/>
  <c r="AC878" i="185"/>
  <c r="AD878" i="185" s="1"/>
  <c r="AF878" i="185" s="1"/>
  <c r="S878" i="185"/>
  <c r="N878" i="185"/>
  <c r="AC877" i="185"/>
  <c r="AD877" i="185" s="1"/>
  <c r="AF877" i="185" s="1"/>
  <c r="S877" i="185"/>
  <c r="N877" i="185"/>
  <c r="AC876" i="185"/>
  <c r="AD876" i="185" s="1"/>
  <c r="AF876" i="185" s="1"/>
  <c r="S876" i="185"/>
  <c r="N876" i="185"/>
  <c r="AC875" i="185"/>
  <c r="AD875" i="185" s="1"/>
  <c r="AF875" i="185" s="1"/>
  <c r="S875" i="185"/>
  <c r="N875" i="185"/>
  <c r="AC874" i="185"/>
  <c r="AD874" i="185" s="1"/>
  <c r="AF874" i="185" s="1"/>
  <c r="S874" i="185"/>
  <c r="N874" i="185"/>
  <c r="AC873" i="185"/>
  <c r="AD873" i="185" s="1"/>
  <c r="AF873" i="185" s="1"/>
  <c r="S873" i="185"/>
  <c r="N873" i="185"/>
  <c r="AC872" i="185"/>
  <c r="AD872" i="185" s="1"/>
  <c r="AF872" i="185" s="1"/>
  <c r="S872" i="185"/>
  <c r="N872" i="185"/>
  <c r="AC871" i="185"/>
  <c r="AD871" i="185" s="1"/>
  <c r="AF871" i="185" s="1"/>
  <c r="S871" i="185"/>
  <c r="N871" i="185"/>
  <c r="AC870" i="185"/>
  <c r="AD870" i="185" s="1"/>
  <c r="AF870" i="185" s="1"/>
  <c r="S870" i="185"/>
  <c r="N870" i="185"/>
  <c r="AC869" i="185"/>
  <c r="AD869" i="185" s="1"/>
  <c r="AF869" i="185" s="1"/>
  <c r="S869" i="185"/>
  <c r="N869" i="185"/>
  <c r="AC868" i="185"/>
  <c r="AD868" i="185" s="1"/>
  <c r="AF868" i="185" s="1"/>
  <c r="S868" i="185"/>
  <c r="N868" i="185"/>
  <c r="AC867" i="185"/>
  <c r="AD867" i="185" s="1"/>
  <c r="AF867" i="185" s="1"/>
  <c r="S867" i="185"/>
  <c r="N867" i="185"/>
  <c r="AC866" i="185"/>
  <c r="AD866" i="185" s="1"/>
  <c r="AF866" i="185" s="1"/>
  <c r="S866" i="185"/>
  <c r="N866" i="185"/>
  <c r="AC865" i="185"/>
  <c r="AD865" i="185" s="1"/>
  <c r="AF865" i="185" s="1"/>
  <c r="S865" i="185"/>
  <c r="N865" i="185"/>
  <c r="AC864" i="185"/>
  <c r="AD864" i="185" s="1"/>
  <c r="AF864" i="185" s="1"/>
  <c r="S864" i="185"/>
  <c r="N864" i="185"/>
  <c r="AC863" i="185"/>
  <c r="AD863" i="185" s="1"/>
  <c r="AF863" i="185" s="1"/>
  <c r="S863" i="185"/>
  <c r="N863" i="185"/>
  <c r="AC862" i="185"/>
  <c r="AD862" i="185" s="1"/>
  <c r="AF862" i="185" s="1"/>
  <c r="S862" i="185"/>
  <c r="N862" i="185"/>
  <c r="AC861" i="185"/>
  <c r="AD861" i="185" s="1"/>
  <c r="S861" i="185"/>
  <c r="N861" i="185"/>
  <c r="AC860" i="185"/>
  <c r="AD860" i="185" s="1"/>
  <c r="AF860" i="185" s="1"/>
  <c r="S860" i="185"/>
  <c r="N860" i="185"/>
  <c r="AC859" i="185"/>
  <c r="AD859" i="185" s="1"/>
  <c r="AF859" i="185" s="1"/>
  <c r="S859" i="185"/>
  <c r="N859" i="185"/>
  <c r="AC858" i="185"/>
  <c r="AD858" i="185" s="1"/>
  <c r="AF858" i="185" s="1"/>
  <c r="S858" i="185"/>
  <c r="N858" i="185"/>
  <c r="AC857" i="185"/>
  <c r="AD857" i="185" s="1"/>
  <c r="AF857" i="185" s="1"/>
  <c r="S857" i="185"/>
  <c r="N857" i="185"/>
  <c r="AC856" i="185"/>
  <c r="AD856" i="185" s="1"/>
  <c r="AF856" i="185" s="1"/>
  <c r="S856" i="185"/>
  <c r="N856" i="185"/>
  <c r="AC855" i="185"/>
  <c r="AD855" i="185" s="1"/>
  <c r="AF855" i="185" s="1"/>
  <c r="S855" i="185"/>
  <c r="N855" i="185"/>
  <c r="AC854" i="185"/>
  <c r="AD854" i="185" s="1"/>
  <c r="AF854" i="185" s="1"/>
  <c r="S854" i="185"/>
  <c r="N854" i="185"/>
  <c r="AC853" i="185"/>
  <c r="AD853" i="185" s="1"/>
  <c r="AF853" i="185" s="1"/>
  <c r="S853" i="185"/>
  <c r="N853" i="185"/>
  <c r="AC852" i="185"/>
  <c r="AD852" i="185" s="1"/>
  <c r="AF852" i="185" s="1"/>
  <c r="S852" i="185"/>
  <c r="N852" i="185"/>
  <c r="AC851" i="185"/>
  <c r="AD851" i="185" s="1"/>
  <c r="AF851" i="185" s="1"/>
  <c r="S851" i="185"/>
  <c r="N851" i="185"/>
  <c r="AC850" i="185"/>
  <c r="AD850" i="185" s="1"/>
  <c r="AF850" i="185" s="1"/>
  <c r="S850" i="185"/>
  <c r="N850" i="185"/>
  <c r="AC849" i="185"/>
  <c r="AD849" i="185" s="1"/>
  <c r="AF849" i="185" s="1"/>
  <c r="S849" i="185"/>
  <c r="N849" i="185"/>
  <c r="AC848" i="185"/>
  <c r="AD848" i="185" s="1"/>
  <c r="AF848" i="185" s="1"/>
  <c r="S848" i="185"/>
  <c r="N848" i="185"/>
  <c r="AC847" i="185"/>
  <c r="AD847" i="185" s="1"/>
  <c r="AF847" i="185" s="1"/>
  <c r="S847" i="185"/>
  <c r="N847" i="185"/>
  <c r="AC846" i="185"/>
  <c r="AD846" i="185" s="1"/>
  <c r="AF846" i="185" s="1"/>
  <c r="S846" i="185"/>
  <c r="N846" i="185"/>
  <c r="AC845" i="185"/>
  <c r="AD845" i="185" s="1"/>
  <c r="AF845" i="185" s="1"/>
  <c r="S845" i="185"/>
  <c r="N845" i="185"/>
  <c r="AC844" i="185"/>
  <c r="AD844" i="185" s="1"/>
  <c r="AF844" i="185" s="1"/>
  <c r="S844" i="185"/>
  <c r="N844" i="185"/>
  <c r="AD843" i="185"/>
  <c r="AF843" i="185" s="1"/>
  <c r="S843" i="185"/>
  <c r="N843" i="185"/>
  <c r="AC842" i="185"/>
  <c r="AD842" i="185" s="1"/>
  <c r="AF842" i="185" s="1"/>
  <c r="S842" i="185"/>
  <c r="N842" i="185"/>
  <c r="AC841" i="185"/>
  <c r="AD841" i="185" s="1"/>
  <c r="AF841" i="185" s="1"/>
  <c r="S841" i="185"/>
  <c r="N841" i="185"/>
  <c r="AC840" i="185"/>
  <c r="AD840" i="185" s="1"/>
  <c r="AF840" i="185" s="1"/>
  <c r="S840" i="185"/>
  <c r="N840" i="185"/>
  <c r="AC839" i="185"/>
  <c r="AD839" i="185" s="1"/>
  <c r="AF839" i="185" s="1"/>
  <c r="S839" i="185"/>
  <c r="N839" i="185"/>
  <c r="AC838" i="185"/>
  <c r="AD838" i="185" s="1"/>
  <c r="AF838" i="185" s="1"/>
  <c r="S838" i="185"/>
  <c r="N838" i="185"/>
  <c r="AC837" i="185"/>
  <c r="AD837" i="185" s="1"/>
  <c r="AF837" i="185" s="1"/>
  <c r="S837" i="185"/>
  <c r="N837" i="185"/>
  <c r="AC836" i="185"/>
  <c r="AD836" i="185" s="1"/>
  <c r="AF836" i="185" s="1"/>
  <c r="S836" i="185"/>
  <c r="N836" i="185"/>
  <c r="AC835" i="185"/>
  <c r="AD835" i="185" s="1"/>
  <c r="AF835" i="185" s="1"/>
  <c r="S835" i="185"/>
  <c r="N835" i="185"/>
  <c r="AC834" i="185"/>
  <c r="AD834" i="185" s="1"/>
  <c r="AF834" i="185" s="1"/>
  <c r="S834" i="185"/>
  <c r="N834" i="185"/>
  <c r="AC833" i="185"/>
  <c r="AD833" i="185" s="1"/>
  <c r="AF833" i="185" s="1"/>
  <c r="S833" i="185"/>
  <c r="N833" i="185"/>
  <c r="AC832" i="185"/>
  <c r="AD832" i="185" s="1"/>
  <c r="AF832" i="185" s="1"/>
  <c r="S832" i="185"/>
  <c r="N832" i="185"/>
  <c r="AC831" i="185"/>
  <c r="AD831" i="185" s="1"/>
  <c r="AF831" i="185" s="1"/>
  <c r="S831" i="185"/>
  <c r="N831" i="185"/>
  <c r="AC830" i="185"/>
  <c r="AD830" i="185" s="1"/>
  <c r="AF830" i="185" s="1"/>
  <c r="S830" i="185"/>
  <c r="N830" i="185"/>
  <c r="AC829" i="185"/>
  <c r="AD829" i="185" s="1"/>
  <c r="AF829" i="185" s="1"/>
  <c r="S829" i="185"/>
  <c r="N829" i="185"/>
  <c r="AC828" i="185"/>
  <c r="AD828" i="185" s="1"/>
  <c r="AF828" i="185" s="1"/>
  <c r="S828" i="185"/>
  <c r="N828" i="185"/>
  <c r="AC827" i="185"/>
  <c r="AD827" i="185" s="1"/>
  <c r="AF827" i="185" s="1"/>
  <c r="S827" i="185"/>
  <c r="N827" i="185"/>
  <c r="AC826" i="185"/>
  <c r="AD826" i="185" s="1"/>
  <c r="AF826" i="185" s="1"/>
  <c r="S826" i="185"/>
  <c r="N826" i="185"/>
  <c r="AC825" i="185"/>
  <c r="AD825" i="185" s="1"/>
  <c r="AF825" i="185" s="1"/>
  <c r="S825" i="185"/>
  <c r="N825" i="185"/>
  <c r="AC824" i="185"/>
  <c r="AD824" i="185" s="1"/>
  <c r="AF824" i="185" s="1"/>
  <c r="S824" i="185"/>
  <c r="N824" i="185"/>
  <c r="AC823" i="185"/>
  <c r="AD823" i="185" s="1"/>
  <c r="AF823" i="185" s="1"/>
  <c r="S823" i="185"/>
  <c r="N823" i="185"/>
  <c r="AC822" i="185"/>
  <c r="AD822" i="185" s="1"/>
  <c r="AF822" i="185" s="1"/>
  <c r="N822" i="185"/>
  <c r="AC821" i="185"/>
  <c r="AD821" i="185" s="1"/>
  <c r="AF821" i="185" s="1"/>
  <c r="S821" i="185"/>
  <c r="N821" i="185"/>
  <c r="AC820" i="185"/>
  <c r="AD820" i="185" s="1"/>
  <c r="AF820" i="185" s="1"/>
  <c r="S820" i="185"/>
  <c r="N820" i="185"/>
  <c r="AC819" i="185"/>
  <c r="AD819" i="185" s="1"/>
  <c r="AF819" i="185" s="1"/>
  <c r="S819" i="185"/>
  <c r="N819" i="185"/>
  <c r="AC818" i="185"/>
  <c r="AD818" i="185" s="1"/>
  <c r="AF818" i="185" s="1"/>
  <c r="S818" i="185"/>
  <c r="N818" i="185"/>
  <c r="AC817" i="185"/>
  <c r="AD817" i="185" s="1"/>
  <c r="AF817" i="185" s="1"/>
  <c r="S817" i="185"/>
  <c r="N817" i="185"/>
  <c r="AC816" i="185"/>
  <c r="AD816" i="185" s="1"/>
  <c r="AF816" i="185" s="1"/>
  <c r="S816" i="185"/>
  <c r="N816" i="185"/>
  <c r="AC815" i="185"/>
  <c r="AD815" i="185" s="1"/>
  <c r="AF815" i="185" s="1"/>
  <c r="S815" i="185"/>
  <c r="N815" i="185"/>
  <c r="AC814" i="185"/>
  <c r="AD814" i="185" s="1"/>
  <c r="AF814" i="185" s="1"/>
  <c r="S814" i="185"/>
  <c r="N814" i="185"/>
  <c r="AC813" i="185"/>
  <c r="AD813" i="185" s="1"/>
  <c r="AF813" i="185" s="1"/>
  <c r="S813" i="185"/>
  <c r="N813" i="185"/>
  <c r="AC812" i="185"/>
  <c r="AD812" i="185" s="1"/>
  <c r="AF812" i="185" s="1"/>
  <c r="S812" i="185"/>
  <c r="N812" i="185"/>
  <c r="AC811" i="185"/>
  <c r="AD811" i="185" s="1"/>
  <c r="AF811" i="185" s="1"/>
  <c r="S811" i="185"/>
  <c r="N811" i="185"/>
  <c r="AC810" i="185"/>
  <c r="AD810" i="185" s="1"/>
  <c r="AF810" i="185" s="1"/>
  <c r="S810" i="185"/>
  <c r="N810" i="185"/>
  <c r="AC809" i="185"/>
  <c r="AD809" i="185" s="1"/>
  <c r="AF809" i="185" s="1"/>
  <c r="S809" i="185"/>
  <c r="N809" i="185"/>
  <c r="AC808" i="185"/>
  <c r="AD808" i="185" s="1"/>
  <c r="AF808" i="185" s="1"/>
  <c r="S808" i="185"/>
  <c r="N808" i="185"/>
  <c r="AC807" i="185"/>
  <c r="AD807" i="185" s="1"/>
  <c r="AF807" i="185" s="1"/>
  <c r="S807" i="185"/>
  <c r="N807" i="185"/>
  <c r="AC806" i="185"/>
  <c r="AD806" i="185" s="1"/>
  <c r="AF806" i="185" s="1"/>
  <c r="S806" i="185"/>
  <c r="N806" i="185"/>
  <c r="AC805" i="185"/>
  <c r="AD805" i="185" s="1"/>
  <c r="AF805" i="185" s="1"/>
  <c r="S805" i="185"/>
  <c r="N805" i="185"/>
  <c r="AC804" i="185"/>
  <c r="AD804" i="185" s="1"/>
  <c r="AF804" i="185" s="1"/>
  <c r="S804" i="185"/>
  <c r="N804" i="185"/>
  <c r="AC803" i="185"/>
  <c r="AD803" i="185" s="1"/>
  <c r="AF803" i="185" s="1"/>
  <c r="S803" i="185"/>
  <c r="N803" i="185"/>
  <c r="AC802" i="185"/>
  <c r="AD802" i="185" s="1"/>
  <c r="AF802" i="185" s="1"/>
  <c r="S802" i="185"/>
  <c r="N802" i="185"/>
  <c r="AC801" i="185"/>
  <c r="AD801" i="185" s="1"/>
  <c r="AF801" i="185" s="1"/>
  <c r="S801" i="185"/>
  <c r="N801" i="185"/>
  <c r="AC800" i="185"/>
  <c r="AD800" i="185" s="1"/>
  <c r="AF800" i="185" s="1"/>
  <c r="S800" i="185"/>
  <c r="N800" i="185"/>
  <c r="AC799" i="185"/>
  <c r="AD799" i="185" s="1"/>
  <c r="AF799" i="185" s="1"/>
  <c r="S799" i="185"/>
  <c r="N799" i="185"/>
  <c r="AC798" i="185"/>
  <c r="AD798" i="185" s="1"/>
  <c r="AF798" i="185" s="1"/>
  <c r="S798" i="185"/>
  <c r="N798" i="185"/>
  <c r="AC797" i="185"/>
  <c r="AD797" i="185" s="1"/>
  <c r="AF797" i="185" s="1"/>
  <c r="S797" i="185"/>
  <c r="N797" i="185"/>
  <c r="AC796" i="185"/>
  <c r="AD796" i="185" s="1"/>
  <c r="AF796" i="185" s="1"/>
  <c r="S796" i="185"/>
  <c r="N796" i="185"/>
  <c r="AC795" i="185"/>
  <c r="AD795" i="185" s="1"/>
  <c r="AF795" i="185" s="1"/>
  <c r="S795" i="185"/>
  <c r="N795" i="185"/>
  <c r="AC794" i="185"/>
  <c r="AD794" i="185" s="1"/>
  <c r="AF794" i="185" s="1"/>
  <c r="S794" i="185"/>
  <c r="N794" i="185"/>
  <c r="AC793" i="185"/>
  <c r="AD793" i="185" s="1"/>
  <c r="AF793" i="185" s="1"/>
  <c r="S793" i="185"/>
  <c r="N793" i="185"/>
  <c r="AC792" i="185"/>
  <c r="AD792" i="185" s="1"/>
  <c r="AF792" i="185" s="1"/>
  <c r="S792" i="185"/>
  <c r="N792" i="185"/>
  <c r="AC791" i="185"/>
  <c r="AD791" i="185" s="1"/>
  <c r="AF791" i="185" s="1"/>
  <c r="S791" i="185"/>
  <c r="N791" i="185"/>
  <c r="AC790" i="185"/>
  <c r="AD790" i="185" s="1"/>
  <c r="AF790" i="185" s="1"/>
  <c r="S790" i="185"/>
  <c r="N790" i="185"/>
  <c r="AC789" i="185"/>
  <c r="AD789" i="185" s="1"/>
  <c r="AF789" i="185" s="1"/>
  <c r="S789" i="185"/>
  <c r="N789" i="185"/>
  <c r="AC788" i="185"/>
  <c r="AD788" i="185" s="1"/>
  <c r="AF788" i="185" s="1"/>
  <c r="S788" i="185"/>
  <c r="N788" i="185"/>
  <c r="AC787" i="185"/>
  <c r="AD787" i="185" s="1"/>
  <c r="AF787" i="185" s="1"/>
  <c r="S787" i="185"/>
  <c r="N787" i="185"/>
  <c r="AC786" i="185"/>
  <c r="AD786" i="185" s="1"/>
  <c r="AF786" i="185" s="1"/>
  <c r="S786" i="185"/>
  <c r="N786" i="185"/>
  <c r="AC785" i="185"/>
  <c r="AD785" i="185" s="1"/>
  <c r="AF785" i="185" s="1"/>
  <c r="S785" i="185"/>
  <c r="N785" i="185"/>
  <c r="AC784" i="185"/>
  <c r="AD784" i="185" s="1"/>
  <c r="AF784" i="185" s="1"/>
  <c r="S784" i="185"/>
  <c r="N784" i="185"/>
  <c r="AC783" i="185"/>
  <c r="AD783" i="185" s="1"/>
  <c r="AF783" i="185" s="1"/>
  <c r="S783" i="185"/>
  <c r="N783" i="185"/>
  <c r="AC782" i="185"/>
  <c r="AD782" i="185" s="1"/>
  <c r="AF782" i="185" s="1"/>
  <c r="S782" i="185"/>
  <c r="N782" i="185"/>
  <c r="AC781" i="185"/>
  <c r="AD781" i="185" s="1"/>
  <c r="AF781" i="185" s="1"/>
  <c r="S781" i="185"/>
  <c r="N781" i="185"/>
  <c r="AC780" i="185"/>
  <c r="AD780" i="185" s="1"/>
  <c r="AF780" i="185" s="1"/>
  <c r="S780" i="185"/>
  <c r="N780" i="185"/>
  <c r="AC779" i="185"/>
  <c r="AD779" i="185" s="1"/>
  <c r="AF779" i="185" s="1"/>
  <c r="S779" i="185"/>
  <c r="N779" i="185"/>
  <c r="AC778" i="185"/>
  <c r="AD778" i="185" s="1"/>
  <c r="AF778" i="185" s="1"/>
  <c r="S778" i="185"/>
  <c r="N778" i="185"/>
  <c r="AC777" i="185"/>
  <c r="AD777" i="185" s="1"/>
  <c r="AF777" i="185" s="1"/>
  <c r="S777" i="185"/>
  <c r="N777" i="185"/>
  <c r="AC776" i="185"/>
  <c r="AD776" i="185" s="1"/>
  <c r="AF776" i="185" s="1"/>
  <c r="S776" i="185"/>
  <c r="N776" i="185"/>
  <c r="AC775" i="185"/>
  <c r="AD775" i="185" s="1"/>
  <c r="AF775" i="185" s="1"/>
  <c r="S775" i="185"/>
  <c r="N775" i="185"/>
  <c r="AC774" i="185"/>
  <c r="AD774" i="185" s="1"/>
  <c r="AF774" i="185" s="1"/>
  <c r="S774" i="185"/>
  <c r="N774" i="185"/>
  <c r="AC773" i="185"/>
  <c r="AD773" i="185" s="1"/>
  <c r="AF773" i="185" s="1"/>
  <c r="S773" i="185"/>
  <c r="N773" i="185"/>
  <c r="AC772" i="185"/>
  <c r="AD772" i="185" s="1"/>
  <c r="AF772" i="185" s="1"/>
  <c r="S772" i="185"/>
  <c r="N772" i="185"/>
  <c r="AC771" i="185"/>
  <c r="AD771" i="185" s="1"/>
  <c r="AF771" i="185" s="1"/>
  <c r="S771" i="185"/>
  <c r="N771" i="185"/>
  <c r="AC770" i="185"/>
  <c r="AD770" i="185" s="1"/>
  <c r="AF770" i="185" s="1"/>
  <c r="S770" i="185"/>
  <c r="N770" i="185"/>
  <c r="AC769" i="185"/>
  <c r="AD769" i="185" s="1"/>
  <c r="AF769" i="185" s="1"/>
  <c r="S769" i="185"/>
  <c r="N769" i="185"/>
  <c r="AC768" i="185"/>
  <c r="AD768" i="185" s="1"/>
  <c r="AF768" i="185" s="1"/>
  <c r="S768" i="185"/>
  <c r="N768" i="185"/>
  <c r="AC767" i="185"/>
  <c r="AD767" i="185" s="1"/>
  <c r="AF767" i="185" s="1"/>
  <c r="S767" i="185"/>
  <c r="N767" i="185"/>
  <c r="AC766" i="185"/>
  <c r="AD766" i="185" s="1"/>
  <c r="AF766" i="185" s="1"/>
  <c r="S766" i="185"/>
  <c r="N766" i="185"/>
  <c r="AC765" i="185"/>
  <c r="AD765" i="185" s="1"/>
  <c r="AF765" i="185" s="1"/>
  <c r="S765" i="185"/>
  <c r="N765" i="185"/>
  <c r="AC764" i="185"/>
  <c r="AD764" i="185" s="1"/>
  <c r="AF764" i="185" s="1"/>
  <c r="S764" i="185"/>
  <c r="N764" i="185"/>
  <c r="AC763" i="185"/>
  <c r="AD763" i="185" s="1"/>
  <c r="AF763" i="185" s="1"/>
  <c r="S763" i="185"/>
  <c r="N763" i="185"/>
  <c r="AC762" i="185"/>
  <c r="AD762" i="185" s="1"/>
  <c r="AF762" i="185" s="1"/>
  <c r="S762" i="185"/>
  <c r="N762" i="185"/>
  <c r="AC761" i="185"/>
  <c r="AD761" i="185" s="1"/>
  <c r="AF761" i="185" s="1"/>
  <c r="S761" i="185"/>
  <c r="N761" i="185"/>
  <c r="AC760" i="185"/>
  <c r="AD760" i="185" s="1"/>
  <c r="AF760" i="185" s="1"/>
  <c r="S760" i="185"/>
  <c r="N760" i="185"/>
  <c r="AC759" i="185"/>
  <c r="AD759" i="185" s="1"/>
  <c r="AF759" i="185" s="1"/>
  <c r="S759" i="185"/>
  <c r="N759" i="185"/>
  <c r="AC758" i="185"/>
  <c r="AD758" i="185" s="1"/>
  <c r="AF758" i="185" s="1"/>
  <c r="S758" i="185"/>
  <c r="N758" i="185"/>
  <c r="AC757" i="185"/>
  <c r="AD757" i="185" s="1"/>
  <c r="AF757" i="185" s="1"/>
  <c r="S757" i="185"/>
  <c r="N757" i="185"/>
  <c r="AC756" i="185"/>
  <c r="AD756" i="185" s="1"/>
  <c r="AF756" i="185" s="1"/>
  <c r="S756" i="185"/>
  <c r="N756" i="185"/>
  <c r="AC755" i="185"/>
  <c r="AD755" i="185" s="1"/>
  <c r="AF755" i="185" s="1"/>
  <c r="S755" i="185"/>
  <c r="N755" i="185"/>
  <c r="AC754" i="185"/>
  <c r="AD754" i="185" s="1"/>
  <c r="AF754" i="185" s="1"/>
  <c r="S754" i="185"/>
  <c r="N754" i="185"/>
  <c r="AC753" i="185"/>
  <c r="AD753" i="185" s="1"/>
  <c r="AF753" i="185" s="1"/>
  <c r="S753" i="185"/>
  <c r="N753" i="185"/>
  <c r="AC752" i="185"/>
  <c r="AD752" i="185" s="1"/>
  <c r="AF752" i="185" s="1"/>
  <c r="S752" i="185"/>
  <c r="N752" i="185"/>
  <c r="AC751" i="185"/>
  <c r="AD751" i="185" s="1"/>
  <c r="AF751" i="185" s="1"/>
  <c r="S751" i="185"/>
  <c r="N751" i="185"/>
  <c r="AC750" i="185"/>
  <c r="AD750" i="185" s="1"/>
  <c r="AF750" i="185" s="1"/>
  <c r="S750" i="185"/>
  <c r="N750" i="185"/>
  <c r="AC749" i="185"/>
  <c r="AD749" i="185" s="1"/>
  <c r="AF749" i="185" s="1"/>
  <c r="S749" i="185"/>
  <c r="N749" i="185"/>
  <c r="AC748" i="185"/>
  <c r="AD748" i="185" s="1"/>
  <c r="AF748" i="185" s="1"/>
  <c r="S748" i="185"/>
  <c r="N748" i="185"/>
  <c r="AC747" i="185"/>
  <c r="AD747" i="185" s="1"/>
  <c r="AF747" i="185" s="1"/>
  <c r="S747" i="185"/>
  <c r="N747" i="185"/>
  <c r="AC746" i="185"/>
  <c r="AD746" i="185" s="1"/>
  <c r="AF746" i="185" s="1"/>
  <c r="S746" i="185"/>
  <c r="N746" i="185"/>
  <c r="AC745" i="185"/>
  <c r="AD745" i="185" s="1"/>
  <c r="AF745" i="185" s="1"/>
  <c r="S745" i="185"/>
  <c r="N745" i="185"/>
  <c r="AC744" i="185"/>
  <c r="AD744" i="185" s="1"/>
  <c r="AF744" i="185" s="1"/>
  <c r="S744" i="185"/>
  <c r="N744" i="185"/>
  <c r="AC743" i="185"/>
  <c r="AD743" i="185" s="1"/>
  <c r="AF743" i="185" s="1"/>
  <c r="S743" i="185"/>
  <c r="N743" i="185"/>
  <c r="AC742" i="185"/>
  <c r="AD742" i="185" s="1"/>
  <c r="AF742" i="185" s="1"/>
  <c r="S742" i="185"/>
  <c r="N742" i="185"/>
  <c r="AC741" i="185"/>
  <c r="AD741" i="185" s="1"/>
  <c r="AF741" i="185" s="1"/>
  <c r="S741" i="185"/>
  <c r="N741" i="185"/>
  <c r="AC740" i="185"/>
  <c r="AD740" i="185" s="1"/>
  <c r="AF740" i="185" s="1"/>
  <c r="S740" i="185"/>
  <c r="N740" i="185"/>
  <c r="AC739" i="185"/>
  <c r="AD739" i="185" s="1"/>
  <c r="AF739" i="185" s="1"/>
  <c r="S739" i="185"/>
  <c r="N739" i="185"/>
  <c r="AC738" i="185"/>
  <c r="AD738" i="185" s="1"/>
  <c r="AF738" i="185" s="1"/>
  <c r="S738" i="185"/>
  <c r="N738" i="185"/>
  <c r="AC737" i="185"/>
  <c r="AD737" i="185" s="1"/>
  <c r="AF737" i="185" s="1"/>
  <c r="S737" i="185"/>
  <c r="N737" i="185"/>
  <c r="AC736" i="185"/>
  <c r="AD736" i="185" s="1"/>
  <c r="AF736" i="185" s="1"/>
  <c r="S736" i="185"/>
  <c r="N736" i="185"/>
  <c r="AC735" i="185"/>
  <c r="AD735" i="185" s="1"/>
  <c r="AF735" i="185" s="1"/>
  <c r="S735" i="185"/>
  <c r="N735" i="185"/>
  <c r="AC734" i="185"/>
  <c r="AD734" i="185" s="1"/>
  <c r="AF734" i="185" s="1"/>
  <c r="S734" i="185"/>
  <c r="N734" i="185"/>
  <c r="AC733" i="185"/>
  <c r="AD733" i="185" s="1"/>
  <c r="AF733" i="185" s="1"/>
  <c r="S733" i="185"/>
  <c r="N733" i="185"/>
  <c r="AC732" i="185"/>
  <c r="AD732" i="185" s="1"/>
  <c r="AF732" i="185" s="1"/>
  <c r="S732" i="185"/>
  <c r="N732" i="185"/>
  <c r="AC731" i="185"/>
  <c r="AD731" i="185" s="1"/>
  <c r="AF731" i="185" s="1"/>
  <c r="S731" i="185"/>
  <c r="N731" i="185"/>
  <c r="AC730" i="185"/>
  <c r="AD730" i="185" s="1"/>
  <c r="AF730" i="185" s="1"/>
  <c r="S730" i="185"/>
  <c r="N730" i="185"/>
  <c r="AC729" i="185"/>
  <c r="AD729" i="185" s="1"/>
  <c r="AF729" i="185" s="1"/>
  <c r="S729" i="185"/>
  <c r="N729" i="185"/>
  <c r="AC728" i="185"/>
  <c r="AD728" i="185" s="1"/>
  <c r="AF728" i="185" s="1"/>
  <c r="S728" i="185"/>
  <c r="N728" i="185"/>
  <c r="AC727" i="185"/>
  <c r="AD727" i="185" s="1"/>
  <c r="AF727" i="185" s="1"/>
  <c r="S727" i="185"/>
  <c r="N727" i="185"/>
  <c r="AD726" i="185"/>
  <c r="AF726" i="185" s="1"/>
  <c r="S726" i="185"/>
  <c r="N726" i="185"/>
  <c r="AC725" i="185"/>
  <c r="AD725" i="185" s="1"/>
  <c r="AF725" i="185" s="1"/>
  <c r="S725" i="185"/>
  <c r="N725" i="185"/>
  <c r="AC724" i="185"/>
  <c r="AD724" i="185" s="1"/>
  <c r="AF724" i="185" s="1"/>
  <c r="S724" i="185"/>
  <c r="N724" i="185"/>
  <c r="AC723" i="185"/>
  <c r="AD723" i="185" s="1"/>
  <c r="AF723" i="185" s="1"/>
  <c r="S723" i="185"/>
  <c r="N723" i="185"/>
  <c r="AC722" i="185"/>
  <c r="AD722" i="185" s="1"/>
  <c r="AF722" i="185" s="1"/>
  <c r="S722" i="185"/>
  <c r="N722" i="185"/>
  <c r="AC721" i="185"/>
  <c r="AD721" i="185" s="1"/>
  <c r="AF721" i="185" s="1"/>
  <c r="S721" i="185"/>
  <c r="N721" i="185"/>
  <c r="AC720" i="185"/>
  <c r="AD720" i="185" s="1"/>
  <c r="AF720" i="185" s="1"/>
  <c r="S720" i="185"/>
  <c r="N720" i="185"/>
  <c r="AC719" i="185"/>
  <c r="AD719" i="185" s="1"/>
  <c r="AF719" i="185" s="1"/>
  <c r="S719" i="185"/>
  <c r="N719" i="185"/>
  <c r="AC718" i="185"/>
  <c r="AD718" i="185" s="1"/>
  <c r="AF718" i="185" s="1"/>
  <c r="S718" i="185"/>
  <c r="N718" i="185"/>
  <c r="AC717" i="185"/>
  <c r="AD717" i="185" s="1"/>
  <c r="AF717" i="185" s="1"/>
  <c r="S717" i="185"/>
  <c r="N717" i="185"/>
  <c r="AC716" i="185"/>
  <c r="AD716" i="185" s="1"/>
  <c r="AF716" i="185" s="1"/>
  <c r="S716" i="185"/>
  <c r="N716" i="185"/>
  <c r="AC715" i="185"/>
  <c r="AD715" i="185" s="1"/>
  <c r="AF715" i="185" s="1"/>
  <c r="S715" i="185"/>
  <c r="N715" i="185"/>
  <c r="AC714" i="185"/>
  <c r="AD714" i="185" s="1"/>
  <c r="AF714" i="185" s="1"/>
  <c r="S714" i="185"/>
  <c r="N714" i="185"/>
  <c r="AC713" i="185"/>
  <c r="AD713" i="185" s="1"/>
  <c r="AF713" i="185" s="1"/>
  <c r="S713" i="185"/>
  <c r="N713" i="185"/>
  <c r="AC712" i="185"/>
  <c r="AD712" i="185" s="1"/>
  <c r="AF712" i="185" s="1"/>
  <c r="S712" i="185"/>
  <c r="N712" i="185"/>
  <c r="AC711" i="185"/>
  <c r="AD711" i="185" s="1"/>
  <c r="AF711" i="185" s="1"/>
  <c r="S711" i="185"/>
  <c r="N711" i="185"/>
  <c r="AC710" i="185"/>
  <c r="AD710" i="185" s="1"/>
  <c r="AF710" i="185" s="1"/>
  <c r="S710" i="185"/>
  <c r="N710" i="185"/>
  <c r="AC709" i="185"/>
  <c r="AD709" i="185" s="1"/>
  <c r="AF709" i="185" s="1"/>
  <c r="S709" i="185"/>
  <c r="N709" i="185"/>
  <c r="AC708" i="185"/>
  <c r="AD708" i="185" s="1"/>
  <c r="AF708" i="185" s="1"/>
  <c r="S708" i="185"/>
  <c r="N708" i="185"/>
  <c r="AC707" i="185"/>
  <c r="AD707" i="185" s="1"/>
  <c r="AF707" i="185" s="1"/>
  <c r="S707" i="185"/>
  <c r="N707" i="185"/>
  <c r="AC706" i="185"/>
  <c r="AD706" i="185" s="1"/>
  <c r="AF706" i="185" s="1"/>
  <c r="S706" i="185"/>
  <c r="N706" i="185"/>
  <c r="AC705" i="185"/>
  <c r="AD705" i="185" s="1"/>
  <c r="AF705" i="185" s="1"/>
  <c r="S705" i="185"/>
  <c r="N705" i="185"/>
  <c r="AC704" i="185"/>
  <c r="AD704" i="185" s="1"/>
  <c r="AF704" i="185" s="1"/>
  <c r="S704" i="185"/>
  <c r="N704" i="185"/>
  <c r="AC703" i="185"/>
  <c r="AD703" i="185" s="1"/>
  <c r="AF703" i="185" s="1"/>
  <c r="S703" i="185"/>
  <c r="N703" i="185"/>
  <c r="AD702" i="185"/>
  <c r="AF702" i="185" s="1"/>
  <c r="S702" i="185"/>
  <c r="N702" i="185"/>
  <c r="AC701" i="185"/>
  <c r="AD701" i="185" s="1"/>
  <c r="AF701" i="185" s="1"/>
  <c r="S701" i="185"/>
  <c r="N701" i="185"/>
  <c r="AC700" i="185"/>
  <c r="AD700" i="185" s="1"/>
  <c r="AF700" i="185" s="1"/>
  <c r="S700" i="185"/>
  <c r="N700" i="185"/>
  <c r="AC699" i="185"/>
  <c r="AD699" i="185" s="1"/>
  <c r="AF699" i="185" s="1"/>
  <c r="S699" i="185"/>
  <c r="N699" i="185"/>
  <c r="AC698" i="185"/>
  <c r="AD698" i="185" s="1"/>
  <c r="AF698" i="185" s="1"/>
  <c r="S698" i="185"/>
  <c r="N698" i="185"/>
  <c r="AC697" i="185"/>
  <c r="AD697" i="185" s="1"/>
  <c r="AF697" i="185" s="1"/>
  <c r="S697" i="185"/>
  <c r="N697" i="185"/>
  <c r="AC696" i="185"/>
  <c r="AD696" i="185" s="1"/>
  <c r="AF696" i="185" s="1"/>
  <c r="S696" i="185"/>
  <c r="N696" i="185"/>
  <c r="AC695" i="185"/>
  <c r="AD695" i="185" s="1"/>
  <c r="AF695" i="185" s="1"/>
  <c r="S695" i="185"/>
  <c r="N695" i="185"/>
  <c r="AC694" i="185"/>
  <c r="AD694" i="185" s="1"/>
  <c r="AF694" i="185" s="1"/>
  <c r="S694" i="185"/>
  <c r="N694" i="185"/>
  <c r="AC693" i="185"/>
  <c r="AD693" i="185" s="1"/>
  <c r="AF693" i="185" s="1"/>
  <c r="S693" i="185"/>
  <c r="N693" i="185"/>
  <c r="AC692" i="185"/>
  <c r="AD692" i="185" s="1"/>
  <c r="AF692" i="185" s="1"/>
  <c r="S692" i="185"/>
  <c r="N692" i="185"/>
  <c r="AC691" i="185"/>
  <c r="AD691" i="185" s="1"/>
  <c r="AF691" i="185" s="1"/>
  <c r="S691" i="185"/>
  <c r="N691" i="185"/>
  <c r="AC690" i="185"/>
  <c r="AD690" i="185" s="1"/>
  <c r="AF690" i="185" s="1"/>
  <c r="S690" i="185"/>
  <c r="N690" i="185"/>
  <c r="AC689" i="185"/>
  <c r="AD689" i="185" s="1"/>
  <c r="AF689" i="185" s="1"/>
  <c r="S689" i="185"/>
  <c r="N689" i="185"/>
  <c r="AC688" i="185"/>
  <c r="AD688" i="185" s="1"/>
  <c r="AF688" i="185" s="1"/>
  <c r="S688" i="185"/>
  <c r="N688" i="185"/>
  <c r="AC687" i="185"/>
  <c r="AD687" i="185" s="1"/>
  <c r="AF687" i="185" s="1"/>
  <c r="S687" i="185"/>
  <c r="N687" i="185"/>
  <c r="AC686" i="185"/>
  <c r="AD686" i="185" s="1"/>
  <c r="AF686" i="185" s="1"/>
  <c r="S686" i="185"/>
  <c r="N686" i="185"/>
  <c r="AC685" i="185"/>
  <c r="AD685" i="185" s="1"/>
  <c r="AF685" i="185" s="1"/>
  <c r="S685" i="185"/>
  <c r="N685" i="185"/>
  <c r="AC684" i="185"/>
  <c r="AD684" i="185" s="1"/>
  <c r="AF684" i="185" s="1"/>
  <c r="S684" i="185"/>
  <c r="N684" i="185"/>
  <c r="AC683" i="185"/>
  <c r="AD683" i="185" s="1"/>
  <c r="AF683" i="185" s="1"/>
  <c r="S683" i="185"/>
  <c r="N683" i="185"/>
  <c r="AC682" i="185"/>
  <c r="AD682" i="185" s="1"/>
  <c r="AF682" i="185" s="1"/>
  <c r="S682" i="185"/>
  <c r="N682" i="185"/>
  <c r="AC681" i="185"/>
  <c r="AD681" i="185" s="1"/>
  <c r="AF681" i="185" s="1"/>
  <c r="S681" i="185"/>
  <c r="N681" i="185"/>
  <c r="AC680" i="185"/>
  <c r="AD680" i="185" s="1"/>
  <c r="AF680" i="185" s="1"/>
  <c r="S680" i="185"/>
  <c r="N680" i="185"/>
  <c r="AC679" i="185"/>
  <c r="AD679" i="185" s="1"/>
  <c r="AF679" i="185" s="1"/>
  <c r="S679" i="185"/>
  <c r="N679" i="185"/>
  <c r="AC678" i="185"/>
  <c r="AD678" i="185" s="1"/>
  <c r="AF678" i="185" s="1"/>
  <c r="S678" i="185"/>
  <c r="N678" i="185"/>
  <c r="AC677" i="185"/>
  <c r="AD677" i="185" s="1"/>
  <c r="AF677" i="185" s="1"/>
  <c r="S677" i="185"/>
  <c r="N677" i="185"/>
  <c r="AC676" i="185"/>
  <c r="AD676" i="185" s="1"/>
  <c r="AF676" i="185" s="1"/>
  <c r="S676" i="185"/>
  <c r="N676" i="185"/>
  <c r="AC675" i="185"/>
  <c r="AD675" i="185" s="1"/>
  <c r="AF675" i="185" s="1"/>
  <c r="S675" i="185"/>
  <c r="N675" i="185"/>
  <c r="AC674" i="185"/>
  <c r="AD674" i="185" s="1"/>
  <c r="AF674" i="185" s="1"/>
  <c r="S674" i="185"/>
  <c r="N674" i="185"/>
  <c r="AC673" i="185"/>
  <c r="AD673" i="185" s="1"/>
  <c r="AF673" i="185" s="1"/>
  <c r="S673" i="185"/>
  <c r="N673" i="185"/>
  <c r="AC672" i="185"/>
  <c r="AD672" i="185" s="1"/>
  <c r="AF672" i="185" s="1"/>
  <c r="S672" i="185"/>
  <c r="N672" i="185"/>
  <c r="AC671" i="185"/>
  <c r="AD671" i="185" s="1"/>
  <c r="AF671" i="185" s="1"/>
  <c r="S671" i="185"/>
  <c r="N671" i="185"/>
  <c r="AC670" i="185"/>
  <c r="AD670" i="185" s="1"/>
  <c r="AF670" i="185" s="1"/>
  <c r="S670" i="185"/>
  <c r="N670" i="185"/>
  <c r="AC669" i="185"/>
  <c r="AD669" i="185" s="1"/>
  <c r="AF669" i="185" s="1"/>
  <c r="S669" i="185"/>
  <c r="N669" i="185"/>
  <c r="AC668" i="185"/>
  <c r="AD668" i="185" s="1"/>
  <c r="AF668" i="185" s="1"/>
  <c r="S668" i="185"/>
  <c r="N668" i="185"/>
  <c r="AC667" i="185"/>
  <c r="AD667" i="185" s="1"/>
  <c r="AF667" i="185" s="1"/>
  <c r="S667" i="185"/>
  <c r="N667" i="185"/>
  <c r="AC666" i="185"/>
  <c r="AD666" i="185" s="1"/>
  <c r="AF666" i="185" s="1"/>
  <c r="S666" i="185"/>
  <c r="N666" i="185"/>
  <c r="AC665" i="185"/>
  <c r="AD665" i="185" s="1"/>
  <c r="AF665" i="185" s="1"/>
  <c r="S665" i="185"/>
  <c r="N665" i="185"/>
  <c r="AC664" i="185"/>
  <c r="AD664" i="185" s="1"/>
  <c r="AF664" i="185" s="1"/>
  <c r="S664" i="185"/>
  <c r="N664" i="185"/>
  <c r="AC663" i="185"/>
  <c r="AD663" i="185" s="1"/>
  <c r="AF663" i="185" s="1"/>
  <c r="S663" i="185"/>
  <c r="N663" i="185"/>
  <c r="AC662" i="185"/>
  <c r="AD662" i="185" s="1"/>
  <c r="AF662" i="185" s="1"/>
  <c r="S662" i="185"/>
  <c r="N662" i="185"/>
  <c r="AC661" i="185"/>
  <c r="AD661" i="185" s="1"/>
  <c r="AF661" i="185" s="1"/>
  <c r="S661" i="185"/>
  <c r="N661" i="185"/>
  <c r="AC660" i="185"/>
  <c r="AD660" i="185" s="1"/>
  <c r="AF660" i="185" s="1"/>
  <c r="S660" i="185"/>
  <c r="N660" i="185"/>
  <c r="AC659" i="185"/>
  <c r="AD659" i="185" s="1"/>
  <c r="AF659" i="185" s="1"/>
  <c r="S659" i="185"/>
  <c r="N659" i="185"/>
  <c r="AC658" i="185"/>
  <c r="AD658" i="185" s="1"/>
  <c r="AF658" i="185" s="1"/>
  <c r="S658" i="185"/>
  <c r="N658" i="185"/>
  <c r="AC657" i="185"/>
  <c r="AD657" i="185" s="1"/>
  <c r="AF657" i="185" s="1"/>
  <c r="S657" i="185"/>
  <c r="N657" i="185"/>
  <c r="AC656" i="185"/>
  <c r="AD656" i="185" s="1"/>
  <c r="AF656" i="185" s="1"/>
  <c r="S656" i="185"/>
  <c r="N656" i="185"/>
  <c r="AC655" i="185"/>
  <c r="AD655" i="185" s="1"/>
  <c r="AF655" i="185" s="1"/>
  <c r="S655" i="185"/>
  <c r="N655" i="185"/>
  <c r="AC654" i="185"/>
  <c r="AD654" i="185" s="1"/>
  <c r="AF654" i="185" s="1"/>
  <c r="S654" i="185"/>
  <c r="N654" i="185"/>
  <c r="AC653" i="185"/>
  <c r="AD653" i="185" s="1"/>
  <c r="AF653" i="185" s="1"/>
  <c r="S653" i="185"/>
  <c r="N653" i="185"/>
  <c r="AC652" i="185"/>
  <c r="AD652" i="185" s="1"/>
  <c r="AF652" i="185" s="1"/>
  <c r="S652" i="185"/>
  <c r="N652" i="185"/>
  <c r="AC651" i="185"/>
  <c r="AD651" i="185" s="1"/>
  <c r="AF651" i="185" s="1"/>
  <c r="S651" i="185"/>
  <c r="N651" i="185"/>
  <c r="AD650" i="185"/>
  <c r="AF650" i="185" s="1"/>
  <c r="S650" i="185"/>
  <c r="N650" i="185"/>
  <c r="AC649" i="185"/>
  <c r="AD649" i="185" s="1"/>
  <c r="AF649" i="185" s="1"/>
  <c r="S649" i="185"/>
  <c r="N649" i="185"/>
  <c r="AC648" i="185"/>
  <c r="AD648" i="185" s="1"/>
  <c r="AF648" i="185" s="1"/>
  <c r="S648" i="185"/>
  <c r="N648" i="185"/>
  <c r="AC647" i="185"/>
  <c r="AD647" i="185" s="1"/>
  <c r="AF647" i="185" s="1"/>
  <c r="S647" i="185"/>
  <c r="N647" i="185"/>
  <c r="AC646" i="185"/>
  <c r="AD646" i="185" s="1"/>
  <c r="AF646" i="185" s="1"/>
  <c r="S646" i="185"/>
  <c r="N646" i="185"/>
  <c r="AC645" i="185"/>
  <c r="AD645" i="185" s="1"/>
  <c r="AF645" i="185" s="1"/>
  <c r="S645" i="185"/>
  <c r="N645" i="185"/>
  <c r="AC644" i="185"/>
  <c r="AD644" i="185" s="1"/>
  <c r="AF644" i="185" s="1"/>
  <c r="S644" i="185"/>
  <c r="N644" i="185"/>
  <c r="AC643" i="185"/>
  <c r="AD643" i="185" s="1"/>
  <c r="S643" i="185"/>
  <c r="N643" i="185"/>
  <c r="AC642" i="185"/>
  <c r="AD642" i="185" s="1"/>
  <c r="S642" i="185"/>
  <c r="N642" i="185"/>
  <c r="AC641" i="185"/>
  <c r="AD641" i="185" s="1"/>
  <c r="AF641" i="185" s="1"/>
  <c r="S641" i="185"/>
  <c r="N641" i="185"/>
  <c r="AC640" i="185"/>
  <c r="AD640" i="185" s="1"/>
  <c r="AF640" i="185" s="1"/>
  <c r="S640" i="185"/>
  <c r="N640" i="185"/>
  <c r="AC639" i="185"/>
  <c r="AD639" i="185" s="1"/>
  <c r="S639" i="185"/>
  <c r="N639" i="185"/>
  <c r="AC638" i="185"/>
  <c r="AD638" i="185" s="1"/>
  <c r="AF638" i="185" s="1"/>
  <c r="S638" i="185"/>
  <c r="N638" i="185"/>
  <c r="AC637" i="185"/>
  <c r="AD637" i="185" s="1"/>
  <c r="AF637" i="185" s="1"/>
  <c r="S637" i="185"/>
  <c r="N637" i="185"/>
  <c r="AC636" i="185"/>
  <c r="AD636" i="185" s="1"/>
  <c r="AF636" i="185" s="1"/>
  <c r="S636" i="185"/>
  <c r="N636" i="185"/>
  <c r="AC635" i="185"/>
  <c r="AD635" i="185" s="1"/>
  <c r="AF635" i="185" s="1"/>
  <c r="S635" i="185"/>
  <c r="N635" i="185"/>
  <c r="AC634" i="185"/>
  <c r="AD634" i="185" s="1"/>
  <c r="S634" i="185"/>
  <c r="N634" i="185"/>
  <c r="AC633" i="185"/>
  <c r="AD633" i="185" s="1"/>
  <c r="AF633" i="185" s="1"/>
  <c r="S633" i="185"/>
  <c r="N633" i="185"/>
  <c r="AC632" i="185"/>
  <c r="AD632" i="185" s="1"/>
  <c r="AF632" i="185" s="1"/>
  <c r="S632" i="185"/>
  <c r="N632" i="185"/>
  <c r="AC631" i="185"/>
  <c r="AD631" i="185" s="1"/>
  <c r="AF631" i="185" s="1"/>
  <c r="S631" i="185"/>
  <c r="N631" i="185"/>
  <c r="AC630" i="185"/>
  <c r="AD630" i="185" s="1"/>
  <c r="AF630" i="185" s="1"/>
  <c r="S630" i="185"/>
  <c r="N630" i="185"/>
  <c r="AC629" i="185"/>
  <c r="AD629" i="185" s="1"/>
  <c r="AF629" i="185" s="1"/>
  <c r="S629" i="185"/>
  <c r="N629" i="185"/>
  <c r="AC628" i="185"/>
  <c r="AD628" i="185" s="1"/>
  <c r="AF628" i="185" s="1"/>
  <c r="S628" i="185"/>
  <c r="N628" i="185"/>
  <c r="AC627" i="185"/>
  <c r="AD627" i="185" s="1"/>
  <c r="S627" i="185"/>
  <c r="N627" i="185"/>
  <c r="AC626" i="185"/>
  <c r="AD626" i="185" s="1"/>
  <c r="AF626" i="185" s="1"/>
  <c r="S626" i="185"/>
  <c r="N626" i="185"/>
  <c r="AC625" i="185"/>
  <c r="AD625" i="185" s="1"/>
  <c r="S625" i="185"/>
  <c r="N625" i="185"/>
  <c r="AC624" i="185"/>
  <c r="AD624" i="185" s="1"/>
  <c r="AF624" i="185" s="1"/>
  <c r="S624" i="185"/>
  <c r="N624" i="185"/>
  <c r="AC623" i="185"/>
  <c r="AD623" i="185" s="1"/>
  <c r="AF623" i="185" s="1"/>
  <c r="S623" i="185"/>
  <c r="N623" i="185"/>
  <c r="AC622" i="185"/>
  <c r="AD622" i="185" s="1"/>
  <c r="AF622" i="185" s="1"/>
  <c r="S622" i="185"/>
  <c r="N622" i="185"/>
  <c r="AC621" i="185"/>
  <c r="AD621" i="185" s="1"/>
  <c r="AF621" i="185" s="1"/>
  <c r="S621" i="185"/>
  <c r="N621" i="185"/>
  <c r="AC620" i="185"/>
  <c r="AD620" i="185" s="1"/>
  <c r="AF620" i="185" s="1"/>
  <c r="S620" i="185"/>
  <c r="N620" i="185"/>
  <c r="AC619" i="185"/>
  <c r="AD619" i="185" s="1"/>
  <c r="AF619" i="185" s="1"/>
  <c r="S619" i="185"/>
  <c r="N619" i="185"/>
  <c r="AC618" i="185"/>
  <c r="AD618" i="185" s="1"/>
  <c r="AF618" i="185" s="1"/>
  <c r="S618" i="185"/>
  <c r="N618" i="185"/>
  <c r="AC617" i="185"/>
  <c r="AD617" i="185" s="1"/>
  <c r="AF617" i="185" s="1"/>
  <c r="S617" i="185"/>
  <c r="N617" i="185"/>
  <c r="AC616" i="185"/>
  <c r="AD616" i="185" s="1"/>
  <c r="AF616" i="185" s="1"/>
  <c r="S616" i="185"/>
  <c r="N616" i="185"/>
  <c r="AC615" i="185"/>
  <c r="AD615" i="185" s="1"/>
  <c r="AF615" i="185" s="1"/>
  <c r="S615" i="185"/>
  <c r="N615" i="185"/>
  <c r="AC614" i="185"/>
  <c r="AD614" i="185" s="1"/>
  <c r="AF614" i="185" s="1"/>
  <c r="S614" i="185"/>
  <c r="N614" i="185"/>
  <c r="AC613" i="185"/>
  <c r="AD613" i="185" s="1"/>
  <c r="AF613" i="185" s="1"/>
  <c r="S613" i="185"/>
  <c r="N613" i="185"/>
  <c r="AC612" i="185"/>
  <c r="AD612" i="185" s="1"/>
  <c r="AF612" i="185" s="1"/>
  <c r="S612" i="185"/>
  <c r="N612" i="185"/>
  <c r="AC611" i="185"/>
  <c r="AD611" i="185" s="1"/>
  <c r="AF611" i="185" s="1"/>
  <c r="S611" i="185"/>
  <c r="N611" i="185"/>
  <c r="AC610" i="185"/>
  <c r="AD610" i="185" s="1"/>
  <c r="AF610" i="185" s="1"/>
  <c r="S610" i="185"/>
  <c r="N610" i="185"/>
  <c r="AC609" i="185"/>
  <c r="AD609" i="185" s="1"/>
  <c r="AF609" i="185" s="1"/>
  <c r="S609" i="185"/>
  <c r="N609" i="185"/>
  <c r="AC608" i="185"/>
  <c r="AD608" i="185" s="1"/>
  <c r="AF608" i="185" s="1"/>
  <c r="S608" i="185"/>
  <c r="N608" i="185"/>
  <c r="AC607" i="185"/>
  <c r="AD607" i="185" s="1"/>
  <c r="AF607" i="185" s="1"/>
  <c r="S607" i="185"/>
  <c r="N607" i="185"/>
  <c r="AC606" i="185"/>
  <c r="AD606" i="185" s="1"/>
  <c r="AF606" i="185" s="1"/>
  <c r="S606" i="185"/>
  <c r="N606" i="185"/>
  <c r="AC605" i="185"/>
  <c r="AD605" i="185" s="1"/>
  <c r="AF605" i="185" s="1"/>
  <c r="S605" i="185"/>
  <c r="N605" i="185"/>
  <c r="AC604" i="185"/>
  <c r="AD604" i="185" s="1"/>
  <c r="AF604" i="185" s="1"/>
  <c r="S604" i="185"/>
  <c r="N604" i="185"/>
  <c r="AC603" i="185"/>
  <c r="AD603" i="185" s="1"/>
  <c r="AF603" i="185" s="1"/>
  <c r="S603" i="185"/>
  <c r="N603" i="185"/>
  <c r="AC602" i="185"/>
  <c r="AD602" i="185" s="1"/>
  <c r="AF602" i="185" s="1"/>
  <c r="S602" i="185"/>
  <c r="N602" i="185"/>
  <c r="AC601" i="185"/>
  <c r="AD601" i="185" s="1"/>
  <c r="AF601" i="185" s="1"/>
  <c r="S601" i="185"/>
  <c r="N601" i="185"/>
  <c r="AC600" i="185"/>
  <c r="AD600" i="185" s="1"/>
  <c r="AF600" i="185" s="1"/>
  <c r="S600" i="185"/>
  <c r="N600" i="185"/>
  <c r="AC599" i="185"/>
  <c r="AD599" i="185" s="1"/>
  <c r="AF599" i="185" s="1"/>
  <c r="S599" i="185"/>
  <c r="N599" i="185"/>
  <c r="AC598" i="185"/>
  <c r="AD598" i="185" s="1"/>
  <c r="AF598" i="185" s="1"/>
  <c r="S598" i="185"/>
  <c r="N598" i="185"/>
  <c r="AC597" i="185"/>
  <c r="AD597" i="185" s="1"/>
  <c r="AF597" i="185" s="1"/>
  <c r="S597" i="185"/>
  <c r="N597" i="185"/>
  <c r="AC596" i="185"/>
  <c r="AD596" i="185" s="1"/>
  <c r="AF596" i="185" s="1"/>
  <c r="S596" i="185"/>
  <c r="N596" i="185"/>
  <c r="AC595" i="185"/>
  <c r="AD595" i="185" s="1"/>
  <c r="AF595" i="185" s="1"/>
  <c r="S595" i="185"/>
  <c r="N595" i="185"/>
  <c r="AC594" i="185"/>
  <c r="AD594" i="185" s="1"/>
  <c r="AF594" i="185" s="1"/>
  <c r="S594" i="185"/>
  <c r="N594" i="185"/>
  <c r="AC593" i="185"/>
  <c r="AD593" i="185" s="1"/>
  <c r="AF593" i="185" s="1"/>
  <c r="S593" i="185"/>
  <c r="N593" i="185"/>
  <c r="AC592" i="185"/>
  <c r="AD592" i="185" s="1"/>
  <c r="AF592" i="185" s="1"/>
  <c r="S592" i="185"/>
  <c r="N592" i="185"/>
  <c r="AC591" i="185"/>
  <c r="AD591" i="185" s="1"/>
  <c r="AF591" i="185" s="1"/>
  <c r="S591" i="185"/>
  <c r="N591" i="185"/>
  <c r="AC590" i="185"/>
  <c r="AD590" i="185" s="1"/>
  <c r="S590" i="185"/>
  <c r="N590" i="185"/>
  <c r="AC589" i="185"/>
  <c r="AD589" i="185" s="1"/>
  <c r="S589" i="185"/>
  <c r="N589" i="185"/>
  <c r="AC588" i="185"/>
  <c r="AD588" i="185" s="1"/>
  <c r="AF588" i="185" s="1"/>
  <c r="S588" i="185"/>
  <c r="N588" i="185"/>
  <c r="AC587" i="185"/>
  <c r="AD587" i="185" s="1"/>
  <c r="AF587" i="185" s="1"/>
  <c r="S587" i="185"/>
  <c r="N587" i="185"/>
  <c r="AC586" i="185"/>
  <c r="AD586" i="185" s="1"/>
  <c r="AF586" i="185" s="1"/>
  <c r="S586" i="185"/>
  <c r="N586" i="185"/>
  <c r="AC585" i="185"/>
  <c r="AD585" i="185" s="1"/>
  <c r="AF585" i="185" s="1"/>
  <c r="S585" i="185"/>
  <c r="N585" i="185"/>
  <c r="AC584" i="185"/>
  <c r="AD584" i="185" s="1"/>
  <c r="AF584" i="185" s="1"/>
  <c r="S584" i="185"/>
  <c r="N584" i="185"/>
  <c r="AC583" i="185"/>
  <c r="AD583" i="185" s="1"/>
  <c r="AF583" i="185" s="1"/>
  <c r="S583" i="185"/>
  <c r="N583" i="185"/>
  <c r="AC582" i="185"/>
  <c r="AD582" i="185" s="1"/>
  <c r="AF582" i="185" s="1"/>
  <c r="S582" i="185"/>
  <c r="N582" i="185"/>
  <c r="AC581" i="185"/>
  <c r="AD581" i="185" s="1"/>
  <c r="AF581" i="185" s="1"/>
  <c r="S581" i="185"/>
  <c r="N581" i="185"/>
  <c r="AC580" i="185"/>
  <c r="AD580" i="185" s="1"/>
  <c r="AF580" i="185" s="1"/>
  <c r="S580" i="185"/>
  <c r="N580" i="185"/>
  <c r="AC579" i="185"/>
  <c r="AD579" i="185" s="1"/>
  <c r="AF579" i="185" s="1"/>
  <c r="S579" i="185"/>
  <c r="N579" i="185"/>
  <c r="AC578" i="185"/>
  <c r="AD578" i="185" s="1"/>
  <c r="AF578" i="185" s="1"/>
  <c r="S578" i="185"/>
  <c r="N578" i="185"/>
  <c r="AC577" i="185"/>
  <c r="AD577" i="185" s="1"/>
  <c r="AF577" i="185" s="1"/>
  <c r="S577" i="185"/>
  <c r="N577" i="185"/>
  <c r="AC576" i="185"/>
  <c r="AD576" i="185" s="1"/>
  <c r="AF576" i="185" s="1"/>
  <c r="S576" i="185"/>
  <c r="N576" i="185"/>
  <c r="AC575" i="185"/>
  <c r="AD575" i="185" s="1"/>
  <c r="AF575" i="185" s="1"/>
  <c r="S575" i="185"/>
  <c r="N575" i="185"/>
  <c r="AC574" i="185"/>
  <c r="AD574" i="185" s="1"/>
  <c r="AF574" i="185" s="1"/>
  <c r="S574" i="185"/>
  <c r="N574" i="185"/>
  <c r="AC573" i="185"/>
  <c r="AD573" i="185" s="1"/>
  <c r="AF573" i="185" s="1"/>
  <c r="S573" i="185"/>
  <c r="N573" i="185"/>
  <c r="AC572" i="185"/>
  <c r="AD572" i="185" s="1"/>
  <c r="AF572" i="185" s="1"/>
  <c r="S572" i="185"/>
  <c r="N572" i="185"/>
  <c r="AC571" i="185"/>
  <c r="AD571" i="185" s="1"/>
  <c r="AF571" i="185" s="1"/>
  <c r="S571" i="185"/>
  <c r="N571" i="185"/>
  <c r="AC570" i="185"/>
  <c r="AD570" i="185" s="1"/>
  <c r="AF570" i="185" s="1"/>
  <c r="S570" i="185"/>
  <c r="N570" i="185"/>
  <c r="AC569" i="185"/>
  <c r="AD569" i="185" s="1"/>
  <c r="AF569" i="185" s="1"/>
  <c r="S569" i="185"/>
  <c r="N569" i="185"/>
  <c r="AC568" i="185"/>
  <c r="AD568" i="185" s="1"/>
  <c r="AF568" i="185" s="1"/>
  <c r="S568" i="185"/>
  <c r="N568" i="185"/>
  <c r="AC567" i="185"/>
  <c r="AD567" i="185" s="1"/>
  <c r="AF567" i="185" s="1"/>
  <c r="S567" i="185"/>
  <c r="N567" i="185"/>
  <c r="AC566" i="185"/>
  <c r="AD566" i="185" s="1"/>
  <c r="AF566" i="185" s="1"/>
  <c r="S566" i="185"/>
  <c r="N566" i="185"/>
  <c r="AC565" i="185"/>
  <c r="AD565" i="185" s="1"/>
  <c r="AF565" i="185" s="1"/>
  <c r="S565" i="185"/>
  <c r="N565" i="185"/>
  <c r="AC564" i="185"/>
  <c r="AD564" i="185" s="1"/>
  <c r="AF564" i="185" s="1"/>
  <c r="S564" i="185"/>
  <c r="N564" i="185"/>
  <c r="AC563" i="185"/>
  <c r="AD563" i="185" s="1"/>
  <c r="AF563" i="185" s="1"/>
  <c r="S563" i="185"/>
  <c r="N563" i="185"/>
  <c r="AC562" i="185"/>
  <c r="AD562" i="185" s="1"/>
  <c r="AF562" i="185" s="1"/>
  <c r="S562" i="185"/>
  <c r="N562" i="185"/>
  <c r="AC561" i="185"/>
  <c r="AD561" i="185" s="1"/>
  <c r="AF561" i="185" s="1"/>
  <c r="S561" i="185"/>
  <c r="N561" i="185"/>
  <c r="AC560" i="185"/>
  <c r="AD560" i="185" s="1"/>
  <c r="AF560" i="185" s="1"/>
  <c r="S560" i="185"/>
  <c r="N560" i="185"/>
  <c r="AC559" i="185"/>
  <c r="AD559" i="185" s="1"/>
  <c r="AF559" i="185" s="1"/>
  <c r="S559" i="185"/>
  <c r="N559" i="185"/>
  <c r="AC558" i="185"/>
  <c r="AD558" i="185" s="1"/>
  <c r="AF558" i="185" s="1"/>
  <c r="S558" i="185"/>
  <c r="N558" i="185"/>
  <c r="AC557" i="185"/>
  <c r="AD557" i="185" s="1"/>
  <c r="AF557" i="185" s="1"/>
  <c r="S557" i="185"/>
  <c r="N557" i="185"/>
  <c r="AC556" i="185"/>
  <c r="AD556" i="185" s="1"/>
  <c r="AF556" i="185" s="1"/>
  <c r="S556" i="185"/>
  <c r="N556" i="185"/>
  <c r="AC555" i="185"/>
  <c r="AD555" i="185" s="1"/>
  <c r="AF555" i="185" s="1"/>
  <c r="S555" i="185"/>
  <c r="N555" i="185"/>
  <c r="AC554" i="185"/>
  <c r="AD554" i="185" s="1"/>
  <c r="AF554" i="185" s="1"/>
  <c r="S554" i="185"/>
  <c r="N554" i="185"/>
  <c r="AC553" i="185"/>
  <c r="AD553" i="185" s="1"/>
  <c r="AF553" i="185" s="1"/>
  <c r="S553" i="185"/>
  <c r="N553" i="185"/>
  <c r="AC552" i="185"/>
  <c r="AD552" i="185" s="1"/>
  <c r="AF552" i="185" s="1"/>
  <c r="S552" i="185"/>
  <c r="N552" i="185"/>
  <c r="AC551" i="185"/>
  <c r="AD551" i="185" s="1"/>
  <c r="AF551" i="185" s="1"/>
  <c r="S551" i="185"/>
  <c r="N551" i="185"/>
  <c r="K551" i="185"/>
  <c r="AC550" i="185"/>
  <c r="AD550" i="185" s="1"/>
  <c r="AF550" i="185" s="1"/>
  <c r="S550" i="185"/>
  <c r="N550" i="185"/>
  <c r="K550" i="185"/>
  <c r="AC549" i="185"/>
  <c r="AD549" i="185" s="1"/>
  <c r="AF549" i="185" s="1"/>
  <c r="S549" i="185"/>
  <c r="N549" i="185"/>
  <c r="K549" i="185"/>
  <c r="AC548" i="185"/>
  <c r="AD548" i="185" s="1"/>
  <c r="AF548" i="185" s="1"/>
  <c r="S548" i="185"/>
  <c r="N548" i="185"/>
  <c r="K548" i="185"/>
  <c r="AC547" i="185"/>
  <c r="AD547" i="185" s="1"/>
  <c r="AF547" i="185" s="1"/>
  <c r="S547" i="185"/>
  <c r="N547" i="185"/>
  <c r="K547" i="185"/>
  <c r="AC546" i="185"/>
  <c r="AD546" i="185" s="1"/>
  <c r="AF546" i="185" s="1"/>
  <c r="S546" i="185"/>
  <c r="N546" i="185"/>
  <c r="K546" i="185"/>
  <c r="AC545" i="185"/>
  <c r="AD545" i="185" s="1"/>
  <c r="AF545" i="185" s="1"/>
  <c r="S545" i="185"/>
  <c r="N545" i="185"/>
  <c r="K545" i="185"/>
  <c r="AC544" i="185"/>
  <c r="AD544" i="185" s="1"/>
  <c r="AF544" i="185" s="1"/>
  <c r="N544" i="185"/>
  <c r="AC543" i="185"/>
  <c r="AD543" i="185" s="1"/>
  <c r="AF543" i="185" s="1"/>
  <c r="S543" i="185"/>
  <c r="N543" i="185"/>
  <c r="K543" i="185"/>
  <c r="AC542" i="185"/>
  <c r="AD542" i="185" s="1"/>
  <c r="AF542" i="185" s="1"/>
  <c r="S542" i="185"/>
  <c r="N542" i="185"/>
  <c r="AC541" i="185"/>
  <c r="AD541" i="185" s="1"/>
  <c r="AF541" i="185" s="1"/>
  <c r="S541" i="185"/>
  <c r="N541" i="185"/>
  <c r="AC540" i="185"/>
  <c r="AD540" i="185" s="1"/>
  <c r="AF540" i="185" s="1"/>
  <c r="S540" i="185"/>
  <c r="N540" i="185"/>
  <c r="AC539" i="185"/>
  <c r="AD539" i="185" s="1"/>
  <c r="AF539" i="185" s="1"/>
  <c r="S539" i="185"/>
  <c r="N539" i="185"/>
  <c r="AC538" i="185"/>
  <c r="AD538" i="185" s="1"/>
  <c r="AF538" i="185" s="1"/>
  <c r="S538" i="185"/>
  <c r="N538" i="185"/>
  <c r="AC537" i="185"/>
  <c r="AD537" i="185" s="1"/>
  <c r="AF537" i="185" s="1"/>
  <c r="S537" i="185"/>
  <c r="N537" i="185"/>
  <c r="AC536" i="185"/>
  <c r="AD536" i="185" s="1"/>
  <c r="AF536" i="185" s="1"/>
  <c r="S536" i="185"/>
  <c r="N536" i="185"/>
  <c r="AC535" i="185"/>
  <c r="AD535" i="185" s="1"/>
  <c r="AF535" i="185" s="1"/>
  <c r="S535" i="185"/>
  <c r="N535" i="185"/>
  <c r="AC534" i="185"/>
  <c r="AD534" i="185" s="1"/>
  <c r="AF534" i="185" s="1"/>
  <c r="S534" i="185"/>
  <c r="N534" i="185"/>
  <c r="AC533" i="185"/>
  <c r="AD533" i="185" s="1"/>
  <c r="AF533" i="185" s="1"/>
  <c r="S533" i="185"/>
  <c r="N533" i="185"/>
  <c r="AC532" i="185"/>
  <c r="AD532" i="185" s="1"/>
  <c r="AF532" i="185" s="1"/>
  <c r="S532" i="185"/>
  <c r="N532" i="185"/>
  <c r="AC531" i="185"/>
  <c r="AD531" i="185" s="1"/>
  <c r="AF531" i="185" s="1"/>
  <c r="S531" i="185"/>
  <c r="N531" i="185"/>
  <c r="AC530" i="185"/>
  <c r="AD530" i="185" s="1"/>
  <c r="AF530" i="185" s="1"/>
  <c r="S530" i="185"/>
  <c r="N530" i="185"/>
  <c r="AC529" i="185"/>
  <c r="AD529" i="185" s="1"/>
  <c r="AF529" i="185" s="1"/>
  <c r="S529" i="185"/>
  <c r="N529" i="185"/>
  <c r="AC528" i="185"/>
  <c r="AD528" i="185" s="1"/>
  <c r="AF528" i="185" s="1"/>
  <c r="S528" i="185"/>
  <c r="N528" i="185"/>
  <c r="AC527" i="185"/>
  <c r="AD527" i="185" s="1"/>
  <c r="AF527" i="185" s="1"/>
  <c r="S527" i="185"/>
  <c r="N527" i="185"/>
  <c r="AC526" i="185"/>
  <c r="AD526" i="185" s="1"/>
  <c r="AF526" i="185" s="1"/>
  <c r="S526" i="185"/>
  <c r="N526" i="185"/>
  <c r="AC525" i="185"/>
  <c r="AD525" i="185" s="1"/>
  <c r="AF525" i="185" s="1"/>
  <c r="S525" i="185"/>
  <c r="N525" i="185"/>
  <c r="AC524" i="185"/>
  <c r="AD524" i="185" s="1"/>
  <c r="AF524" i="185" s="1"/>
  <c r="S524" i="185"/>
  <c r="N524" i="185"/>
  <c r="AC523" i="185"/>
  <c r="AD523" i="185" s="1"/>
  <c r="AF523" i="185" s="1"/>
  <c r="N523" i="185"/>
  <c r="AC522" i="185"/>
  <c r="AD522" i="185" s="1"/>
  <c r="AF522" i="185" s="1"/>
  <c r="S522" i="185"/>
  <c r="N522" i="185"/>
  <c r="AC521" i="185"/>
  <c r="AD521" i="185" s="1"/>
  <c r="AF521" i="185" s="1"/>
  <c r="S521" i="185"/>
  <c r="N521" i="185"/>
  <c r="AC520" i="185"/>
  <c r="AD520" i="185" s="1"/>
  <c r="AF520" i="185" s="1"/>
  <c r="S520" i="185"/>
  <c r="N520" i="185"/>
  <c r="AC519" i="185"/>
  <c r="AD519" i="185" s="1"/>
  <c r="AF519" i="185" s="1"/>
  <c r="S519" i="185"/>
  <c r="N519" i="185"/>
  <c r="AC518" i="185"/>
  <c r="AD518" i="185" s="1"/>
  <c r="AF518" i="185" s="1"/>
  <c r="S518" i="185"/>
  <c r="N518" i="185"/>
  <c r="AC517" i="185"/>
  <c r="AD517" i="185" s="1"/>
  <c r="AF517" i="185" s="1"/>
  <c r="N517" i="185"/>
  <c r="AC516" i="185"/>
  <c r="AD516" i="185" s="1"/>
  <c r="AF516" i="185" s="1"/>
  <c r="N516" i="185"/>
  <c r="AC515" i="185"/>
  <c r="AD515" i="185" s="1"/>
  <c r="AF515" i="185" s="1"/>
  <c r="N515" i="185"/>
  <c r="AC514" i="185"/>
  <c r="AD514" i="185" s="1"/>
  <c r="AF514" i="185" s="1"/>
  <c r="S514" i="185"/>
  <c r="N514" i="185"/>
  <c r="AC513" i="185"/>
  <c r="AD513" i="185" s="1"/>
  <c r="AF513" i="185" s="1"/>
  <c r="S513" i="185"/>
  <c r="N513" i="185"/>
  <c r="AC512" i="185"/>
  <c r="AD512" i="185" s="1"/>
  <c r="AF512" i="185" s="1"/>
  <c r="N512" i="185"/>
  <c r="AC511" i="185"/>
  <c r="AD511" i="185" s="1"/>
  <c r="AF511" i="185" s="1"/>
  <c r="N511" i="185"/>
  <c r="AC510" i="185"/>
  <c r="AD510" i="185" s="1"/>
  <c r="AF510" i="185" s="1"/>
  <c r="N510" i="185"/>
  <c r="AC509" i="185"/>
  <c r="AD509" i="185" s="1"/>
  <c r="AF509" i="185" s="1"/>
  <c r="S509" i="185"/>
  <c r="N509" i="185"/>
  <c r="AC508" i="185"/>
  <c r="AD508" i="185" s="1"/>
  <c r="AF508" i="185" s="1"/>
  <c r="S508" i="185"/>
  <c r="N508" i="185"/>
  <c r="AC507" i="185"/>
  <c r="AD507" i="185" s="1"/>
  <c r="AF507" i="185" s="1"/>
  <c r="S507" i="185"/>
  <c r="N507" i="185"/>
  <c r="AC506" i="185"/>
  <c r="AD506" i="185" s="1"/>
  <c r="AF506" i="185" s="1"/>
  <c r="S506" i="185"/>
  <c r="N506" i="185"/>
  <c r="AC505" i="185"/>
  <c r="AD505" i="185" s="1"/>
  <c r="AF505" i="185" s="1"/>
  <c r="S505" i="185"/>
  <c r="N505" i="185"/>
  <c r="AC504" i="185"/>
  <c r="AD504" i="185" s="1"/>
  <c r="AF504" i="185" s="1"/>
  <c r="S504" i="185"/>
  <c r="N504" i="185"/>
  <c r="AC503" i="185"/>
  <c r="AD503" i="185" s="1"/>
  <c r="AF503" i="185" s="1"/>
  <c r="S503" i="185"/>
  <c r="N503" i="185"/>
  <c r="AC502" i="185"/>
  <c r="AD502" i="185" s="1"/>
  <c r="AF502" i="185" s="1"/>
  <c r="S502" i="185"/>
  <c r="N502" i="185"/>
  <c r="AC501" i="185"/>
  <c r="AD501" i="185" s="1"/>
  <c r="AF501" i="185" s="1"/>
  <c r="N501" i="185"/>
  <c r="AC500" i="185"/>
  <c r="AD500" i="185" s="1"/>
  <c r="AF500" i="185" s="1"/>
  <c r="N500" i="185"/>
  <c r="AC499" i="185"/>
  <c r="AD499" i="185" s="1"/>
  <c r="AF499" i="185" s="1"/>
  <c r="N499" i="185"/>
  <c r="AC498" i="185"/>
  <c r="AD498" i="185" s="1"/>
  <c r="AF498" i="185" s="1"/>
  <c r="N498" i="185"/>
  <c r="AC497" i="185"/>
  <c r="AD497" i="185" s="1"/>
  <c r="AF497" i="185" s="1"/>
  <c r="N497" i="185"/>
  <c r="AC496" i="185"/>
  <c r="AD496" i="185" s="1"/>
  <c r="AF496" i="185" s="1"/>
  <c r="N496" i="185"/>
  <c r="AC495" i="185"/>
  <c r="AD495" i="185" s="1"/>
  <c r="AF495" i="185" s="1"/>
  <c r="S495" i="185"/>
  <c r="N495" i="185"/>
  <c r="AC494" i="185"/>
  <c r="AD494" i="185" s="1"/>
  <c r="AF494" i="185" s="1"/>
  <c r="S494" i="185"/>
  <c r="N494" i="185"/>
  <c r="AC493" i="185"/>
  <c r="AD493" i="185" s="1"/>
  <c r="AF493" i="185" s="1"/>
  <c r="S493" i="185"/>
  <c r="N493" i="185"/>
  <c r="AC492" i="185"/>
  <c r="AD492" i="185" s="1"/>
  <c r="AF492" i="185" s="1"/>
  <c r="S492" i="185"/>
  <c r="N492" i="185"/>
  <c r="AC491" i="185"/>
  <c r="AD491" i="185" s="1"/>
  <c r="AF491" i="185" s="1"/>
  <c r="S491" i="185"/>
  <c r="N491" i="185"/>
  <c r="AC490" i="185"/>
  <c r="AD490" i="185" s="1"/>
  <c r="AF490" i="185" s="1"/>
  <c r="S490" i="185"/>
  <c r="N490" i="185"/>
  <c r="AC489" i="185"/>
  <c r="AD489" i="185" s="1"/>
  <c r="AF489" i="185" s="1"/>
  <c r="S489" i="185"/>
  <c r="N489" i="185"/>
  <c r="AC488" i="185"/>
  <c r="AD488" i="185" s="1"/>
  <c r="AF488" i="185" s="1"/>
  <c r="S488" i="185"/>
  <c r="N488" i="185"/>
  <c r="AC487" i="185"/>
  <c r="AD487" i="185" s="1"/>
  <c r="S487" i="185"/>
  <c r="N487" i="185"/>
  <c r="AC486" i="185"/>
  <c r="AD486" i="185" s="1"/>
  <c r="AF486" i="185" s="1"/>
  <c r="S486" i="185"/>
  <c r="N486" i="185"/>
  <c r="AC485" i="185"/>
  <c r="AD485" i="185" s="1"/>
  <c r="AF485" i="185" s="1"/>
  <c r="S485" i="185"/>
  <c r="N485" i="185"/>
  <c r="AC484" i="185"/>
  <c r="AD484" i="185" s="1"/>
  <c r="AF484" i="185" s="1"/>
  <c r="S484" i="185"/>
  <c r="N484" i="185"/>
  <c r="AC483" i="185"/>
  <c r="AD483" i="185" s="1"/>
  <c r="AF483" i="185" s="1"/>
  <c r="S483" i="185"/>
  <c r="N483" i="185"/>
  <c r="AC482" i="185"/>
  <c r="AD482" i="185" s="1"/>
  <c r="AF482" i="185" s="1"/>
  <c r="S482" i="185"/>
  <c r="N482" i="185"/>
  <c r="AC481" i="185"/>
  <c r="AD481" i="185" s="1"/>
  <c r="AF481" i="185" s="1"/>
  <c r="S481" i="185"/>
  <c r="N481" i="185"/>
  <c r="AC480" i="185"/>
  <c r="AD480" i="185" s="1"/>
  <c r="AF480" i="185" s="1"/>
  <c r="S480" i="185"/>
  <c r="N480" i="185"/>
  <c r="AC479" i="185"/>
  <c r="AD479" i="185" s="1"/>
  <c r="AF479" i="185" s="1"/>
  <c r="S479" i="185"/>
  <c r="N479" i="185"/>
  <c r="AC478" i="185"/>
  <c r="AD478" i="185" s="1"/>
  <c r="AF478" i="185" s="1"/>
  <c r="S478" i="185"/>
  <c r="N478" i="185"/>
  <c r="AC477" i="185"/>
  <c r="AD477" i="185" s="1"/>
  <c r="AF477" i="185" s="1"/>
  <c r="S477" i="185"/>
  <c r="N477" i="185"/>
  <c r="AC476" i="185"/>
  <c r="AD476" i="185" s="1"/>
  <c r="AF476" i="185" s="1"/>
  <c r="S476" i="185"/>
  <c r="N476" i="185"/>
  <c r="AC475" i="185"/>
  <c r="AD475" i="185" s="1"/>
  <c r="AF475" i="185" s="1"/>
  <c r="S475" i="185"/>
  <c r="N475" i="185"/>
  <c r="AC474" i="185"/>
  <c r="AD474" i="185" s="1"/>
  <c r="AF474" i="185" s="1"/>
  <c r="S474" i="185"/>
  <c r="N474" i="185"/>
  <c r="AC473" i="185"/>
  <c r="AD473" i="185" s="1"/>
  <c r="AF473" i="185" s="1"/>
  <c r="S473" i="185"/>
  <c r="N473" i="185"/>
  <c r="AC472" i="185"/>
  <c r="AD472" i="185" s="1"/>
  <c r="AF472" i="185" s="1"/>
  <c r="S472" i="185"/>
  <c r="N472" i="185"/>
  <c r="AC471" i="185"/>
  <c r="AD471" i="185" s="1"/>
  <c r="AF471" i="185" s="1"/>
  <c r="S471" i="185"/>
  <c r="N471" i="185"/>
  <c r="AC470" i="185"/>
  <c r="AD470" i="185" s="1"/>
  <c r="AF470" i="185" s="1"/>
  <c r="S470" i="185"/>
  <c r="N470" i="185"/>
  <c r="K470" i="185"/>
  <c r="AC469" i="185"/>
  <c r="AD469" i="185" s="1"/>
  <c r="AF469" i="185" s="1"/>
  <c r="S469" i="185"/>
  <c r="N469" i="185"/>
  <c r="K469" i="185"/>
  <c r="AC468" i="185"/>
  <c r="AD468" i="185" s="1"/>
  <c r="AF468" i="185" s="1"/>
  <c r="S468" i="185"/>
  <c r="N468" i="185"/>
  <c r="K468" i="185"/>
  <c r="AC467" i="185"/>
  <c r="AD467" i="185" s="1"/>
  <c r="AF467" i="185" s="1"/>
  <c r="S467" i="185"/>
  <c r="N467" i="185"/>
  <c r="K467" i="185"/>
  <c r="AC466" i="185"/>
  <c r="AD466" i="185" s="1"/>
  <c r="AF466" i="185" s="1"/>
  <c r="S466" i="185"/>
  <c r="N466" i="185"/>
  <c r="K466" i="185"/>
  <c r="AC465" i="185"/>
  <c r="AD465" i="185" s="1"/>
  <c r="AF465" i="185" s="1"/>
  <c r="S465" i="185"/>
  <c r="N465" i="185"/>
  <c r="K465" i="185"/>
  <c r="AC464" i="185"/>
  <c r="AD464" i="185" s="1"/>
  <c r="AF464" i="185" s="1"/>
  <c r="S464" i="185"/>
  <c r="N464" i="185"/>
  <c r="K464" i="185"/>
  <c r="AC463" i="185"/>
  <c r="AD463" i="185" s="1"/>
  <c r="AF463" i="185" s="1"/>
  <c r="S463" i="185"/>
  <c r="N463" i="185"/>
  <c r="K463" i="185"/>
  <c r="AC462" i="185"/>
  <c r="AD462" i="185" s="1"/>
  <c r="AF462" i="185" s="1"/>
  <c r="S462" i="185"/>
  <c r="N462" i="185"/>
  <c r="K462" i="185"/>
  <c r="AC461" i="185"/>
  <c r="AD461" i="185" s="1"/>
  <c r="AF461" i="185" s="1"/>
  <c r="S461" i="185"/>
  <c r="N461" i="185"/>
  <c r="K461" i="185"/>
  <c r="AC460" i="185"/>
  <c r="AD460" i="185" s="1"/>
  <c r="AF460" i="185" s="1"/>
  <c r="S460" i="185"/>
  <c r="N460" i="185"/>
  <c r="K460" i="185"/>
  <c r="AC459" i="185"/>
  <c r="AD459" i="185" s="1"/>
  <c r="AF459" i="185" s="1"/>
  <c r="S459" i="185"/>
  <c r="N459" i="185"/>
  <c r="K459" i="185"/>
  <c r="AC458" i="185"/>
  <c r="AD458" i="185" s="1"/>
  <c r="AF458" i="185" s="1"/>
  <c r="S458" i="185"/>
  <c r="N458" i="185"/>
  <c r="K458" i="185"/>
  <c r="AC457" i="185"/>
  <c r="AD457" i="185" s="1"/>
  <c r="AF457" i="185" s="1"/>
  <c r="S457" i="185"/>
  <c r="N457" i="185"/>
  <c r="AC456" i="185"/>
  <c r="AD456" i="185" s="1"/>
  <c r="AF456" i="185" s="1"/>
  <c r="S456" i="185"/>
  <c r="N456" i="185"/>
  <c r="K456" i="185"/>
  <c r="AC455" i="185"/>
  <c r="AD455" i="185" s="1"/>
  <c r="AF455" i="185" s="1"/>
  <c r="S455" i="185"/>
  <c r="N455" i="185"/>
  <c r="K455" i="185"/>
  <c r="AC454" i="185"/>
  <c r="AD454" i="185" s="1"/>
  <c r="AF454" i="185" s="1"/>
  <c r="S454" i="185"/>
  <c r="N454" i="185"/>
  <c r="K454" i="185"/>
  <c r="AC453" i="185"/>
  <c r="AD453" i="185" s="1"/>
  <c r="AF453" i="185" s="1"/>
  <c r="S453" i="185"/>
  <c r="N453" i="185"/>
  <c r="K453" i="185"/>
  <c r="AC452" i="185"/>
  <c r="AD452" i="185" s="1"/>
  <c r="AF452" i="185" s="1"/>
  <c r="S452" i="185"/>
  <c r="N452" i="185"/>
  <c r="K452" i="185"/>
  <c r="AC451" i="185"/>
  <c r="AD451" i="185" s="1"/>
  <c r="AF451" i="185" s="1"/>
  <c r="S451" i="185"/>
  <c r="N451" i="185"/>
  <c r="K451" i="185"/>
  <c r="AC450" i="185"/>
  <c r="AD450" i="185" s="1"/>
  <c r="AF450" i="185" s="1"/>
  <c r="S450" i="185"/>
  <c r="N450" i="185"/>
  <c r="K450" i="185"/>
  <c r="AC449" i="185"/>
  <c r="AD449" i="185" s="1"/>
  <c r="AF449" i="185" s="1"/>
  <c r="S449" i="185"/>
  <c r="N449" i="185"/>
  <c r="K449" i="185"/>
  <c r="S448" i="185"/>
  <c r="N448" i="185"/>
  <c r="K448" i="185"/>
  <c r="AC447" i="185"/>
  <c r="AD447" i="185" s="1"/>
  <c r="AF447" i="185" s="1"/>
  <c r="S447" i="185"/>
  <c r="N447" i="185"/>
  <c r="K447" i="185"/>
  <c r="AC446" i="185"/>
  <c r="AD446" i="185" s="1"/>
  <c r="AF446" i="185" s="1"/>
  <c r="S446" i="185"/>
  <c r="N446" i="185"/>
  <c r="K446" i="185"/>
  <c r="AC445" i="185"/>
  <c r="AD445" i="185" s="1"/>
  <c r="AF445" i="185" s="1"/>
  <c r="S445" i="185"/>
  <c r="N445" i="185"/>
  <c r="K445" i="185"/>
  <c r="AC444" i="185"/>
  <c r="AD444" i="185" s="1"/>
  <c r="AF444" i="185" s="1"/>
  <c r="S444" i="185"/>
  <c r="N444" i="185"/>
  <c r="K444" i="185"/>
  <c r="AC443" i="185"/>
  <c r="AD443" i="185" s="1"/>
  <c r="AF443" i="185" s="1"/>
  <c r="S443" i="185"/>
  <c r="N443" i="185"/>
  <c r="K443" i="185"/>
  <c r="AC442" i="185"/>
  <c r="AD442" i="185" s="1"/>
  <c r="AF442" i="185" s="1"/>
  <c r="S442" i="185"/>
  <c r="N442" i="185"/>
  <c r="K442" i="185"/>
  <c r="AC441" i="185"/>
  <c r="AD441" i="185" s="1"/>
  <c r="AF441" i="185" s="1"/>
  <c r="S441" i="185"/>
  <c r="N441" i="185"/>
  <c r="K441" i="185"/>
  <c r="AC440" i="185"/>
  <c r="AD440" i="185" s="1"/>
  <c r="AF440" i="185" s="1"/>
  <c r="S440" i="185"/>
  <c r="N440" i="185"/>
  <c r="K440" i="185"/>
  <c r="AC439" i="185"/>
  <c r="AD439" i="185" s="1"/>
  <c r="AF439" i="185" s="1"/>
  <c r="S439" i="185"/>
  <c r="N439" i="185"/>
  <c r="K439" i="185"/>
  <c r="AC438" i="185"/>
  <c r="AD438" i="185" s="1"/>
  <c r="AF438" i="185" s="1"/>
  <c r="S438" i="185"/>
  <c r="N438" i="185"/>
  <c r="K438" i="185"/>
  <c r="AC437" i="185"/>
  <c r="AD437" i="185" s="1"/>
  <c r="AF437" i="185" s="1"/>
  <c r="S437" i="185"/>
  <c r="N437" i="185"/>
  <c r="K437" i="185"/>
  <c r="AC436" i="185"/>
  <c r="AD436" i="185" s="1"/>
  <c r="AF436" i="185" s="1"/>
  <c r="S436" i="185"/>
  <c r="N436" i="185"/>
  <c r="K436" i="185"/>
  <c r="AC435" i="185"/>
  <c r="AD435" i="185" s="1"/>
  <c r="AF435" i="185" s="1"/>
  <c r="S435" i="185"/>
  <c r="N435" i="185"/>
  <c r="K435" i="185"/>
  <c r="AC434" i="185"/>
  <c r="AD434" i="185" s="1"/>
  <c r="AF434" i="185" s="1"/>
  <c r="S434" i="185"/>
  <c r="N434" i="185"/>
  <c r="K434" i="185"/>
  <c r="AC433" i="185"/>
  <c r="AD433" i="185" s="1"/>
  <c r="AF433" i="185" s="1"/>
  <c r="S433" i="185"/>
  <c r="N433" i="185"/>
  <c r="K433" i="185"/>
  <c r="AC432" i="185"/>
  <c r="AD432" i="185" s="1"/>
  <c r="AF432" i="185" s="1"/>
  <c r="S432" i="185"/>
  <c r="N432" i="185"/>
  <c r="K432" i="185"/>
  <c r="AC431" i="185"/>
  <c r="AD431" i="185" s="1"/>
  <c r="AF431" i="185" s="1"/>
  <c r="S431" i="185"/>
  <c r="N431" i="185"/>
  <c r="K431" i="185"/>
  <c r="AC430" i="185"/>
  <c r="AD430" i="185" s="1"/>
  <c r="AF430" i="185" s="1"/>
  <c r="S430" i="185"/>
  <c r="N430" i="185"/>
  <c r="K430" i="185"/>
  <c r="AC429" i="185"/>
  <c r="AD429" i="185" s="1"/>
  <c r="AF429" i="185" s="1"/>
  <c r="S429" i="185"/>
  <c r="N429" i="185"/>
  <c r="K429" i="185"/>
  <c r="AC428" i="185"/>
  <c r="AD428" i="185" s="1"/>
  <c r="AF428" i="185" s="1"/>
  <c r="S428" i="185"/>
  <c r="N428" i="185"/>
  <c r="K428" i="185"/>
  <c r="AC427" i="185"/>
  <c r="AD427" i="185" s="1"/>
  <c r="AF427" i="185" s="1"/>
  <c r="S427" i="185"/>
  <c r="N427" i="185"/>
  <c r="K427" i="185"/>
  <c r="AC426" i="185"/>
  <c r="AD426" i="185" s="1"/>
  <c r="AF426" i="185" s="1"/>
  <c r="S426" i="185"/>
  <c r="N426" i="185"/>
  <c r="K426" i="185"/>
  <c r="AC425" i="185"/>
  <c r="AD425" i="185" s="1"/>
  <c r="AF425" i="185" s="1"/>
  <c r="S425" i="185"/>
  <c r="N425" i="185"/>
  <c r="K425" i="185"/>
  <c r="AC424" i="185"/>
  <c r="AD424" i="185" s="1"/>
  <c r="AF424" i="185" s="1"/>
  <c r="S424" i="185"/>
  <c r="N424" i="185"/>
  <c r="K424" i="185"/>
  <c r="AC423" i="185"/>
  <c r="AD423" i="185" s="1"/>
  <c r="AF423" i="185" s="1"/>
  <c r="S423" i="185"/>
  <c r="N423" i="185"/>
  <c r="K423" i="185"/>
  <c r="AC422" i="185"/>
  <c r="AD422" i="185" s="1"/>
  <c r="AF422" i="185" s="1"/>
  <c r="S422" i="185"/>
  <c r="N422" i="185"/>
  <c r="K422" i="185"/>
  <c r="AC421" i="185"/>
  <c r="AD421" i="185" s="1"/>
  <c r="AF421" i="185" s="1"/>
  <c r="S421" i="185"/>
  <c r="N421" i="185"/>
  <c r="K421" i="185"/>
  <c r="AC420" i="185"/>
  <c r="AD420" i="185" s="1"/>
  <c r="AF420" i="185" s="1"/>
  <c r="S420" i="185"/>
  <c r="N420" i="185"/>
  <c r="K420" i="185"/>
  <c r="AC419" i="185"/>
  <c r="AD419" i="185" s="1"/>
  <c r="AF419" i="185" s="1"/>
  <c r="S419" i="185"/>
  <c r="N419" i="185"/>
  <c r="K419" i="185"/>
  <c r="AC418" i="185"/>
  <c r="AD418" i="185" s="1"/>
  <c r="AF418" i="185" s="1"/>
  <c r="S418" i="185"/>
  <c r="N418" i="185"/>
  <c r="K418" i="185"/>
  <c r="AC417" i="185"/>
  <c r="AD417" i="185" s="1"/>
  <c r="AF417" i="185" s="1"/>
  <c r="S417" i="185"/>
  <c r="N417" i="185"/>
  <c r="K417" i="185"/>
  <c r="AC416" i="185"/>
  <c r="AD416" i="185" s="1"/>
  <c r="AF416" i="185" s="1"/>
  <c r="S416" i="185"/>
  <c r="N416" i="185"/>
  <c r="K416" i="185"/>
  <c r="AC415" i="185"/>
  <c r="AD415" i="185" s="1"/>
  <c r="AF415" i="185" s="1"/>
  <c r="S415" i="185"/>
  <c r="N415" i="185"/>
  <c r="K415" i="185"/>
  <c r="AC414" i="185"/>
  <c r="AD414" i="185" s="1"/>
  <c r="AF414" i="185" s="1"/>
  <c r="S414" i="185"/>
  <c r="N414" i="185"/>
  <c r="K414" i="185"/>
  <c r="AC413" i="185"/>
  <c r="AD413" i="185" s="1"/>
  <c r="AF413" i="185" s="1"/>
  <c r="S413" i="185"/>
  <c r="N413" i="185"/>
  <c r="K413" i="185"/>
  <c r="AC412" i="185"/>
  <c r="AD412" i="185" s="1"/>
  <c r="AF412" i="185" s="1"/>
  <c r="S412" i="185"/>
  <c r="N412" i="185"/>
  <c r="K412" i="185"/>
  <c r="AC411" i="185"/>
  <c r="AD411" i="185" s="1"/>
  <c r="AF411" i="185" s="1"/>
  <c r="S411" i="185"/>
  <c r="N411" i="185"/>
  <c r="K411" i="185"/>
  <c r="AC410" i="185"/>
  <c r="AD410" i="185" s="1"/>
  <c r="AF410" i="185" s="1"/>
  <c r="S410" i="185"/>
  <c r="N410" i="185"/>
  <c r="K410" i="185"/>
  <c r="AC409" i="185"/>
  <c r="AD409" i="185" s="1"/>
  <c r="AF409" i="185" s="1"/>
  <c r="S409" i="185"/>
  <c r="N409" i="185"/>
  <c r="K409" i="185"/>
  <c r="AC408" i="185"/>
  <c r="AD408" i="185" s="1"/>
  <c r="AF408" i="185" s="1"/>
  <c r="S408" i="185"/>
  <c r="N408" i="185"/>
  <c r="K408" i="185"/>
  <c r="AC407" i="185"/>
  <c r="AD407" i="185" s="1"/>
  <c r="AF407" i="185" s="1"/>
  <c r="S407" i="185"/>
  <c r="N407" i="185"/>
  <c r="K407" i="185"/>
  <c r="S406" i="185"/>
  <c r="N406" i="185"/>
  <c r="K406" i="185"/>
  <c r="AC405" i="185"/>
  <c r="AD405" i="185" s="1"/>
  <c r="AF405" i="185" s="1"/>
  <c r="S405" i="185"/>
  <c r="N405" i="185"/>
  <c r="K405" i="185"/>
  <c r="AC404" i="185"/>
  <c r="AD404" i="185" s="1"/>
  <c r="AF404" i="185" s="1"/>
  <c r="S404" i="185"/>
  <c r="N404" i="185"/>
  <c r="K404" i="185"/>
  <c r="AC403" i="185"/>
  <c r="AD403" i="185" s="1"/>
  <c r="AF403" i="185" s="1"/>
  <c r="S403" i="185"/>
  <c r="N403" i="185"/>
  <c r="K403" i="185"/>
  <c r="AC402" i="185"/>
  <c r="AD402" i="185" s="1"/>
  <c r="AF402" i="185" s="1"/>
  <c r="S402" i="185"/>
  <c r="N402" i="185"/>
  <c r="K402" i="185"/>
  <c r="AC401" i="185"/>
  <c r="AD401" i="185" s="1"/>
  <c r="AF401" i="185" s="1"/>
  <c r="S401" i="185"/>
  <c r="N401" i="185"/>
  <c r="K401" i="185"/>
  <c r="AC400" i="185"/>
  <c r="AD400" i="185" s="1"/>
  <c r="AF400" i="185" s="1"/>
  <c r="S400" i="185"/>
  <c r="N400" i="185"/>
  <c r="K400" i="185"/>
  <c r="AC399" i="185"/>
  <c r="AD399" i="185" s="1"/>
  <c r="AF399" i="185" s="1"/>
  <c r="S399" i="185"/>
  <c r="N399" i="185"/>
  <c r="K399" i="185"/>
  <c r="AC398" i="185"/>
  <c r="AD398" i="185" s="1"/>
  <c r="AF398" i="185" s="1"/>
  <c r="S398" i="185"/>
  <c r="N398" i="185"/>
  <c r="K398" i="185"/>
  <c r="AC397" i="185"/>
  <c r="AD397" i="185" s="1"/>
  <c r="AF397" i="185" s="1"/>
  <c r="S397" i="185"/>
  <c r="N397" i="185"/>
  <c r="K397" i="185"/>
  <c r="AC396" i="185"/>
  <c r="AD396" i="185" s="1"/>
  <c r="AF396" i="185" s="1"/>
  <c r="S396" i="185"/>
  <c r="N396" i="185"/>
  <c r="K396" i="185"/>
  <c r="AC395" i="185"/>
  <c r="AD395" i="185" s="1"/>
  <c r="AF395" i="185" s="1"/>
  <c r="S395" i="185"/>
  <c r="N395" i="185"/>
  <c r="K395" i="185"/>
  <c r="AC394" i="185"/>
  <c r="AD394" i="185" s="1"/>
  <c r="AF394" i="185" s="1"/>
  <c r="S394" i="185"/>
  <c r="N394" i="185"/>
  <c r="K394" i="185"/>
  <c r="AC393" i="185"/>
  <c r="AD393" i="185" s="1"/>
  <c r="AF393" i="185" s="1"/>
  <c r="S393" i="185"/>
  <c r="N393" i="185"/>
  <c r="K393" i="185"/>
  <c r="AC392" i="185"/>
  <c r="AD392" i="185" s="1"/>
  <c r="AF392" i="185" s="1"/>
  <c r="S392" i="185"/>
  <c r="N392" i="185"/>
  <c r="K392" i="185"/>
  <c r="AC391" i="185"/>
  <c r="AD391" i="185" s="1"/>
  <c r="AF391" i="185" s="1"/>
  <c r="S391" i="185"/>
  <c r="N391" i="185"/>
  <c r="K391" i="185"/>
  <c r="AC390" i="185"/>
  <c r="AD390" i="185" s="1"/>
  <c r="AF390" i="185" s="1"/>
  <c r="S390" i="185"/>
  <c r="N390" i="185"/>
  <c r="K390" i="185"/>
  <c r="AC389" i="185"/>
  <c r="AD389" i="185" s="1"/>
  <c r="AF389" i="185" s="1"/>
  <c r="S389" i="185"/>
  <c r="N389" i="185"/>
  <c r="K389" i="185"/>
  <c r="AC388" i="185"/>
  <c r="AD388" i="185" s="1"/>
  <c r="AF388" i="185" s="1"/>
  <c r="S388" i="185"/>
  <c r="N388" i="185"/>
  <c r="K388" i="185"/>
  <c r="AC387" i="185"/>
  <c r="AD387" i="185" s="1"/>
  <c r="AF387" i="185" s="1"/>
  <c r="S387" i="185"/>
  <c r="N387" i="185"/>
  <c r="K387" i="185"/>
  <c r="AC386" i="185"/>
  <c r="AD386" i="185" s="1"/>
  <c r="AF386" i="185" s="1"/>
  <c r="S386" i="185"/>
  <c r="N386" i="185"/>
  <c r="K386" i="185"/>
  <c r="AC385" i="185"/>
  <c r="AD385" i="185" s="1"/>
  <c r="AF385" i="185" s="1"/>
  <c r="S385" i="185"/>
  <c r="N385" i="185"/>
  <c r="K385" i="185"/>
  <c r="AC384" i="185"/>
  <c r="AD384" i="185" s="1"/>
  <c r="AF384" i="185" s="1"/>
  <c r="S384" i="185"/>
  <c r="N384" i="185"/>
  <c r="K384" i="185"/>
  <c r="AC383" i="185"/>
  <c r="AD383" i="185" s="1"/>
  <c r="AF383" i="185" s="1"/>
  <c r="S383" i="185"/>
  <c r="N383" i="185"/>
  <c r="K383" i="185"/>
  <c r="AC382" i="185"/>
  <c r="AD382" i="185" s="1"/>
  <c r="AF382" i="185" s="1"/>
  <c r="S382" i="185"/>
  <c r="N382" i="185"/>
  <c r="K382" i="185"/>
  <c r="AC381" i="185"/>
  <c r="AD381" i="185" s="1"/>
  <c r="AF381" i="185" s="1"/>
  <c r="S381" i="185"/>
  <c r="N381" i="185"/>
  <c r="K381" i="185"/>
  <c r="AC380" i="185"/>
  <c r="AD380" i="185" s="1"/>
  <c r="AF380" i="185" s="1"/>
  <c r="S380" i="185"/>
  <c r="N380" i="185"/>
  <c r="K380" i="185"/>
  <c r="AC379" i="185"/>
  <c r="AD379" i="185" s="1"/>
  <c r="AF379" i="185" s="1"/>
  <c r="S379" i="185"/>
  <c r="N379" i="185"/>
  <c r="K379" i="185"/>
  <c r="AC378" i="185"/>
  <c r="AD378" i="185" s="1"/>
  <c r="AF378" i="185" s="1"/>
  <c r="S378" i="185"/>
  <c r="N378" i="185"/>
  <c r="K378" i="185"/>
  <c r="AC377" i="185"/>
  <c r="AD377" i="185" s="1"/>
  <c r="AF377" i="185" s="1"/>
  <c r="S377" i="185"/>
  <c r="N377" i="185"/>
  <c r="K377" i="185"/>
  <c r="AC376" i="185"/>
  <c r="AD376" i="185" s="1"/>
  <c r="AF376" i="185" s="1"/>
  <c r="S376" i="185"/>
  <c r="N376" i="185"/>
  <c r="K376" i="185"/>
  <c r="AC375" i="185"/>
  <c r="AD375" i="185" s="1"/>
  <c r="AF375" i="185" s="1"/>
  <c r="S375" i="185"/>
  <c r="N375" i="185"/>
  <c r="K375" i="185"/>
  <c r="AC374" i="185"/>
  <c r="AD374" i="185" s="1"/>
  <c r="AF374" i="185" s="1"/>
  <c r="S374" i="185"/>
  <c r="N374" i="185"/>
  <c r="K374" i="185"/>
  <c r="AC373" i="185"/>
  <c r="AD373" i="185" s="1"/>
  <c r="AF373" i="185" s="1"/>
  <c r="S373" i="185"/>
  <c r="N373" i="185"/>
  <c r="K373" i="185"/>
  <c r="AC372" i="185"/>
  <c r="AD372" i="185" s="1"/>
  <c r="AF372" i="185" s="1"/>
  <c r="S372" i="185"/>
  <c r="N372" i="185"/>
  <c r="K372" i="185"/>
  <c r="AC371" i="185"/>
  <c r="AD371" i="185" s="1"/>
  <c r="AF371" i="185" s="1"/>
  <c r="S371" i="185"/>
  <c r="N371" i="185"/>
  <c r="K371" i="185"/>
  <c r="AC370" i="185"/>
  <c r="AD370" i="185" s="1"/>
  <c r="AF370" i="185" s="1"/>
  <c r="S370" i="185"/>
  <c r="N370" i="185"/>
  <c r="K370" i="185"/>
  <c r="AC369" i="185"/>
  <c r="AD369" i="185" s="1"/>
  <c r="AF369" i="185" s="1"/>
  <c r="S369" i="185"/>
  <c r="N369" i="185"/>
  <c r="K369" i="185"/>
  <c r="AC368" i="185"/>
  <c r="AD368" i="185" s="1"/>
  <c r="AF368" i="185" s="1"/>
  <c r="S368" i="185"/>
  <c r="N368" i="185"/>
  <c r="K368" i="185"/>
  <c r="AC367" i="185"/>
  <c r="AD367" i="185" s="1"/>
  <c r="AF367" i="185" s="1"/>
  <c r="S367" i="185"/>
  <c r="N367" i="185"/>
  <c r="K367" i="185"/>
  <c r="AC366" i="185"/>
  <c r="AD366" i="185" s="1"/>
  <c r="AF366" i="185" s="1"/>
  <c r="S366" i="185"/>
  <c r="N366" i="185"/>
  <c r="K366" i="185"/>
  <c r="AC365" i="185"/>
  <c r="AD365" i="185" s="1"/>
  <c r="AF365" i="185" s="1"/>
  <c r="S365" i="185"/>
  <c r="N365" i="185"/>
  <c r="K365" i="185"/>
  <c r="AC364" i="185"/>
  <c r="AD364" i="185" s="1"/>
  <c r="AF364" i="185" s="1"/>
  <c r="S364" i="185"/>
  <c r="N364" i="185"/>
  <c r="K364" i="185"/>
  <c r="AC363" i="185"/>
  <c r="AD363" i="185" s="1"/>
  <c r="AF363" i="185" s="1"/>
  <c r="S363" i="185"/>
  <c r="N363" i="185"/>
  <c r="K363" i="185"/>
  <c r="AC362" i="185"/>
  <c r="AD362" i="185" s="1"/>
  <c r="AF362" i="185" s="1"/>
  <c r="S362" i="185"/>
  <c r="N362" i="185"/>
  <c r="K362" i="185"/>
  <c r="AC361" i="185"/>
  <c r="AD361" i="185" s="1"/>
  <c r="AF361" i="185" s="1"/>
  <c r="S361" i="185"/>
  <c r="N361" i="185"/>
  <c r="K361" i="185"/>
  <c r="AC360" i="185"/>
  <c r="AD360" i="185" s="1"/>
  <c r="AF360" i="185" s="1"/>
  <c r="S360" i="185"/>
  <c r="N360" i="185"/>
  <c r="K360" i="185"/>
  <c r="AC359" i="185"/>
  <c r="AD359" i="185" s="1"/>
  <c r="AF359" i="185" s="1"/>
  <c r="S359" i="185"/>
  <c r="N359" i="185"/>
  <c r="K359" i="185"/>
  <c r="AC358" i="185"/>
  <c r="AD358" i="185" s="1"/>
  <c r="AF358" i="185" s="1"/>
  <c r="S358" i="185"/>
  <c r="N358" i="185"/>
  <c r="K358" i="185"/>
  <c r="AC357" i="185"/>
  <c r="AD357" i="185" s="1"/>
  <c r="AF357" i="185" s="1"/>
  <c r="S357" i="185"/>
  <c r="N357" i="185"/>
  <c r="K357" i="185"/>
  <c r="AC356" i="185"/>
  <c r="AD356" i="185" s="1"/>
  <c r="AF356" i="185" s="1"/>
  <c r="S356" i="185"/>
  <c r="N356" i="185"/>
  <c r="K356" i="185"/>
  <c r="AC355" i="185"/>
  <c r="AD355" i="185" s="1"/>
  <c r="AF355" i="185" s="1"/>
  <c r="S355" i="185"/>
  <c r="N355" i="185"/>
  <c r="K355" i="185"/>
  <c r="AC354" i="185"/>
  <c r="AD354" i="185" s="1"/>
  <c r="AF354" i="185" s="1"/>
  <c r="S354" i="185"/>
  <c r="N354" i="185"/>
  <c r="K354" i="185"/>
  <c r="AC353" i="185"/>
  <c r="AD353" i="185" s="1"/>
  <c r="AF353" i="185" s="1"/>
  <c r="S353" i="185"/>
  <c r="N353" i="185"/>
  <c r="K353" i="185"/>
  <c r="AC352" i="185"/>
  <c r="AD352" i="185" s="1"/>
  <c r="AF352" i="185" s="1"/>
  <c r="S352" i="185"/>
  <c r="N352" i="185"/>
  <c r="K352" i="185"/>
  <c r="AC351" i="185"/>
  <c r="AD351" i="185" s="1"/>
  <c r="AF351" i="185" s="1"/>
  <c r="S351" i="185"/>
  <c r="N351" i="185"/>
  <c r="K351" i="185"/>
  <c r="AC350" i="185"/>
  <c r="AD350" i="185" s="1"/>
  <c r="AF350" i="185" s="1"/>
  <c r="S350" i="185"/>
  <c r="N350" i="185"/>
  <c r="K350" i="185"/>
  <c r="AC349" i="185"/>
  <c r="AD349" i="185" s="1"/>
  <c r="AF349" i="185" s="1"/>
  <c r="S349" i="185"/>
  <c r="N349" i="185"/>
  <c r="K349" i="185"/>
  <c r="AC348" i="185"/>
  <c r="AD348" i="185" s="1"/>
  <c r="AF348" i="185" s="1"/>
  <c r="S348" i="185"/>
  <c r="N348" i="185"/>
  <c r="K348" i="185"/>
  <c r="AC347" i="185"/>
  <c r="AD347" i="185" s="1"/>
  <c r="AF347" i="185" s="1"/>
  <c r="S347" i="185"/>
  <c r="N347" i="185"/>
  <c r="K347" i="185"/>
  <c r="AC346" i="185"/>
  <c r="AD346" i="185" s="1"/>
  <c r="AF346" i="185" s="1"/>
  <c r="S346" i="185"/>
  <c r="N346" i="185"/>
  <c r="K346" i="185"/>
  <c r="AC345" i="185"/>
  <c r="AD345" i="185" s="1"/>
  <c r="AF345" i="185" s="1"/>
  <c r="S345" i="185"/>
  <c r="N345" i="185"/>
  <c r="K345" i="185"/>
  <c r="AC344" i="185"/>
  <c r="AD344" i="185" s="1"/>
  <c r="AF344" i="185" s="1"/>
  <c r="S344" i="185"/>
  <c r="N344" i="185"/>
  <c r="K344" i="185"/>
  <c r="AC343" i="185"/>
  <c r="AD343" i="185" s="1"/>
  <c r="AF343" i="185" s="1"/>
  <c r="S343" i="185"/>
  <c r="N343" i="185"/>
  <c r="K343" i="185"/>
  <c r="AC342" i="185"/>
  <c r="AD342" i="185" s="1"/>
  <c r="AF342" i="185" s="1"/>
  <c r="S342" i="185"/>
  <c r="N342" i="185"/>
  <c r="K342" i="185"/>
  <c r="S341" i="185"/>
  <c r="N341" i="185"/>
  <c r="K341" i="185"/>
  <c r="AF340" i="185"/>
  <c r="S340" i="185"/>
  <c r="N340" i="185"/>
  <c r="K340" i="185"/>
  <c r="AC339" i="185"/>
  <c r="AD339" i="185" s="1"/>
  <c r="AF339" i="185" s="1"/>
  <c r="S339" i="185"/>
  <c r="N339" i="185"/>
  <c r="K339" i="185"/>
  <c r="AC338" i="185"/>
  <c r="AD338" i="185" s="1"/>
  <c r="AF338" i="185" s="1"/>
  <c r="S338" i="185"/>
  <c r="N338" i="185"/>
  <c r="K338" i="185"/>
  <c r="AC337" i="185"/>
  <c r="AD337" i="185" s="1"/>
  <c r="AF337" i="185" s="1"/>
  <c r="S337" i="185"/>
  <c r="N337" i="185"/>
  <c r="K337" i="185"/>
  <c r="AC336" i="185"/>
  <c r="AD336" i="185" s="1"/>
  <c r="AF336" i="185" s="1"/>
  <c r="S336" i="185"/>
  <c r="N336" i="185"/>
  <c r="K336" i="185"/>
  <c r="AC335" i="185"/>
  <c r="AD335" i="185" s="1"/>
  <c r="AF335" i="185" s="1"/>
  <c r="S335" i="185"/>
  <c r="N335" i="185"/>
  <c r="K335" i="185"/>
  <c r="AC334" i="185"/>
  <c r="AD334" i="185" s="1"/>
  <c r="AF334" i="185" s="1"/>
  <c r="S334" i="185"/>
  <c r="N334" i="185"/>
  <c r="K334" i="185"/>
  <c r="AC333" i="185"/>
  <c r="AD333" i="185" s="1"/>
  <c r="AF333" i="185" s="1"/>
  <c r="S333" i="185"/>
  <c r="N333" i="185"/>
  <c r="K333" i="185"/>
  <c r="AC332" i="185"/>
  <c r="AD332" i="185" s="1"/>
  <c r="AF332" i="185" s="1"/>
  <c r="S332" i="185"/>
  <c r="N332" i="185"/>
  <c r="K332" i="185"/>
  <c r="AC331" i="185"/>
  <c r="AD331" i="185" s="1"/>
  <c r="AF331" i="185" s="1"/>
  <c r="S331" i="185"/>
  <c r="N331" i="185"/>
  <c r="K331" i="185"/>
  <c r="AC330" i="185"/>
  <c r="AD330" i="185" s="1"/>
  <c r="AF330" i="185" s="1"/>
  <c r="S330" i="185"/>
  <c r="N330" i="185"/>
  <c r="K330" i="185"/>
  <c r="AC329" i="185"/>
  <c r="AD329" i="185" s="1"/>
  <c r="AF329" i="185" s="1"/>
  <c r="S329" i="185"/>
  <c r="N329" i="185"/>
  <c r="K329" i="185"/>
  <c r="AC328" i="185"/>
  <c r="AD328" i="185" s="1"/>
  <c r="AF328" i="185" s="1"/>
  <c r="S328" i="185"/>
  <c r="N328" i="185"/>
  <c r="K328" i="185"/>
  <c r="AC327" i="185"/>
  <c r="AD327" i="185" s="1"/>
  <c r="AF327" i="185" s="1"/>
  <c r="S327" i="185"/>
  <c r="N327" i="185"/>
  <c r="K327" i="185"/>
  <c r="AC326" i="185"/>
  <c r="AD326" i="185" s="1"/>
  <c r="AF326" i="185" s="1"/>
  <c r="S326" i="185"/>
  <c r="N326" i="185"/>
  <c r="K326" i="185"/>
  <c r="AC325" i="185"/>
  <c r="AD325" i="185" s="1"/>
  <c r="AF325" i="185" s="1"/>
  <c r="S325" i="185"/>
  <c r="N325" i="185"/>
  <c r="K325" i="185"/>
  <c r="AC324" i="185"/>
  <c r="AD324" i="185" s="1"/>
  <c r="AF324" i="185" s="1"/>
  <c r="S324" i="185"/>
  <c r="N324" i="185"/>
  <c r="K324" i="185"/>
  <c r="AC323" i="185"/>
  <c r="AD323" i="185" s="1"/>
  <c r="AF323" i="185" s="1"/>
  <c r="S323" i="185"/>
  <c r="N323" i="185"/>
  <c r="K323" i="185"/>
  <c r="AC322" i="185"/>
  <c r="AD322" i="185" s="1"/>
  <c r="AF322" i="185" s="1"/>
  <c r="S322" i="185"/>
  <c r="N322" i="185"/>
  <c r="K322" i="185"/>
  <c r="AC321" i="185"/>
  <c r="AD321" i="185" s="1"/>
  <c r="AF321" i="185" s="1"/>
  <c r="S321" i="185"/>
  <c r="N321" i="185"/>
  <c r="K321" i="185"/>
  <c r="AC320" i="185"/>
  <c r="AD320" i="185" s="1"/>
  <c r="AF320" i="185" s="1"/>
  <c r="S320" i="185"/>
  <c r="N320" i="185"/>
  <c r="K320" i="185"/>
  <c r="AC319" i="185"/>
  <c r="AD319" i="185" s="1"/>
  <c r="AF319" i="185" s="1"/>
  <c r="S319" i="185"/>
  <c r="N319" i="185"/>
  <c r="K319" i="185"/>
  <c r="AC318" i="185"/>
  <c r="AD318" i="185" s="1"/>
  <c r="AF318" i="185" s="1"/>
  <c r="S318" i="185"/>
  <c r="N318" i="185"/>
  <c r="K318" i="185"/>
  <c r="AC317" i="185"/>
  <c r="AD317" i="185" s="1"/>
  <c r="AF317" i="185" s="1"/>
  <c r="S317" i="185"/>
  <c r="N317" i="185"/>
  <c r="K317" i="185"/>
  <c r="AC316" i="185"/>
  <c r="AD316" i="185" s="1"/>
  <c r="AF316" i="185" s="1"/>
  <c r="S316" i="185"/>
  <c r="N316" i="185"/>
  <c r="K316" i="185"/>
  <c r="AC315" i="185"/>
  <c r="AD315" i="185" s="1"/>
  <c r="AF315" i="185" s="1"/>
  <c r="S315" i="185"/>
  <c r="N315" i="185"/>
  <c r="K315" i="185"/>
  <c r="AC314" i="185"/>
  <c r="AD314" i="185" s="1"/>
  <c r="AF314" i="185" s="1"/>
  <c r="S314" i="185"/>
  <c r="N314" i="185"/>
  <c r="K314" i="185"/>
  <c r="AC313" i="185"/>
  <c r="AD313" i="185" s="1"/>
  <c r="AF313" i="185" s="1"/>
  <c r="S313" i="185"/>
  <c r="N313" i="185"/>
  <c r="K313" i="185"/>
  <c r="AC312" i="185"/>
  <c r="AD312" i="185" s="1"/>
  <c r="AF312" i="185" s="1"/>
  <c r="S312" i="185"/>
  <c r="N312" i="185"/>
  <c r="K312" i="185"/>
  <c r="AC311" i="185"/>
  <c r="AD311" i="185" s="1"/>
  <c r="AF311" i="185" s="1"/>
  <c r="S311" i="185"/>
  <c r="N311" i="185"/>
  <c r="K311" i="185"/>
  <c r="AC310" i="185"/>
  <c r="AD310" i="185" s="1"/>
  <c r="AF310" i="185" s="1"/>
  <c r="S310" i="185"/>
  <c r="N310" i="185"/>
  <c r="K310" i="185"/>
  <c r="AC309" i="185"/>
  <c r="AD309" i="185" s="1"/>
  <c r="AF309" i="185" s="1"/>
  <c r="S309" i="185"/>
  <c r="N309" i="185"/>
  <c r="K309" i="185"/>
  <c r="AC308" i="185"/>
  <c r="AD308" i="185" s="1"/>
  <c r="AF308" i="185" s="1"/>
  <c r="S308" i="185"/>
  <c r="N308" i="185"/>
  <c r="K308" i="185"/>
  <c r="AC307" i="185"/>
  <c r="AD307" i="185" s="1"/>
  <c r="AF307" i="185" s="1"/>
  <c r="S307" i="185"/>
  <c r="N307" i="185"/>
  <c r="K307" i="185"/>
  <c r="AC306" i="185"/>
  <c r="AD306" i="185" s="1"/>
  <c r="AF306" i="185" s="1"/>
  <c r="S306" i="185"/>
  <c r="N306" i="185"/>
  <c r="K306" i="185"/>
  <c r="AC305" i="185"/>
  <c r="AD305" i="185" s="1"/>
  <c r="AF305" i="185" s="1"/>
  <c r="S305" i="185"/>
  <c r="N305" i="185"/>
  <c r="K305" i="185"/>
  <c r="AC304" i="185"/>
  <c r="AD304" i="185" s="1"/>
  <c r="AF304" i="185" s="1"/>
  <c r="S304" i="185"/>
  <c r="N304" i="185"/>
  <c r="K304" i="185"/>
  <c r="AC303" i="185"/>
  <c r="AD303" i="185" s="1"/>
  <c r="AF303" i="185" s="1"/>
  <c r="S303" i="185"/>
  <c r="N303" i="185"/>
  <c r="K303" i="185"/>
  <c r="AC302" i="185"/>
  <c r="AD302" i="185" s="1"/>
  <c r="AF302" i="185" s="1"/>
  <c r="S302" i="185"/>
  <c r="N302" i="185"/>
  <c r="K302" i="185"/>
  <c r="AC301" i="185"/>
  <c r="AD301" i="185" s="1"/>
  <c r="AF301" i="185" s="1"/>
  <c r="S301" i="185"/>
  <c r="N301" i="185"/>
  <c r="K301" i="185"/>
  <c r="AC300" i="185"/>
  <c r="AD300" i="185" s="1"/>
  <c r="AF300" i="185" s="1"/>
  <c r="S300" i="185"/>
  <c r="N300" i="185"/>
  <c r="K300" i="185"/>
  <c r="AC299" i="185"/>
  <c r="AD299" i="185" s="1"/>
  <c r="AF299" i="185" s="1"/>
  <c r="S299" i="185"/>
  <c r="N299" i="185"/>
  <c r="K299" i="185"/>
  <c r="AC298" i="185"/>
  <c r="AD298" i="185" s="1"/>
  <c r="AF298" i="185" s="1"/>
  <c r="S298" i="185"/>
  <c r="N298" i="185"/>
  <c r="K298" i="185"/>
  <c r="AC297" i="185"/>
  <c r="AD297" i="185" s="1"/>
  <c r="AF297" i="185" s="1"/>
  <c r="S297" i="185"/>
  <c r="N297" i="185"/>
  <c r="K297" i="185"/>
  <c r="AC296" i="185"/>
  <c r="AD296" i="185" s="1"/>
  <c r="AF296" i="185" s="1"/>
  <c r="S296" i="185"/>
  <c r="N296" i="185"/>
  <c r="K296" i="185"/>
  <c r="AC295" i="185"/>
  <c r="AD295" i="185" s="1"/>
  <c r="AF295" i="185" s="1"/>
  <c r="S295" i="185"/>
  <c r="N295" i="185"/>
  <c r="K295" i="185"/>
  <c r="AC294" i="185"/>
  <c r="AD294" i="185" s="1"/>
  <c r="AF294" i="185" s="1"/>
  <c r="S294" i="185"/>
  <c r="N294" i="185"/>
  <c r="K294" i="185"/>
  <c r="AC293" i="185"/>
  <c r="AD293" i="185" s="1"/>
  <c r="AF293" i="185" s="1"/>
  <c r="S293" i="185"/>
  <c r="N293" i="185"/>
  <c r="K293" i="185"/>
  <c r="AC292" i="185"/>
  <c r="AD292" i="185" s="1"/>
  <c r="AF292" i="185" s="1"/>
  <c r="S292" i="185"/>
  <c r="N292" i="185"/>
  <c r="K292" i="185"/>
  <c r="AC291" i="185"/>
  <c r="AD291" i="185" s="1"/>
  <c r="AF291" i="185" s="1"/>
  <c r="S291" i="185"/>
  <c r="N291" i="185"/>
  <c r="K291" i="185"/>
  <c r="AC290" i="185"/>
  <c r="AD290" i="185" s="1"/>
  <c r="S290" i="185"/>
  <c r="N290" i="185"/>
  <c r="K290" i="185"/>
  <c r="AC289" i="185"/>
  <c r="AD289" i="185" s="1"/>
  <c r="AF289" i="185" s="1"/>
  <c r="S289" i="185"/>
  <c r="N289" i="185"/>
  <c r="K289" i="185"/>
  <c r="AC288" i="185"/>
  <c r="AD288" i="185" s="1"/>
  <c r="AF288" i="185" s="1"/>
  <c r="S288" i="185"/>
  <c r="N288" i="185"/>
  <c r="K288" i="185"/>
  <c r="AC287" i="185"/>
  <c r="AD287" i="185" s="1"/>
  <c r="AF287" i="185" s="1"/>
  <c r="S287" i="185"/>
  <c r="N287" i="185"/>
  <c r="K287" i="185"/>
  <c r="AC286" i="185"/>
  <c r="AD286" i="185" s="1"/>
  <c r="AF286" i="185" s="1"/>
  <c r="S286" i="185"/>
  <c r="N286" i="185"/>
  <c r="K286" i="185"/>
  <c r="AC285" i="185"/>
  <c r="AD285" i="185" s="1"/>
  <c r="AF285" i="185" s="1"/>
  <c r="S285" i="185"/>
  <c r="N285" i="185"/>
  <c r="K285" i="185"/>
  <c r="AC284" i="185"/>
  <c r="AD284" i="185" s="1"/>
  <c r="AF284" i="185" s="1"/>
  <c r="S284" i="185"/>
  <c r="N284" i="185"/>
  <c r="K284" i="185"/>
  <c r="AC283" i="185"/>
  <c r="AD283" i="185" s="1"/>
  <c r="AF283" i="185" s="1"/>
  <c r="S283" i="185"/>
  <c r="N283" i="185"/>
  <c r="K283" i="185"/>
  <c r="AC282" i="185"/>
  <c r="AD282" i="185" s="1"/>
  <c r="AF282" i="185" s="1"/>
  <c r="S282" i="185"/>
  <c r="N282" i="185"/>
  <c r="K282" i="185"/>
  <c r="AC281" i="185"/>
  <c r="AD281" i="185" s="1"/>
  <c r="AF281" i="185" s="1"/>
  <c r="S281" i="185"/>
  <c r="N281" i="185"/>
  <c r="K281" i="185"/>
  <c r="AC280" i="185"/>
  <c r="AD280" i="185" s="1"/>
  <c r="AF280" i="185" s="1"/>
  <c r="S280" i="185"/>
  <c r="N280" i="185"/>
  <c r="K280" i="185"/>
  <c r="AC279" i="185"/>
  <c r="AD279" i="185" s="1"/>
  <c r="AF279" i="185" s="1"/>
  <c r="S279" i="185"/>
  <c r="N279" i="185"/>
  <c r="K279" i="185"/>
  <c r="AC278" i="185"/>
  <c r="AD278" i="185" s="1"/>
  <c r="AF278" i="185" s="1"/>
  <c r="S278" i="185"/>
  <c r="N278" i="185"/>
  <c r="K278" i="185"/>
  <c r="AC277" i="185"/>
  <c r="AD277" i="185" s="1"/>
  <c r="AF277" i="185" s="1"/>
  <c r="S277" i="185"/>
  <c r="N277" i="185"/>
  <c r="K277" i="185"/>
  <c r="AC276" i="185"/>
  <c r="AD276" i="185" s="1"/>
  <c r="AF276" i="185" s="1"/>
  <c r="S276" i="185"/>
  <c r="N276" i="185"/>
  <c r="K276" i="185"/>
  <c r="AC275" i="185"/>
  <c r="AD275" i="185" s="1"/>
  <c r="AF275" i="185" s="1"/>
  <c r="S275" i="185"/>
  <c r="N275" i="185"/>
  <c r="K275" i="185"/>
  <c r="AC274" i="185"/>
  <c r="AD274" i="185" s="1"/>
  <c r="AF274" i="185" s="1"/>
  <c r="S274" i="185"/>
  <c r="N274" i="185"/>
  <c r="K274" i="185"/>
  <c r="AC273" i="185"/>
  <c r="AD273" i="185" s="1"/>
  <c r="AF273" i="185" s="1"/>
  <c r="S273" i="185"/>
  <c r="N273" i="185"/>
  <c r="K273" i="185"/>
  <c r="AC272" i="185"/>
  <c r="AD272" i="185" s="1"/>
  <c r="AF272" i="185" s="1"/>
  <c r="S272" i="185"/>
  <c r="N272" i="185"/>
  <c r="K272" i="185"/>
  <c r="AC271" i="185"/>
  <c r="AD271" i="185" s="1"/>
  <c r="AF271" i="185" s="1"/>
  <c r="S271" i="185"/>
  <c r="N271" i="185"/>
  <c r="K271" i="185"/>
  <c r="AC270" i="185"/>
  <c r="AD270" i="185" s="1"/>
  <c r="AF270" i="185" s="1"/>
  <c r="S270" i="185"/>
  <c r="N270" i="185"/>
  <c r="K270" i="185"/>
  <c r="AC269" i="185"/>
  <c r="AD269" i="185" s="1"/>
  <c r="AF269" i="185" s="1"/>
  <c r="S269" i="185"/>
  <c r="N269" i="185"/>
  <c r="K269" i="185"/>
  <c r="AC268" i="185"/>
  <c r="AD268" i="185" s="1"/>
  <c r="AF268" i="185" s="1"/>
  <c r="S268" i="185"/>
  <c r="N268" i="185"/>
  <c r="K268" i="185"/>
  <c r="AC267" i="185"/>
  <c r="N267" i="185"/>
  <c r="K267" i="185"/>
  <c r="S267" i="185" s="1"/>
  <c r="AC266" i="185"/>
  <c r="AD266" i="185" s="1"/>
  <c r="AF266" i="185" s="1"/>
  <c r="S266" i="185"/>
  <c r="N266" i="185"/>
  <c r="K266" i="185"/>
  <c r="AC265" i="185"/>
  <c r="AD265" i="185" s="1"/>
  <c r="AF265" i="185" s="1"/>
  <c r="S265" i="185"/>
  <c r="N265" i="185"/>
  <c r="K265" i="185"/>
  <c r="AC264" i="185"/>
  <c r="AD264" i="185" s="1"/>
  <c r="AF264" i="185" s="1"/>
  <c r="S264" i="185"/>
  <c r="N264" i="185"/>
  <c r="K264" i="185"/>
  <c r="AC263" i="185"/>
  <c r="AD263" i="185" s="1"/>
  <c r="AF263" i="185" s="1"/>
  <c r="S263" i="185"/>
  <c r="N263" i="185"/>
  <c r="K263" i="185"/>
  <c r="AC262" i="185"/>
  <c r="AD262" i="185" s="1"/>
  <c r="AF262" i="185" s="1"/>
  <c r="S262" i="185"/>
  <c r="N262" i="185"/>
  <c r="K262" i="185"/>
  <c r="AC261" i="185"/>
  <c r="AD261" i="185" s="1"/>
  <c r="AF261" i="185" s="1"/>
  <c r="S261" i="185"/>
  <c r="N261" i="185"/>
  <c r="K261" i="185"/>
  <c r="AC260" i="185"/>
  <c r="AD260" i="185" s="1"/>
  <c r="AF260" i="185" s="1"/>
  <c r="S260" i="185"/>
  <c r="N260" i="185"/>
  <c r="K260" i="185"/>
  <c r="AC259" i="185"/>
  <c r="AD259" i="185" s="1"/>
  <c r="AF259" i="185" s="1"/>
  <c r="S259" i="185"/>
  <c r="N259" i="185"/>
  <c r="K259" i="185"/>
  <c r="AC258" i="185"/>
  <c r="AD258" i="185" s="1"/>
  <c r="AF258" i="185" s="1"/>
  <c r="S258" i="185"/>
  <c r="N258" i="185"/>
  <c r="K258" i="185"/>
  <c r="AC257" i="185"/>
  <c r="AD257" i="185" s="1"/>
  <c r="AF257" i="185" s="1"/>
  <c r="S257" i="185"/>
  <c r="N257" i="185"/>
  <c r="K257" i="185"/>
  <c r="AC256" i="185"/>
  <c r="AD256" i="185" s="1"/>
  <c r="AF256" i="185" s="1"/>
  <c r="S256" i="185"/>
  <c r="N256" i="185"/>
  <c r="K256" i="185"/>
  <c r="AC255" i="185"/>
  <c r="AD255" i="185" s="1"/>
  <c r="AF255" i="185" s="1"/>
  <c r="S255" i="185"/>
  <c r="N255" i="185"/>
  <c r="K255" i="185"/>
  <c r="AC254" i="185"/>
  <c r="AD254" i="185" s="1"/>
  <c r="AF254" i="185" s="1"/>
  <c r="S254" i="185"/>
  <c r="N254" i="185"/>
  <c r="K254" i="185"/>
  <c r="AC253" i="185"/>
  <c r="AD253" i="185" s="1"/>
  <c r="AF253" i="185" s="1"/>
  <c r="S253" i="185"/>
  <c r="N253" i="185"/>
  <c r="K253" i="185"/>
  <c r="AC252" i="185"/>
  <c r="AD252" i="185" s="1"/>
  <c r="AF252" i="185" s="1"/>
  <c r="S252" i="185"/>
  <c r="N252" i="185"/>
  <c r="K252" i="185"/>
  <c r="AC251" i="185"/>
  <c r="AD251" i="185" s="1"/>
  <c r="AF251" i="185" s="1"/>
  <c r="S251" i="185"/>
  <c r="N251" i="185"/>
  <c r="K251" i="185"/>
  <c r="AC250" i="185"/>
  <c r="AD250" i="185" s="1"/>
  <c r="AF250" i="185" s="1"/>
  <c r="S250" i="185"/>
  <c r="N250" i="185"/>
  <c r="K250" i="185"/>
  <c r="AC249" i="185"/>
  <c r="AD249" i="185" s="1"/>
  <c r="AF249" i="185" s="1"/>
  <c r="S249" i="185"/>
  <c r="N249" i="185"/>
  <c r="K249" i="185"/>
  <c r="AC248" i="185"/>
  <c r="AD248" i="185" s="1"/>
  <c r="AF248" i="185" s="1"/>
  <c r="S248" i="185"/>
  <c r="N248" i="185"/>
  <c r="K248" i="185"/>
  <c r="AC247" i="185"/>
  <c r="AD247" i="185" s="1"/>
  <c r="AF247" i="185" s="1"/>
  <c r="S247" i="185"/>
  <c r="N247" i="185"/>
  <c r="K247" i="185"/>
  <c r="AC246" i="185"/>
  <c r="AD246" i="185" s="1"/>
  <c r="AF246" i="185" s="1"/>
  <c r="S246" i="185"/>
  <c r="N246" i="185"/>
  <c r="K246" i="185"/>
  <c r="AC245" i="185"/>
  <c r="AD245" i="185" s="1"/>
  <c r="AF245" i="185" s="1"/>
  <c r="S245" i="185"/>
  <c r="N245" i="185"/>
  <c r="K245" i="185"/>
  <c r="AC244" i="185"/>
  <c r="AD244" i="185" s="1"/>
  <c r="AF244" i="185" s="1"/>
  <c r="S244" i="185"/>
  <c r="N244" i="185"/>
  <c r="K244" i="185"/>
  <c r="AC243" i="185"/>
  <c r="AD243" i="185" s="1"/>
  <c r="AF243" i="185" s="1"/>
  <c r="S243" i="185"/>
  <c r="N243" i="185"/>
  <c r="K243" i="185"/>
  <c r="AC242" i="185"/>
  <c r="AD242" i="185" s="1"/>
  <c r="AF242" i="185" s="1"/>
  <c r="S242" i="185"/>
  <c r="N242" i="185"/>
  <c r="K242" i="185"/>
  <c r="AC241" i="185"/>
  <c r="AD241" i="185" s="1"/>
  <c r="AF241" i="185" s="1"/>
  <c r="S241" i="185"/>
  <c r="N241" i="185"/>
  <c r="K241" i="185"/>
  <c r="AC240" i="185"/>
  <c r="AD240" i="185" s="1"/>
  <c r="AF240" i="185" s="1"/>
  <c r="S240" i="185"/>
  <c r="N240" i="185"/>
  <c r="K240" i="185"/>
  <c r="AC239" i="185"/>
  <c r="AD239" i="185" s="1"/>
  <c r="AF239" i="185" s="1"/>
  <c r="S239" i="185"/>
  <c r="N239" i="185"/>
  <c r="K239" i="185"/>
  <c r="AC238" i="185"/>
  <c r="AD238" i="185" s="1"/>
  <c r="AF238" i="185" s="1"/>
  <c r="S238" i="185"/>
  <c r="N238" i="185"/>
  <c r="K238" i="185"/>
  <c r="AC237" i="185"/>
  <c r="AD237" i="185" s="1"/>
  <c r="AF237" i="185" s="1"/>
  <c r="S237" i="185"/>
  <c r="N237" i="185"/>
  <c r="K237" i="185"/>
  <c r="AC236" i="185"/>
  <c r="AD236" i="185" s="1"/>
  <c r="AF236" i="185" s="1"/>
  <c r="S236" i="185"/>
  <c r="N236" i="185"/>
  <c r="K236" i="185"/>
  <c r="AC235" i="185"/>
  <c r="AD235" i="185" s="1"/>
  <c r="AF235" i="185" s="1"/>
  <c r="S235" i="185"/>
  <c r="N235" i="185"/>
  <c r="K235" i="185"/>
  <c r="AC234" i="185"/>
  <c r="AD234" i="185" s="1"/>
  <c r="AF234" i="185" s="1"/>
  <c r="S234" i="185"/>
  <c r="N234" i="185"/>
  <c r="K234" i="185"/>
  <c r="AC233" i="185"/>
  <c r="AD233" i="185" s="1"/>
  <c r="AF233" i="185" s="1"/>
  <c r="S233" i="185"/>
  <c r="N233" i="185"/>
  <c r="K233" i="185"/>
  <c r="AC232" i="185"/>
  <c r="AD232" i="185" s="1"/>
  <c r="AF232" i="185" s="1"/>
  <c r="S232" i="185"/>
  <c r="N232" i="185"/>
  <c r="K232" i="185"/>
  <c r="AC231" i="185"/>
  <c r="AD231" i="185" s="1"/>
  <c r="AF231" i="185" s="1"/>
  <c r="S231" i="185"/>
  <c r="N231" i="185"/>
  <c r="K231" i="185"/>
  <c r="AC230" i="185"/>
  <c r="AD230" i="185" s="1"/>
  <c r="AF230" i="185" s="1"/>
  <c r="S230" i="185"/>
  <c r="N230" i="185"/>
  <c r="K230" i="185"/>
  <c r="AC229" i="185"/>
  <c r="AD229" i="185" s="1"/>
  <c r="AF229" i="185" s="1"/>
  <c r="S229" i="185"/>
  <c r="N229" i="185"/>
  <c r="K229" i="185"/>
  <c r="AC228" i="185"/>
  <c r="AD228" i="185" s="1"/>
  <c r="AF228" i="185" s="1"/>
  <c r="S228" i="185"/>
  <c r="N228" i="185"/>
  <c r="K228" i="185"/>
  <c r="AC227" i="185"/>
  <c r="AD227" i="185" s="1"/>
  <c r="AF227" i="185" s="1"/>
  <c r="S227" i="185"/>
  <c r="N227" i="185"/>
  <c r="K227" i="185"/>
  <c r="AC226" i="185"/>
  <c r="AD226" i="185" s="1"/>
  <c r="AF226" i="185" s="1"/>
  <c r="S226" i="185"/>
  <c r="N226" i="185"/>
  <c r="K226" i="185"/>
  <c r="AC225" i="185"/>
  <c r="AD225" i="185" s="1"/>
  <c r="AF225" i="185" s="1"/>
  <c r="S225" i="185"/>
  <c r="N225" i="185"/>
  <c r="K225" i="185"/>
  <c r="AC224" i="185"/>
  <c r="AD224" i="185" s="1"/>
  <c r="AF224" i="185" s="1"/>
  <c r="S224" i="185"/>
  <c r="N224" i="185"/>
  <c r="K224" i="185"/>
  <c r="AC223" i="185"/>
  <c r="AD223" i="185" s="1"/>
  <c r="AF223" i="185" s="1"/>
  <c r="S223" i="185"/>
  <c r="N223" i="185"/>
  <c r="K223" i="185"/>
  <c r="AC222" i="185"/>
  <c r="AD222" i="185" s="1"/>
  <c r="AF222" i="185" s="1"/>
  <c r="S222" i="185"/>
  <c r="N222" i="185"/>
  <c r="K222" i="185"/>
  <c r="AC221" i="185"/>
  <c r="AD221" i="185" s="1"/>
  <c r="AF221" i="185" s="1"/>
  <c r="S221" i="185"/>
  <c r="N221" i="185"/>
  <c r="K221" i="185"/>
  <c r="AC220" i="185"/>
  <c r="AD220" i="185" s="1"/>
  <c r="AF220" i="185" s="1"/>
  <c r="S220" i="185"/>
  <c r="N220" i="185"/>
  <c r="K220" i="185"/>
  <c r="AC219" i="185"/>
  <c r="AD219" i="185" s="1"/>
  <c r="AF219" i="185" s="1"/>
  <c r="S219" i="185"/>
  <c r="N219" i="185"/>
  <c r="K219" i="185"/>
  <c r="AC218" i="185"/>
  <c r="AD218" i="185" s="1"/>
  <c r="AF218" i="185" s="1"/>
  <c r="S218" i="185"/>
  <c r="N218" i="185"/>
  <c r="K218" i="185"/>
  <c r="AC217" i="185"/>
  <c r="AD217" i="185" s="1"/>
  <c r="AF217" i="185" s="1"/>
  <c r="S217" i="185"/>
  <c r="N217" i="185"/>
  <c r="K217" i="185"/>
  <c r="AC216" i="185"/>
  <c r="AD216" i="185" s="1"/>
  <c r="AF216" i="185" s="1"/>
  <c r="S216" i="185"/>
  <c r="N216" i="185"/>
  <c r="K216" i="185"/>
  <c r="AC215" i="185"/>
  <c r="AD215" i="185" s="1"/>
  <c r="AF215" i="185" s="1"/>
  <c r="S215" i="185"/>
  <c r="N215" i="185"/>
  <c r="K215" i="185"/>
  <c r="AC214" i="185"/>
  <c r="AD214" i="185" s="1"/>
  <c r="AF214" i="185" s="1"/>
  <c r="S214" i="185"/>
  <c r="N214" i="185"/>
  <c r="K214" i="185"/>
  <c r="AC213" i="185"/>
  <c r="AD213" i="185" s="1"/>
  <c r="AF213" i="185" s="1"/>
  <c r="S213" i="185"/>
  <c r="N213" i="185"/>
  <c r="K213" i="185"/>
  <c r="AC212" i="185"/>
  <c r="AD212" i="185" s="1"/>
  <c r="AF212" i="185" s="1"/>
  <c r="S212" i="185"/>
  <c r="N212" i="185"/>
  <c r="K212" i="185"/>
  <c r="AC211" i="185"/>
  <c r="AD211" i="185" s="1"/>
  <c r="AF211" i="185" s="1"/>
  <c r="S211" i="185"/>
  <c r="N211" i="185"/>
  <c r="K211" i="185"/>
  <c r="AC210" i="185"/>
  <c r="AD210" i="185" s="1"/>
  <c r="AF210" i="185" s="1"/>
  <c r="S210" i="185"/>
  <c r="N210" i="185"/>
  <c r="K210" i="185"/>
  <c r="AC209" i="185"/>
  <c r="AD209" i="185" s="1"/>
  <c r="AF209" i="185" s="1"/>
  <c r="S209" i="185"/>
  <c r="N209" i="185"/>
  <c r="K209" i="185"/>
  <c r="AC208" i="185"/>
  <c r="AD208" i="185" s="1"/>
  <c r="AF208" i="185" s="1"/>
  <c r="S208" i="185"/>
  <c r="N208" i="185"/>
  <c r="K208" i="185"/>
  <c r="AC207" i="185"/>
  <c r="AD207" i="185" s="1"/>
  <c r="AF207" i="185" s="1"/>
  <c r="S207" i="185"/>
  <c r="N207" i="185"/>
  <c r="K207" i="185"/>
  <c r="AC206" i="185"/>
  <c r="AD206" i="185" s="1"/>
  <c r="AF206" i="185" s="1"/>
  <c r="S206" i="185"/>
  <c r="N206" i="185"/>
  <c r="K206" i="185"/>
  <c r="AC205" i="185"/>
  <c r="AD205" i="185" s="1"/>
  <c r="AF205" i="185" s="1"/>
  <c r="S205" i="185"/>
  <c r="N205" i="185"/>
  <c r="K205" i="185"/>
  <c r="AC204" i="185"/>
  <c r="AD204" i="185" s="1"/>
  <c r="AF204" i="185" s="1"/>
  <c r="S204" i="185"/>
  <c r="N204" i="185"/>
  <c r="K204" i="185"/>
  <c r="AC203" i="185"/>
  <c r="AD203" i="185" s="1"/>
  <c r="AF203" i="185" s="1"/>
  <c r="S203" i="185"/>
  <c r="N203" i="185"/>
  <c r="K203" i="185"/>
  <c r="AC202" i="185"/>
  <c r="AD202" i="185" s="1"/>
  <c r="AF202" i="185" s="1"/>
  <c r="S202" i="185"/>
  <c r="N202" i="185"/>
  <c r="K202" i="185"/>
  <c r="AC201" i="185"/>
  <c r="AD201" i="185" s="1"/>
  <c r="AF201" i="185" s="1"/>
  <c r="S201" i="185"/>
  <c r="N201" i="185"/>
  <c r="K201" i="185"/>
  <c r="AC200" i="185"/>
  <c r="AD200" i="185" s="1"/>
  <c r="AF200" i="185" s="1"/>
  <c r="S200" i="185"/>
  <c r="N200" i="185"/>
  <c r="K200" i="185"/>
  <c r="AC199" i="185"/>
  <c r="AD199" i="185" s="1"/>
  <c r="AF199" i="185" s="1"/>
  <c r="S199" i="185"/>
  <c r="N199" i="185"/>
  <c r="K199" i="185"/>
  <c r="AC198" i="185"/>
  <c r="AD198" i="185" s="1"/>
  <c r="AF198" i="185" s="1"/>
  <c r="S198" i="185"/>
  <c r="N198" i="185"/>
  <c r="K198" i="185"/>
  <c r="AC197" i="185"/>
  <c r="AD197" i="185" s="1"/>
  <c r="AF197" i="185" s="1"/>
  <c r="S197" i="185"/>
  <c r="N197" i="185"/>
  <c r="K197" i="185"/>
  <c r="AC196" i="185"/>
  <c r="AD196" i="185" s="1"/>
  <c r="AF196" i="185" s="1"/>
  <c r="S196" i="185"/>
  <c r="N196" i="185"/>
  <c r="K196" i="185"/>
  <c r="AC195" i="185"/>
  <c r="AD195" i="185" s="1"/>
  <c r="AF195" i="185" s="1"/>
  <c r="S195" i="185"/>
  <c r="N195" i="185"/>
  <c r="K195" i="185"/>
  <c r="AC194" i="185"/>
  <c r="AD194" i="185" s="1"/>
  <c r="AF194" i="185" s="1"/>
  <c r="S194" i="185"/>
  <c r="N194" i="185"/>
  <c r="K194" i="185"/>
  <c r="AC193" i="185"/>
  <c r="AD193" i="185" s="1"/>
  <c r="AF193" i="185" s="1"/>
  <c r="S193" i="185"/>
  <c r="N193" i="185"/>
  <c r="K193" i="185"/>
  <c r="AC192" i="185"/>
  <c r="AD192" i="185" s="1"/>
  <c r="AF192" i="185" s="1"/>
  <c r="S192" i="185"/>
  <c r="N192" i="185"/>
  <c r="K192" i="185"/>
  <c r="AC191" i="185"/>
  <c r="AD191" i="185" s="1"/>
  <c r="AF191" i="185" s="1"/>
  <c r="S191" i="185"/>
  <c r="N191" i="185"/>
  <c r="K191" i="185"/>
  <c r="AC190" i="185"/>
  <c r="AD190" i="185" s="1"/>
  <c r="AF190" i="185" s="1"/>
  <c r="S190" i="185"/>
  <c r="N190" i="185"/>
  <c r="K190" i="185"/>
  <c r="AC189" i="185"/>
  <c r="AD189" i="185" s="1"/>
  <c r="AF189" i="185" s="1"/>
  <c r="S189" i="185"/>
  <c r="N189" i="185"/>
  <c r="K189" i="185"/>
  <c r="AC188" i="185"/>
  <c r="AD188" i="185" s="1"/>
  <c r="AF188" i="185" s="1"/>
  <c r="S188" i="185"/>
  <c r="N188" i="185"/>
  <c r="K188" i="185"/>
  <c r="AC187" i="185"/>
  <c r="AD187" i="185" s="1"/>
  <c r="AF187" i="185" s="1"/>
  <c r="S187" i="185"/>
  <c r="N187" i="185"/>
  <c r="K187" i="185"/>
  <c r="AC186" i="185"/>
  <c r="AD186" i="185" s="1"/>
  <c r="AF186" i="185" s="1"/>
  <c r="S186" i="185"/>
  <c r="N186" i="185"/>
  <c r="K186" i="185"/>
  <c r="AC185" i="185"/>
  <c r="AD185" i="185" s="1"/>
  <c r="AF185" i="185" s="1"/>
  <c r="S185" i="185"/>
  <c r="N185" i="185"/>
  <c r="K185" i="185"/>
  <c r="AC184" i="185"/>
  <c r="AD184" i="185" s="1"/>
  <c r="AF184" i="185" s="1"/>
  <c r="S184" i="185"/>
  <c r="N184" i="185"/>
  <c r="K184" i="185"/>
  <c r="AC183" i="185"/>
  <c r="AD183" i="185" s="1"/>
  <c r="AF183" i="185" s="1"/>
  <c r="S183" i="185"/>
  <c r="N183" i="185"/>
  <c r="K183" i="185"/>
  <c r="AC182" i="185"/>
  <c r="AD182" i="185" s="1"/>
  <c r="AF182" i="185" s="1"/>
  <c r="S182" i="185"/>
  <c r="N182" i="185"/>
  <c r="K182" i="185"/>
  <c r="AC181" i="185"/>
  <c r="AD181" i="185" s="1"/>
  <c r="AF181" i="185" s="1"/>
  <c r="S181" i="185"/>
  <c r="N181" i="185"/>
  <c r="K181" i="185"/>
  <c r="AC180" i="185"/>
  <c r="AD180" i="185" s="1"/>
  <c r="AF180" i="185" s="1"/>
  <c r="S180" i="185"/>
  <c r="N180" i="185"/>
  <c r="K180" i="185"/>
  <c r="AC179" i="185"/>
  <c r="AD179" i="185" s="1"/>
  <c r="AF179" i="185" s="1"/>
  <c r="S179" i="185"/>
  <c r="N179" i="185"/>
  <c r="K179" i="185"/>
  <c r="AC178" i="185"/>
  <c r="AD178" i="185" s="1"/>
  <c r="AF178" i="185" s="1"/>
  <c r="S178" i="185"/>
  <c r="N178" i="185"/>
  <c r="K178" i="185"/>
  <c r="AC177" i="185"/>
  <c r="AD177" i="185" s="1"/>
  <c r="AF177" i="185" s="1"/>
  <c r="S177" i="185"/>
  <c r="N177" i="185"/>
  <c r="K177" i="185"/>
  <c r="AC176" i="185"/>
  <c r="AD176" i="185" s="1"/>
  <c r="AF176" i="185" s="1"/>
  <c r="S176" i="185"/>
  <c r="N176" i="185"/>
  <c r="K176" i="185"/>
  <c r="AC175" i="185"/>
  <c r="AD175" i="185" s="1"/>
  <c r="AF175" i="185" s="1"/>
  <c r="S175" i="185"/>
  <c r="N175" i="185"/>
  <c r="K175" i="185"/>
  <c r="AC174" i="185"/>
  <c r="AD174" i="185" s="1"/>
  <c r="AF174" i="185" s="1"/>
  <c r="S174" i="185"/>
  <c r="N174" i="185"/>
  <c r="K174" i="185"/>
  <c r="AC173" i="185"/>
  <c r="AD173" i="185" s="1"/>
  <c r="AF173" i="185" s="1"/>
  <c r="S173" i="185"/>
  <c r="N173" i="185"/>
  <c r="K173" i="185"/>
  <c r="AC172" i="185"/>
  <c r="AD172" i="185" s="1"/>
  <c r="AF172" i="185" s="1"/>
  <c r="S172" i="185"/>
  <c r="N172" i="185"/>
  <c r="K172" i="185"/>
  <c r="AC171" i="185"/>
  <c r="AD171" i="185" s="1"/>
  <c r="AF171" i="185" s="1"/>
  <c r="S171" i="185"/>
  <c r="N171" i="185"/>
  <c r="K171" i="185"/>
  <c r="AC170" i="185"/>
  <c r="AD170" i="185" s="1"/>
  <c r="AF170" i="185" s="1"/>
  <c r="S170" i="185"/>
  <c r="N170" i="185"/>
  <c r="K170" i="185"/>
  <c r="AC169" i="185"/>
  <c r="AD169" i="185" s="1"/>
  <c r="AF169" i="185" s="1"/>
  <c r="S169" i="185"/>
  <c r="N169" i="185"/>
  <c r="K169" i="185"/>
  <c r="AC168" i="185"/>
  <c r="AD168" i="185" s="1"/>
  <c r="AF168" i="185" s="1"/>
  <c r="S168" i="185"/>
  <c r="N168" i="185"/>
  <c r="K168" i="185"/>
  <c r="AC167" i="185"/>
  <c r="AD167" i="185" s="1"/>
  <c r="AF167" i="185" s="1"/>
  <c r="S167" i="185"/>
  <c r="N167" i="185"/>
  <c r="K167" i="185"/>
  <c r="AC166" i="185"/>
  <c r="AD166" i="185" s="1"/>
  <c r="AF166" i="185" s="1"/>
  <c r="S166" i="185"/>
  <c r="N166" i="185"/>
  <c r="K166" i="185"/>
  <c r="AC165" i="185"/>
  <c r="AD165" i="185" s="1"/>
  <c r="AF165" i="185" s="1"/>
  <c r="S165" i="185"/>
  <c r="N165" i="185"/>
  <c r="K165" i="185"/>
  <c r="AC164" i="185"/>
  <c r="AD164" i="185" s="1"/>
  <c r="AF164" i="185" s="1"/>
  <c r="S164" i="185"/>
  <c r="N164" i="185"/>
  <c r="K164" i="185"/>
  <c r="AC163" i="185"/>
  <c r="AD163" i="185" s="1"/>
  <c r="AF163" i="185" s="1"/>
  <c r="S163" i="185"/>
  <c r="N163" i="185"/>
  <c r="K163" i="185"/>
  <c r="AC162" i="185"/>
  <c r="AD162" i="185" s="1"/>
  <c r="AF162" i="185" s="1"/>
  <c r="S162" i="185"/>
  <c r="N162" i="185"/>
  <c r="K162" i="185"/>
  <c r="AC161" i="185"/>
  <c r="AD161" i="185" s="1"/>
  <c r="AF161" i="185" s="1"/>
  <c r="S161" i="185"/>
  <c r="N161" i="185"/>
  <c r="K161" i="185"/>
  <c r="AC160" i="185"/>
  <c r="AD160" i="185" s="1"/>
  <c r="AF160" i="185" s="1"/>
  <c r="S160" i="185"/>
  <c r="N160" i="185"/>
  <c r="K160" i="185"/>
  <c r="AC159" i="185"/>
  <c r="AD159" i="185" s="1"/>
  <c r="AF159" i="185" s="1"/>
  <c r="S159" i="185"/>
  <c r="N159" i="185"/>
  <c r="K159" i="185"/>
  <c r="AC158" i="185"/>
  <c r="AD158" i="185" s="1"/>
  <c r="AF158" i="185" s="1"/>
  <c r="S158" i="185"/>
  <c r="N158" i="185"/>
  <c r="K158" i="185"/>
  <c r="AC157" i="185"/>
  <c r="AD157" i="185" s="1"/>
  <c r="AF157" i="185" s="1"/>
  <c r="S157" i="185"/>
  <c r="N157" i="185"/>
  <c r="K157" i="185"/>
  <c r="AC156" i="185"/>
  <c r="AD156" i="185" s="1"/>
  <c r="AF156" i="185" s="1"/>
  <c r="S156" i="185"/>
  <c r="N156" i="185"/>
  <c r="K156" i="185"/>
  <c r="AC155" i="185"/>
  <c r="AD155" i="185" s="1"/>
  <c r="AF155" i="185" s="1"/>
  <c r="S155" i="185"/>
  <c r="N155" i="185"/>
  <c r="K155" i="185"/>
  <c r="AC154" i="185"/>
  <c r="AD154" i="185" s="1"/>
  <c r="AF154" i="185" s="1"/>
  <c r="S154" i="185"/>
  <c r="N154" i="185"/>
  <c r="K154" i="185"/>
  <c r="AC153" i="185"/>
  <c r="AD153" i="185" s="1"/>
  <c r="AF153" i="185" s="1"/>
  <c r="S153" i="185"/>
  <c r="N153" i="185"/>
  <c r="K153" i="185"/>
  <c r="AC152" i="185"/>
  <c r="AD152" i="185" s="1"/>
  <c r="AF152" i="185" s="1"/>
  <c r="S152" i="185"/>
  <c r="N152" i="185"/>
  <c r="K152" i="185"/>
  <c r="AC151" i="185"/>
  <c r="AD151" i="185" s="1"/>
  <c r="AF151" i="185" s="1"/>
  <c r="S151" i="185"/>
  <c r="N151" i="185"/>
  <c r="K151" i="185"/>
  <c r="AC150" i="185"/>
  <c r="AD150" i="185" s="1"/>
  <c r="AF150" i="185" s="1"/>
  <c r="S150" i="185"/>
  <c r="N150" i="185"/>
  <c r="K150" i="185"/>
  <c r="AC149" i="185"/>
  <c r="AD149" i="185" s="1"/>
  <c r="AF149" i="185" s="1"/>
  <c r="S149" i="185"/>
  <c r="N149" i="185"/>
  <c r="K149" i="185"/>
  <c r="AC148" i="185"/>
  <c r="AD148" i="185" s="1"/>
  <c r="AF148" i="185" s="1"/>
  <c r="S148" i="185"/>
  <c r="N148" i="185"/>
  <c r="K148" i="185"/>
  <c r="AC147" i="185"/>
  <c r="AD147" i="185" s="1"/>
  <c r="AF147" i="185" s="1"/>
  <c r="S147" i="185"/>
  <c r="N147" i="185"/>
  <c r="K147" i="185"/>
  <c r="AC146" i="185"/>
  <c r="AD146" i="185" s="1"/>
  <c r="AF146" i="185" s="1"/>
  <c r="S146" i="185"/>
  <c r="N146" i="185"/>
  <c r="K146" i="185"/>
  <c r="AC145" i="185"/>
  <c r="AD145" i="185" s="1"/>
  <c r="AF145" i="185" s="1"/>
  <c r="S145" i="185"/>
  <c r="N145" i="185"/>
  <c r="K145" i="185"/>
  <c r="AC144" i="185"/>
  <c r="AD144" i="185" s="1"/>
  <c r="AF144" i="185" s="1"/>
  <c r="S144" i="185"/>
  <c r="N144" i="185"/>
  <c r="K144" i="185"/>
  <c r="AC143" i="185"/>
  <c r="AD143" i="185" s="1"/>
  <c r="AF143" i="185" s="1"/>
  <c r="S143" i="185"/>
  <c r="N143" i="185"/>
  <c r="K143" i="185"/>
  <c r="AC142" i="185"/>
  <c r="AD142" i="185" s="1"/>
  <c r="AF142" i="185" s="1"/>
  <c r="S142" i="185"/>
  <c r="N142" i="185"/>
  <c r="K142" i="185"/>
  <c r="AC141" i="185"/>
  <c r="AD141" i="185" s="1"/>
  <c r="AF141" i="185" s="1"/>
  <c r="S141" i="185"/>
  <c r="N141" i="185"/>
  <c r="K141" i="185"/>
  <c r="AC140" i="185"/>
  <c r="AD140" i="185" s="1"/>
  <c r="AF140" i="185" s="1"/>
  <c r="S140" i="185"/>
  <c r="N140" i="185"/>
  <c r="K140" i="185"/>
  <c r="AC139" i="185"/>
  <c r="AD139" i="185" s="1"/>
  <c r="AF139" i="185" s="1"/>
  <c r="S139" i="185"/>
  <c r="N139" i="185"/>
  <c r="K139" i="185"/>
  <c r="AC138" i="185"/>
  <c r="AD138" i="185" s="1"/>
  <c r="AF138" i="185" s="1"/>
  <c r="S138" i="185"/>
  <c r="N138" i="185"/>
  <c r="K138" i="185"/>
  <c r="AC137" i="185"/>
  <c r="AD137" i="185" s="1"/>
  <c r="AF137" i="185" s="1"/>
  <c r="S137" i="185"/>
  <c r="N137" i="185"/>
  <c r="K137" i="185"/>
  <c r="AC136" i="185"/>
  <c r="AD136" i="185" s="1"/>
  <c r="AF136" i="185" s="1"/>
  <c r="S136" i="185"/>
  <c r="N136" i="185"/>
  <c r="K136" i="185"/>
  <c r="AC135" i="185"/>
  <c r="AD135" i="185" s="1"/>
  <c r="AF135" i="185" s="1"/>
  <c r="S135" i="185"/>
  <c r="N135" i="185"/>
  <c r="K135" i="185"/>
  <c r="AC134" i="185"/>
  <c r="AD134" i="185" s="1"/>
  <c r="AF134" i="185" s="1"/>
  <c r="S134" i="185"/>
  <c r="N134" i="185"/>
  <c r="K134" i="185"/>
  <c r="AC133" i="185"/>
  <c r="AD133" i="185" s="1"/>
  <c r="AF133" i="185" s="1"/>
  <c r="S133" i="185"/>
  <c r="N133" i="185"/>
  <c r="K133" i="185"/>
  <c r="AC132" i="185"/>
  <c r="AD132" i="185" s="1"/>
  <c r="AF132" i="185" s="1"/>
  <c r="S132" i="185"/>
  <c r="N132" i="185"/>
  <c r="K132" i="185"/>
  <c r="AC131" i="185"/>
  <c r="AD131" i="185" s="1"/>
  <c r="AF131" i="185" s="1"/>
  <c r="S131" i="185"/>
  <c r="N131" i="185"/>
  <c r="K131" i="185"/>
  <c r="AC130" i="185"/>
  <c r="AD130" i="185" s="1"/>
  <c r="AF130" i="185" s="1"/>
  <c r="S130" i="185"/>
  <c r="N130" i="185"/>
  <c r="K130" i="185"/>
  <c r="AC129" i="185"/>
  <c r="AD129" i="185" s="1"/>
  <c r="AF129" i="185" s="1"/>
  <c r="S129" i="185"/>
  <c r="N129" i="185"/>
  <c r="K129" i="185"/>
  <c r="AC128" i="185"/>
  <c r="AD128" i="185" s="1"/>
  <c r="AF128" i="185" s="1"/>
  <c r="S128" i="185"/>
  <c r="N128" i="185"/>
  <c r="K128" i="185"/>
  <c r="AC127" i="185"/>
  <c r="AD127" i="185" s="1"/>
  <c r="AF127" i="185" s="1"/>
  <c r="S127" i="185"/>
  <c r="N127" i="185"/>
  <c r="K127" i="185"/>
  <c r="AC126" i="185"/>
  <c r="AD126" i="185" s="1"/>
  <c r="AF126" i="185" s="1"/>
  <c r="S126" i="185"/>
  <c r="N126" i="185"/>
  <c r="K126" i="185"/>
  <c r="AC125" i="185"/>
  <c r="AD125" i="185" s="1"/>
  <c r="AF125" i="185" s="1"/>
  <c r="S125" i="185"/>
  <c r="N125" i="185"/>
  <c r="K125" i="185"/>
  <c r="AC124" i="185"/>
  <c r="AD124" i="185" s="1"/>
  <c r="AF124" i="185" s="1"/>
  <c r="S124" i="185"/>
  <c r="N124" i="185"/>
  <c r="K124" i="185"/>
  <c r="AC123" i="185"/>
  <c r="AD123" i="185" s="1"/>
  <c r="AF123" i="185" s="1"/>
  <c r="S123" i="185"/>
  <c r="N123" i="185"/>
  <c r="K123" i="185"/>
  <c r="AC122" i="185"/>
  <c r="AD122" i="185" s="1"/>
  <c r="AF122" i="185" s="1"/>
  <c r="S122" i="185"/>
  <c r="N122" i="185"/>
  <c r="K122" i="185"/>
  <c r="AC121" i="185"/>
  <c r="AD121" i="185" s="1"/>
  <c r="AF121" i="185" s="1"/>
  <c r="S121" i="185"/>
  <c r="N121" i="185"/>
  <c r="K121" i="185"/>
  <c r="AC120" i="185"/>
  <c r="AD120" i="185" s="1"/>
  <c r="AF120" i="185" s="1"/>
  <c r="S120" i="185"/>
  <c r="N120" i="185"/>
  <c r="K120" i="185"/>
  <c r="AC119" i="185"/>
  <c r="AD119" i="185" s="1"/>
  <c r="AF119" i="185" s="1"/>
  <c r="S119" i="185"/>
  <c r="N119" i="185"/>
  <c r="K119" i="185"/>
  <c r="AC118" i="185"/>
  <c r="AD118" i="185" s="1"/>
  <c r="AF118" i="185" s="1"/>
  <c r="S118" i="185"/>
  <c r="N118" i="185"/>
  <c r="K118" i="185"/>
  <c r="AC117" i="185"/>
  <c r="AD117" i="185" s="1"/>
  <c r="AF117" i="185" s="1"/>
  <c r="S117" i="185"/>
  <c r="N117" i="185"/>
  <c r="K117" i="185"/>
  <c r="AC116" i="185"/>
  <c r="AD116" i="185" s="1"/>
  <c r="AF116" i="185" s="1"/>
  <c r="S116" i="185"/>
  <c r="N116" i="185"/>
  <c r="K116" i="185"/>
  <c r="AC115" i="185"/>
  <c r="AD115" i="185" s="1"/>
  <c r="AF115" i="185" s="1"/>
  <c r="S115" i="185"/>
  <c r="N115" i="185"/>
  <c r="K115" i="185"/>
  <c r="AC114" i="185"/>
  <c r="AD114" i="185" s="1"/>
  <c r="AF114" i="185" s="1"/>
  <c r="S114" i="185"/>
  <c r="N114" i="185"/>
  <c r="K114" i="185"/>
  <c r="AC113" i="185"/>
  <c r="AD113" i="185" s="1"/>
  <c r="AF113" i="185" s="1"/>
  <c r="S113" i="185"/>
  <c r="N113" i="185"/>
  <c r="K113" i="185"/>
  <c r="AC112" i="185"/>
  <c r="AD112" i="185" s="1"/>
  <c r="AF112" i="185" s="1"/>
  <c r="S112" i="185"/>
  <c r="N112" i="185"/>
  <c r="K112" i="185"/>
  <c r="AC111" i="185"/>
  <c r="AD111" i="185" s="1"/>
  <c r="AF111" i="185" s="1"/>
  <c r="S111" i="185"/>
  <c r="N111" i="185"/>
  <c r="K111" i="185"/>
  <c r="AC110" i="185"/>
  <c r="AD110" i="185" s="1"/>
  <c r="AF110" i="185" s="1"/>
  <c r="S110" i="185"/>
  <c r="N110" i="185"/>
  <c r="K110" i="185"/>
  <c r="AC109" i="185"/>
  <c r="AD109" i="185" s="1"/>
  <c r="AF109" i="185" s="1"/>
  <c r="S109" i="185"/>
  <c r="N109" i="185"/>
  <c r="K109" i="185"/>
  <c r="AC108" i="185"/>
  <c r="AD108" i="185" s="1"/>
  <c r="AF108" i="185" s="1"/>
  <c r="S108" i="185"/>
  <c r="N108" i="185"/>
  <c r="K108" i="185"/>
  <c r="AC107" i="185"/>
  <c r="AD107" i="185" s="1"/>
  <c r="AF107" i="185" s="1"/>
  <c r="S107" i="185"/>
  <c r="N107" i="185"/>
  <c r="K107" i="185"/>
  <c r="AC106" i="185"/>
  <c r="AD106" i="185" s="1"/>
  <c r="AF106" i="185" s="1"/>
  <c r="S106" i="185"/>
  <c r="N106" i="185"/>
  <c r="K106" i="185"/>
  <c r="AC105" i="185"/>
  <c r="AD105" i="185" s="1"/>
  <c r="AF105" i="185" s="1"/>
  <c r="S105" i="185"/>
  <c r="N105" i="185"/>
  <c r="K105" i="185"/>
  <c r="AC104" i="185"/>
  <c r="AD104" i="185" s="1"/>
  <c r="AF104" i="185" s="1"/>
  <c r="S104" i="185"/>
  <c r="N104" i="185"/>
  <c r="K104" i="185"/>
  <c r="AC103" i="185"/>
  <c r="AD103" i="185" s="1"/>
  <c r="AF103" i="185" s="1"/>
  <c r="S103" i="185"/>
  <c r="N103" i="185"/>
  <c r="K103" i="185"/>
  <c r="AC102" i="185"/>
  <c r="AD102" i="185" s="1"/>
  <c r="AF102" i="185" s="1"/>
  <c r="S102" i="185"/>
  <c r="N102" i="185"/>
  <c r="K102" i="185"/>
  <c r="AC101" i="185"/>
  <c r="AD101" i="185" s="1"/>
  <c r="AF101" i="185" s="1"/>
  <c r="S101" i="185"/>
  <c r="N101" i="185"/>
  <c r="K101" i="185"/>
  <c r="AC100" i="185"/>
  <c r="AD100" i="185" s="1"/>
  <c r="AF100" i="185" s="1"/>
  <c r="S100" i="185"/>
  <c r="N100" i="185"/>
  <c r="K100" i="185"/>
  <c r="AC99" i="185"/>
  <c r="AD99" i="185" s="1"/>
  <c r="AF99" i="185" s="1"/>
  <c r="S99" i="185"/>
  <c r="N99" i="185"/>
  <c r="K99" i="185"/>
  <c r="AC98" i="185"/>
  <c r="AD98" i="185" s="1"/>
  <c r="AF98" i="185" s="1"/>
  <c r="S98" i="185"/>
  <c r="N98" i="185"/>
  <c r="K98" i="185"/>
  <c r="AC97" i="185"/>
  <c r="AD97" i="185" s="1"/>
  <c r="AF97" i="185" s="1"/>
  <c r="S97" i="185"/>
  <c r="N97" i="185"/>
  <c r="K97" i="185"/>
  <c r="AC96" i="185"/>
  <c r="AD96" i="185" s="1"/>
  <c r="AF96" i="185" s="1"/>
  <c r="S96" i="185"/>
  <c r="N96" i="185"/>
  <c r="K96" i="185"/>
  <c r="AC95" i="185"/>
  <c r="AD95" i="185" s="1"/>
  <c r="AF95" i="185" s="1"/>
  <c r="S95" i="185"/>
  <c r="N95" i="185"/>
  <c r="K95" i="185"/>
  <c r="AC94" i="185"/>
  <c r="AD94" i="185" s="1"/>
  <c r="S94" i="185"/>
  <c r="N94" i="185"/>
  <c r="K94" i="185"/>
  <c r="AC93" i="185"/>
  <c r="AD93" i="185" s="1"/>
  <c r="AF93" i="185" s="1"/>
  <c r="S93" i="185"/>
  <c r="N93" i="185"/>
  <c r="K93" i="185"/>
  <c r="AC92" i="185"/>
  <c r="AD92" i="185" s="1"/>
  <c r="AF92" i="185" s="1"/>
  <c r="S92" i="185"/>
  <c r="N92" i="185"/>
  <c r="K92" i="185"/>
  <c r="AC91" i="185"/>
  <c r="AD91" i="185" s="1"/>
  <c r="AF91" i="185" s="1"/>
  <c r="S91" i="185"/>
  <c r="N91" i="185"/>
  <c r="K91" i="185"/>
  <c r="AC90" i="185"/>
  <c r="AD90" i="185" s="1"/>
  <c r="AF90" i="185" s="1"/>
  <c r="S90" i="185"/>
  <c r="N90" i="185"/>
  <c r="K90" i="185"/>
  <c r="AC89" i="185"/>
  <c r="AD89" i="185" s="1"/>
  <c r="AF89" i="185" s="1"/>
  <c r="S89" i="185"/>
  <c r="N89" i="185"/>
  <c r="K89" i="185"/>
  <c r="AC88" i="185"/>
  <c r="AD88" i="185" s="1"/>
  <c r="AF88" i="185" s="1"/>
  <c r="S88" i="185"/>
  <c r="N88" i="185"/>
  <c r="K88" i="185"/>
  <c r="AC87" i="185"/>
  <c r="AD87" i="185" s="1"/>
  <c r="AF87" i="185" s="1"/>
  <c r="S87" i="185"/>
  <c r="N87" i="185"/>
  <c r="K87" i="185"/>
  <c r="AC86" i="185"/>
  <c r="AD86" i="185" s="1"/>
  <c r="AF86" i="185" s="1"/>
  <c r="S86" i="185"/>
  <c r="N86" i="185"/>
  <c r="K86" i="185"/>
  <c r="AC85" i="185"/>
  <c r="AD85" i="185" s="1"/>
  <c r="AF85" i="185" s="1"/>
  <c r="S85" i="185"/>
  <c r="N85" i="185"/>
  <c r="K85" i="185"/>
  <c r="AC84" i="185"/>
  <c r="AD84" i="185" s="1"/>
  <c r="AF84" i="185" s="1"/>
  <c r="S84" i="185"/>
  <c r="N84" i="185"/>
  <c r="K84" i="185"/>
  <c r="AC83" i="185"/>
  <c r="AD83" i="185" s="1"/>
  <c r="AF83" i="185" s="1"/>
  <c r="S83" i="185"/>
  <c r="N83" i="185"/>
  <c r="K83" i="185"/>
  <c r="AC82" i="185"/>
  <c r="AD82" i="185" s="1"/>
  <c r="AF82" i="185" s="1"/>
  <c r="S82" i="185"/>
  <c r="N82" i="185"/>
  <c r="K82" i="185"/>
  <c r="AC81" i="185"/>
  <c r="AD81" i="185" s="1"/>
  <c r="AF81" i="185" s="1"/>
  <c r="S81" i="185"/>
  <c r="N81" i="185"/>
  <c r="K81" i="185"/>
  <c r="AC80" i="185"/>
  <c r="AD80" i="185" s="1"/>
  <c r="AF80" i="185" s="1"/>
  <c r="S80" i="185"/>
  <c r="N80" i="185"/>
  <c r="K80" i="185"/>
  <c r="AC79" i="185"/>
  <c r="AD79" i="185" s="1"/>
  <c r="AF79" i="185" s="1"/>
  <c r="S79" i="185"/>
  <c r="N79" i="185"/>
  <c r="K79" i="185"/>
  <c r="AC78" i="185"/>
  <c r="AD78" i="185" s="1"/>
  <c r="AF78" i="185" s="1"/>
  <c r="S78" i="185"/>
  <c r="N78" i="185"/>
  <c r="K78" i="185"/>
  <c r="AC77" i="185"/>
  <c r="AD77" i="185" s="1"/>
  <c r="AF77" i="185" s="1"/>
  <c r="S77" i="185"/>
  <c r="N77" i="185"/>
  <c r="K77" i="185"/>
  <c r="AC76" i="185"/>
  <c r="AD76" i="185" s="1"/>
  <c r="AF76" i="185" s="1"/>
  <c r="S76" i="185"/>
  <c r="N76" i="185"/>
  <c r="K76" i="185"/>
  <c r="AC75" i="185"/>
  <c r="AD75" i="185" s="1"/>
  <c r="AF75" i="185" s="1"/>
  <c r="S75" i="185"/>
  <c r="N75" i="185"/>
  <c r="K75" i="185"/>
  <c r="AC74" i="185"/>
  <c r="AD74" i="185" s="1"/>
  <c r="AF74" i="185" s="1"/>
  <c r="S74" i="185"/>
  <c r="N74" i="185"/>
  <c r="K74" i="185"/>
  <c r="AC73" i="185"/>
  <c r="AD73" i="185" s="1"/>
  <c r="AF73" i="185" s="1"/>
  <c r="S73" i="185"/>
  <c r="N73" i="185"/>
  <c r="K73" i="185"/>
  <c r="AC72" i="185"/>
  <c r="AD72" i="185" s="1"/>
  <c r="AF72" i="185" s="1"/>
  <c r="S72" i="185"/>
  <c r="N72" i="185"/>
  <c r="K72" i="185"/>
  <c r="AC71" i="185"/>
  <c r="AD71" i="185" s="1"/>
  <c r="AF71" i="185" s="1"/>
  <c r="S71" i="185"/>
  <c r="N71" i="185"/>
  <c r="K71" i="185"/>
  <c r="AC70" i="185"/>
  <c r="AD70" i="185" s="1"/>
  <c r="AF70" i="185" s="1"/>
  <c r="S70" i="185"/>
  <c r="N70" i="185"/>
  <c r="K70" i="185"/>
  <c r="AC69" i="185"/>
  <c r="AD69" i="185" s="1"/>
  <c r="AF69" i="185" s="1"/>
  <c r="S69" i="185"/>
  <c r="N69" i="185"/>
  <c r="K69" i="185"/>
  <c r="AC68" i="185"/>
  <c r="AD68" i="185" s="1"/>
  <c r="AF68" i="185" s="1"/>
  <c r="S68" i="185"/>
  <c r="N68" i="185"/>
  <c r="K68" i="185"/>
  <c r="AC67" i="185"/>
  <c r="AD67" i="185" s="1"/>
  <c r="AF67" i="185" s="1"/>
  <c r="S67" i="185"/>
  <c r="N67" i="185"/>
  <c r="K67" i="185"/>
  <c r="AC66" i="185"/>
  <c r="AD66" i="185" s="1"/>
  <c r="AF66" i="185" s="1"/>
  <c r="S66" i="185"/>
  <c r="N66" i="185"/>
  <c r="K66" i="185"/>
  <c r="AC65" i="185"/>
  <c r="AD65" i="185" s="1"/>
  <c r="AF65" i="185" s="1"/>
  <c r="S65" i="185"/>
  <c r="N65" i="185"/>
  <c r="K65" i="185"/>
  <c r="AC64" i="185"/>
  <c r="AD64" i="185" s="1"/>
  <c r="AF64" i="185" s="1"/>
  <c r="S64" i="185"/>
  <c r="N64" i="185"/>
  <c r="K64" i="185"/>
  <c r="AC63" i="185"/>
  <c r="AD63" i="185" s="1"/>
  <c r="AF63" i="185" s="1"/>
  <c r="S63" i="185"/>
  <c r="N63" i="185"/>
  <c r="K63" i="185"/>
  <c r="AC62" i="185"/>
  <c r="AD62" i="185" s="1"/>
  <c r="AF62" i="185" s="1"/>
  <c r="S62" i="185"/>
  <c r="N62" i="185"/>
  <c r="K62" i="185"/>
  <c r="AC61" i="185"/>
  <c r="AD61" i="185" s="1"/>
  <c r="AF61" i="185" s="1"/>
  <c r="S61" i="185"/>
  <c r="N61" i="185"/>
  <c r="K61" i="185"/>
  <c r="AC60" i="185"/>
  <c r="AD60" i="185" s="1"/>
  <c r="AF60" i="185" s="1"/>
  <c r="S60" i="185"/>
  <c r="N60" i="185"/>
  <c r="K60" i="185"/>
  <c r="AC59" i="185"/>
  <c r="AD59" i="185" s="1"/>
  <c r="AF59" i="185" s="1"/>
  <c r="S59" i="185"/>
  <c r="N59" i="185"/>
  <c r="K59" i="185"/>
  <c r="AC58" i="185"/>
  <c r="AD58" i="185" s="1"/>
  <c r="AF58" i="185" s="1"/>
  <c r="S58" i="185"/>
  <c r="N58" i="185"/>
  <c r="K58" i="185"/>
  <c r="AC57" i="185"/>
  <c r="AD57" i="185" s="1"/>
  <c r="AF57" i="185" s="1"/>
  <c r="S57" i="185"/>
  <c r="N57" i="185"/>
  <c r="K57" i="185"/>
  <c r="AC56" i="185"/>
  <c r="AD56" i="185" s="1"/>
  <c r="AF56" i="185" s="1"/>
  <c r="S56" i="185"/>
  <c r="N56" i="185"/>
  <c r="K56" i="185"/>
  <c r="AC55" i="185"/>
  <c r="AD55" i="185" s="1"/>
  <c r="AF55" i="185" s="1"/>
  <c r="S55" i="185"/>
  <c r="N55" i="185"/>
  <c r="K55" i="185"/>
  <c r="AC54" i="185"/>
  <c r="AD54" i="185" s="1"/>
  <c r="AF54" i="185" s="1"/>
  <c r="S54" i="185"/>
  <c r="N54" i="185"/>
  <c r="K54" i="185"/>
  <c r="AC53" i="185"/>
  <c r="AD53" i="185" s="1"/>
  <c r="AF53" i="185" s="1"/>
  <c r="S53" i="185"/>
  <c r="N53" i="185"/>
  <c r="K53" i="185"/>
  <c r="AC52" i="185"/>
  <c r="AD52" i="185" s="1"/>
  <c r="AF52" i="185" s="1"/>
  <c r="S52" i="185"/>
  <c r="N52" i="185"/>
  <c r="K52" i="185"/>
  <c r="AC51" i="185"/>
  <c r="AD51" i="185" s="1"/>
  <c r="AF51" i="185" s="1"/>
  <c r="S51" i="185"/>
  <c r="N51" i="185"/>
  <c r="K51" i="185"/>
  <c r="AC50" i="185"/>
  <c r="AD50" i="185" s="1"/>
  <c r="AF50" i="185" s="1"/>
  <c r="S50" i="185"/>
  <c r="N50" i="185"/>
  <c r="K50" i="185"/>
  <c r="AC49" i="185"/>
  <c r="AD49" i="185" s="1"/>
  <c r="AF49" i="185" s="1"/>
  <c r="S49" i="185"/>
  <c r="N49" i="185"/>
  <c r="K49" i="185"/>
  <c r="AC48" i="185"/>
  <c r="AD48" i="185" s="1"/>
  <c r="AF48" i="185" s="1"/>
  <c r="S48" i="185"/>
  <c r="N48" i="185"/>
  <c r="K48" i="185"/>
  <c r="AC47" i="185"/>
  <c r="AD47" i="185" s="1"/>
  <c r="AF47" i="185" s="1"/>
  <c r="S47" i="185"/>
  <c r="N47" i="185"/>
  <c r="K47" i="185"/>
  <c r="AC46" i="185"/>
  <c r="AD46" i="185" s="1"/>
  <c r="AF46" i="185" s="1"/>
  <c r="S46" i="185"/>
  <c r="N46" i="185"/>
  <c r="K46" i="185"/>
  <c r="AC45" i="185"/>
  <c r="AD45" i="185" s="1"/>
  <c r="AF45" i="185" s="1"/>
  <c r="S45" i="185"/>
  <c r="N45" i="185"/>
  <c r="K45" i="185"/>
  <c r="AC44" i="185"/>
  <c r="AD44" i="185" s="1"/>
  <c r="AF44" i="185" s="1"/>
  <c r="S44" i="185"/>
  <c r="N44" i="185"/>
  <c r="K44" i="185"/>
  <c r="AC43" i="185"/>
  <c r="AD43" i="185" s="1"/>
  <c r="AF43" i="185" s="1"/>
  <c r="S43" i="185"/>
  <c r="N43" i="185"/>
  <c r="K43" i="185"/>
  <c r="AC42" i="185"/>
  <c r="AD42" i="185" s="1"/>
  <c r="AF42" i="185" s="1"/>
  <c r="S42" i="185"/>
  <c r="N42" i="185"/>
  <c r="K42" i="185"/>
  <c r="AC41" i="185"/>
  <c r="AD41" i="185" s="1"/>
  <c r="AF41" i="185" s="1"/>
  <c r="S41" i="185"/>
  <c r="N41" i="185"/>
  <c r="K41" i="185"/>
  <c r="AC40" i="185"/>
  <c r="AD40" i="185" s="1"/>
  <c r="AF40" i="185" s="1"/>
  <c r="S40" i="185"/>
  <c r="N40" i="185"/>
  <c r="K40" i="185"/>
  <c r="AC39" i="185"/>
  <c r="AD39" i="185" s="1"/>
  <c r="AF39" i="185" s="1"/>
  <c r="S39" i="185"/>
  <c r="N39" i="185"/>
  <c r="K39" i="185"/>
  <c r="AC38" i="185"/>
  <c r="AD38" i="185" s="1"/>
  <c r="AF38" i="185" s="1"/>
  <c r="S38" i="185"/>
  <c r="N38" i="185"/>
  <c r="K38" i="185"/>
  <c r="AC37" i="185"/>
  <c r="AD37" i="185" s="1"/>
  <c r="AF37" i="185" s="1"/>
  <c r="S37" i="185"/>
  <c r="N37" i="185"/>
  <c r="K37" i="185"/>
  <c r="AC36" i="185"/>
  <c r="AD36" i="185" s="1"/>
  <c r="AF36" i="185" s="1"/>
  <c r="S36" i="185"/>
  <c r="N36" i="185"/>
  <c r="K36" i="185"/>
  <c r="AC35" i="185"/>
  <c r="AD35" i="185" s="1"/>
  <c r="AF35" i="185" s="1"/>
  <c r="S35" i="185"/>
  <c r="N35" i="185"/>
  <c r="K35" i="185"/>
  <c r="AC34" i="185"/>
  <c r="AD34" i="185" s="1"/>
  <c r="AF34" i="185" s="1"/>
  <c r="S34" i="185"/>
  <c r="N34" i="185"/>
  <c r="K34" i="185"/>
  <c r="AC33" i="185"/>
  <c r="AD33" i="185" s="1"/>
  <c r="AF33" i="185" s="1"/>
  <c r="S33" i="185"/>
  <c r="N33" i="185"/>
  <c r="K33" i="185"/>
  <c r="AC32" i="185"/>
  <c r="AD32" i="185" s="1"/>
  <c r="AF32" i="185" s="1"/>
  <c r="S32" i="185"/>
  <c r="N32" i="185"/>
  <c r="K32" i="185"/>
  <c r="AC31" i="185"/>
  <c r="AD31" i="185" s="1"/>
  <c r="AF31" i="185" s="1"/>
  <c r="S31" i="185"/>
  <c r="N31" i="185"/>
  <c r="K31" i="185"/>
  <c r="AC30" i="185"/>
  <c r="AD30" i="185" s="1"/>
  <c r="AF30" i="185" s="1"/>
  <c r="S30" i="185"/>
  <c r="N30" i="185"/>
  <c r="K30" i="185"/>
  <c r="AC29" i="185"/>
  <c r="AD29" i="185" s="1"/>
  <c r="AF29" i="185" s="1"/>
  <c r="S29" i="185"/>
  <c r="N29" i="185"/>
  <c r="K29" i="185"/>
  <c r="AC28" i="185"/>
  <c r="AD28" i="185" s="1"/>
  <c r="AF28" i="185" s="1"/>
  <c r="S28" i="185"/>
  <c r="N28" i="185"/>
  <c r="K28" i="185"/>
  <c r="AC27" i="185"/>
  <c r="AD27" i="185" s="1"/>
  <c r="AF27" i="185" s="1"/>
  <c r="S27" i="185"/>
  <c r="N27" i="185"/>
  <c r="K27" i="185"/>
  <c r="AC26" i="185"/>
  <c r="AD26" i="185" s="1"/>
  <c r="AF26" i="185" s="1"/>
  <c r="S26" i="185"/>
  <c r="N26" i="185"/>
  <c r="K26" i="185"/>
  <c r="AC25" i="185"/>
  <c r="AD25" i="185" s="1"/>
  <c r="AF25" i="185" s="1"/>
  <c r="S25" i="185"/>
  <c r="N25" i="185"/>
  <c r="K25" i="185"/>
  <c r="AC24" i="185"/>
  <c r="AD24" i="185" s="1"/>
  <c r="AF24" i="185" s="1"/>
  <c r="S24" i="185"/>
  <c r="N24" i="185"/>
  <c r="K24" i="185"/>
  <c r="AC23" i="185"/>
  <c r="AD23" i="185" s="1"/>
  <c r="AF23" i="185" s="1"/>
  <c r="S23" i="185"/>
  <c r="N23" i="185"/>
  <c r="K23" i="185"/>
  <c r="AC22" i="185"/>
  <c r="AD22" i="185" s="1"/>
  <c r="AF22" i="185" s="1"/>
  <c r="S22" i="185"/>
  <c r="N22" i="185"/>
  <c r="K22" i="185"/>
  <c r="AC21" i="185"/>
  <c r="AD21" i="185" s="1"/>
  <c r="AF21" i="185" s="1"/>
  <c r="S21" i="185"/>
  <c r="N21" i="185"/>
  <c r="K21" i="185"/>
  <c r="AC20" i="185"/>
  <c r="AD20" i="185" s="1"/>
  <c r="AF20" i="185" s="1"/>
  <c r="S20" i="185"/>
  <c r="N20" i="185"/>
  <c r="K20" i="185"/>
  <c r="AC19" i="185"/>
  <c r="AD19" i="185" s="1"/>
  <c r="AF19" i="185" s="1"/>
  <c r="S19" i="185"/>
  <c r="N19" i="185"/>
  <c r="K19" i="185"/>
  <c r="AC18" i="185"/>
  <c r="AD18" i="185" s="1"/>
  <c r="AF18" i="185" s="1"/>
  <c r="S18" i="185"/>
  <c r="N18" i="185"/>
  <c r="K18" i="185"/>
  <c r="AC17" i="185"/>
  <c r="AD17" i="185" s="1"/>
  <c r="AF17" i="185" s="1"/>
  <c r="S17" i="185"/>
  <c r="N17" i="185"/>
  <c r="K17" i="185"/>
  <c r="AC16" i="185"/>
  <c r="AD16" i="185" s="1"/>
  <c r="AF16" i="185" s="1"/>
  <c r="S16" i="185"/>
  <c r="N16" i="185"/>
  <c r="K16" i="185"/>
  <c r="AC15" i="185"/>
  <c r="AD15" i="185" s="1"/>
  <c r="AF15" i="185" s="1"/>
  <c r="S15" i="185"/>
  <c r="N15" i="185"/>
  <c r="K15" i="185"/>
  <c r="AC14" i="185"/>
  <c r="AD14" i="185" s="1"/>
  <c r="AF14" i="185" s="1"/>
  <c r="S14" i="185"/>
  <c r="N14" i="185"/>
  <c r="K14" i="185"/>
  <c r="AC13" i="185"/>
  <c r="AD13" i="185" s="1"/>
  <c r="AF13" i="185" s="1"/>
  <c r="S13" i="185"/>
  <c r="N13" i="185"/>
  <c r="K13" i="185"/>
  <c r="AC12" i="185"/>
  <c r="AD12" i="185" s="1"/>
  <c r="AF12" i="185" s="1"/>
  <c r="S12" i="185"/>
  <c r="N12" i="185"/>
  <c r="K12" i="185"/>
  <c r="AC11" i="185"/>
  <c r="AD11" i="185" s="1"/>
  <c r="AF11" i="185" s="1"/>
  <c r="S11" i="185"/>
  <c r="N11" i="185"/>
  <c r="K11" i="185"/>
  <c r="AC10" i="185"/>
  <c r="AD10" i="185" s="1"/>
  <c r="AF10" i="185" s="1"/>
  <c r="S10" i="185"/>
  <c r="N10" i="185"/>
  <c r="K10" i="185"/>
  <c r="AC9" i="185"/>
  <c r="AD9" i="185" s="1"/>
  <c r="AF9" i="185" s="1"/>
  <c r="S9" i="185"/>
  <c r="N9" i="185"/>
  <c r="K9" i="185"/>
  <c r="AC8" i="185"/>
  <c r="AD8" i="185" s="1"/>
  <c r="AF8" i="185" s="1"/>
  <c r="S8" i="185"/>
  <c r="N8" i="185"/>
  <c r="K8" i="185"/>
  <c r="AC7" i="185"/>
  <c r="AD7" i="185" s="1"/>
  <c r="AF7" i="185" s="1"/>
  <c r="S7" i="185"/>
  <c r="N7" i="185"/>
  <c r="M7" i="185"/>
  <c r="K7" i="185"/>
  <c r="AC6" i="185"/>
  <c r="AD6" i="185" s="1"/>
  <c r="AF6" i="185" s="1"/>
  <c r="N6" i="185"/>
  <c r="K6" i="185"/>
  <c r="AC5" i="185"/>
  <c r="AD5" i="185" s="1"/>
  <c r="AF5" i="185" s="1"/>
  <c r="N5" i="185"/>
  <c r="K5" i="185"/>
  <c r="AC4" i="185"/>
  <c r="AD4" i="185" s="1"/>
  <c r="AF4" i="185" s="1"/>
  <c r="N4" i="185"/>
  <c r="K4" i="185"/>
  <c r="AC3" i="185"/>
  <c r="AD3" i="185" s="1"/>
  <c r="AF3" i="185" s="1"/>
  <c r="N3" i="185"/>
  <c r="K3" i="185"/>
  <c r="AC2" i="185"/>
  <c r="AD2" i="185" s="1"/>
  <c r="AF2" i="185" s="1"/>
  <c r="N2" i="185"/>
  <c r="K2" i="185"/>
  <c r="E13" i="179"/>
  <c r="E30" i="179"/>
  <c r="E20" i="179"/>
  <c r="E21" i="179"/>
  <c r="E22" i="179"/>
  <c r="E23" i="179"/>
  <c r="E24" i="179"/>
  <c r="E27" i="179"/>
  <c r="E19" i="179"/>
  <c r="E10" i="170"/>
  <c r="E18" i="170"/>
  <c r="E5" i="170"/>
  <c r="E4" i="170"/>
  <c r="E6" i="170"/>
  <c r="E7" i="170"/>
  <c r="E8" i="170"/>
  <c r="E9" i="170"/>
  <c r="E11" i="170"/>
  <c r="E12" i="170"/>
  <c r="E13" i="170"/>
  <c r="E14" i="170"/>
  <c r="E15" i="170"/>
  <c r="E16" i="170"/>
  <c r="E17" i="170"/>
  <c r="E3" i="170"/>
  <c r="D1" i="183" a="1"/>
  <c r="D1" i="183" s="1"/>
  <c r="E15" i="179" l="1"/>
  <c r="E16" i="179"/>
  <c r="E14" i="179"/>
  <c r="B11" i="179"/>
  <c r="B21" i="179" s="1"/>
  <c r="B25" i="179"/>
  <c r="E12" i="179"/>
  <c r="E5" i="179"/>
  <c r="E3" i="179"/>
  <c r="AD267" i="185"/>
  <c r="AF267" i="185" s="1"/>
  <c r="H21" i="170"/>
  <c r="J21" i="170"/>
  <c r="K21" i="170"/>
  <c r="E10" i="179"/>
  <c r="E9" i="179"/>
  <c r="E8" i="179"/>
  <c r="E7" i="179"/>
  <c r="E6" i="179"/>
  <c r="A2" i="183" a="1"/>
  <c r="A2" i="183" s="1"/>
  <c r="N2" i="172"/>
  <c r="N3" i="172"/>
  <c r="N4" i="172"/>
  <c r="N5" i="172"/>
  <c r="N6" i="172"/>
  <c r="N7" i="172"/>
  <c r="N8" i="172"/>
  <c r="N9" i="172"/>
  <c r="N10" i="172"/>
  <c r="N11" i="172"/>
  <c r="N12" i="172"/>
  <c r="N13" i="172"/>
  <c r="N14" i="172"/>
  <c r="N15" i="172"/>
  <c r="N16" i="172"/>
  <c r="N17" i="172"/>
  <c r="N18" i="172"/>
  <c r="N19" i="172"/>
  <c r="N20" i="172"/>
  <c r="N21" i="172"/>
  <c r="N22" i="172"/>
  <c r="N23" i="172"/>
  <c r="N24" i="172"/>
  <c r="N25" i="172"/>
  <c r="N26" i="172"/>
  <c r="N27" i="172"/>
  <c r="N28" i="172"/>
  <c r="N29" i="172"/>
  <c r="N30" i="172"/>
  <c r="N31" i="172"/>
  <c r="N32" i="172"/>
  <c r="N33" i="172"/>
  <c r="N34" i="172"/>
  <c r="N35" i="172"/>
  <c r="N36" i="172"/>
  <c r="N37" i="172"/>
  <c r="N38" i="172"/>
  <c r="N39" i="172"/>
  <c r="N40" i="172"/>
  <c r="N41" i="172"/>
  <c r="N42" i="172"/>
  <c r="N43" i="172"/>
  <c r="N44" i="172"/>
  <c r="N45" i="172"/>
  <c r="N46" i="172"/>
  <c r="N47" i="172"/>
  <c r="N48" i="172"/>
  <c r="N49" i="172"/>
  <c r="N50" i="172"/>
  <c r="N51" i="172"/>
  <c r="N52" i="172"/>
  <c r="N53" i="172"/>
  <c r="N54" i="172"/>
  <c r="N55" i="172"/>
  <c r="N56" i="172"/>
  <c r="N57" i="172"/>
  <c r="N58" i="172"/>
  <c r="N59" i="172"/>
  <c r="N60" i="172"/>
  <c r="N61" i="172"/>
  <c r="N62" i="172"/>
  <c r="N63" i="172"/>
  <c r="N64" i="172"/>
  <c r="N65" i="172"/>
  <c r="N66" i="172"/>
  <c r="N67" i="172"/>
  <c r="N68" i="172"/>
  <c r="N69" i="172"/>
  <c r="N70" i="172"/>
  <c r="N71" i="172"/>
  <c r="N72" i="172"/>
  <c r="N73" i="172"/>
  <c r="N74" i="172"/>
  <c r="N75" i="172"/>
  <c r="N76" i="172"/>
  <c r="N77" i="172"/>
  <c r="N78" i="172"/>
  <c r="N79" i="172"/>
  <c r="N80" i="172"/>
  <c r="N81" i="172"/>
  <c r="N82" i="172"/>
  <c r="N83" i="172"/>
  <c r="N84" i="172"/>
  <c r="N85" i="172"/>
  <c r="N86" i="172"/>
  <c r="N87" i="172"/>
  <c r="N88" i="172"/>
  <c r="N89" i="172"/>
  <c r="N90" i="172"/>
  <c r="N91" i="172"/>
  <c r="N92" i="172"/>
  <c r="N93" i="172"/>
  <c r="N94" i="172"/>
  <c r="N95" i="172"/>
  <c r="N96" i="172"/>
  <c r="N97" i="172"/>
  <c r="N98" i="172"/>
  <c r="N99" i="172"/>
  <c r="N100" i="172"/>
  <c r="N101" i="172"/>
  <c r="N102" i="172"/>
  <c r="N103" i="172"/>
  <c r="N104" i="172"/>
  <c r="N105" i="172"/>
  <c r="N106" i="172"/>
  <c r="N107" i="172"/>
  <c r="N108" i="172"/>
  <c r="N109" i="172"/>
  <c r="N110" i="172"/>
  <c r="N111" i="172"/>
  <c r="N112" i="172"/>
  <c r="N113" i="172"/>
  <c r="N114" i="172"/>
  <c r="N115" i="172"/>
  <c r="N116" i="172"/>
  <c r="N117" i="172"/>
  <c r="N118" i="172"/>
  <c r="N119" i="172"/>
  <c r="N120" i="172"/>
  <c r="N121" i="172"/>
  <c r="N122" i="172"/>
  <c r="N123" i="172"/>
  <c r="N124" i="172"/>
  <c r="N125" i="172"/>
  <c r="N126" i="172"/>
  <c r="N127" i="172"/>
  <c r="N128" i="172"/>
  <c r="N129" i="172"/>
  <c r="N130" i="172"/>
  <c r="N131" i="172"/>
  <c r="N132" i="172"/>
  <c r="N133" i="172"/>
  <c r="N134" i="172"/>
  <c r="N135" i="172"/>
  <c r="N136" i="172"/>
  <c r="N137" i="172"/>
  <c r="N138" i="172"/>
  <c r="N139" i="172"/>
  <c r="N140" i="172"/>
  <c r="N141" i="172"/>
  <c r="N142" i="172"/>
  <c r="N143" i="172"/>
  <c r="N144" i="172"/>
  <c r="N145" i="172"/>
  <c r="N146" i="172"/>
  <c r="N147" i="172"/>
  <c r="N148" i="172"/>
  <c r="N149" i="172"/>
  <c r="N150" i="172"/>
  <c r="N151" i="172"/>
  <c r="N152" i="172"/>
  <c r="N153" i="172"/>
  <c r="N154" i="172"/>
  <c r="N155" i="172"/>
  <c r="N156" i="172"/>
  <c r="N157" i="172"/>
  <c r="N158" i="172"/>
  <c r="N159" i="172"/>
  <c r="N160" i="172"/>
  <c r="N161" i="172"/>
  <c r="N162" i="172"/>
  <c r="N163" i="172"/>
  <c r="N164" i="172"/>
  <c r="N165" i="172"/>
  <c r="N166" i="172"/>
  <c r="N167" i="172"/>
  <c r="N168" i="172"/>
  <c r="N169" i="172"/>
  <c r="N170" i="172"/>
  <c r="N171" i="172"/>
  <c r="N172" i="172"/>
  <c r="N173" i="172"/>
  <c r="N174" i="172"/>
  <c r="N175" i="172"/>
  <c r="N176" i="172"/>
  <c r="N177" i="172"/>
  <c r="N178" i="172"/>
  <c r="N179" i="172"/>
  <c r="N180" i="172"/>
  <c r="N181" i="172"/>
  <c r="N182" i="172"/>
  <c r="N183" i="172"/>
  <c r="N184" i="172"/>
  <c r="N185" i="172"/>
  <c r="N186" i="172"/>
  <c r="N187" i="172"/>
  <c r="N188" i="172"/>
  <c r="N189" i="172"/>
  <c r="N190" i="172"/>
  <c r="N191" i="172"/>
  <c r="N192" i="172"/>
  <c r="N193" i="172"/>
  <c r="N194" i="172"/>
  <c r="N195" i="172"/>
  <c r="N196" i="172"/>
  <c r="N197" i="172"/>
  <c r="N198" i="172"/>
  <c r="N199" i="172"/>
  <c r="N200" i="172"/>
  <c r="N201" i="172"/>
  <c r="N202" i="172"/>
  <c r="N203" i="172"/>
  <c r="N204" i="172"/>
  <c r="N205" i="172"/>
  <c r="N206" i="172"/>
  <c r="N207" i="172"/>
  <c r="N208" i="172"/>
  <c r="N209" i="172"/>
  <c r="N210" i="172"/>
  <c r="N211" i="172"/>
  <c r="N212" i="172"/>
  <c r="N213" i="172"/>
  <c r="N214" i="172"/>
  <c r="N215" i="172"/>
  <c r="N216" i="172"/>
  <c r="N217" i="172"/>
  <c r="N218" i="172"/>
  <c r="N219" i="172"/>
  <c r="N220" i="172"/>
  <c r="N221" i="172"/>
  <c r="N222" i="172"/>
  <c r="N223" i="172"/>
  <c r="N224" i="172"/>
  <c r="N225" i="172"/>
  <c r="N226" i="172"/>
  <c r="N227" i="172"/>
  <c r="N228" i="172"/>
  <c r="N229" i="172"/>
  <c r="N230" i="172"/>
  <c r="N231" i="172"/>
  <c r="N232" i="172"/>
  <c r="N233" i="172"/>
  <c r="N234" i="172"/>
  <c r="N235" i="172"/>
  <c r="N236" i="172"/>
  <c r="N237" i="172"/>
  <c r="N238" i="172"/>
  <c r="N239" i="172"/>
  <c r="N240" i="172"/>
  <c r="N241" i="172"/>
  <c r="N242" i="172"/>
  <c r="N243" i="172"/>
  <c r="N244" i="172"/>
  <c r="N245" i="172"/>
  <c r="N246" i="172"/>
  <c r="N247" i="172"/>
  <c r="N248" i="172"/>
  <c r="N249" i="172"/>
  <c r="N250" i="172"/>
  <c r="N251" i="172"/>
  <c r="N252" i="172"/>
  <c r="N253" i="172"/>
  <c r="N254" i="172"/>
  <c r="N255" i="172"/>
  <c r="N256" i="172"/>
  <c r="N257" i="172"/>
  <c r="N258" i="172"/>
  <c r="N259" i="172"/>
  <c r="N260" i="172"/>
  <c r="N261" i="172"/>
  <c r="N262" i="172"/>
  <c r="N263" i="172"/>
  <c r="N264" i="172"/>
  <c r="N265" i="172"/>
  <c r="N266" i="172"/>
  <c r="N267" i="172"/>
  <c r="N268" i="172"/>
  <c r="N269" i="172"/>
  <c r="N270" i="172"/>
  <c r="N271" i="172"/>
  <c r="N272" i="172"/>
  <c r="N273" i="172"/>
  <c r="N274" i="172"/>
  <c r="N275" i="172"/>
  <c r="N276" i="172"/>
  <c r="N277" i="172"/>
  <c r="N278" i="172"/>
  <c r="N279" i="172"/>
  <c r="N280" i="172"/>
  <c r="N281" i="172"/>
  <c r="N282" i="172"/>
  <c r="N283" i="172"/>
  <c r="N284" i="172"/>
  <c r="N285" i="172"/>
  <c r="N286" i="172"/>
  <c r="N287" i="172"/>
  <c r="N288" i="172"/>
  <c r="N289" i="172"/>
  <c r="N290" i="172"/>
  <c r="N291" i="172"/>
  <c r="N292" i="172"/>
  <c r="N293" i="172"/>
  <c r="N294" i="172"/>
  <c r="N295" i="172"/>
  <c r="N296" i="172"/>
  <c r="N297" i="172"/>
  <c r="N298" i="172"/>
  <c r="N299" i="172"/>
  <c r="N300" i="172"/>
  <c r="N301" i="172"/>
  <c r="N302" i="172"/>
  <c r="N303" i="172"/>
  <c r="N304" i="172"/>
  <c r="N305" i="172"/>
  <c r="N306" i="172"/>
  <c r="N307" i="172"/>
  <c r="N308" i="172"/>
  <c r="N309" i="172"/>
  <c r="N310" i="172"/>
  <c r="N311" i="172"/>
  <c r="N312" i="172"/>
  <c r="N313" i="172"/>
  <c r="N314" i="172"/>
  <c r="N315" i="172"/>
  <c r="N316" i="172"/>
  <c r="N317" i="172"/>
  <c r="N318" i="172"/>
  <c r="N319" i="172"/>
  <c r="N320" i="172"/>
  <c r="N321" i="172"/>
  <c r="N322" i="172"/>
  <c r="N323" i="172"/>
  <c r="N324" i="172"/>
  <c r="N325" i="172"/>
  <c r="N326" i="172"/>
  <c r="N327" i="172"/>
  <c r="N328" i="172"/>
  <c r="N329" i="172"/>
  <c r="N330" i="172"/>
  <c r="N331" i="172"/>
  <c r="N332" i="172"/>
  <c r="N333" i="172"/>
  <c r="N334" i="172"/>
  <c r="N335" i="172"/>
  <c r="N336" i="172"/>
  <c r="N337" i="172"/>
  <c r="N338" i="172"/>
  <c r="N339" i="172"/>
  <c r="N340" i="172"/>
  <c r="N341" i="172"/>
  <c r="N342" i="172"/>
  <c r="N343" i="172"/>
  <c r="N344" i="172"/>
  <c r="N345" i="172"/>
  <c r="N346" i="172"/>
  <c r="N347" i="172"/>
  <c r="N348" i="172"/>
  <c r="N349" i="172"/>
  <c r="N350" i="172"/>
  <c r="N351" i="172"/>
  <c r="N352" i="172"/>
  <c r="N353" i="172"/>
  <c r="N354" i="172"/>
  <c r="N355" i="172"/>
  <c r="N356" i="172"/>
  <c r="N357" i="172"/>
  <c r="N358" i="172"/>
  <c r="N359" i="172"/>
  <c r="N360" i="172"/>
  <c r="N361" i="172"/>
  <c r="N362" i="172"/>
  <c r="N363" i="172"/>
  <c r="N364" i="172"/>
  <c r="N365" i="172"/>
  <c r="N366" i="172"/>
  <c r="N367" i="172"/>
  <c r="N368" i="172"/>
  <c r="N369" i="172"/>
  <c r="N370" i="172"/>
  <c r="N371" i="172"/>
  <c r="N372" i="172"/>
  <c r="N373" i="172"/>
  <c r="N374" i="172"/>
  <c r="N375" i="172"/>
  <c r="N376" i="172"/>
  <c r="N377" i="172"/>
  <c r="N378" i="172"/>
  <c r="N379" i="172"/>
  <c r="N380" i="172"/>
  <c r="N381" i="172"/>
  <c r="N382" i="172"/>
  <c r="N383" i="172"/>
  <c r="N384" i="172"/>
  <c r="N385" i="172"/>
  <c r="N386" i="172"/>
  <c r="N387" i="172"/>
  <c r="N388" i="172"/>
  <c r="N389" i="172"/>
  <c r="N390" i="172"/>
  <c r="N391" i="172"/>
  <c r="N392" i="172"/>
  <c r="N393" i="172"/>
  <c r="N394" i="172"/>
  <c r="N395" i="172"/>
  <c r="N396" i="172"/>
  <c r="N397" i="172"/>
  <c r="N398" i="172"/>
  <c r="N399" i="172"/>
  <c r="N400" i="172"/>
  <c r="N401" i="172"/>
  <c r="N402" i="172"/>
  <c r="N403" i="172"/>
  <c r="N404" i="172"/>
  <c r="N405" i="172"/>
  <c r="N406" i="172"/>
  <c r="N407" i="172"/>
  <c r="N408" i="172"/>
  <c r="N409" i="172"/>
  <c r="N410" i="172"/>
  <c r="N411" i="172"/>
  <c r="N412" i="172"/>
  <c r="N413" i="172"/>
  <c r="N414" i="172"/>
  <c r="N415" i="172"/>
  <c r="N416" i="172"/>
  <c r="N417" i="172"/>
  <c r="N418" i="172"/>
  <c r="N419" i="172"/>
  <c r="N420" i="172"/>
  <c r="N421" i="172"/>
  <c r="N422" i="172"/>
  <c r="N423" i="172"/>
  <c r="N424" i="172"/>
  <c r="N425" i="172"/>
  <c r="N426" i="172"/>
  <c r="N427" i="172"/>
  <c r="N428" i="172"/>
  <c r="N429" i="172"/>
  <c r="N430" i="172"/>
  <c r="N431" i="172"/>
  <c r="N432" i="172"/>
  <c r="N433" i="172"/>
  <c r="N434" i="172"/>
  <c r="N435" i="172"/>
  <c r="N436" i="172"/>
  <c r="N437" i="172"/>
  <c r="N438" i="172"/>
  <c r="N439" i="172"/>
  <c r="N440" i="172"/>
  <c r="N441" i="172"/>
  <c r="N442" i="172"/>
  <c r="N443" i="172"/>
  <c r="N444" i="172"/>
  <c r="N445" i="172"/>
  <c r="N446" i="172"/>
  <c r="N447" i="172"/>
  <c r="N448" i="172"/>
  <c r="N449" i="172"/>
  <c r="N450" i="172"/>
  <c r="N451" i="172"/>
  <c r="N452" i="172"/>
  <c r="N453" i="172"/>
  <c r="N454" i="172"/>
  <c r="N455" i="172"/>
  <c r="N456" i="172"/>
  <c r="N457" i="172"/>
  <c r="N458" i="172"/>
  <c r="N459" i="172"/>
  <c r="N460" i="172"/>
  <c r="N461" i="172"/>
  <c r="N462" i="172"/>
  <c r="N463" i="172"/>
  <c r="N464" i="172"/>
  <c r="N465" i="172"/>
  <c r="N466" i="172"/>
  <c r="N467" i="172"/>
  <c r="N468" i="172"/>
  <c r="N469" i="172"/>
  <c r="N470" i="172"/>
  <c r="N471" i="172"/>
  <c r="N472" i="172"/>
  <c r="N473" i="172"/>
  <c r="N474" i="172"/>
  <c r="N475" i="172"/>
  <c r="N476" i="172"/>
  <c r="N477" i="172"/>
  <c r="N478" i="172"/>
  <c r="N479" i="172"/>
  <c r="N480" i="172"/>
  <c r="N481" i="172"/>
  <c r="N482" i="172"/>
  <c r="N483" i="172"/>
  <c r="N484" i="172"/>
  <c r="N485" i="172"/>
  <c r="N486" i="172"/>
  <c r="N487" i="172"/>
  <c r="N488" i="172"/>
  <c r="N489" i="172"/>
  <c r="N490" i="172"/>
  <c r="N491" i="172"/>
  <c r="N492" i="172"/>
  <c r="N493" i="172"/>
  <c r="N494" i="172"/>
  <c r="N495" i="172"/>
  <c r="N496" i="172"/>
  <c r="N497" i="172"/>
  <c r="N498" i="172"/>
  <c r="N499" i="172"/>
  <c r="N500" i="172"/>
  <c r="N501" i="172"/>
  <c r="N502" i="172"/>
  <c r="N503" i="172"/>
  <c r="N504" i="172"/>
  <c r="N505" i="172"/>
  <c r="N506" i="172"/>
  <c r="N507" i="172"/>
  <c r="N508" i="172"/>
  <c r="N509" i="172"/>
  <c r="N510" i="172"/>
  <c r="N511" i="172"/>
  <c r="N512" i="172"/>
  <c r="N513" i="172"/>
  <c r="N514" i="172"/>
  <c r="N515" i="172"/>
  <c r="N516" i="172"/>
  <c r="N517" i="172"/>
  <c r="N518" i="172"/>
  <c r="N519" i="172"/>
  <c r="N520" i="172"/>
  <c r="N521" i="172"/>
  <c r="N522" i="172"/>
  <c r="N523" i="172"/>
  <c r="N524" i="172"/>
  <c r="N525" i="172"/>
  <c r="N526" i="172"/>
  <c r="N527" i="172"/>
  <c r="N528" i="172"/>
  <c r="N529" i="172"/>
  <c r="N530" i="172"/>
  <c r="N531" i="172"/>
  <c r="N532" i="172"/>
  <c r="N533" i="172"/>
  <c r="N534" i="172"/>
  <c r="N535" i="172"/>
  <c r="N536" i="172"/>
  <c r="N537" i="172"/>
  <c r="N538" i="172"/>
  <c r="N539" i="172"/>
  <c r="N540" i="172"/>
  <c r="N541" i="172"/>
  <c r="N542" i="172"/>
  <c r="N543" i="172"/>
  <c r="N544" i="172"/>
  <c r="N545" i="172"/>
  <c r="N546" i="172"/>
  <c r="N547" i="172"/>
  <c r="N548" i="172"/>
  <c r="N549" i="172"/>
  <c r="N550" i="172"/>
  <c r="N551" i="172"/>
  <c r="N552" i="172"/>
  <c r="N553" i="172"/>
  <c r="N554" i="172"/>
  <c r="N555" i="172"/>
  <c r="N556" i="172"/>
  <c r="N557" i="172"/>
  <c r="N558" i="172"/>
  <c r="N559" i="172"/>
  <c r="N560" i="172"/>
  <c r="N561" i="172"/>
  <c r="N562" i="172"/>
  <c r="N563" i="172"/>
  <c r="N564" i="172"/>
  <c r="N565" i="172"/>
  <c r="N566" i="172"/>
  <c r="N567" i="172"/>
  <c r="N568" i="172"/>
  <c r="N569" i="172"/>
  <c r="N570" i="172"/>
  <c r="N571" i="172"/>
  <c r="N572" i="172"/>
  <c r="N573" i="172"/>
  <c r="N574" i="172"/>
  <c r="N575" i="172"/>
  <c r="N576" i="172"/>
  <c r="N577" i="172"/>
  <c r="N578" i="172"/>
  <c r="N579" i="172"/>
  <c r="N580" i="172"/>
  <c r="N581" i="172"/>
  <c r="N582" i="172"/>
  <c r="N583" i="172"/>
  <c r="N584" i="172"/>
  <c r="N585" i="172"/>
  <c r="N586" i="172"/>
  <c r="N587" i="172"/>
  <c r="N588" i="172"/>
  <c r="N589" i="172"/>
  <c r="N590" i="172"/>
  <c r="N591" i="172"/>
  <c r="N592" i="172"/>
  <c r="N593" i="172"/>
  <c r="N594" i="172"/>
  <c r="N595" i="172"/>
  <c r="N596" i="172"/>
  <c r="N597" i="172"/>
  <c r="N598" i="172"/>
  <c r="N599" i="172"/>
  <c r="N600" i="172"/>
  <c r="N601" i="172"/>
  <c r="N602" i="172"/>
  <c r="N603" i="172"/>
  <c r="N604" i="172"/>
  <c r="N605" i="172"/>
  <c r="N606" i="172"/>
  <c r="N607" i="172"/>
  <c r="N608" i="172"/>
  <c r="N609" i="172"/>
  <c r="N610" i="172"/>
  <c r="N611" i="172"/>
  <c r="N612" i="172"/>
  <c r="N613" i="172"/>
  <c r="N614" i="172"/>
  <c r="N615" i="172"/>
  <c r="N616" i="172"/>
  <c r="N617" i="172"/>
  <c r="N618" i="172"/>
  <c r="N619" i="172"/>
  <c r="N620" i="172"/>
  <c r="N621" i="172"/>
  <c r="N622" i="172"/>
  <c r="N623" i="172"/>
  <c r="N624" i="172"/>
  <c r="N625" i="172"/>
  <c r="N626" i="172"/>
  <c r="N627" i="172"/>
  <c r="N628" i="172"/>
  <c r="N629" i="172"/>
  <c r="N630" i="172"/>
  <c r="N631" i="172"/>
  <c r="N632" i="172"/>
  <c r="N633" i="172"/>
  <c r="N634" i="172"/>
  <c r="N635" i="172"/>
  <c r="N636" i="172"/>
  <c r="N637" i="172"/>
  <c r="N638" i="172"/>
  <c r="N639" i="172"/>
  <c r="N640" i="172"/>
  <c r="N641" i="172"/>
  <c r="N642" i="172"/>
  <c r="N643" i="172"/>
  <c r="N644" i="172"/>
  <c r="N645" i="172"/>
  <c r="N646" i="172"/>
  <c r="N647" i="172"/>
  <c r="N648" i="172"/>
  <c r="N649" i="172"/>
  <c r="N650" i="172"/>
  <c r="N651" i="172"/>
  <c r="N652" i="172"/>
  <c r="N653" i="172"/>
  <c r="N654" i="172"/>
  <c r="N655" i="172"/>
  <c r="N656" i="172"/>
  <c r="N657" i="172"/>
  <c r="N658" i="172"/>
  <c r="N659" i="172"/>
  <c r="N660" i="172"/>
  <c r="N661" i="172"/>
  <c r="N662" i="172"/>
  <c r="N663" i="172"/>
  <c r="N664" i="172"/>
  <c r="N665" i="172"/>
  <c r="N666" i="172"/>
  <c r="N667" i="172"/>
  <c r="N668" i="172"/>
  <c r="N669" i="172"/>
  <c r="N670" i="172"/>
  <c r="N671" i="172"/>
  <c r="N672" i="172"/>
  <c r="N673" i="172"/>
  <c r="N674" i="172"/>
  <c r="N675" i="172"/>
  <c r="N676" i="172"/>
  <c r="N677" i="172"/>
  <c r="N678" i="172"/>
  <c r="N679" i="172"/>
  <c r="N680" i="172"/>
  <c r="N681" i="172"/>
  <c r="N682" i="172"/>
  <c r="N683" i="172"/>
  <c r="N684" i="172"/>
  <c r="N685" i="172"/>
  <c r="N686" i="172"/>
  <c r="N687" i="172"/>
  <c r="N688" i="172"/>
  <c r="N689" i="172"/>
  <c r="N690" i="172"/>
  <c r="N691" i="172"/>
  <c r="N692" i="172"/>
  <c r="N693" i="172"/>
  <c r="N694" i="172"/>
  <c r="N695" i="172"/>
  <c r="N696" i="172"/>
  <c r="N697" i="172"/>
  <c r="N698" i="172"/>
  <c r="N699" i="172"/>
  <c r="N700" i="172"/>
  <c r="N701" i="172"/>
  <c r="N702" i="172"/>
  <c r="N703" i="172"/>
  <c r="N704" i="172"/>
  <c r="N705" i="172"/>
  <c r="N706" i="172"/>
  <c r="N707" i="172"/>
  <c r="N708" i="172"/>
  <c r="N709" i="172"/>
  <c r="N710" i="172"/>
  <c r="N711" i="172"/>
  <c r="N712" i="172"/>
  <c r="N713" i="172"/>
  <c r="N714" i="172"/>
  <c r="N715" i="172"/>
  <c r="N716" i="172"/>
  <c r="N717" i="172"/>
  <c r="N718" i="172"/>
  <c r="N719" i="172"/>
  <c r="N720" i="172"/>
  <c r="N721" i="172"/>
  <c r="N722" i="172"/>
  <c r="N723" i="172"/>
  <c r="N724" i="172"/>
  <c r="N725" i="172"/>
  <c r="N726" i="172"/>
  <c r="N727" i="172"/>
  <c r="N728" i="172"/>
  <c r="N729" i="172"/>
  <c r="N730" i="172"/>
  <c r="N731" i="172"/>
  <c r="N732" i="172"/>
  <c r="N733" i="172"/>
  <c r="N734" i="172"/>
  <c r="N735" i="172"/>
  <c r="N736" i="172"/>
  <c r="N737" i="172"/>
  <c r="N738" i="172"/>
  <c r="N739" i="172"/>
  <c r="N740" i="172"/>
  <c r="N741" i="172"/>
  <c r="N742" i="172"/>
  <c r="N743" i="172"/>
  <c r="N744" i="172"/>
  <c r="N745" i="172"/>
  <c r="N746" i="172"/>
  <c r="N747" i="172"/>
  <c r="N748" i="172"/>
  <c r="N749" i="172"/>
  <c r="N750" i="172"/>
  <c r="N751" i="172"/>
  <c r="N752" i="172"/>
  <c r="N753" i="172"/>
  <c r="N754" i="172"/>
  <c r="N755" i="172"/>
  <c r="N756" i="172"/>
  <c r="N757" i="172"/>
  <c r="N758" i="172"/>
  <c r="N759" i="172"/>
  <c r="N760" i="172"/>
  <c r="N761" i="172"/>
  <c r="N762" i="172"/>
  <c r="N763" i="172"/>
  <c r="N764" i="172"/>
  <c r="N765" i="172"/>
  <c r="N766" i="172"/>
  <c r="N767" i="172"/>
  <c r="N768" i="172"/>
  <c r="N769" i="172"/>
  <c r="N770" i="172"/>
  <c r="N771" i="172"/>
  <c r="N772" i="172"/>
  <c r="N773" i="172"/>
  <c r="N774" i="172"/>
  <c r="N775" i="172"/>
  <c r="N776" i="172"/>
  <c r="N777" i="172"/>
  <c r="N778" i="172"/>
  <c r="N779" i="172"/>
  <c r="N780" i="172"/>
  <c r="N781" i="172"/>
  <c r="N782" i="172"/>
  <c r="N783" i="172"/>
  <c r="N784" i="172"/>
  <c r="N785" i="172"/>
  <c r="N786" i="172"/>
  <c r="N787" i="172"/>
  <c r="N788" i="172"/>
  <c r="N789" i="172"/>
  <c r="N790" i="172"/>
  <c r="N791" i="172"/>
  <c r="N792" i="172"/>
  <c r="N793" i="172"/>
  <c r="N794" i="172"/>
  <c r="N795" i="172"/>
  <c r="N796" i="172"/>
  <c r="N797" i="172"/>
  <c r="N798" i="172"/>
  <c r="N799" i="172"/>
  <c r="N800" i="172"/>
  <c r="N801" i="172"/>
  <c r="N802" i="172"/>
  <c r="N803" i="172"/>
  <c r="N804" i="172"/>
  <c r="N805" i="172"/>
  <c r="N806" i="172"/>
  <c r="N807" i="172"/>
  <c r="N808" i="172"/>
  <c r="N809" i="172"/>
  <c r="N810" i="172"/>
  <c r="N811" i="172"/>
  <c r="N812" i="172"/>
  <c r="N813" i="172"/>
  <c r="N814" i="172"/>
  <c r="N815" i="172"/>
  <c r="N816" i="172"/>
  <c r="N817" i="172"/>
  <c r="N818" i="172"/>
  <c r="N819" i="172"/>
  <c r="N820" i="172"/>
  <c r="N821" i="172"/>
  <c r="N822" i="172"/>
  <c r="N823" i="172"/>
  <c r="N824" i="172"/>
  <c r="N825" i="172"/>
  <c r="N826" i="172"/>
  <c r="N827" i="172"/>
  <c r="N828" i="172"/>
  <c r="N829" i="172"/>
  <c r="N830" i="172"/>
  <c r="N831" i="172"/>
  <c r="N832" i="172"/>
  <c r="N833" i="172"/>
  <c r="N834" i="172"/>
  <c r="N835" i="172"/>
  <c r="N836" i="172"/>
  <c r="N837" i="172"/>
  <c r="N838" i="172"/>
  <c r="N839" i="172"/>
  <c r="N840" i="172"/>
  <c r="N841" i="172"/>
  <c r="N842" i="172"/>
  <c r="N843" i="172"/>
  <c r="N844" i="172"/>
  <c r="N845" i="172"/>
  <c r="N846" i="172"/>
  <c r="N847" i="172"/>
  <c r="N848" i="172"/>
  <c r="N849" i="172"/>
  <c r="N850" i="172"/>
  <c r="N851" i="172"/>
  <c r="N852" i="172"/>
  <c r="N853" i="172"/>
  <c r="N854" i="172"/>
  <c r="N855" i="172"/>
  <c r="N856" i="172"/>
  <c r="N857" i="172"/>
  <c r="N858" i="172"/>
  <c r="N859" i="172"/>
  <c r="N860" i="172"/>
  <c r="N861" i="172"/>
  <c r="N862" i="172"/>
  <c r="N863" i="172"/>
  <c r="N864" i="172"/>
  <c r="N865" i="172"/>
  <c r="N866" i="172"/>
  <c r="N867" i="172"/>
  <c r="N868" i="172"/>
  <c r="N869" i="172"/>
  <c r="N870" i="172"/>
  <c r="N871" i="172"/>
  <c r="N872" i="172"/>
  <c r="N873" i="172"/>
  <c r="N874" i="172"/>
  <c r="N875" i="172"/>
  <c r="N876" i="172"/>
  <c r="N877" i="172"/>
  <c r="N878" i="172"/>
  <c r="N879" i="172"/>
  <c r="N880" i="172"/>
  <c r="N881" i="172"/>
  <c r="N882" i="172"/>
  <c r="N883" i="172"/>
  <c r="N884" i="172"/>
  <c r="N885" i="172"/>
  <c r="N886" i="172"/>
  <c r="N887" i="172"/>
  <c r="N888" i="172"/>
  <c r="N889" i="172"/>
  <c r="N890" i="172"/>
  <c r="N891" i="172"/>
  <c r="N892" i="172"/>
  <c r="N893" i="172"/>
  <c r="N894" i="172"/>
  <c r="N895" i="172"/>
  <c r="N896" i="172"/>
  <c r="N897" i="172"/>
  <c r="N898" i="172"/>
  <c r="N899" i="172"/>
  <c r="N900" i="172"/>
  <c r="N901" i="172"/>
  <c r="N902" i="172"/>
  <c r="N903" i="172"/>
  <c r="N904" i="172"/>
  <c r="N905" i="172"/>
  <c r="N906" i="172"/>
  <c r="N907" i="172"/>
  <c r="N908" i="172"/>
  <c r="N909" i="172"/>
  <c r="N910" i="172"/>
  <c r="N911" i="172"/>
  <c r="N912" i="172"/>
  <c r="N913" i="172"/>
  <c r="N914" i="172"/>
  <c r="N915" i="172"/>
  <c r="N916" i="172"/>
  <c r="N917" i="172"/>
  <c r="N918" i="172"/>
  <c r="N919" i="172"/>
  <c r="N920" i="172"/>
  <c r="N921" i="172"/>
  <c r="N922" i="172"/>
  <c r="N923" i="172"/>
  <c r="N924" i="172"/>
  <c r="N925" i="172"/>
  <c r="N926" i="172"/>
  <c r="N927" i="172"/>
  <c r="N928" i="172"/>
  <c r="N929" i="172"/>
  <c r="N930" i="172"/>
  <c r="N931" i="172"/>
  <c r="N932" i="172"/>
  <c r="N933" i="172"/>
  <c r="N934" i="172"/>
  <c r="N935" i="172"/>
  <c r="N936" i="172"/>
  <c r="N937" i="172"/>
  <c r="N938" i="172"/>
  <c r="N939" i="172"/>
  <c r="N940" i="172"/>
  <c r="N941" i="172"/>
  <c r="N942" i="172"/>
  <c r="N943" i="172"/>
  <c r="N944" i="172"/>
  <c r="N945" i="172"/>
  <c r="N946" i="172"/>
  <c r="N947" i="172"/>
  <c r="N948" i="172"/>
  <c r="N949" i="172"/>
  <c r="N950" i="172"/>
  <c r="N951" i="172"/>
  <c r="N952" i="172"/>
  <c r="N953" i="172"/>
  <c r="N954" i="172"/>
  <c r="N955" i="172"/>
  <c r="N956" i="172"/>
  <c r="N957" i="172"/>
  <c r="N958" i="172"/>
  <c r="N959" i="172"/>
  <c r="N960" i="172"/>
  <c r="N961" i="172"/>
  <c r="N962" i="172"/>
  <c r="N963" i="172"/>
  <c r="N964" i="172"/>
  <c r="N965" i="172"/>
  <c r="N966" i="172"/>
  <c r="N967" i="172"/>
  <c r="N968" i="172"/>
  <c r="N969" i="172"/>
  <c r="N970" i="172"/>
  <c r="N971" i="172"/>
  <c r="N972" i="172"/>
  <c r="N973" i="172"/>
  <c r="N974" i="172"/>
  <c r="N975" i="172"/>
  <c r="N976" i="172"/>
  <c r="N977" i="172"/>
  <c r="N978" i="172"/>
  <c r="N979" i="172"/>
  <c r="N980" i="172"/>
  <c r="N981" i="172"/>
  <c r="N982" i="172"/>
  <c r="N983" i="172"/>
  <c r="N984" i="172"/>
  <c r="N985" i="172"/>
  <c r="N986" i="172"/>
  <c r="N987" i="172"/>
  <c r="N988" i="172"/>
  <c r="N989" i="172"/>
  <c r="N990" i="172"/>
  <c r="N991" i="172"/>
  <c r="N992" i="172"/>
  <c r="N993" i="172"/>
  <c r="N994" i="172"/>
  <c r="N995" i="172"/>
  <c r="N996" i="172"/>
  <c r="N997" i="172"/>
  <c r="N998" i="172"/>
  <c r="N999" i="172"/>
  <c r="N1000" i="172"/>
  <c r="N1001" i="172"/>
  <c r="N1002" i="172"/>
  <c r="N1003" i="172"/>
  <c r="N1004" i="172"/>
  <c r="N1005" i="172"/>
  <c r="N1006" i="172"/>
  <c r="N1007" i="172"/>
  <c r="N1008" i="172"/>
  <c r="N1009" i="172"/>
  <c r="N1010" i="172"/>
  <c r="N1011" i="172"/>
  <c r="N1012" i="172"/>
  <c r="N1013" i="172"/>
  <c r="N1014" i="172"/>
  <c r="N1015" i="172"/>
  <c r="N1016" i="172"/>
  <c r="N1017" i="172"/>
  <c r="N1018" i="172"/>
  <c r="N1019" i="172"/>
  <c r="N1020" i="172"/>
  <c r="N1021" i="172"/>
  <c r="N1022" i="172"/>
  <c r="N1023" i="172"/>
  <c r="N1024" i="172"/>
  <c r="N1025" i="172"/>
  <c r="N1026" i="172"/>
  <c r="N1027" i="172"/>
  <c r="N1028" i="172"/>
  <c r="N1029" i="172"/>
  <c r="N1030" i="172"/>
  <c r="N1031" i="172"/>
  <c r="N1032" i="172"/>
  <c r="N1033" i="172"/>
  <c r="N1034" i="172"/>
  <c r="N1035" i="172"/>
  <c r="N1036" i="172"/>
  <c r="N1037" i="172"/>
  <c r="N1038" i="172"/>
  <c r="N1039" i="172"/>
  <c r="N1040" i="172"/>
  <c r="N1041" i="172"/>
  <c r="N1042" i="172"/>
  <c r="N1043" i="172"/>
  <c r="N1044" i="172"/>
  <c r="N1045" i="172"/>
  <c r="N1046" i="172"/>
  <c r="N1047" i="172"/>
  <c r="N1048" i="172"/>
  <c r="N1049" i="172"/>
  <c r="N1050" i="172"/>
  <c r="N1051" i="172"/>
  <c r="N1052" i="172"/>
  <c r="N1053" i="172"/>
  <c r="N1054" i="172"/>
  <c r="N1055" i="172"/>
  <c r="N1056" i="172"/>
  <c r="N1057" i="172"/>
  <c r="N1058" i="172"/>
  <c r="N1059" i="172"/>
  <c r="N1060" i="172"/>
  <c r="N1061" i="172"/>
  <c r="N1062" i="172"/>
  <c r="N1063" i="172"/>
  <c r="N1064" i="172"/>
  <c r="N1065" i="172"/>
  <c r="N1066" i="172"/>
  <c r="N1067" i="172"/>
  <c r="N1068" i="172"/>
  <c r="N1069" i="172"/>
  <c r="N1070" i="172"/>
  <c r="N1071" i="172"/>
  <c r="N1072" i="172"/>
  <c r="N1073" i="172"/>
  <c r="N1074" i="172"/>
  <c r="N1075" i="172"/>
  <c r="N1076" i="172"/>
  <c r="N1077" i="172"/>
  <c r="N1078" i="172"/>
  <c r="N1079" i="172"/>
  <c r="N1080" i="172"/>
  <c r="N1081" i="172"/>
  <c r="N1082" i="172"/>
  <c r="N1083" i="172"/>
  <c r="N1084" i="172"/>
  <c r="N1085" i="172"/>
  <c r="N1086" i="172"/>
  <c r="N1087" i="172"/>
  <c r="N1088" i="172"/>
  <c r="N1089" i="172"/>
  <c r="N1090" i="172"/>
  <c r="N1091" i="172"/>
  <c r="N1092" i="172"/>
  <c r="N1093" i="172"/>
  <c r="N1094" i="172"/>
  <c r="N1095" i="172"/>
  <c r="N1096" i="172"/>
  <c r="N1097" i="172"/>
  <c r="N1098" i="172"/>
  <c r="N1099" i="172"/>
  <c r="N1100" i="172"/>
  <c r="N1101" i="172"/>
  <c r="N1102" i="172"/>
  <c r="N1103" i="172"/>
  <c r="N1104" i="172"/>
  <c r="N1105" i="172"/>
  <c r="N1106" i="172"/>
  <c r="N1107" i="172"/>
  <c r="N1108" i="172"/>
  <c r="N1109" i="172"/>
  <c r="N1110" i="172"/>
  <c r="N1111" i="172"/>
  <c r="N1112" i="172"/>
  <c r="N1113" i="172"/>
  <c r="N1114" i="172"/>
  <c r="N1115" i="172"/>
  <c r="N1116" i="172"/>
  <c r="N1117" i="172"/>
  <c r="N1118" i="172"/>
  <c r="N1119" i="172"/>
  <c r="N1120" i="172"/>
  <c r="N1121" i="172"/>
  <c r="N1122" i="172"/>
  <c r="N1123" i="172"/>
  <c r="N1124" i="172"/>
  <c r="N1125" i="172"/>
  <c r="N1126" i="172"/>
  <c r="N1127" i="172"/>
  <c r="N1128" i="172"/>
  <c r="N1129" i="172"/>
  <c r="N1130" i="172"/>
  <c r="N1131" i="172"/>
  <c r="N1132" i="172"/>
  <c r="N1133" i="172"/>
  <c r="N1134" i="172"/>
  <c r="N1135" i="172"/>
  <c r="N1136" i="172"/>
  <c r="N1137" i="172"/>
  <c r="N1138" i="172"/>
  <c r="N1139" i="172"/>
  <c r="N1140" i="172"/>
  <c r="N1141" i="172"/>
  <c r="N1142" i="172"/>
  <c r="N1143" i="172"/>
  <c r="N1144" i="172"/>
  <c r="N1145" i="172"/>
  <c r="N1146" i="172"/>
  <c r="N1147" i="172"/>
  <c r="N1148" i="172"/>
  <c r="N1149" i="172"/>
  <c r="N1150" i="172"/>
  <c r="N1151" i="172"/>
  <c r="N1152" i="172"/>
  <c r="N1153" i="172"/>
  <c r="N1154" i="172"/>
  <c r="N1155" i="172"/>
  <c r="N1156" i="172"/>
  <c r="N1157" i="172"/>
  <c r="N1158" i="172"/>
  <c r="N1159" i="172"/>
  <c r="N1160" i="172"/>
  <c r="N1161" i="172"/>
  <c r="N1162" i="172"/>
  <c r="N1163" i="172"/>
  <c r="N1164" i="172"/>
  <c r="N1165" i="172"/>
  <c r="N1166" i="172"/>
  <c r="N1167" i="172"/>
  <c r="N1168" i="172"/>
  <c r="N1169" i="172"/>
  <c r="N1170" i="172"/>
  <c r="N1171" i="172"/>
  <c r="N1172" i="172"/>
  <c r="N1173" i="172"/>
  <c r="Q1176" i="172" a="1"/>
  <c r="Q1176" i="172" s="1"/>
  <c r="AB1173" i="175"/>
  <c r="AC1173" i="175" s="1"/>
  <c r="AE1173" i="175" s="1"/>
  <c r="R1173" i="175"/>
  <c r="AB1172" i="175"/>
  <c r="AC1172" i="175" s="1"/>
  <c r="AE1172" i="175" s="1"/>
  <c r="R1172" i="175"/>
  <c r="AB1171" i="175"/>
  <c r="AC1171" i="175" s="1"/>
  <c r="AE1171" i="175" s="1"/>
  <c r="R1171" i="175"/>
  <c r="AB1170" i="175"/>
  <c r="AC1170" i="175" s="1"/>
  <c r="AE1170" i="175" s="1"/>
  <c r="R1170" i="175"/>
  <c r="AB1169" i="175"/>
  <c r="AC1169" i="175" s="1"/>
  <c r="AE1169" i="175" s="1"/>
  <c r="R1169" i="175"/>
  <c r="AB1168" i="175"/>
  <c r="AC1168" i="175" s="1"/>
  <c r="AE1168" i="175" s="1"/>
  <c r="R1168" i="175"/>
  <c r="AB1167" i="175"/>
  <c r="AC1167" i="175" s="1"/>
  <c r="AE1167" i="175" s="1"/>
  <c r="R1167" i="175"/>
  <c r="AB1166" i="175"/>
  <c r="AC1166" i="175" s="1"/>
  <c r="AE1166" i="175" s="1"/>
  <c r="R1166" i="175"/>
  <c r="AB1165" i="175"/>
  <c r="AC1165" i="175" s="1"/>
  <c r="AE1165" i="175" s="1"/>
  <c r="R1165" i="175"/>
  <c r="AB1164" i="175"/>
  <c r="AC1164" i="175" s="1"/>
  <c r="AE1164" i="175" s="1"/>
  <c r="R1164" i="175"/>
  <c r="AB1163" i="175"/>
  <c r="AC1163" i="175" s="1"/>
  <c r="AE1163" i="175" s="1"/>
  <c r="R1163" i="175"/>
  <c r="AB1162" i="175"/>
  <c r="AC1162" i="175" s="1"/>
  <c r="AE1162" i="175" s="1"/>
  <c r="R1162" i="175"/>
  <c r="AB1161" i="175"/>
  <c r="AC1161" i="175" s="1"/>
  <c r="AE1161" i="175" s="1"/>
  <c r="R1161" i="175"/>
  <c r="AB1160" i="175"/>
  <c r="AC1160" i="175" s="1"/>
  <c r="AE1160" i="175" s="1"/>
  <c r="R1160" i="175"/>
  <c r="AB1159" i="175"/>
  <c r="AC1159" i="175" s="1"/>
  <c r="AE1159" i="175" s="1"/>
  <c r="R1159" i="175"/>
  <c r="AB1158" i="175"/>
  <c r="AC1158" i="175" s="1"/>
  <c r="AE1158" i="175" s="1"/>
  <c r="R1158" i="175"/>
  <c r="AB1157" i="175"/>
  <c r="AC1157" i="175" s="1"/>
  <c r="AE1157" i="175" s="1"/>
  <c r="R1157" i="175"/>
  <c r="AB1156" i="175"/>
  <c r="AC1156" i="175" s="1"/>
  <c r="AE1156" i="175" s="1"/>
  <c r="R1156" i="175"/>
  <c r="AB1155" i="175"/>
  <c r="AC1155" i="175" s="1"/>
  <c r="AE1155" i="175" s="1"/>
  <c r="R1155" i="175"/>
  <c r="AB1154" i="175"/>
  <c r="AC1154" i="175" s="1"/>
  <c r="AE1154" i="175" s="1"/>
  <c r="R1154" i="175"/>
  <c r="AB1153" i="175"/>
  <c r="AC1153" i="175" s="1"/>
  <c r="AE1153" i="175" s="1"/>
  <c r="R1153" i="175"/>
  <c r="AB1152" i="175"/>
  <c r="AC1152" i="175" s="1"/>
  <c r="AE1152" i="175" s="1"/>
  <c r="R1152" i="175"/>
  <c r="AB1151" i="175"/>
  <c r="AC1151" i="175" s="1"/>
  <c r="AE1151" i="175" s="1"/>
  <c r="R1151" i="175"/>
  <c r="AB1150" i="175"/>
  <c r="AC1150" i="175" s="1"/>
  <c r="AE1150" i="175" s="1"/>
  <c r="R1150" i="175"/>
  <c r="AB1149" i="175"/>
  <c r="AC1149" i="175" s="1"/>
  <c r="AE1149" i="175" s="1"/>
  <c r="R1149" i="175"/>
  <c r="AB1148" i="175"/>
  <c r="AC1148" i="175" s="1"/>
  <c r="AE1148" i="175" s="1"/>
  <c r="R1148" i="175"/>
  <c r="AB1147" i="175"/>
  <c r="AC1147" i="175" s="1"/>
  <c r="AE1147" i="175" s="1"/>
  <c r="R1147" i="175"/>
  <c r="AB1146" i="175"/>
  <c r="AC1146" i="175" s="1"/>
  <c r="AE1146" i="175" s="1"/>
  <c r="R1146" i="175"/>
  <c r="AB1145" i="175"/>
  <c r="AC1145" i="175" s="1"/>
  <c r="AE1145" i="175" s="1"/>
  <c r="R1145" i="175"/>
  <c r="AB1144" i="175"/>
  <c r="AC1144" i="175" s="1"/>
  <c r="AE1144" i="175" s="1"/>
  <c r="R1144" i="175"/>
  <c r="AB1143" i="175"/>
  <c r="AC1143" i="175" s="1"/>
  <c r="AE1143" i="175" s="1"/>
  <c r="R1143" i="175"/>
  <c r="AB1142" i="175"/>
  <c r="AC1142" i="175" s="1"/>
  <c r="AE1142" i="175" s="1"/>
  <c r="R1142" i="175"/>
  <c r="AB1141" i="175"/>
  <c r="AC1141" i="175" s="1"/>
  <c r="AE1141" i="175" s="1"/>
  <c r="R1141" i="175"/>
  <c r="AB1140" i="175"/>
  <c r="AC1140" i="175" s="1"/>
  <c r="AE1140" i="175" s="1"/>
  <c r="R1140" i="175"/>
  <c r="AB1139" i="175"/>
  <c r="AC1139" i="175" s="1"/>
  <c r="AE1139" i="175" s="1"/>
  <c r="R1139" i="175"/>
  <c r="AB1138" i="175"/>
  <c r="AC1138" i="175" s="1"/>
  <c r="AE1138" i="175" s="1"/>
  <c r="R1138" i="175"/>
  <c r="AB1137" i="175"/>
  <c r="AC1137" i="175" s="1"/>
  <c r="AE1137" i="175" s="1"/>
  <c r="R1137" i="175"/>
  <c r="AB1136" i="175"/>
  <c r="AC1136" i="175" s="1"/>
  <c r="AE1136" i="175" s="1"/>
  <c r="R1136" i="175"/>
  <c r="AB1135" i="175"/>
  <c r="AC1135" i="175" s="1"/>
  <c r="AE1135" i="175" s="1"/>
  <c r="R1135" i="175"/>
  <c r="AB1134" i="175"/>
  <c r="AC1134" i="175" s="1"/>
  <c r="AE1134" i="175" s="1"/>
  <c r="R1134" i="175"/>
  <c r="AB1133" i="175"/>
  <c r="AC1133" i="175" s="1"/>
  <c r="AE1133" i="175" s="1"/>
  <c r="R1133" i="175"/>
  <c r="AB1132" i="175"/>
  <c r="AC1132" i="175" s="1"/>
  <c r="AE1132" i="175" s="1"/>
  <c r="R1132" i="175"/>
  <c r="AB1131" i="175"/>
  <c r="AC1131" i="175" s="1"/>
  <c r="AE1131" i="175" s="1"/>
  <c r="R1131" i="175"/>
  <c r="AB1130" i="175"/>
  <c r="AC1130" i="175" s="1"/>
  <c r="AE1130" i="175" s="1"/>
  <c r="R1130" i="175"/>
  <c r="AB1129" i="175"/>
  <c r="AC1129" i="175" s="1"/>
  <c r="AE1129" i="175" s="1"/>
  <c r="R1129" i="175"/>
  <c r="AB1128" i="175"/>
  <c r="AC1128" i="175" s="1"/>
  <c r="AE1128" i="175" s="1"/>
  <c r="R1128" i="175"/>
  <c r="AB1127" i="175"/>
  <c r="AC1127" i="175" s="1"/>
  <c r="AE1127" i="175" s="1"/>
  <c r="R1127" i="175"/>
  <c r="AB1126" i="175"/>
  <c r="AC1126" i="175" s="1"/>
  <c r="AE1126" i="175" s="1"/>
  <c r="R1126" i="175"/>
  <c r="AB1125" i="175"/>
  <c r="AC1125" i="175" s="1"/>
  <c r="AE1125" i="175" s="1"/>
  <c r="R1125" i="175"/>
  <c r="AB1124" i="175"/>
  <c r="AC1124" i="175" s="1"/>
  <c r="AE1124" i="175" s="1"/>
  <c r="R1124" i="175"/>
  <c r="AB1123" i="175"/>
  <c r="AC1123" i="175" s="1"/>
  <c r="AE1123" i="175" s="1"/>
  <c r="R1123" i="175"/>
  <c r="AB1122" i="175"/>
  <c r="AC1122" i="175" s="1"/>
  <c r="AE1122" i="175" s="1"/>
  <c r="R1122" i="175"/>
  <c r="AB1121" i="175"/>
  <c r="AC1121" i="175" s="1"/>
  <c r="AE1121" i="175" s="1"/>
  <c r="R1121" i="175"/>
  <c r="AB1120" i="175"/>
  <c r="AC1120" i="175" s="1"/>
  <c r="AE1120" i="175" s="1"/>
  <c r="R1120" i="175"/>
  <c r="AB1119" i="175"/>
  <c r="AC1119" i="175" s="1"/>
  <c r="AE1119" i="175" s="1"/>
  <c r="R1119" i="175"/>
  <c r="AB1118" i="175"/>
  <c r="AC1118" i="175" s="1"/>
  <c r="AE1118" i="175" s="1"/>
  <c r="R1118" i="175"/>
  <c r="AB1117" i="175"/>
  <c r="AC1117" i="175" s="1"/>
  <c r="AE1117" i="175" s="1"/>
  <c r="R1117" i="175"/>
  <c r="AB1116" i="175"/>
  <c r="AC1116" i="175" s="1"/>
  <c r="AE1116" i="175" s="1"/>
  <c r="R1116" i="175"/>
  <c r="AB1115" i="175"/>
  <c r="AC1115" i="175" s="1"/>
  <c r="AE1115" i="175" s="1"/>
  <c r="R1115" i="175"/>
  <c r="AB1114" i="175"/>
  <c r="AC1114" i="175" s="1"/>
  <c r="AE1114" i="175" s="1"/>
  <c r="R1114" i="175"/>
  <c r="AB1113" i="175"/>
  <c r="AC1113" i="175" s="1"/>
  <c r="AE1113" i="175" s="1"/>
  <c r="R1113" i="175"/>
  <c r="AB1112" i="175"/>
  <c r="AC1112" i="175" s="1"/>
  <c r="AE1112" i="175" s="1"/>
  <c r="R1112" i="175"/>
  <c r="AB1111" i="175"/>
  <c r="AC1111" i="175" s="1"/>
  <c r="AE1111" i="175" s="1"/>
  <c r="R1111" i="175"/>
  <c r="AB1110" i="175"/>
  <c r="AC1110" i="175" s="1"/>
  <c r="AE1110" i="175" s="1"/>
  <c r="R1110" i="175"/>
  <c r="AB1109" i="175"/>
  <c r="AC1109" i="175" s="1"/>
  <c r="AE1109" i="175" s="1"/>
  <c r="R1109" i="175"/>
  <c r="AB1108" i="175"/>
  <c r="R1108" i="175"/>
  <c r="AB1107" i="175"/>
  <c r="AC1107" i="175" s="1"/>
  <c r="AE1107" i="175" s="1"/>
  <c r="R1107" i="175"/>
  <c r="AB1106" i="175"/>
  <c r="R1106" i="175"/>
  <c r="AB1105" i="175"/>
  <c r="AC1105" i="175" s="1"/>
  <c r="AE1105" i="175" s="1"/>
  <c r="R1105" i="175"/>
  <c r="AB1104" i="175"/>
  <c r="AC1104" i="175" s="1"/>
  <c r="AE1104" i="175" s="1"/>
  <c r="R1104" i="175"/>
  <c r="AB1103" i="175"/>
  <c r="AC1103" i="175" s="1"/>
  <c r="AE1103" i="175" s="1"/>
  <c r="R1103" i="175"/>
  <c r="AB1102" i="175"/>
  <c r="AC1102" i="175" s="1"/>
  <c r="AE1102" i="175" s="1"/>
  <c r="R1102" i="175"/>
  <c r="AB1101" i="175"/>
  <c r="AC1101" i="175" s="1"/>
  <c r="AE1101" i="175" s="1"/>
  <c r="R1101" i="175"/>
  <c r="AB1100" i="175"/>
  <c r="AC1100" i="175" s="1"/>
  <c r="AE1100" i="175" s="1"/>
  <c r="R1100" i="175"/>
  <c r="AB1099" i="175"/>
  <c r="AC1099" i="175" s="1"/>
  <c r="AE1099" i="175" s="1"/>
  <c r="R1099" i="175"/>
  <c r="AB1098" i="175"/>
  <c r="AC1098" i="175" s="1"/>
  <c r="AE1098" i="175" s="1"/>
  <c r="R1098" i="175"/>
  <c r="AB1097" i="175"/>
  <c r="AC1097" i="175" s="1"/>
  <c r="AE1097" i="175" s="1"/>
  <c r="R1097" i="175"/>
  <c r="AB1096" i="175"/>
  <c r="AC1096" i="175" s="1"/>
  <c r="AE1096" i="175" s="1"/>
  <c r="R1096" i="175"/>
  <c r="AB1095" i="175"/>
  <c r="AC1095" i="175" s="1"/>
  <c r="AE1095" i="175" s="1"/>
  <c r="R1095" i="175"/>
  <c r="AB1094" i="175"/>
  <c r="AC1094" i="175" s="1"/>
  <c r="AE1094" i="175" s="1"/>
  <c r="R1094" i="175"/>
  <c r="AB1093" i="175"/>
  <c r="AC1093" i="175" s="1"/>
  <c r="AE1093" i="175" s="1"/>
  <c r="R1093" i="175"/>
  <c r="AB1092" i="175"/>
  <c r="AC1092" i="175" s="1"/>
  <c r="AE1092" i="175" s="1"/>
  <c r="R1092" i="175"/>
  <c r="AB1091" i="175"/>
  <c r="AC1091" i="175" s="1"/>
  <c r="AE1091" i="175" s="1"/>
  <c r="R1091" i="175"/>
  <c r="AB1090" i="175"/>
  <c r="AC1090" i="175" s="1"/>
  <c r="AE1090" i="175" s="1"/>
  <c r="R1090" i="175"/>
  <c r="AB1089" i="175"/>
  <c r="AC1089" i="175" s="1"/>
  <c r="AE1089" i="175" s="1"/>
  <c r="R1089" i="175"/>
  <c r="AB1088" i="175"/>
  <c r="AC1088" i="175" s="1"/>
  <c r="AE1088" i="175" s="1"/>
  <c r="R1088" i="175"/>
  <c r="AB1087" i="175"/>
  <c r="AC1087" i="175" s="1"/>
  <c r="AE1087" i="175" s="1"/>
  <c r="R1087" i="175"/>
  <c r="AB1086" i="175"/>
  <c r="AC1086" i="175" s="1"/>
  <c r="AE1086" i="175" s="1"/>
  <c r="R1086" i="175"/>
  <c r="AB1085" i="175"/>
  <c r="AC1085" i="175" s="1"/>
  <c r="AE1085" i="175" s="1"/>
  <c r="R1085" i="175"/>
  <c r="AB1084" i="175"/>
  <c r="AC1084" i="175" s="1"/>
  <c r="AE1084" i="175" s="1"/>
  <c r="R1084" i="175"/>
  <c r="AB1083" i="175"/>
  <c r="AC1083" i="175" s="1"/>
  <c r="AE1083" i="175" s="1"/>
  <c r="R1083" i="175"/>
  <c r="AB1082" i="175"/>
  <c r="AC1082" i="175" s="1"/>
  <c r="AE1082" i="175" s="1"/>
  <c r="R1082" i="175"/>
  <c r="AB1081" i="175"/>
  <c r="AC1081" i="175" s="1"/>
  <c r="AE1081" i="175" s="1"/>
  <c r="R1081" i="175"/>
  <c r="AB1080" i="175"/>
  <c r="AC1080" i="175" s="1"/>
  <c r="AE1080" i="175" s="1"/>
  <c r="R1080" i="175"/>
  <c r="AB1079" i="175"/>
  <c r="AC1079" i="175" s="1"/>
  <c r="AE1079" i="175" s="1"/>
  <c r="R1079" i="175"/>
  <c r="AB1078" i="175"/>
  <c r="AC1078" i="175" s="1"/>
  <c r="AE1078" i="175" s="1"/>
  <c r="R1078" i="175"/>
  <c r="AB1077" i="175"/>
  <c r="AC1077" i="175" s="1"/>
  <c r="AE1077" i="175" s="1"/>
  <c r="R1077" i="175"/>
  <c r="AB1076" i="175"/>
  <c r="AC1076" i="175" s="1"/>
  <c r="AE1076" i="175" s="1"/>
  <c r="R1076" i="175"/>
  <c r="AB1075" i="175"/>
  <c r="AC1075" i="175" s="1"/>
  <c r="AE1075" i="175" s="1"/>
  <c r="R1075" i="175"/>
  <c r="AB1074" i="175"/>
  <c r="AC1074" i="175" s="1"/>
  <c r="AE1074" i="175" s="1"/>
  <c r="R1074" i="175"/>
  <c r="AB1073" i="175"/>
  <c r="AC1073" i="175" s="1"/>
  <c r="AE1073" i="175" s="1"/>
  <c r="R1073" i="175"/>
  <c r="AB1072" i="175"/>
  <c r="AC1072" i="175" s="1"/>
  <c r="AE1072" i="175" s="1"/>
  <c r="R1072" i="175"/>
  <c r="AB1071" i="175"/>
  <c r="AC1071" i="175" s="1"/>
  <c r="AE1071" i="175" s="1"/>
  <c r="R1071" i="175"/>
  <c r="AB1070" i="175"/>
  <c r="AC1070" i="175" s="1"/>
  <c r="AE1070" i="175" s="1"/>
  <c r="R1070" i="175"/>
  <c r="AB1069" i="175"/>
  <c r="AC1069" i="175" s="1"/>
  <c r="AE1069" i="175" s="1"/>
  <c r="R1069" i="175"/>
  <c r="AB1068" i="175"/>
  <c r="AC1068" i="175" s="1"/>
  <c r="AE1068" i="175" s="1"/>
  <c r="R1068" i="175"/>
  <c r="AB1067" i="175"/>
  <c r="AC1067" i="175" s="1"/>
  <c r="AE1067" i="175" s="1"/>
  <c r="R1067" i="175"/>
  <c r="AB1066" i="175"/>
  <c r="AC1066" i="175" s="1"/>
  <c r="AE1066" i="175" s="1"/>
  <c r="R1066" i="175"/>
  <c r="AB1065" i="175"/>
  <c r="AC1065" i="175" s="1"/>
  <c r="AE1065" i="175" s="1"/>
  <c r="R1065" i="175"/>
  <c r="AB1064" i="175"/>
  <c r="AC1064" i="175" s="1"/>
  <c r="AE1064" i="175" s="1"/>
  <c r="R1064" i="175"/>
  <c r="AB1063" i="175"/>
  <c r="AC1063" i="175" s="1"/>
  <c r="AE1063" i="175" s="1"/>
  <c r="R1063" i="175"/>
  <c r="AB1062" i="175"/>
  <c r="AC1062" i="175" s="1"/>
  <c r="AE1062" i="175" s="1"/>
  <c r="R1062" i="175"/>
  <c r="AB1061" i="175"/>
  <c r="AC1061" i="175" s="1"/>
  <c r="AE1061" i="175" s="1"/>
  <c r="R1061" i="175"/>
  <c r="AB1060" i="175"/>
  <c r="R1060" i="175"/>
  <c r="AB1059" i="175"/>
  <c r="AC1059" i="175" s="1"/>
  <c r="AE1059" i="175" s="1"/>
  <c r="R1059" i="175"/>
  <c r="AB1058" i="175"/>
  <c r="AC1058" i="175" s="1"/>
  <c r="AE1058" i="175" s="1"/>
  <c r="R1058" i="175"/>
  <c r="AB1057" i="175"/>
  <c r="AC1057" i="175" s="1"/>
  <c r="AE1057" i="175" s="1"/>
  <c r="R1057" i="175"/>
  <c r="AB1056" i="175"/>
  <c r="AC1056" i="175" s="1"/>
  <c r="AE1056" i="175" s="1"/>
  <c r="R1056" i="175"/>
  <c r="AB1055" i="175"/>
  <c r="AC1055" i="175" s="1"/>
  <c r="AE1055" i="175" s="1"/>
  <c r="R1055" i="175"/>
  <c r="AB1041" i="175"/>
  <c r="AC1041" i="175" s="1"/>
  <c r="AE1041" i="175" s="1"/>
  <c r="R1041" i="175"/>
  <c r="AB1054" i="175"/>
  <c r="AC1054" i="175" s="1"/>
  <c r="AE1054" i="175" s="1"/>
  <c r="R1054" i="175"/>
  <c r="AB1053" i="175"/>
  <c r="AC1053" i="175" s="1"/>
  <c r="AE1053" i="175" s="1"/>
  <c r="R1053" i="175"/>
  <c r="AB1052" i="175"/>
  <c r="AC1052" i="175" s="1"/>
  <c r="AE1052" i="175" s="1"/>
  <c r="R1052" i="175"/>
  <c r="AB1051" i="175"/>
  <c r="AC1051" i="175" s="1"/>
  <c r="AE1051" i="175" s="1"/>
  <c r="R1051" i="175"/>
  <c r="AB1050" i="175"/>
  <c r="AC1050" i="175" s="1"/>
  <c r="AE1050" i="175" s="1"/>
  <c r="R1050" i="175"/>
  <c r="AB1049" i="175"/>
  <c r="AC1049" i="175" s="1"/>
  <c r="AE1049" i="175" s="1"/>
  <c r="R1049" i="175"/>
  <c r="AB1048" i="175"/>
  <c r="AC1048" i="175" s="1"/>
  <c r="AE1048" i="175" s="1"/>
  <c r="R1048" i="175"/>
  <c r="AB1047" i="175"/>
  <c r="AC1047" i="175" s="1"/>
  <c r="AE1047" i="175" s="1"/>
  <c r="R1047" i="175"/>
  <c r="AB1046" i="175"/>
  <c r="AC1046" i="175" s="1"/>
  <c r="AE1046" i="175" s="1"/>
  <c r="R1046" i="175"/>
  <c r="AB1045" i="175"/>
  <c r="AC1045" i="175" s="1"/>
  <c r="AE1045" i="175" s="1"/>
  <c r="R1045" i="175"/>
  <c r="AB1044" i="175"/>
  <c r="AC1044" i="175" s="1"/>
  <c r="AE1044" i="175" s="1"/>
  <c r="R1044" i="175"/>
  <c r="AB1043" i="175"/>
  <c r="AC1043" i="175" s="1"/>
  <c r="AE1043" i="175" s="1"/>
  <c r="R1043" i="175"/>
  <c r="AB1042" i="175"/>
  <c r="AC1042" i="175" s="1"/>
  <c r="AE1042" i="175" s="1"/>
  <c r="R1042" i="175"/>
  <c r="AB1040" i="175"/>
  <c r="AC1040" i="175" s="1"/>
  <c r="AE1040" i="175" s="1"/>
  <c r="R1040" i="175"/>
  <c r="AB1039" i="175"/>
  <c r="AC1039" i="175" s="1"/>
  <c r="AE1039" i="175" s="1"/>
  <c r="R1039" i="175"/>
  <c r="AB1038" i="175"/>
  <c r="AC1038" i="175" s="1"/>
  <c r="AE1038" i="175" s="1"/>
  <c r="R1038" i="175"/>
  <c r="AB1037" i="175"/>
  <c r="AC1037" i="175" s="1"/>
  <c r="AE1037" i="175" s="1"/>
  <c r="R1037" i="175"/>
  <c r="AB1036" i="175"/>
  <c r="AC1036" i="175" s="1"/>
  <c r="AE1036" i="175" s="1"/>
  <c r="R1036" i="175"/>
  <c r="AB1035" i="175"/>
  <c r="AC1035" i="175" s="1"/>
  <c r="AE1035" i="175" s="1"/>
  <c r="R1035" i="175"/>
  <c r="AB1034" i="175"/>
  <c r="AC1034" i="175" s="1"/>
  <c r="AE1034" i="175" s="1"/>
  <c r="R1034" i="175"/>
  <c r="AB1033" i="175"/>
  <c r="AC1033" i="175" s="1"/>
  <c r="AE1033" i="175" s="1"/>
  <c r="R1033" i="175"/>
  <c r="AB1032" i="175"/>
  <c r="AC1032" i="175" s="1"/>
  <c r="AE1032" i="175" s="1"/>
  <c r="R1032" i="175"/>
  <c r="AB1031" i="175"/>
  <c r="AC1031" i="175" s="1"/>
  <c r="AE1031" i="175" s="1"/>
  <c r="R1031" i="175"/>
  <c r="AB1030" i="175"/>
  <c r="AC1030" i="175" s="1"/>
  <c r="AE1030" i="175" s="1"/>
  <c r="R1030" i="175"/>
  <c r="AB1029" i="175"/>
  <c r="AC1029" i="175" s="1"/>
  <c r="AE1029" i="175" s="1"/>
  <c r="R1029" i="175"/>
  <c r="R1028" i="175"/>
  <c r="R1027" i="175"/>
  <c r="AB1026" i="175"/>
  <c r="AC1026" i="175" s="1"/>
  <c r="AE1026" i="175" s="1"/>
  <c r="R1026" i="175"/>
  <c r="R1025" i="175"/>
  <c r="AB1024" i="175"/>
  <c r="AC1024" i="175" s="1"/>
  <c r="AE1024" i="175" s="1"/>
  <c r="R1024" i="175"/>
  <c r="AB1023" i="175"/>
  <c r="AC1023" i="175" s="1"/>
  <c r="AE1023" i="175" s="1"/>
  <c r="R1023" i="175"/>
  <c r="AB1022" i="175"/>
  <c r="AC1022" i="175" s="1"/>
  <c r="AE1022" i="175" s="1"/>
  <c r="R1022" i="175"/>
  <c r="AB1021" i="175"/>
  <c r="AC1021" i="175" s="1"/>
  <c r="AE1021" i="175" s="1"/>
  <c r="R1021" i="175"/>
  <c r="AC1020" i="175"/>
  <c r="AE1020" i="175" s="1"/>
  <c r="R1020" i="175"/>
  <c r="AB1019" i="175"/>
  <c r="AC1019" i="175" s="1"/>
  <c r="AE1019" i="175" s="1"/>
  <c r="R1019" i="175"/>
  <c r="AB1018" i="175"/>
  <c r="AC1018" i="175" s="1"/>
  <c r="AE1018" i="175" s="1"/>
  <c r="R1018" i="175"/>
  <c r="R1017" i="175"/>
  <c r="AB1016" i="175"/>
  <c r="AC1016" i="175" s="1"/>
  <c r="AE1016" i="175" s="1"/>
  <c r="R1016" i="175"/>
  <c r="AC1015" i="175"/>
  <c r="AE1015" i="175" s="1"/>
  <c r="R1015" i="175"/>
  <c r="AC1014" i="175"/>
  <c r="AE1014" i="175" s="1"/>
  <c r="R1014" i="175"/>
  <c r="AB1013" i="175"/>
  <c r="AC1013" i="175" s="1"/>
  <c r="AE1013" i="175" s="1"/>
  <c r="R1013" i="175"/>
  <c r="AB1012" i="175"/>
  <c r="AC1012" i="175" s="1"/>
  <c r="AE1012" i="175" s="1"/>
  <c r="R1012" i="175"/>
  <c r="AB1011" i="175"/>
  <c r="AC1011" i="175" s="1"/>
  <c r="AE1011" i="175" s="1"/>
  <c r="R1011" i="175"/>
  <c r="AE1010" i="175"/>
  <c r="R1010" i="175"/>
  <c r="AB1009" i="175"/>
  <c r="AC1009" i="175" s="1"/>
  <c r="AE1009" i="175" s="1"/>
  <c r="R1009" i="175"/>
  <c r="AB1008" i="175"/>
  <c r="AC1008" i="175" s="1"/>
  <c r="AE1008" i="175" s="1"/>
  <c r="R1008" i="175"/>
  <c r="AE1007" i="175"/>
  <c r="R1007" i="175"/>
  <c r="AB1006" i="175"/>
  <c r="AC1006" i="175" s="1"/>
  <c r="AE1006" i="175" s="1"/>
  <c r="R1006" i="175"/>
  <c r="AB1005" i="175"/>
  <c r="AC1005" i="175" s="1"/>
  <c r="AE1005" i="175" s="1"/>
  <c r="R1005" i="175"/>
  <c r="AB1004" i="175"/>
  <c r="AC1004" i="175" s="1"/>
  <c r="AE1004" i="175" s="1"/>
  <c r="R1004" i="175"/>
  <c r="AB1003" i="175"/>
  <c r="AC1003" i="175" s="1"/>
  <c r="AE1003" i="175" s="1"/>
  <c r="R1003" i="175"/>
  <c r="AC1002" i="175"/>
  <c r="AE1002" i="175" s="1"/>
  <c r="R1002" i="175"/>
  <c r="AB1001" i="175"/>
  <c r="AC1001" i="175" s="1"/>
  <c r="AE1001" i="175" s="1"/>
  <c r="R1001" i="175"/>
  <c r="AB1000" i="175"/>
  <c r="AC1000" i="175" s="1"/>
  <c r="AE1000" i="175" s="1"/>
  <c r="R1000" i="175"/>
  <c r="AB999" i="175"/>
  <c r="AC999" i="175" s="1"/>
  <c r="AE999" i="175" s="1"/>
  <c r="R999" i="175"/>
  <c r="AB998" i="175"/>
  <c r="AC998" i="175" s="1"/>
  <c r="AE998" i="175" s="1"/>
  <c r="R998" i="175"/>
  <c r="AB997" i="175"/>
  <c r="AC997" i="175" s="1"/>
  <c r="AE997" i="175" s="1"/>
  <c r="R997" i="175"/>
  <c r="AB996" i="175"/>
  <c r="AC996" i="175" s="1"/>
  <c r="AE996" i="175" s="1"/>
  <c r="R996" i="175"/>
  <c r="AB995" i="175"/>
  <c r="AC995" i="175" s="1"/>
  <c r="AE995" i="175" s="1"/>
  <c r="R995" i="175"/>
  <c r="R994" i="175"/>
  <c r="R993" i="175"/>
  <c r="AE992" i="175"/>
  <c r="R992" i="175"/>
  <c r="AB991" i="175"/>
  <c r="AC991" i="175" s="1"/>
  <c r="AE991" i="175" s="1"/>
  <c r="R991" i="175"/>
  <c r="AB990" i="175"/>
  <c r="AC990" i="175" s="1"/>
  <c r="AE990" i="175" s="1"/>
  <c r="R990" i="175"/>
  <c r="AB989" i="175"/>
  <c r="AC989" i="175" s="1"/>
  <c r="AE989" i="175" s="1"/>
  <c r="R989" i="175"/>
  <c r="AB988" i="175"/>
  <c r="AC988" i="175" s="1"/>
  <c r="AE988" i="175" s="1"/>
  <c r="R988" i="175"/>
  <c r="AB987" i="175"/>
  <c r="AC987" i="175" s="1"/>
  <c r="AE987" i="175" s="1"/>
  <c r="R987" i="175"/>
  <c r="R986" i="175"/>
  <c r="AE985" i="175"/>
  <c r="AB985" i="175"/>
  <c r="R985" i="175"/>
  <c r="R984" i="175"/>
  <c r="AB983" i="175"/>
  <c r="AC983" i="175" s="1"/>
  <c r="AE983" i="175" s="1"/>
  <c r="R983" i="175"/>
  <c r="R982" i="175"/>
  <c r="AB981" i="175"/>
  <c r="AC981" i="175" s="1"/>
  <c r="AE981" i="175" s="1"/>
  <c r="R981" i="175"/>
  <c r="AB980" i="175"/>
  <c r="AC980" i="175" s="1"/>
  <c r="AE980" i="175" s="1"/>
  <c r="R980" i="175"/>
  <c r="AC979" i="175"/>
  <c r="AE979" i="175" s="1"/>
  <c r="R979" i="175"/>
  <c r="AB978" i="175"/>
  <c r="AC978" i="175" s="1"/>
  <c r="AE978" i="175" s="1"/>
  <c r="R978" i="175"/>
  <c r="AB977" i="175"/>
  <c r="AC977" i="175" s="1"/>
  <c r="AE977" i="175" s="1"/>
  <c r="R977" i="175"/>
  <c r="AB976" i="175"/>
  <c r="AC976" i="175" s="1"/>
  <c r="AE976" i="175" s="1"/>
  <c r="R976" i="175"/>
  <c r="AB975" i="175"/>
  <c r="AC975" i="175" s="1"/>
  <c r="AE975" i="175" s="1"/>
  <c r="R975" i="175"/>
  <c r="AB974" i="175"/>
  <c r="AC974" i="175" s="1"/>
  <c r="AE974" i="175" s="1"/>
  <c r="R974" i="175"/>
  <c r="AB973" i="175"/>
  <c r="AC973" i="175" s="1"/>
  <c r="AE973" i="175" s="1"/>
  <c r="R973" i="175"/>
  <c r="AB972" i="175"/>
  <c r="AC972" i="175" s="1"/>
  <c r="AE972" i="175" s="1"/>
  <c r="R972" i="175"/>
  <c r="AB971" i="175"/>
  <c r="AC971" i="175" s="1"/>
  <c r="AE971" i="175" s="1"/>
  <c r="R971" i="175"/>
  <c r="AB970" i="175"/>
  <c r="AC970" i="175" s="1"/>
  <c r="AE970" i="175" s="1"/>
  <c r="R970" i="175"/>
  <c r="AB969" i="175"/>
  <c r="AC969" i="175" s="1"/>
  <c r="AE969" i="175" s="1"/>
  <c r="R969" i="175"/>
  <c r="AB968" i="175"/>
  <c r="AC968" i="175" s="1"/>
  <c r="AE968" i="175" s="1"/>
  <c r="R968" i="175"/>
  <c r="AB967" i="175"/>
  <c r="AC967" i="175" s="1"/>
  <c r="AE967" i="175" s="1"/>
  <c r="R967" i="175"/>
  <c r="AB966" i="175"/>
  <c r="AC966" i="175" s="1"/>
  <c r="AE966" i="175" s="1"/>
  <c r="R966" i="175"/>
  <c r="AB965" i="175"/>
  <c r="AC965" i="175" s="1"/>
  <c r="AE965" i="175" s="1"/>
  <c r="R965" i="175"/>
  <c r="AB964" i="175"/>
  <c r="AC964" i="175" s="1"/>
  <c r="AE964" i="175" s="1"/>
  <c r="R964" i="175"/>
  <c r="AB963" i="175"/>
  <c r="AC963" i="175" s="1"/>
  <c r="AE963" i="175" s="1"/>
  <c r="R963" i="175"/>
  <c r="AB962" i="175"/>
  <c r="AC962" i="175" s="1"/>
  <c r="AE962" i="175" s="1"/>
  <c r="R962" i="175"/>
  <c r="AB961" i="175"/>
  <c r="AC961" i="175" s="1"/>
  <c r="AE961" i="175" s="1"/>
  <c r="R961" i="175"/>
  <c r="AB960" i="175"/>
  <c r="AC960" i="175" s="1"/>
  <c r="AE960" i="175" s="1"/>
  <c r="R960" i="175"/>
  <c r="AB959" i="175"/>
  <c r="AC959" i="175" s="1"/>
  <c r="AE959" i="175" s="1"/>
  <c r="R959" i="175"/>
  <c r="AB958" i="175"/>
  <c r="AC958" i="175" s="1"/>
  <c r="AE958" i="175" s="1"/>
  <c r="R958" i="175"/>
  <c r="AB957" i="175"/>
  <c r="AC957" i="175" s="1"/>
  <c r="AE957" i="175" s="1"/>
  <c r="R957" i="175"/>
  <c r="AB956" i="175"/>
  <c r="AC956" i="175" s="1"/>
  <c r="AE956" i="175" s="1"/>
  <c r="R956" i="175"/>
  <c r="AB955" i="175"/>
  <c r="AC955" i="175" s="1"/>
  <c r="AE955" i="175" s="1"/>
  <c r="R955" i="175"/>
  <c r="AB954" i="175"/>
  <c r="AC954" i="175" s="1"/>
  <c r="AE954" i="175" s="1"/>
  <c r="R954" i="175"/>
  <c r="AB953" i="175"/>
  <c r="AC953" i="175" s="1"/>
  <c r="AE953" i="175" s="1"/>
  <c r="R953" i="175"/>
  <c r="AB952" i="175"/>
  <c r="AC952" i="175" s="1"/>
  <c r="AE952" i="175" s="1"/>
  <c r="R952" i="175"/>
  <c r="AB951" i="175"/>
  <c r="AC951" i="175" s="1"/>
  <c r="AE951" i="175" s="1"/>
  <c r="R951" i="175"/>
  <c r="AB950" i="175"/>
  <c r="AC950" i="175" s="1"/>
  <c r="AE950" i="175" s="1"/>
  <c r="R950" i="175"/>
  <c r="AB949" i="175"/>
  <c r="AC949" i="175" s="1"/>
  <c r="AE949" i="175" s="1"/>
  <c r="R949" i="175"/>
  <c r="AE948" i="175"/>
  <c r="AB948" i="175"/>
  <c r="R948" i="175"/>
  <c r="AB947" i="175"/>
  <c r="AC947" i="175" s="1"/>
  <c r="AE947" i="175" s="1"/>
  <c r="R947" i="175"/>
  <c r="AB946" i="175"/>
  <c r="AC946" i="175" s="1"/>
  <c r="AE946" i="175" s="1"/>
  <c r="R946" i="175"/>
  <c r="AB945" i="175"/>
  <c r="AC945" i="175" s="1"/>
  <c r="AE945" i="175" s="1"/>
  <c r="R945" i="175"/>
  <c r="AB944" i="175"/>
  <c r="AC944" i="175" s="1"/>
  <c r="AE944" i="175" s="1"/>
  <c r="R944" i="175"/>
  <c r="AB943" i="175"/>
  <c r="AC943" i="175" s="1"/>
  <c r="AE943" i="175" s="1"/>
  <c r="R943" i="175"/>
  <c r="AB942" i="175"/>
  <c r="AC942" i="175" s="1"/>
  <c r="AE942" i="175" s="1"/>
  <c r="R942" i="175"/>
  <c r="AB941" i="175"/>
  <c r="AC941" i="175" s="1"/>
  <c r="AE941" i="175" s="1"/>
  <c r="R941" i="175"/>
  <c r="AB940" i="175"/>
  <c r="AC940" i="175" s="1"/>
  <c r="AE940" i="175" s="1"/>
  <c r="R940" i="175"/>
  <c r="AB939" i="175"/>
  <c r="AC939" i="175" s="1"/>
  <c r="AE939" i="175" s="1"/>
  <c r="R939" i="175"/>
  <c r="AB938" i="175"/>
  <c r="AC938" i="175" s="1"/>
  <c r="AE938" i="175" s="1"/>
  <c r="R938" i="175"/>
  <c r="AB937" i="175"/>
  <c r="AC937" i="175" s="1"/>
  <c r="AE937" i="175" s="1"/>
  <c r="R937" i="175"/>
  <c r="AB936" i="175"/>
  <c r="AC936" i="175" s="1"/>
  <c r="AE936" i="175" s="1"/>
  <c r="R936" i="175"/>
  <c r="AB935" i="175"/>
  <c r="AC935" i="175" s="1"/>
  <c r="AE935" i="175" s="1"/>
  <c r="R935" i="175"/>
  <c r="AB934" i="175"/>
  <c r="AC934" i="175" s="1"/>
  <c r="AE934" i="175" s="1"/>
  <c r="R934" i="175"/>
  <c r="AB933" i="175"/>
  <c r="AC933" i="175" s="1"/>
  <c r="AE933" i="175" s="1"/>
  <c r="R933" i="175"/>
  <c r="AB932" i="175"/>
  <c r="AC932" i="175" s="1"/>
  <c r="AE932" i="175" s="1"/>
  <c r="R932" i="175"/>
  <c r="AB931" i="175"/>
  <c r="AC931" i="175" s="1"/>
  <c r="AE931" i="175" s="1"/>
  <c r="R931" i="175"/>
  <c r="AB930" i="175"/>
  <c r="AC930" i="175" s="1"/>
  <c r="AE930" i="175" s="1"/>
  <c r="R930" i="175"/>
  <c r="AB929" i="175"/>
  <c r="R929" i="175"/>
  <c r="AB928" i="175"/>
  <c r="AC928" i="175" s="1"/>
  <c r="AE928" i="175" s="1"/>
  <c r="R928" i="175"/>
  <c r="AB927" i="175"/>
  <c r="AC927" i="175" s="1"/>
  <c r="AE927" i="175" s="1"/>
  <c r="R927" i="175"/>
  <c r="AB926" i="175"/>
  <c r="R926" i="175"/>
  <c r="AB925" i="175"/>
  <c r="AC925" i="175" s="1"/>
  <c r="AE925" i="175" s="1"/>
  <c r="R925" i="175"/>
  <c r="AB924" i="175"/>
  <c r="R924" i="175"/>
  <c r="AB923" i="175"/>
  <c r="AC923" i="175" s="1"/>
  <c r="AE923" i="175" s="1"/>
  <c r="R923" i="175"/>
  <c r="AB922" i="175"/>
  <c r="AC922" i="175" s="1"/>
  <c r="AE922" i="175" s="1"/>
  <c r="R922" i="175"/>
  <c r="AB921" i="175"/>
  <c r="AC921" i="175" s="1"/>
  <c r="AE921" i="175" s="1"/>
  <c r="R921" i="175"/>
  <c r="AB920" i="175"/>
  <c r="AC920" i="175" s="1"/>
  <c r="AE920" i="175" s="1"/>
  <c r="R920" i="175"/>
  <c r="AB919" i="175"/>
  <c r="AC919" i="175" s="1"/>
  <c r="AE919" i="175" s="1"/>
  <c r="R919" i="175"/>
  <c r="AB918" i="175"/>
  <c r="R918" i="175"/>
  <c r="AB917" i="175"/>
  <c r="R917" i="175"/>
  <c r="AB916" i="175"/>
  <c r="AC916" i="175" s="1"/>
  <c r="AE916" i="175" s="1"/>
  <c r="R916" i="175"/>
  <c r="AB915" i="175"/>
  <c r="AC915" i="175" s="1"/>
  <c r="R915" i="175"/>
  <c r="AB914" i="175"/>
  <c r="AC914" i="175" s="1"/>
  <c r="AE914" i="175" s="1"/>
  <c r="R914" i="175"/>
  <c r="AB913" i="175"/>
  <c r="AC913" i="175" s="1"/>
  <c r="AE913" i="175" s="1"/>
  <c r="R913" i="175"/>
  <c r="AB912" i="175"/>
  <c r="AC912" i="175" s="1"/>
  <c r="AE912" i="175" s="1"/>
  <c r="R912" i="175"/>
  <c r="AB911" i="175"/>
  <c r="AC911" i="175" s="1"/>
  <c r="AE911" i="175" s="1"/>
  <c r="R911" i="175"/>
  <c r="AB910" i="175"/>
  <c r="AC910" i="175" s="1"/>
  <c r="AE910" i="175" s="1"/>
  <c r="R910" i="175"/>
  <c r="AB909" i="175"/>
  <c r="AC909" i="175" s="1"/>
  <c r="AE909" i="175" s="1"/>
  <c r="R909" i="175"/>
  <c r="AB908" i="175"/>
  <c r="AC908" i="175" s="1"/>
  <c r="AE908" i="175" s="1"/>
  <c r="R908" i="175"/>
  <c r="AB907" i="175"/>
  <c r="AC907" i="175" s="1"/>
  <c r="AE907" i="175" s="1"/>
  <c r="R907" i="175"/>
  <c r="AB906" i="175"/>
  <c r="AC906" i="175" s="1"/>
  <c r="AE906" i="175" s="1"/>
  <c r="R906" i="175"/>
  <c r="AB905" i="175"/>
  <c r="AC905" i="175" s="1"/>
  <c r="AE905" i="175" s="1"/>
  <c r="R905" i="175"/>
  <c r="AB904" i="175"/>
  <c r="AC904" i="175" s="1"/>
  <c r="AE904" i="175" s="1"/>
  <c r="R904" i="175"/>
  <c r="AB903" i="175"/>
  <c r="AC903" i="175" s="1"/>
  <c r="AE903" i="175" s="1"/>
  <c r="R903" i="175"/>
  <c r="AB902" i="175"/>
  <c r="AC902" i="175" s="1"/>
  <c r="AE902" i="175" s="1"/>
  <c r="R902" i="175"/>
  <c r="AB901" i="175"/>
  <c r="AC901" i="175" s="1"/>
  <c r="AE901" i="175" s="1"/>
  <c r="R901" i="175"/>
  <c r="AB900" i="175"/>
  <c r="AC900" i="175" s="1"/>
  <c r="AE900" i="175" s="1"/>
  <c r="R900" i="175"/>
  <c r="AB899" i="175"/>
  <c r="AC899" i="175" s="1"/>
  <c r="AE899" i="175" s="1"/>
  <c r="R899" i="175"/>
  <c r="AB898" i="175"/>
  <c r="AC898" i="175" s="1"/>
  <c r="AE898" i="175" s="1"/>
  <c r="R898" i="175"/>
  <c r="AB897" i="175"/>
  <c r="AC897" i="175" s="1"/>
  <c r="AE897" i="175" s="1"/>
  <c r="R897" i="175"/>
  <c r="AB896" i="175"/>
  <c r="AC896" i="175" s="1"/>
  <c r="AE896" i="175" s="1"/>
  <c r="R896" i="175"/>
  <c r="AB895" i="175"/>
  <c r="AC895" i="175" s="1"/>
  <c r="AE895" i="175" s="1"/>
  <c r="R895" i="175"/>
  <c r="AB894" i="175"/>
  <c r="AC894" i="175" s="1"/>
  <c r="AE894" i="175" s="1"/>
  <c r="R894" i="175"/>
  <c r="AB893" i="175"/>
  <c r="AC893" i="175" s="1"/>
  <c r="AE893" i="175" s="1"/>
  <c r="R893" i="175"/>
  <c r="AB892" i="175"/>
  <c r="AC892" i="175" s="1"/>
  <c r="AE892" i="175" s="1"/>
  <c r="R892" i="175"/>
  <c r="AB891" i="175"/>
  <c r="AC891" i="175" s="1"/>
  <c r="AE891" i="175" s="1"/>
  <c r="R891" i="175"/>
  <c r="AB890" i="175"/>
  <c r="AC890" i="175" s="1"/>
  <c r="AE890" i="175" s="1"/>
  <c r="R890" i="175"/>
  <c r="AB889" i="175"/>
  <c r="AC889" i="175" s="1"/>
  <c r="AE889" i="175" s="1"/>
  <c r="R889" i="175"/>
  <c r="AB888" i="175"/>
  <c r="AC888" i="175" s="1"/>
  <c r="AE888" i="175" s="1"/>
  <c r="R888" i="175"/>
  <c r="AB887" i="175"/>
  <c r="AC887" i="175" s="1"/>
  <c r="AE887" i="175" s="1"/>
  <c r="R887" i="175"/>
  <c r="AB886" i="175"/>
  <c r="AC886" i="175" s="1"/>
  <c r="AE886" i="175" s="1"/>
  <c r="R886" i="175"/>
  <c r="AB885" i="175"/>
  <c r="R885" i="175"/>
  <c r="AB884" i="175"/>
  <c r="AC884" i="175" s="1"/>
  <c r="AE884" i="175" s="1"/>
  <c r="R884" i="175"/>
  <c r="AC883" i="175"/>
  <c r="AE883" i="175" s="1"/>
  <c r="R883" i="175"/>
  <c r="AB882" i="175"/>
  <c r="AC882" i="175" s="1"/>
  <c r="AE882" i="175" s="1"/>
  <c r="R882" i="175"/>
  <c r="AB881" i="175"/>
  <c r="R881" i="175"/>
  <c r="AB880" i="175"/>
  <c r="R880" i="175"/>
  <c r="AB879" i="175"/>
  <c r="AC879" i="175" s="1"/>
  <c r="AE879" i="175" s="1"/>
  <c r="R879" i="175"/>
  <c r="AB878" i="175"/>
  <c r="AC878" i="175" s="1"/>
  <c r="AE878" i="175" s="1"/>
  <c r="R878" i="175"/>
  <c r="AB877" i="175"/>
  <c r="AC877" i="175" s="1"/>
  <c r="AE877" i="175" s="1"/>
  <c r="R877" i="175"/>
  <c r="AB876" i="175"/>
  <c r="AC876" i="175" s="1"/>
  <c r="AE876" i="175" s="1"/>
  <c r="R876" i="175"/>
  <c r="AB875" i="175"/>
  <c r="AC875" i="175" s="1"/>
  <c r="AE875" i="175" s="1"/>
  <c r="R875" i="175"/>
  <c r="AB874" i="175"/>
  <c r="AC874" i="175" s="1"/>
  <c r="AE874" i="175" s="1"/>
  <c r="R874" i="175"/>
  <c r="AB873" i="175"/>
  <c r="AC873" i="175" s="1"/>
  <c r="AE873" i="175" s="1"/>
  <c r="R873" i="175"/>
  <c r="AB872" i="175"/>
  <c r="AC872" i="175" s="1"/>
  <c r="AE872" i="175" s="1"/>
  <c r="R872" i="175"/>
  <c r="AB871" i="175"/>
  <c r="AC871" i="175" s="1"/>
  <c r="AE871" i="175" s="1"/>
  <c r="R871" i="175"/>
  <c r="AB870" i="175"/>
  <c r="AC870" i="175" s="1"/>
  <c r="AE870" i="175" s="1"/>
  <c r="R870" i="175"/>
  <c r="AB869" i="175"/>
  <c r="AC869" i="175" s="1"/>
  <c r="AE869" i="175" s="1"/>
  <c r="R869" i="175"/>
  <c r="AB868" i="175"/>
  <c r="AC868" i="175" s="1"/>
  <c r="AE868" i="175" s="1"/>
  <c r="R868" i="175"/>
  <c r="AB867" i="175"/>
  <c r="AC867" i="175" s="1"/>
  <c r="AE867" i="175" s="1"/>
  <c r="R867" i="175"/>
  <c r="AB866" i="175"/>
  <c r="AC866" i="175" s="1"/>
  <c r="AE866" i="175" s="1"/>
  <c r="R866" i="175"/>
  <c r="AB865" i="175"/>
  <c r="AC865" i="175" s="1"/>
  <c r="AE865" i="175" s="1"/>
  <c r="R865" i="175"/>
  <c r="AB864" i="175"/>
  <c r="AC864" i="175" s="1"/>
  <c r="AE864" i="175" s="1"/>
  <c r="R864" i="175"/>
  <c r="AB863" i="175"/>
  <c r="AC863" i="175" s="1"/>
  <c r="AE863" i="175" s="1"/>
  <c r="R863" i="175"/>
  <c r="AB862" i="175"/>
  <c r="R862" i="175"/>
  <c r="AB861" i="175"/>
  <c r="AC861" i="175" s="1"/>
  <c r="R861" i="175"/>
  <c r="AB860" i="175"/>
  <c r="AC860" i="175" s="1"/>
  <c r="AE860" i="175" s="1"/>
  <c r="R860" i="175"/>
  <c r="AB859" i="175"/>
  <c r="AC859" i="175" s="1"/>
  <c r="AE859" i="175" s="1"/>
  <c r="R859" i="175"/>
  <c r="AB858" i="175"/>
  <c r="AC858" i="175" s="1"/>
  <c r="AE858" i="175" s="1"/>
  <c r="R858" i="175"/>
  <c r="AB857" i="175"/>
  <c r="AC857" i="175" s="1"/>
  <c r="AE857" i="175" s="1"/>
  <c r="R857" i="175"/>
  <c r="AB856" i="175"/>
  <c r="AC856" i="175" s="1"/>
  <c r="AE856" i="175" s="1"/>
  <c r="R856" i="175"/>
  <c r="AB855" i="175"/>
  <c r="AC855" i="175" s="1"/>
  <c r="AE855" i="175" s="1"/>
  <c r="R855" i="175"/>
  <c r="AB854" i="175"/>
  <c r="AC854" i="175" s="1"/>
  <c r="AE854" i="175" s="1"/>
  <c r="R854" i="175"/>
  <c r="AB853" i="175"/>
  <c r="AC853" i="175" s="1"/>
  <c r="AE853" i="175" s="1"/>
  <c r="R853" i="175"/>
  <c r="AB852" i="175"/>
  <c r="R852" i="175"/>
  <c r="AB851" i="175"/>
  <c r="AC851" i="175" s="1"/>
  <c r="AE851" i="175" s="1"/>
  <c r="R851" i="175"/>
  <c r="AB850" i="175"/>
  <c r="AC850" i="175" s="1"/>
  <c r="AE850" i="175" s="1"/>
  <c r="R850" i="175"/>
  <c r="AB849" i="175"/>
  <c r="AC849" i="175" s="1"/>
  <c r="AE849" i="175" s="1"/>
  <c r="R849" i="175"/>
  <c r="AB848" i="175"/>
  <c r="AC848" i="175" s="1"/>
  <c r="AE848" i="175" s="1"/>
  <c r="R848" i="175"/>
  <c r="AB847" i="175"/>
  <c r="AC847" i="175" s="1"/>
  <c r="AE847" i="175" s="1"/>
  <c r="R847" i="175"/>
  <c r="AB846" i="175"/>
  <c r="AC846" i="175" s="1"/>
  <c r="AE846" i="175" s="1"/>
  <c r="R846" i="175"/>
  <c r="AB845" i="175"/>
  <c r="AC845" i="175" s="1"/>
  <c r="AE845" i="175" s="1"/>
  <c r="R845" i="175"/>
  <c r="AB844" i="175"/>
  <c r="AC844" i="175" s="1"/>
  <c r="AE844" i="175" s="1"/>
  <c r="R844" i="175"/>
  <c r="AC843" i="175"/>
  <c r="AE843" i="175" s="1"/>
  <c r="R843" i="175"/>
  <c r="AB842" i="175"/>
  <c r="AC842" i="175" s="1"/>
  <c r="AE842" i="175" s="1"/>
  <c r="R842" i="175"/>
  <c r="AB841" i="175"/>
  <c r="AC841" i="175" s="1"/>
  <c r="AE841" i="175" s="1"/>
  <c r="R841" i="175"/>
  <c r="AB840" i="175"/>
  <c r="AC840" i="175" s="1"/>
  <c r="AE840" i="175" s="1"/>
  <c r="R840" i="175"/>
  <c r="AB839" i="175"/>
  <c r="AC839" i="175" s="1"/>
  <c r="AE839" i="175" s="1"/>
  <c r="R839" i="175"/>
  <c r="AB838" i="175"/>
  <c r="AC838" i="175" s="1"/>
  <c r="AE838" i="175" s="1"/>
  <c r="R838" i="175"/>
  <c r="AB837" i="175"/>
  <c r="AC837" i="175" s="1"/>
  <c r="AE837" i="175" s="1"/>
  <c r="R837" i="175"/>
  <c r="AB836" i="175"/>
  <c r="AC836" i="175" s="1"/>
  <c r="AE836" i="175" s="1"/>
  <c r="R836" i="175"/>
  <c r="AB835" i="175"/>
  <c r="AC835" i="175" s="1"/>
  <c r="AE835" i="175" s="1"/>
  <c r="R835" i="175"/>
  <c r="AB834" i="175"/>
  <c r="AC834" i="175" s="1"/>
  <c r="AE834" i="175" s="1"/>
  <c r="R834" i="175"/>
  <c r="AB833" i="175"/>
  <c r="AC833" i="175" s="1"/>
  <c r="AE833" i="175" s="1"/>
  <c r="R833" i="175"/>
  <c r="AB832" i="175"/>
  <c r="AC832" i="175" s="1"/>
  <c r="AE832" i="175" s="1"/>
  <c r="R832" i="175"/>
  <c r="AB831" i="175"/>
  <c r="AC831" i="175" s="1"/>
  <c r="AE831" i="175" s="1"/>
  <c r="R831" i="175"/>
  <c r="AB830" i="175"/>
  <c r="AC830" i="175" s="1"/>
  <c r="AE830" i="175" s="1"/>
  <c r="R830" i="175"/>
  <c r="AB829" i="175"/>
  <c r="AC829" i="175" s="1"/>
  <c r="AE829" i="175" s="1"/>
  <c r="R829" i="175"/>
  <c r="AB828" i="175"/>
  <c r="AC828" i="175" s="1"/>
  <c r="AE828" i="175" s="1"/>
  <c r="R828" i="175"/>
  <c r="AB827" i="175"/>
  <c r="R827" i="175"/>
  <c r="AB826" i="175"/>
  <c r="AC826" i="175" s="1"/>
  <c r="AE826" i="175" s="1"/>
  <c r="R826" i="175"/>
  <c r="AB825" i="175"/>
  <c r="AC825" i="175" s="1"/>
  <c r="AE825" i="175" s="1"/>
  <c r="R825" i="175"/>
  <c r="AB824" i="175"/>
  <c r="AC824" i="175" s="1"/>
  <c r="AE824" i="175" s="1"/>
  <c r="R824" i="175"/>
  <c r="AB823" i="175"/>
  <c r="AC823" i="175" s="1"/>
  <c r="AE823" i="175" s="1"/>
  <c r="R823" i="175"/>
  <c r="AB822" i="175"/>
  <c r="AC822" i="175" s="1"/>
  <c r="AE822" i="175" s="1"/>
  <c r="AB821" i="175"/>
  <c r="AC821" i="175" s="1"/>
  <c r="AE821" i="175" s="1"/>
  <c r="R821" i="175"/>
  <c r="AB820" i="175"/>
  <c r="AC820" i="175" s="1"/>
  <c r="AE820" i="175" s="1"/>
  <c r="R820" i="175"/>
  <c r="AB819" i="175"/>
  <c r="AC819" i="175" s="1"/>
  <c r="AE819" i="175" s="1"/>
  <c r="R819" i="175"/>
  <c r="AB818" i="175"/>
  <c r="AC818" i="175" s="1"/>
  <c r="AE818" i="175" s="1"/>
  <c r="R818" i="175"/>
  <c r="AB817" i="175"/>
  <c r="AC817" i="175" s="1"/>
  <c r="AE817" i="175" s="1"/>
  <c r="R817" i="175"/>
  <c r="AB816" i="175"/>
  <c r="AC816" i="175" s="1"/>
  <c r="AE816" i="175" s="1"/>
  <c r="R816" i="175"/>
  <c r="AB815" i="175"/>
  <c r="AC815" i="175" s="1"/>
  <c r="AE815" i="175" s="1"/>
  <c r="R815" i="175"/>
  <c r="AB814" i="175"/>
  <c r="AC814" i="175" s="1"/>
  <c r="AE814" i="175" s="1"/>
  <c r="R814" i="175"/>
  <c r="AB813" i="175"/>
  <c r="AC813" i="175" s="1"/>
  <c r="AE813" i="175" s="1"/>
  <c r="R813" i="175"/>
  <c r="AB812" i="175"/>
  <c r="AC812" i="175" s="1"/>
  <c r="AE812" i="175" s="1"/>
  <c r="R812" i="175"/>
  <c r="AB811" i="175"/>
  <c r="AC811" i="175" s="1"/>
  <c r="AE811" i="175" s="1"/>
  <c r="R811" i="175"/>
  <c r="AB810" i="175"/>
  <c r="AC810" i="175" s="1"/>
  <c r="AE810" i="175" s="1"/>
  <c r="R810" i="175"/>
  <c r="AB809" i="175"/>
  <c r="AC809" i="175" s="1"/>
  <c r="AE809" i="175" s="1"/>
  <c r="R809" i="175"/>
  <c r="AB808" i="175"/>
  <c r="AC808" i="175" s="1"/>
  <c r="AE808" i="175" s="1"/>
  <c r="R808" i="175"/>
  <c r="AB807" i="175"/>
  <c r="AC807" i="175" s="1"/>
  <c r="AE807" i="175" s="1"/>
  <c r="R807" i="175"/>
  <c r="AB806" i="175"/>
  <c r="AC806" i="175" s="1"/>
  <c r="AE806" i="175" s="1"/>
  <c r="R806" i="175"/>
  <c r="AB805" i="175"/>
  <c r="AC805" i="175" s="1"/>
  <c r="AE805" i="175" s="1"/>
  <c r="R805" i="175"/>
  <c r="AB804" i="175"/>
  <c r="AC804" i="175" s="1"/>
  <c r="AE804" i="175" s="1"/>
  <c r="R804" i="175"/>
  <c r="AB803" i="175"/>
  <c r="AC803" i="175" s="1"/>
  <c r="AE803" i="175" s="1"/>
  <c r="R803" i="175"/>
  <c r="AB802" i="175"/>
  <c r="AC802" i="175" s="1"/>
  <c r="AE802" i="175" s="1"/>
  <c r="R802" i="175"/>
  <c r="AB801" i="175"/>
  <c r="AC801" i="175" s="1"/>
  <c r="AE801" i="175" s="1"/>
  <c r="R801" i="175"/>
  <c r="AB800" i="175"/>
  <c r="AC800" i="175" s="1"/>
  <c r="AE800" i="175" s="1"/>
  <c r="R800" i="175"/>
  <c r="AB799" i="175"/>
  <c r="AC799" i="175" s="1"/>
  <c r="AE799" i="175" s="1"/>
  <c r="R799" i="175"/>
  <c r="AB798" i="175"/>
  <c r="AC798" i="175" s="1"/>
  <c r="AE798" i="175" s="1"/>
  <c r="R798" i="175"/>
  <c r="AB797" i="175"/>
  <c r="AC797" i="175" s="1"/>
  <c r="AE797" i="175" s="1"/>
  <c r="R797" i="175"/>
  <c r="AB796" i="175"/>
  <c r="AC796" i="175" s="1"/>
  <c r="AE796" i="175" s="1"/>
  <c r="R796" i="175"/>
  <c r="AB795" i="175"/>
  <c r="AC795" i="175" s="1"/>
  <c r="AE795" i="175" s="1"/>
  <c r="R795" i="175"/>
  <c r="AB794" i="175"/>
  <c r="AC794" i="175" s="1"/>
  <c r="AE794" i="175" s="1"/>
  <c r="R794" i="175"/>
  <c r="AB793" i="175"/>
  <c r="AC793" i="175" s="1"/>
  <c r="AE793" i="175" s="1"/>
  <c r="R793" i="175"/>
  <c r="AB792" i="175"/>
  <c r="AC792" i="175" s="1"/>
  <c r="AE792" i="175" s="1"/>
  <c r="R792" i="175"/>
  <c r="AB791" i="175"/>
  <c r="AC791" i="175" s="1"/>
  <c r="AE791" i="175" s="1"/>
  <c r="R791" i="175"/>
  <c r="AB790" i="175"/>
  <c r="AC790" i="175" s="1"/>
  <c r="AE790" i="175" s="1"/>
  <c r="R790" i="175"/>
  <c r="AB789" i="175"/>
  <c r="AC789" i="175" s="1"/>
  <c r="AE789" i="175" s="1"/>
  <c r="R789" i="175"/>
  <c r="AB788" i="175"/>
  <c r="AC788" i="175" s="1"/>
  <c r="AE788" i="175" s="1"/>
  <c r="R788" i="175"/>
  <c r="AB787" i="175"/>
  <c r="AC787" i="175" s="1"/>
  <c r="AE787" i="175" s="1"/>
  <c r="R787" i="175"/>
  <c r="AB786" i="175"/>
  <c r="AC786" i="175" s="1"/>
  <c r="AE786" i="175" s="1"/>
  <c r="R786" i="175"/>
  <c r="AB785" i="175"/>
  <c r="AC785" i="175" s="1"/>
  <c r="AE785" i="175" s="1"/>
  <c r="R785" i="175"/>
  <c r="AB784" i="175"/>
  <c r="AC784" i="175" s="1"/>
  <c r="AE784" i="175" s="1"/>
  <c r="R784" i="175"/>
  <c r="AB783" i="175"/>
  <c r="AC783" i="175" s="1"/>
  <c r="AE783" i="175" s="1"/>
  <c r="R783" i="175"/>
  <c r="AB782" i="175"/>
  <c r="AC782" i="175" s="1"/>
  <c r="AE782" i="175" s="1"/>
  <c r="R782" i="175"/>
  <c r="AB781" i="175"/>
  <c r="AC781" i="175" s="1"/>
  <c r="AE781" i="175" s="1"/>
  <c r="R781" i="175"/>
  <c r="AB780" i="175"/>
  <c r="AC780" i="175" s="1"/>
  <c r="AE780" i="175" s="1"/>
  <c r="R780" i="175"/>
  <c r="AB779" i="175"/>
  <c r="AC779" i="175" s="1"/>
  <c r="AE779" i="175" s="1"/>
  <c r="R779" i="175"/>
  <c r="AB778" i="175"/>
  <c r="AC778" i="175" s="1"/>
  <c r="AE778" i="175" s="1"/>
  <c r="R778" i="175"/>
  <c r="AB777" i="175"/>
  <c r="AC777" i="175" s="1"/>
  <c r="AE777" i="175" s="1"/>
  <c r="R777" i="175"/>
  <c r="AB776" i="175"/>
  <c r="AC776" i="175" s="1"/>
  <c r="AE776" i="175" s="1"/>
  <c r="R776" i="175"/>
  <c r="AB775" i="175"/>
  <c r="AC775" i="175" s="1"/>
  <c r="AE775" i="175" s="1"/>
  <c r="R775" i="175"/>
  <c r="AB774" i="175"/>
  <c r="AC774" i="175" s="1"/>
  <c r="AE774" i="175" s="1"/>
  <c r="R774" i="175"/>
  <c r="AB773" i="175"/>
  <c r="AC773" i="175" s="1"/>
  <c r="AE773" i="175" s="1"/>
  <c r="R773" i="175"/>
  <c r="AB772" i="175"/>
  <c r="AC772" i="175" s="1"/>
  <c r="AE772" i="175" s="1"/>
  <c r="R772" i="175"/>
  <c r="AB771" i="175"/>
  <c r="AC771" i="175" s="1"/>
  <c r="AE771" i="175" s="1"/>
  <c r="R771" i="175"/>
  <c r="AB770" i="175"/>
  <c r="AC770" i="175" s="1"/>
  <c r="AE770" i="175" s="1"/>
  <c r="R770" i="175"/>
  <c r="AB769" i="175"/>
  <c r="AC769" i="175" s="1"/>
  <c r="AE769" i="175" s="1"/>
  <c r="R769" i="175"/>
  <c r="AB768" i="175"/>
  <c r="AC768" i="175" s="1"/>
  <c r="AE768" i="175" s="1"/>
  <c r="R768" i="175"/>
  <c r="AB767" i="175"/>
  <c r="AC767" i="175" s="1"/>
  <c r="AE767" i="175" s="1"/>
  <c r="R767" i="175"/>
  <c r="AB766" i="175"/>
  <c r="AC766" i="175" s="1"/>
  <c r="AE766" i="175" s="1"/>
  <c r="R766" i="175"/>
  <c r="AB765" i="175"/>
  <c r="AC765" i="175" s="1"/>
  <c r="AE765" i="175" s="1"/>
  <c r="R765" i="175"/>
  <c r="AB764" i="175"/>
  <c r="AC764" i="175" s="1"/>
  <c r="AE764" i="175" s="1"/>
  <c r="R764" i="175"/>
  <c r="AB763" i="175"/>
  <c r="AC763" i="175" s="1"/>
  <c r="AE763" i="175" s="1"/>
  <c r="R763" i="175"/>
  <c r="AB762" i="175"/>
  <c r="AC762" i="175" s="1"/>
  <c r="AE762" i="175" s="1"/>
  <c r="R762" i="175"/>
  <c r="AB761" i="175"/>
  <c r="AC761" i="175" s="1"/>
  <c r="AE761" i="175" s="1"/>
  <c r="R761" i="175"/>
  <c r="AB760" i="175"/>
  <c r="AC760" i="175" s="1"/>
  <c r="AE760" i="175" s="1"/>
  <c r="R760" i="175"/>
  <c r="AB759" i="175"/>
  <c r="AC759" i="175" s="1"/>
  <c r="AE759" i="175" s="1"/>
  <c r="R759" i="175"/>
  <c r="AB758" i="175"/>
  <c r="AC758" i="175" s="1"/>
  <c r="AE758" i="175" s="1"/>
  <c r="R758" i="175"/>
  <c r="AB757" i="175"/>
  <c r="AC757" i="175" s="1"/>
  <c r="AE757" i="175" s="1"/>
  <c r="R757" i="175"/>
  <c r="AB756" i="175"/>
  <c r="AC756" i="175" s="1"/>
  <c r="AE756" i="175" s="1"/>
  <c r="R756" i="175"/>
  <c r="AB755" i="175"/>
  <c r="AC755" i="175" s="1"/>
  <c r="AE755" i="175" s="1"/>
  <c r="R755" i="175"/>
  <c r="AB754" i="175"/>
  <c r="AC754" i="175" s="1"/>
  <c r="AE754" i="175" s="1"/>
  <c r="R754" i="175"/>
  <c r="AB753" i="175"/>
  <c r="AC753" i="175" s="1"/>
  <c r="AE753" i="175" s="1"/>
  <c r="R753" i="175"/>
  <c r="AB752" i="175"/>
  <c r="AC752" i="175" s="1"/>
  <c r="AE752" i="175" s="1"/>
  <c r="R752" i="175"/>
  <c r="AB751" i="175"/>
  <c r="AC751" i="175" s="1"/>
  <c r="AE751" i="175" s="1"/>
  <c r="R751" i="175"/>
  <c r="AB750" i="175"/>
  <c r="AC750" i="175" s="1"/>
  <c r="AE750" i="175" s="1"/>
  <c r="R750" i="175"/>
  <c r="AB749" i="175"/>
  <c r="AC749" i="175" s="1"/>
  <c r="AE749" i="175" s="1"/>
  <c r="R749" i="175"/>
  <c r="AB748" i="175"/>
  <c r="AC748" i="175" s="1"/>
  <c r="AE748" i="175" s="1"/>
  <c r="R748" i="175"/>
  <c r="AB747" i="175"/>
  <c r="AC747" i="175" s="1"/>
  <c r="AE747" i="175" s="1"/>
  <c r="R747" i="175"/>
  <c r="AB746" i="175"/>
  <c r="AC746" i="175" s="1"/>
  <c r="AE746" i="175" s="1"/>
  <c r="R746" i="175"/>
  <c r="AB745" i="175"/>
  <c r="AC745" i="175" s="1"/>
  <c r="AE745" i="175" s="1"/>
  <c r="R745" i="175"/>
  <c r="AB744" i="175"/>
  <c r="AC744" i="175" s="1"/>
  <c r="AE744" i="175" s="1"/>
  <c r="R744" i="175"/>
  <c r="AB743" i="175"/>
  <c r="AC743" i="175" s="1"/>
  <c r="AE743" i="175" s="1"/>
  <c r="R743" i="175"/>
  <c r="AB742" i="175"/>
  <c r="AC742" i="175" s="1"/>
  <c r="AE742" i="175" s="1"/>
  <c r="R742" i="175"/>
  <c r="AB741" i="175"/>
  <c r="AC741" i="175" s="1"/>
  <c r="AE741" i="175" s="1"/>
  <c r="R741" i="175"/>
  <c r="AB740" i="175"/>
  <c r="AC740" i="175" s="1"/>
  <c r="AE740" i="175" s="1"/>
  <c r="R740" i="175"/>
  <c r="AB739" i="175"/>
  <c r="AC739" i="175" s="1"/>
  <c r="AE739" i="175" s="1"/>
  <c r="R739" i="175"/>
  <c r="AB738" i="175"/>
  <c r="AC738" i="175" s="1"/>
  <c r="AE738" i="175" s="1"/>
  <c r="R738" i="175"/>
  <c r="AB737" i="175"/>
  <c r="AC737" i="175" s="1"/>
  <c r="AE737" i="175" s="1"/>
  <c r="R737" i="175"/>
  <c r="AB736" i="175"/>
  <c r="AC736" i="175" s="1"/>
  <c r="AE736" i="175" s="1"/>
  <c r="R736" i="175"/>
  <c r="AB735" i="175"/>
  <c r="AC735" i="175" s="1"/>
  <c r="AE735" i="175" s="1"/>
  <c r="R735" i="175"/>
  <c r="AB734" i="175"/>
  <c r="AC734" i="175" s="1"/>
  <c r="AE734" i="175" s="1"/>
  <c r="R734" i="175"/>
  <c r="AB733" i="175"/>
  <c r="AC733" i="175" s="1"/>
  <c r="AE733" i="175" s="1"/>
  <c r="R733" i="175"/>
  <c r="AB732" i="175"/>
  <c r="AC732" i="175" s="1"/>
  <c r="AE732" i="175" s="1"/>
  <c r="R732" i="175"/>
  <c r="AB731" i="175"/>
  <c r="AC731" i="175" s="1"/>
  <c r="AE731" i="175" s="1"/>
  <c r="R731" i="175"/>
  <c r="AB730" i="175"/>
  <c r="AC730" i="175" s="1"/>
  <c r="AE730" i="175" s="1"/>
  <c r="R730" i="175"/>
  <c r="AB729" i="175"/>
  <c r="AC729" i="175" s="1"/>
  <c r="AE729" i="175" s="1"/>
  <c r="R729" i="175"/>
  <c r="AB728" i="175"/>
  <c r="AC728" i="175" s="1"/>
  <c r="AE728" i="175" s="1"/>
  <c r="R728" i="175"/>
  <c r="AB727" i="175"/>
  <c r="AC727" i="175" s="1"/>
  <c r="AE727" i="175" s="1"/>
  <c r="R727" i="175"/>
  <c r="AC726" i="175"/>
  <c r="AE726" i="175" s="1"/>
  <c r="R726" i="175"/>
  <c r="AB725" i="175"/>
  <c r="AC725" i="175" s="1"/>
  <c r="AE725" i="175" s="1"/>
  <c r="R725" i="175"/>
  <c r="AB724" i="175"/>
  <c r="R724" i="175"/>
  <c r="AB723" i="175"/>
  <c r="AC723" i="175" s="1"/>
  <c r="AE723" i="175" s="1"/>
  <c r="R723" i="175"/>
  <c r="AB722" i="175"/>
  <c r="R722" i="175"/>
  <c r="AB721" i="175"/>
  <c r="AC721" i="175" s="1"/>
  <c r="AE721" i="175" s="1"/>
  <c r="R721" i="175"/>
  <c r="AB720" i="175"/>
  <c r="AC720" i="175" s="1"/>
  <c r="AE720" i="175" s="1"/>
  <c r="R720" i="175"/>
  <c r="AB719" i="175"/>
  <c r="AC719" i="175" s="1"/>
  <c r="AE719" i="175" s="1"/>
  <c r="R719" i="175"/>
  <c r="AB718" i="175"/>
  <c r="AC718" i="175" s="1"/>
  <c r="AE718" i="175" s="1"/>
  <c r="R718" i="175"/>
  <c r="AB717" i="175"/>
  <c r="AC717" i="175" s="1"/>
  <c r="AE717" i="175" s="1"/>
  <c r="R717" i="175"/>
  <c r="AB716" i="175"/>
  <c r="AC716" i="175" s="1"/>
  <c r="AE716" i="175" s="1"/>
  <c r="R716" i="175"/>
  <c r="AB715" i="175"/>
  <c r="AC715" i="175" s="1"/>
  <c r="AE715" i="175" s="1"/>
  <c r="R715" i="175"/>
  <c r="AB714" i="175"/>
  <c r="AC714" i="175" s="1"/>
  <c r="AE714" i="175" s="1"/>
  <c r="R714" i="175"/>
  <c r="AB713" i="175"/>
  <c r="AC713" i="175" s="1"/>
  <c r="AE713" i="175" s="1"/>
  <c r="R713" i="175"/>
  <c r="AB712" i="175"/>
  <c r="AC712" i="175" s="1"/>
  <c r="AE712" i="175" s="1"/>
  <c r="R712" i="175"/>
  <c r="AB711" i="175"/>
  <c r="AC711" i="175" s="1"/>
  <c r="AE711" i="175" s="1"/>
  <c r="R711" i="175"/>
  <c r="AB710" i="175"/>
  <c r="AC710" i="175" s="1"/>
  <c r="AE710" i="175" s="1"/>
  <c r="R710" i="175"/>
  <c r="AB709" i="175"/>
  <c r="AC709" i="175" s="1"/>
  <c r="AE709" i="175" s="1"/>
  <c r="R709" i="175"/>
  <c r="AB708" i="175"/>
  <c r="AC708" i="175" s="1"/>
  <c r="AE708" i="175" s="1"/>
  <c r="R708" i="175"/>
  <c r="AB707" i="175"/>
  <c r="AC707" i="175" s="1"/>
  <c r="AE707" i="175" s="1"/>
  <c r="R707" i="175"/>
  <c r="AB706" i="175"/>
  <c r="AC706" i="175" s="1"/>
  <c r="AE706" i="175" s="1"/>
  <c r="R706" i="175"/>
  <c r="AB705" i="175"/>
  <c r="AC705" i="175" s="1"/>
  <c r="AE705" i="175" s="1"/>
  <c r="R705" i="175"/>
  <c r="AB704" i="175"/>
  <c r="AC704" i="175" s="1"/>
  <c r="AE704" i="175" s="1"/>
  <c r="R704" i="175"/>
  <c r="AB703" i="175"/>
  <c r="AC703" i="175" s="1"/>
  <c r="AE703" i="175" s="1"/>
  <c r="R703" i="175"/>
  <c r="AC702" i="175"/>
  <c r="AE702" i="175" s="1"/>
  <c r="R702" i="175"/>
  <c r="AB701" i="175"/>
  <c r="AC701" i="175" s="1"/>
  <c r="AE701" i="175" s="1"/>
  <c r="R701" i="175"/>
  <c r="AB700" i="175"/>
  <c r="AC700" i="175" s="1"/>
  <c r="AE700" i="175" s="1"/>
  <c r="R700" i="175"/>
  <c r="AB699" i="175"/>
  <c r="R699" i="175"/>
  <c r="AB698" i="175"/>
  <c r="AC698" i="175" s="1"/>
  <c r="AE698" i="175" s="1"/>
  <c r="R698" i="175"/>
  <c r="AB697" i="175"/>
  <c r="AC697" i="175" s="1"/>
  <c r="AE697" i="175" s="1"/>
  <c r="R697" i="175"/>
  <c r="AB696" i="175"/>
  <c r="AC696" i="175" s="1"/>
  <c r="AE696" i="175" s="1"/>
  <c r="R696" i="175"/>
  <c r="AB695" i="175"/>
  <c r="AC695" i="175" s="1"/>
  <c r="AE695" i="175" s="1"/>
  <c r="R695" i="175"/>
  <c r="AB694" i="175"/>
  <c r="AC694" i="175" s="1"/>
  <c r="AE694" i="175" s="1"/>
  <c r="R694" i="175"/>
  <c r="AB693" i="175"/>
  <c r="AC693" i="175" s="1"/>
  <c r="AE693" i="175" s="1"/>
  <c r="R693" i="175"/>
  <c r="AB692" i="175"/>
  <c r="AC692" i="175" s="1"/>
  <c r="AE692" i="175" s="1"/>
  <c r="R692" i="175"/>
  <c r="AB691" i="175"/>
  <c r="AC691" i="175" s="1"/>
  <c r="AE691" i="175" s="1"/>
  <c r="R691" i="175"/>
  <c r="AB690" i="175"/>
  <c r="AC690" i="175" s="1"/>
  <c r="AE690" i="175" s="1"/>
  <c r="R690" i="175"/>
  <c r="AB689" i="175"/>
  <c r="AC689" i="175" s="1"/>
  <c r="AE689" i="175" s="1"/>
  <c r="R689" i="175"/>
  <c r="AB688" i="175"/>
  <c r="AC688" i="175" s="1"/>
  <c r="AE688" i="175" s="1"/>
  <c r="R688" i="175"/>
  <c r="AB687" i="175"/>
  <c r="AC687" i="175" s="1"/>
  <c r="AE687" i="175" s="1"/>
  <c r="R687" i="175"/>
  <c r="AB686" i="175"/>
  <c r="AC686" i="175" s="1"/>
  <c r="AE686" i="175" s="1"/>
  <c r="R686" i="175"/>
  <c r="AB685" i="175"/>
  <c r="AC685" i="175" s="1"/>
  <c r="AE685" i="175" s="1"/>
  <c r="R685" i="175"/>
  <c r="AB684" i="175"/>
  <c r="R684" i="175"/>
  <c r="AB683" i="175"/>
  <c r="AC683" i="175" s="1"/>
  <c r="AE683" i="175" s="1"/>
  <c r="R683" i="175"/>
  <c r="AB682" i="175"/>
  <c r="AC682" i="175" s="1"/>
  <c r="AE682" i="175" s="1"/>
  <c r="R682" i="175"/>
  <c r="AB681" i="175"/>
  <c r="AC681" i="175" s="1"/>
  <c r="AE681" i="175" s="1"/>
  <c r="R681" i="175"/>
  <c r="AB680" i="175"/>
  <c r="AC680" i="175" s="1"/>
  <c r="AE680" i="175" s="1"/>
  <c r="R680" i="175"/>
  <c r="AB679" i="175"/>
  <c r="AC679" i="175" s="1"/>
  <c r="AE679" i="175" s="1"/>
  <c r="R679" i="175"/>
  <c r="AB678" i="175"/>
  <c r="AC678" i="175" s="1"/>
  <c r="AE678" i="175" s="1"/>
  <c r="R678" i="175"/>
  <c r="AB677" i="175"/>
  <c r="AC677" i="175" s="1"/>
  <c r="AE677" i="175" s="1"/>
  <c r="R677" i="175"/>
  <c r="AB676" i="175"/>
  <c r="AC676" i="175" s="1"/>
  <c r="AE676" i="175" s="1"/>
  <c r="R676" i="175"/>
  <c r="AB675" i="175"/>
  <c r="AC675" i="175" s="1"/>
  <c r="AE675" i="175" s="1"/>
  <c r="R675" i="175"/>
  <c r="AB674" i="175"/>
  <c r="AC674" i="175" s="1"/>
  <c r="AE674" i="175" s="1"/>
  <c r="R674" i="175"/>
  <c r="AB673" i="175"/>
  <c r="AC673" i="175" s="1"/>
  <c r="AE673" i="175" s="1"/>
  <c r="R673" i="175"/>
  <c r="AB672" i="175"/>
  <c r="AC672" i="175" s="1"/>
  <c r="AE672" i="175" s="1"/>
  <c r="R672" i="175"/>
  <c r="AB671" i="175"/>
  <c r="AC671" i="175" s="1"/>
  <c r="AE671" i="175" s="1"/>
  <c r="R671" i="175"/>
  <c r="AB670" i="175"/>
  <c r="AC670" i="175" s="1"/>
  <c r="AE670" i="175" s="1"/>
  <c r="R670" i="175"/>
  <c r="AB669" i="175"/>
  <c r="AC669" i="175" s="1"/>
  <c r="AE669" i="175" s="1"/>
  <c r="R669" i="175"/>
  <c r="AB668" i="175"/>
  <c r="R668" i="175"/>
  <c r="AB667" i="175"/>
  <c r="AC667" i="175" s="1"/>
  <c r="AE667" i="175" s="1"/>
  <c r="R667" i="175"/>
  <c r="AB666" i="175"/>
  <c r="AC666" i="175" s="1"/>
  <c r="AE666" i="175" s="1"/>
  <c r="R666" i="175"/>
  <c r="AB665" i="175"/>
  <c r="AC665" i="175" s="1"/>
  <c r="AE665" i="175" s="1"/>
  <c r="R665" i="175"/>
  <c r="AB664" i="175"/>
  <c r="R664" i="175"/>
  <c r="AB663" i="175"/>
  <c r="AC663" i="175" s="1"/>
  <c r="AE663" i="175" s="1"/>
  <c r="R663" i="175"/>
  <c r="AB662" i="175"/>
  <c r="AC662" i="175" s="1"/>
  <c r="AE662" i="175" s="1"/>
  <c r="R662" i="175"/>
  <c r="AB661" i="175"/>
  <c r="AC661" i="175" s="1"/>
  <c r="AE661" i="175" s="1"/>
  <c r="R661" i="175"/>
  <c r="AB660" i="175"/>
  <c r="AC660" i="175" s="1"/>
  <c r="AE660" i="175" s="1"/>
  <c r="R660" i="175"/>
  <c r="AB659" i="175"/>
  <c r="AC659" i="175" s="1"/>
  <c r="AE659" i="175" s="1"/>
  <c r="R659" i="175"/>
  <c r="AB658" i="175"/>
  <c r="AC658" i="175" s="1"/>
  <c r="AE658" i="175" s="1"/>
  <c r="R658" i="175"/>
  <c r="AB657" i="175"/>
  <c r="AC657" i="175" s="1"/>
  <c r="AE657" i="175" s="1"/>
  <c r="R657" i="175"/>
  <c r="AB656" i="175"/>
  <c r="AC656" i="175" s="1"/>
  <c r="AE656" i="175" s="1"/>
  <c r="R656" i="175"/>
  <c r="AB655" i="175"/>
  <c r="AC655" i="175" s="1"/>
  <c r="AE655" i="175" s="1"/>
  <c r="R655" i="175"/>
  <c r="AB654" i="175"/>
  <c r="AC654" i="175" s="1"/>
  <c r="AE654" i="175" s="1"/>
  <c r="R654" i="175"/>
  <c r="AB653" i="175"/>
  <c r="AC653" i="175" s="1"/>
  <c r="AE653" i="175" s="1"/>
  <c r="R653" i="175"/>
  <c r="AB652" i="175"/>
  <c r="AC652" i="175" s="1"/>
  <c r="AE652" i="175" s="1"/>
  <c r="R652" i="175"/>
  <c r="AB651" i="175"/>
  <c r="AC651" i="175" s="1"/>
  <c r="AE651" i="175" s="1"/>
  <c r="R651" i="175"/>
  <c r="AC650" i="175"/>
  <c r="AE650" i="175" s="1"/>
  <c r="R650" i="175"/>
  <c r="AB649" i="175"/>
  <c r="AC649" i="175" s="1"/>
  <c r="AE649" i="175" s="1"/>
  <c r="R649" i="175"/>
  <c r="AB648" i="175"/>
  <c r="AC648" i="175" s="1"/>
  <c r="AE648" i="175" s="1"/>
  <c r="R648" i="175"/>
  <c r="AB647" i="175"/>
  <c r="AC647" i="175" s="1"/>
  <c r="AE647" i="175" s="1"/>
  <c r="R647" i="175"/>
  <c r="AB646" i="175"/>
  <c r="AC646" i="175" s="1"/>
  <c r="AE646" i="175" s="1"/>
  <c r="R646" i="175"/>
  <c r="AB645" i="175"/>
  <c r="AC645" i="175" s="1"/>
  <c r="AE645" i="175" s="1"/>
  <c r="R645" i="175"/>
  <c r="AB644" i="175"/>
  <c r="AC644" i="175" s="1"/>
  <c r="AE644" i="175" s="1"/>
  <c r="R644" i="175"/>
  <c r="AB643" i="175"/>
  <c r="AC643" i="175" s="1"/>
  <c r="R643" i="175"/>
  <c r="AB642" i="175"/>
  <c r="AC642" i="175" s="1"/>
  <c r="R642" i="175"/>
  <c r="AB641" i="175"/>
  <c r="AC641" i="175" s="1"/>
  <c r="AE641" i="175" s="1"/>
  <c r="R641" i="175"/>
  <c r="AB640" i="175"/>
  <c r="R640" i="175"/>
  <c r="AB639" i="175"/>
  <c r="AC639" i="175" s="1"/>
  <c r="R639" i="175"/>
  <c r="AB638" i="175"/>
  <c r="AC638" i="175" s="1"/>
  <c r="AE638" i="175" s="1"/>
  <c r="R638" i="175"/>
  <c r="AB637" i="175"/>
  <c r="AC637" i="175" s="1"/>
  <c r="AE637" i="175" s="1"/>
  <c r="R637" i="175"/>
  <c r="AB636" i="175"/>
  <c r="AC636" i="175" s="1"/>
  <c r="AE636" i="175" s="1"/>
  <c r="R636" i="175"/>
  <c r="AB635" i="175"/>
  <c r="AC635" i="175" s="1"/>
  <c r="AE635" i="175" s="1"/>
  <c r="R635" i="175"/>
  <c r="AB634" i="175"/>
  <c r="AC634" i="175" s="1"/>
  <c r="R634" i="175"/>
  <c r="AB633" i="175"/>
  <c r="R633" i="175"/>
  <c r="AB632" i="175"/>
  <c r="AC632" i="175" s="1"/>
  <c r="AE632" i="175" s="1"/>
  <c r="R632" i="175"/>
  <c r="AB631" i="175"/>
  <c r="AC631" i="175" s="1"/>
  <c r="AE631" i="175" s="1"/>
  <c r="R631" i="175"/>
  <c r="AB630" i="175"/>
  <c r="AC630" i="175" s="1"/>
  <c r="AE630" i="175" s="1"/>
  <c r="R630" i="175"/>
  <c r="AB629" i="175"/>
  <c r="AC629" i="175" s="1"/>
  <c r="AE629" i="175" s="1"/>
  <c r="R629" i="175"/>
  <c r="AB628" i="175"/>
  <c r="AC628" i="175" s="1"/>
  <c r="AE628" i="175" s="1"/>
  <c r="R628" i="175"/>
  <c r="AB627" i="175"/>
  <c r="AC627" i="175" s="1"/>
  <c r="R627" i="175"/>
  <c r="AB626" i="175"/>
  <c r="AC626" i="175" s="1"/>
  <c r="AE626" i="175" s="1"/>
  <c r="R626" i="175"/>
  <c r="AB625" i="175"/>
  <c r="AC625" i="175" s="1"/>
  <c r="R625" i="175"/>
  <c r="AB624" i="175"/>
  <c r="AC624" i="175" s="1"/>
  <c r="AE624" i="175" s="1"/>
  <c r="R624" i="175"/>
  <c r="AB623" i="175"/>
  <c r="AC623" i="175" s="1"/>
  <c r="AE623" i="175" s="1"/>
  <c r="R623" i="175"/>
  <c r="AB622" i="175"/>
  <c r="AC622" i="175" s="1"/>
  <c r="AE622" i="175" s="1"/>
  <c r="R622" i="175"/>
  <c r="AB621" i="175"/>
  <c r="AC621" i="175" s="1"/>
  <c r="AE621" i="175" s="1"/>
  <c r="R621" i="175"/>
  <c r="AB620" i="175"/>
  <c r="AC620" i="175" s="1"/>
  <c r="AE620" i="175" s="1"/>
  <c r="R620" i="175"/>
  <c r="AB619" i="175"/>
  <c r="R619" i="175"/>
  <c r="AB618" i="175"/>
  <c r="R618" i="175"/>
  <c r="AB617" i="175"/>
  <c r="R617" i="175"/>
  <c r="AB616" i="175"/>
  <c r="AC616" i="175" s="1"/>
  <c r="AE616" i="175" s="1"/>
  <c r="R616" i="175"/>
  <c r="AB615" i="175"/>
  <c r="R615" i="175"/>
  <c r="AB614" i="175"/>
  <c r="AC614" i="175" s="1"/>
  <c r="AE614" i="175" s="1"/>
  <c r="R614" i="175"/>
  <c r="AB613" i="175"/>
  <c r="AC613" i="175" s="1"/>
  <c r="AE613" i="175" s="1"/>
  <c r="R613" i="175"/>
  <c r="AB612" i="175"/>
  <c r="AC612" i="175" s="1"/>
  <c r="AE612" i="175" s="1"/>
  <c r="R612" i="175"/>
  <c r="AB611" i="175"/>
  <c r="AC611" i="175" s="1"/>
  <c r="AE611" i="175" s="1"/>
  <c r="R611" i="175"/>
  <c r="AB610" i="175"/>
  <c r="AC610" i="175" s="1"/>
  <c r="AE610" i="175" s="1"/>
  <c r="R610" i="175"/>
  <c r="AB609" i="175"/>
  <c r="AC609" i="175" s="1"/>
  <c r="AE609" i="175" s="1"/>
  <c r="R609" i="175"/>
  <c r="AB608" i="175"/>
  <c r="AC608" i="175" s="1"/>
  <c r="AE608" i="175" s="1"/>
  <c r="R608" i="175"/>
  <c r="AB607" i="175"/>
  <c r="AC607" i="175" s="1"/>
  <c r="AE607" i="175" s="1"/>
  <c r="R607" i="175"/>
  <c r="AB606" i="175"/>
  <c r="R606" i="175"/>
  <c r="AB605" i="175"/>
  <c r="AC605" i="175" s="1"/>
  <c r="AE605" i="175" s="1"/>
  <c r="R605" i="175"/>
  <c r="AB604" i="175"/>
  <c r="AC604" i="175" s="1"/>
  <c r="AE604" i="175" s="1"/>
  <c r="R604" i="175"/>
  <c r="AB603" i="175"/>
  <c r="AC603" i="175" s="1"/>
  <c r="AE603" i="175" s="1"/>
  <c r="R603" i="175"/>
  <c r="AB602" i="175"/>
  <c r="AC602" i="175" s="1"/>
  <c r="AE602" i="175" s="1"/>
  <c r="R602" i="175"/>
  <c r="AB601" i="175"/>
  <c r="AC601" i="175" s="1"/>
  <c r="AE601" i="175" s="1"/>
  <c r="R601" i="175"/>
  <c r="AB600" i="175"/>
  <c r="AC600" i="175" s="1"/>
  <c r="AE600" i="175" s="1"/>
  <c r="R600" i="175"/>
  <c r="AB599" i="175"/>
  <c r="AC599" i="175" s="1"/>
  <c r="AE599" i="175" s="1"/>
  <c r="R599" i="175"/>
  <c r="AB598" i="175"/>
  <c r="AC598" i="175" s="1"/>
  <c r="AE598" i="175" s="1"/>
  <c r="R598" i="175"/>
  <c r="AB597" i="175"/>
  <c r="AC597" i="175" s="1"/>
  <c r="AE597" i="175" s="1"/>
  <c r="R597" i="175"/>
  <c r="AB596" i="175"/>
  <c r="R596" i="175"/>
  <c r="AB595" i="175"/>
  <c r="AC595" i="175" s="1"/>
  <c r="AE595" i="175" s="1"/>
  <c r="R595" i="175"/>
  <c r="AB594" i="175"/>
  <c r="AC594" i="175" s="1"/>
  <c r="AE594" i="175" s="1"/>
  <c r="R594" i="175"/>
  <c r="AB593" i="175"/>
  <c r="AC593" i="175" s="1"/>
  <c r="AE593" i="175" s="1"/>
  <c r="R593" i="175"/>
  <c r="AB592" i="175"/>
  <c r="AC592" i="175" s="1"/>
  <c r="AE592" i="175" s="1"/>
  <c r="R592" i="175"/>
  <c r="AB591" i="175"/>
  <c r="AC591" i="175" s="1"/>
  <c r="AE591" i="175" s="1"/>
  <c r="R591" i="175"/>
  <c r="AB590" i="175"/>
  <c r="AC590" i="175" s="1"/>
  <c r="R590" i="175"/>
  <c r="AB589" i="175"/>
  <c r="AC589" i="175" s="1"/>
  <c r="R589" i="175"/>
  <c r="AB588" i="175"/>
  <c r="AC588" i="175" s="1"/>
  <c r="AE588" i="175" s="1"/>
  <c r="R588" i="175"/>
  <c r="AB587" i="175"/>
  <c r="AC587" i="175" s="1"/>
  <c r="AE587" i="175" s="1"/>
  <c r="R587" i="175"/>
  <c r="AB586" i="175"/>
  <c r="AC586" i="175" s="1"/>
  <c r="AE586" i="175" s="1"/>
  <c r="R586" i="175"/>
  <c r="AB585" i="175"/>
  <c r="R585" i="175"/>
  <c r="AB584" i="175"/>
  <c r="AC584" i="175" s="1"/>
  <c r="AE584" i="175" s="1"/>
  <c r="R584" i="175"/>
  <c r="AB583" i="175"/>
  <c r="AC583" i="175" s="1"/>
  <c r="AE583" i="175" s="1"/>
  <c r="R583" i="175"/>
  <c r="AB582" i="175"/>
  <c r="AC582" i="175" s="1"/>
  <c r="AE582" i="175" s="1"/>
  <c r="R582" i="175"/>
  <c r="AB581" i="175"/>
  <c r="AC581" i="175" s="1"/>
  <c r="AE581" i="175" s="1"/>
  <c r="R581" i="175"/>
  <c r="AB580" i="175"/>
  <c r="AC580" i="175" s="1"/>
  <c r="AE580" i="175" s="1"/>
  <c r="R580" i="175"/>
  <c r="AB579" i="175"/>
  <c r="AC579" i="175" s="1"/>
  <c r="AE579" i="175" s="1"/>
  <c r="R579" i="175"/>
  <c r="AB578" i="175"/>
  <c r="AC578" i="175" s="1"/>
  <c r="AE578" i="175" s="1"/>
  <c r="R578" i="175"/>
  <c r="AB577" i="175"/>
  <c r="AC577" i="175" s="1"/>
  <c r="AE577" i="175" s="1"/>
  <c r="R577" i="175"/>
  <c r="AB576" i="175"/>
  <c r="AC576" i="175" s="1"/>
  <c r="AE576" i="175" s="1"/>
  <c r="R576" i="175"/>
  <c r="AB575" i="175"/>
  <c r="AC575" i="175" s="1"/>
  <c r="AE575" i="175" s="1"/>
  <c r="R575" i="175"/>
  <c r="AB574" i="175"/>
  <c r="AC574" i="175" s="1"/>
  <c r="AE574" i="175" s="1"/>
  <c r="R574" i="175"/>
  <c r="AB573" i="175"/>
  <c r="AC573" i="175" s="1"/>
  <c r="AE573" i="175" s="1"/>
  <c r="R573" i="175"/>
  <c r="AB572" i="175"/>
  <c r="AC572" i="175" s="1"/>
  <c r="AE572" i="175" s="1"/>
  <c r="R572" i="175"/>
  <c r="AB571" i="175"/>
  <c r="AC571" i="175" s="1"/>
  <c r="AE571" i="175" s="1"/>
  <c r="R571" i="175"/>
  <c r="AB570" i="175"/>
  <c r="AC570" i="175" s="1"/>
  <c r="AE570" i="175" s="1"/>
  <c r="R570" i="175"/>
  <c r="AB569" i="175"/>
  <c r="AC569" i="175" s="1"/>
  <c r="AE569" i="175" s="1"/>
  <c r="R569" i="175"/>
  <c r="AB568" i="175"/>
  <c r="AC568" i="175" s="1"/>
  <c r="AE568" i="175" s="1"/>
  <c r="R568" i="175"/>
  <c r="AB567" i="175"/>
  <c r="AC567" i="175" s="1"/>
  <c r="AE567" i="175" s="1"/>
  <c r="R567" i="175"/>
  <c r="AB566" i="175"/>
  <c r="AC566" i="175" s="1"/>
  <c r="AE566" i="175" s="1"/>
  <c r="R566" i="175"/>
  <c r="AB565" i="175"/>
  <c r="R565" i="175"/>
  <c r="AB564" i="175"/>
  <c r="AC564" i="175" s="1"/>
  <c r="AE564" i="175" s="1"/>
  <c r="R564" i="175"/>
  <c r="AB563" i="175"/>
  <c r="R563" i="175"/>
  <c r="AB562" i="175"/>
  <c r="AC562" i="175" s="1"/>
  <c r="AE562" i="175" s="1"/>
  <c r="R562" i="175"/>
  <c r="AB561" i="175"/>
  <c r="R561" i="175"/>
  <c r="AB560" i="175"/>
  <c r="AC560" i="175" s="1"/>
  <c r="AE560" i="175" s="1"/>
  <c r="R560" i="175"/>
  <c r="AB559" i="175"/>
  <c r="AC559" i="175" s="1"/>
  <c r="AE559" i="175" s="1"/>
  <c r="R559" i="175"/>
  <c r="AB558" i="175"/>
  <c r="AC558" i="175" s="1"/>
  <c r="AE558" i="175" s="1"/>
  <c r="R558" i="175"/>
  <c r="AB557" i="175"/>
  <c r="AC557" i="175" s="1"/>
  <c r="AE557" i="175" s="1"/>
  <c r="R557" i="175"/>
  <c r="AB556" i="175"/>
  <c r="R556" i="175"/>
  <c r="AB555" i="175"/>
  <c r="AC555" i="175" s="1"/>
  <c r="AE555" i="175" s="1"/>
  <c r="R555" i="175"/>
  <c r="AB554" i="175"/>
  <c r="AC554" i="175" s="1"/>
  <c r="AE554" i="175" s="1"/>
  <c r="R554" i="175"/>
  <c r="AB553" i="175"/>
  <c r="AC553" i="175" s="1"/>
  <c r="AE553" i="175" s="1"/>
  <c r="R553" i="175"/>
  <c r="AB552" i="175"/>
  <c r="AC552" i="175" s="1"/>
  <c r="AE552" i="175" s="1"/>
  <c r="R552" i="175"/>
  <c r="AB551" i="175"/>
  <c r="AC551" i="175" s="1"/>
  <c r="AE551" i="175" s="1"/>
  <c r="R551" i="175"/>
  <c r="K551" i="175"/>
  <c r="AB550" i="175"/>
  <c r="AC550" i="175" s="1"/>
  <c r="AE550" i="175" s="1"/>
  <c r="R550" i="175"/>
  <c r="K550" i="175"/>
  <c r="AB549" i="175"/>
  <c r="AC549" i="175" s="1"/>
  <c r="AE549" i="175" s="1"/>
  <c r="R549" i="175"/>
  <c r="K549" i="175"/>
  <c r="AB548" i="175"/>
  <c r="AC548" i="175" s="1"/>
  <c r="AE548" i="175" s="1"/>
  <c r="R548" i="175"/>
  <c r="K548" i="175"/>
  <c r="AB547" i="175"/>
  <c r="AC547" i="175" s="1"/>
  <c r="AE547" i="175" s="1"/>
  <c r="R547" i="175"/>
  <c r="K547" i="175"/>
  <c r="AB546" i="175"/>
  <c r="AC546" i="175" s="1"/>
  <c r="AE546" i="175" s="1"/>
  <c r="R546" i="175"/>
  <c r="K546" i="175"/>
  <c r="AB545" i="175"/>
  <c r="AC545" i="175" s="1"/>
  <c r="AE545" i="175" s="1"/>
  <c r="R545" i="175"/>
  <c r="K545" i="175"/>
  <c r="AB544" i="175"/>
  <c r="AC544" i="175" s="1"/>
  <c r="AE544" i="175" s="1"/>
  <c r="AB543" i="175"/>
  <c r="AC543" i="175" s="1"/>
  <c r="AE543" i="175" s="1"/>
  <c r="R543" i="175"/>
  <c r="K543" i="175"/>
  <c r="AB542" i="175"/>
  <c r="AC542" i="175" s="1"/>
  <c r="AE542" i="175" s="1"/>
  <c r="R542" i="175"/>
  <c r="AB541" i="175"/>
  <c r="AC541" i="175" s="1"/>
  <c r="AE541" i="175" s="1"/>
  <c r="R541" i="175"/>
  <c r="AB540" i="175"/>
  <c r="AC540" i="175" s="1"/>
  <c r="AE540" i="175" s="1"/>
  <c r="R540" i="175"/>
  <c r="AB539" i="175"/>
  <c r="AC539" i="175" s="1"/>
  <c r="AE539" i="175" s="1"/>
  <c r="R539" i="175"/>
  <c r="AB538" i="175"/>
  <c r="AC538" i="175" s="1"/>
  <c r="AE538" i="175" s="1"/>
  <c r="R538" i="175"/>
  <c r="AB537" i="175"/>
  <c r="AC537" i="175" s="1"/>
  <c r="AE537" i="175" s="1"/>
  <c r="R537" i="175"/>
  <c r="AB536" i="175"/>
  <c r="AC536" i="175" s="1"/>
  <c r="AE536" i="175" s="1"/>
  <c r="R536" i="175"/>
  <c r="AB535" i="175"/>
  <c r="AC535" i="175" s="1"/>
  <c r="AE535" i="175" s="1"/>
  <c r="R535" i="175"/>
  <c r="AB534" i="175"/>
  <c r="AC534" i="175" s="1"/>
  <c r="AE534" i="175" s="1"/>
  <c r="R534" i="175"/>
  <c r="AB533" i="175"/>
  <c r="AC533" i="175" s="1"/>
  <c r="AE533" i="175" s="1"/>
  <c r="R533" i="175"/>
  <c r="AB532" i="175"/>
  <c r="AC532" i="175" s="1"/>
  <c r="AE532" i="175" s="1"/>
  <c r="R532" i="175"/>
  <c r="AB531" i="175"/>
  <c r="AC531" i="175" s="1"/>
  <c r="AE531" i="175" s="1"/>
  <c r="R531" i="175"/>
  <c r="AB530" i="175"/>
  <c r="AC530" i="175" s="1"/>
  <c r="AE530" i="175" s="1"/>
  <c r="R530" i="175"/>
  <c r="AB529" i="175"/>
  <c r="AC529" i="175" s="1"/>
  <c r="AE529" i="175" s="1"/>
  <c r="R529" i="175"/>
  <c r="AB528" i="175"/>
  <c r="AC528" i="175" s="1"/>
  <c r="AE528" i="175" s="1"/>
  <c r="R528" i="175"/>
  <c r="AB527" i="175"/>
  <c r="AC527" i="175" s="1"/>
  <c r="AE527" i="175" s="1"/>
  <c r="R527" i="175"/>
  <c r="AB526" i="175"/>
  <c r="AC526" i="175" s="1"/>
  <c r="AE526" i="175" s="1"/>
  <c r="R526" i="175"/>
  <c r="AB525" i="175"/>
  <c r="AC525" i="175" s="1"/>
  <c r="AE525" i="175" s="1"/>
  <c r="R525" i="175"/>
  <c r="AB524" i="175"/>
  <c r="AC524" i="175" s="1"/>
  <c r="AE524" i="175" s="1"/>
  <c r="R524" i="175"/>
  <c r="AB523" i="175"/>
  <c r="AC523" i="175" s="1"/>
  <c r="AE523" i="175" s="1"/>
  <c r="AB522" i="175"/>
  <c r="AC522" i="175" s="1"/>
  <c r="AE522" i="175" s="1"/>
  <c r="R522" i="175"/>
  <c r="AB521" i="175"/>
  <c r="AC521" i="175" s="1"/>
  <c r="AE521" i="175" s="1"/>
  <c r="R521" i="175"/>
  <c r="AB520" i="175"/>
  <c r="AC520" i="175" s="1"/>
  <c r="AE520" i="175" s="1"/>
  <c r="R520" i="175"/>
  <c r="AB519" i="175"/>
  <c r="AC519" i="175" s="1"/>
  <c r="AE519" i="175" s="1"/>
  <c r="R519" i="175"/>
  <c r="AB518" i="175"/>
  <c r="AC518" i="175" s="1"/>
  <c r="AE518" i="175" s="1"/>
  <c r="R518" i="175"/>
  <c r="AB517" i="175"/>
  <c r="AC517" i="175" s="1"/>
  <c r="AE517" i="175" s="1"/>
  <c r="AB516" i="175"/>
  <c r="AC516" i="175" s="1"/>
  <c r="AE516" i="175" s="1"/>
  <c r="AB515" i="175"/>
  <c r="AC515" i="175" s="1"/>
  <c r="AE515" i="175" s="1"/>
  <c r="AB514" i="175"/>
  <c r="AC514" i="175" s="1"/>
  <c r="AE514" i="175" s="1"/>
  <c r="R514" i="175"/>
  <c r="AB513" i="175"/>
  <c r="AC513" i="175" s="1"/>
  <c r="AE513" i="175" s="1"/>
  <c r="R513" i="175"/>
  <c r="AB512" i="175"/>
  <c r="AC512" i="175" s="1"/>
  <c r="AE512" i="175" s="1"/>
  <c r="AB511" i="175"/>
  <c r="AC511" i="175" s="1"/>
  <c r="AE511" i="175" s="1"/>
  <c r="AB510" i="175"/>
  <c r="AC510" i="175" s="1"/>
  <c r="AE510" i="175" s="1"/>
  <c r="AB509" i="175"/>
  <c r="AC509" i="175" s="1"/>
  <c r="AE509" i="175" s="1"/>
  <c r="R509" i="175"/>
  <c r="AB508" i="175"/>
  <c r="AC508" i="175" s="1"/>
  <c r="AE508" i="175" s="1"/>
  <c r="R508" i="175"/>
  <c r="AB507" i="175"/>
  <c r="AC507" i="175" s="1"/>
  <c r="AE507" i="175" s="1"/>
  <c r="R507" i="175"/>
  <c r="AB506" i="175"/>
  <c r="AC506" i="175" s="1"/>
  <c r="AE506" i="175" s="1"/>
  <c r="R506" i="175"/>
  <c r="AB505" i="175"/>
  <c r="AC505" i="175" s="1"/>
  <c r="AE505" i="175" s="1"/>
  <c r="R505" i="175"/>
  <c r="AB504" i="175"/>
  <c r="AC504" i="175" s="1"/>
  <c r="AE504" i="175" s="1"/>
  <c r="R504" i="175"/>
  <c r="AB503" i="175"/>
  <c r="AC503" i="175" s="1"/>
  <c r="AE503" i="175" s="1"/>
  <c r="R503" i="175"/>
  <c r="AB502" i="175"/>
  <c r="AC502" i="175" s="1"/>
  <c r="AE502" i="175" s="1"/>
  <c r="R502" i="175"/>
  <c r="AB501" i="175"/>
  <c r="AC501" i="175" s="1"/>
  <c r="AE501" i="175" s="1"/>
  <c r="AB500" i="175"/>
  <c r="AC500" i="175" s="1"/>
  <c r="AE500" i="175" s="1"/>
  <c r="AB499" i="175"/>
  <c r="AC499" i="175" s="1"/>
  <c r="AE499" i="175" s="1"/>
  <c r="AB498" i="175"/>
  <c r="AC498" i="175" s="1"/>
  <c r="AE498" i="175" s="1"/>
  <c r="AB497" i="175"/>
  <c r="AC497" i="175" s="1"/>
  <c r="AE497" i="175" s="1"/>
  <c r="AB496" i="175"/>
  <c r="AC496" i="175" s="1"/>
  <c r="AE496" i="175" s="1"/>
  <c r="AB495" i="175"/>
  <c r="AC495" i="175" s="1"/>
  <c r="AE495" i="175" s="1"/>
  <c r="R495" i="175"/>
  <c r="AB494" i="175"/>
  <c r="AC494" i="175" s="1"/>
  <c r="AE494" i="175" s="1"/>
  <c r="R494" i="175"/>
  <c r="AB493" i="175"/>
  <c r="AC493" i="175" s="1"/>
  <c r="AE493" i="175" s="1"/>
  <c r="R493" i="175"/>
  <c r="AB492" i="175"/>
  <c r="AC492" i="175" s="1"/>
  <c r="AE492" i="175" s="1"/>
  <c r="R492" i="175"/>
  <c r="AB491" i="175"/>
  <c r="AC491" i="175" s="1"/>
  <c r="AE491" i="175" s="1"/>
  <c r="R491" i="175"/>
  <c r="AB490" i="175"/>
  <c r="AC490" i="175" s="1"/>
  <c r="AE490" i="175" s="1"/>
  <c r="R490" i="175"/>
  <c r="AB489" i="175"/>
  <c r="AC489" i="175" s="1"/>
  <c r="AE489" i="175" s="1"/>
  <c r="R489" i="175"/>
  <c r="AB488" i="175"/>
  <c r="AC488" i="175" s="1"/>
  <c r="AE488" i="175" s="1"/>
  <c r="R488" i="175"/>
  <c r="AB487" i="175"/>
  <c r="AC487" i="175" s="1"/>
  <c r="R487" i="175"/>
  <c r="AB486" i="175"/>
  <c r="AC486" i="175" s="1"/>
  <c r="AE486" i="175" s="1"/>
  <c r="R486" i="175"/>
  <c r="AB485" i="175"/>
  <c r="AC485" i="175" s="1"/>
  <c r="AE485" i="175" s="1"/>
  <c r="R485" i="175"/>
  <c r="AB484" i="175"/>
  <c r="AC484" i="175" s="1"/>
  <c r="AE484" i="175" s="1"/>
  <c r="R484" i="175"/>
  <c r="AB483" i="175"/>
  <c r="AC483" i="175" s="1"/>
  <c r="AE483" i="175" s="1"/>
  <c r="R483" i="175"/>
  <c r="AB482" i="175"/>
  <c r="AC482" i="175" s="1"/>
  <c r="AE482" i="175" s="1"/>
  <c r="R482" i="175"/>
  <c r="AB481" i="175"/>
  <c r="AC481" i="175" s="1"/>
  <c r="AE481" i="175" s="1"/>
  <c r="R481" i="175"/>
  <c r="AB480" i="175"/>
  <c r="AC480" i="175" s="1"/>
  <c r="AE480" i="175" s="1"/>
  <c r="R480" i="175"/>
  <c r="AB479" i="175"/>
  <c r="AC479" i="175" s="1"/>
  <c r="AE479" i="175" s="1"/>
  <c r="R479" i="175"/>
  <c r="AB478" i="175"/>
  <c r="AC478" i="175" s="1"/>
  <c r="AE478" i="175" s="1"/>
  <c r="R478" i="175"/>
  <c r="AB477" i="175"/>
  <c r="AC477" i="175" s="1"/>
  <c r="AE477" i="175" s="1"/>
  <c r="R477" i="175"/>
  <c r="AB476" i="175"/>
  <c r="R476" i="175"/>
  <c r="AB475" i="175"/>
  <c r="AC475" i="175" s="1"/>
  <c r="AE475" i="175" s="1"/>
  <c r="R475" i="175"/>
  <c r="AB474" i="175"/>
  <c r="AC474" i="175" s="1"/>
  <c r="AE474" i="175" s="1"/>
  <c r="R474" i="175"/>
  <c r="AB473" i="175"/>
  <c r="AC473" i="175" s="1"/>
  <c r="AE473" i="175" s="1"/>
  <c r="R473" i="175"/>
  <c r="AB472" i="175"/>
  <c r="AC472" i="175" s="1"/>
  <c r="AE472" i="175" s="1"/>
  <c r="R472" i="175"/>
  <c r="AB471" i="175"/>
  <c r="AC471" i="175" s="1"/>
  <c r="AE471" i="175" s="1"/>
  <c r="R471" i="175"/>
  <c r="AB470" i="175"/>
  <c r="AC470" i="175" s="1"/>
  <c r="AE470" i="175" s="1"/>
  <c r="R470" i="175"/>
  <c r="K470" i="175"/>
  <c r="AB469" i="175"/>
  <c r="AC469" i="175" s="1"/>
  <c r="AE469" i="175" s="1"/>
  <c r="R469" i="175"/>
  <c r="K469" i="175"/>
  <c r="AB468" i="175"/>
  <c r="AC468" i="175" s="1"/>
  <c r="AE468" i="175" s="1"/>
  <c r="R468" i="175"/>
  <c r="K468" i="175"/>
  <c r="AB467" i="175"/>
  <c r="AC467" i="175" s="1"/>
  <c r="AE467" i="175" s="1"/>
  <c r="R467" i="175"/>
  <c r="K467" i="175"/>
  <c r="AB466" i="175"/>
  <c r="AC466" i="175" s="1"/>
  <c r="AE466" i="175" s="1"/>
  <c r="R466" i="175"/>
  <c r="K466" i="175"/>
  <c r="AB465" i="175"/>
  <c r="R465" i="175"/>
  <c r="K465" i="175"/>
  <c r="AB464" i="175"/>
  <c r="AC464" i="175" s="1"/>
  <c r="AE464" i="175" s="1"/>
  <c r="R464" i="175"/>
  <c r="K464" i="175"/>
  <c r="AB463" i="175"/>
  <c r="R463" i="175"/>
  <c r="K463" i="175"/>
  <c r="AB462" i="175"/>
  <c r="AC462" i="175" s="1"/>
  <c r="AE462" i="175" s="1"/>
  <c r="R462" i="175"/>
  <c r="K462" i="175"/>
  <c r="AB461" i="175"/>
  <c r="R461" i="175"/>
  <c r="K461" i="175"/>
  <c r="AB460" i="175"/>
  <c r="AC460" i="175" s="1"/>
  <c r="AE460" i="175" s="1"/>
  <c r="R460" i="175"/>
  <c r="K460" i="175"/>
  <c r="AB459" i="175"/>
  <c r="R459" i="175"/>
  <c r="K459" i="175"/>
  <c r="AB458" i="175"/>
  <c r="AC458" i="175" s="1"/>
  <c r="AE458" i="175" s="1"/>
  <c r="R458" i="175"/>
  <c r="K458" i="175"/>
  <c r="AB457" i="175"/>
  <c r="AC457" i="175" s="1"/>
  <c r="AE457" i="175" s="1"/>
  <c r="R457" i="175"/>
  <c r="AB456" i="175"/>
  <c r="AC456" i="175" s="1"/>
  <c r="AE456" i="175" s="1"/>
  <c r="R456" i="175"/>
  <c r="K456" i="175"/>
  <c r="AB455" i="175"/>
  <c r="AC455" i="175" s="1"/>
  <c r="AE455" i="175" s="1"/>
  <c r="R455" i="175"/>
  <c r="K455" i="175"/>
  <c r="AB454" i="175"/>
  <c r="AC454" i="175" s="1"/>
  <c r="AE454" i="175" s="1"/>
  <c r="R454" i="175"/>
  <c r="K454" i="175"/>
  <c r="AB453" i="175"/>
  <c r="AC453" i="175" s="1"/>
  <c r="AE453" i="175" s="1"/>
  <c r="R453" i="175"/>
  <c r="K453" i="175"/>
  <c r="AB452" i="175"/>
  <c r="AC452" i="175" s="1"/>
  <c r="AE452" i="175" s="1"/>
  <c r="R452" i="175"/>
  <c r="K452" i="175"/>
  <c r="AB451" i="175"/>
  <c r="AC451" i="175" s="1"/>
  <c r="AE451" i="175" s="1"/>
  <c r="R451" i="175"/>
  <c r="K451" i="175"/>
  <c r="AB450" i="175"/>
  <c r="AC450" i="175" s="1"/>
  <c r="AE450" i="175" s="1"/>
  <c r="R450" i="175"/>
  <c r="K450" i="175"/>
  <c r="AB449" i="175"/>
  <c r="AC449" i="175" s="1"/>
  <c r="AE449" i="175" s="1"/>
  <c r="R449" i="175"/>
  <c r="K449" i="175"/>
  <c r="R448" i="175"/>
  <c r="K448" i="175"/>
  <c r="AB447" i="175"/>
  <c r="AC447" i="175" s="1"/>
  <c r="AE447" i="175" s="1"/>
  <c r="R447" i="175"/>
  <c r="K447" i="175"/>
  <c r="AB446" i="175"/>
  <c r="R446" i="175"/>
  <c r="K446" i="175"/>
  <c r="AB445" i="175"/>
  <c r="AC445" i="175" s="1"/>
  <c r="AE445" i="175" s="1"/>
  <c r="R445" i="175"/>
  <c r="K445" i="175"/>
  <c r="AB444" i="175"/>
  <c r="AC444" i="175" s="1"/>
  <c r="AE444" i="175" s="1"/>
  <c r="R444" i="175"/>
  <c r="K444" i="175"/>
  <c r="AB443" i="175"/>
  <c r="AC443" i="175" s="1"/>
  <c r="AE443" i="175" s="1"/>
  <c r="R443" i="175"/>
  <c r="K443" i="175"/>
  <c r="AB442" i="175"/>
  <c r="AC442" i="175" s="1"/>
  <c r="AE442" i="175" s="1"/>
  <c r="R442" i="175"/>
  <c r="K442" i="175"/>
  <c r="AB441" i="175"/>
  <c r="R441" i="175"/>
  <c r="K441" i="175"/>
  <c r="AB440" i="175"/>
  <c r="R440" i="175"/>
  <c r="K440" i="175"/>
  <c r="AB439" i="175"/>
  <c r="AC439" i="175" s="1"/>
  <c r="AE439" i="175" s="1"/>
  <c r="R439" i="175"/>
  <c r="K439" i="175"/>
  <c r="AB438" i="175"/>
  <c r="AC438" i="175" s="1"/>
  <c r="AE438" i="175" s="1"/>
  <c r="R438" i="175"/>
  <c r="K438" i="175"/>
  <c r="AB437" i="175"/>
  <c r="AC437" i="175" s="1"/>
  <c r="AE437" i="175" s="1"/>
  <c r="R437" i="175"/>
  <c r="K437" i="175"/>
  <c r="AB436" i="175"/>
  <c r="AC436" i="175" s="1"/>
  <c r="AE436" i="175" s="1"/>
  <c r="R436" i="175"/>
  <c r="K436" i="175"/>
  <c r="AB435" i="175"/>
  <c r="AC435" i="175" s="1"/>
  <c r="AE435" i="175" s="1"/>
  <c r="R435" i="175"/>
  <c r="K435" i="175"/>
  <c r="AB434" i="175"/>
  <c r="AC434" i="175" s="1"/>
  <c r="AE434" i="175" s="1"/>
  <c r="R434" i="175"/>
  <c r="K434" i="175"/>
  <c r="AB433" i="175"/>
  <c r="AC433" i="175" s="1"/>
  <c r="AE433" i="175" s="1"/>
  <c r="R433" i="175"/>
  <c r="K433" i="175"/>
  <c r="AB432" i="175"/>
  <c r="AC432" i="175" s="1"/>
  <c r="AE432" i="175" s="1"/>
  <c r="R432" i="175"/>
  <c r="K432" i="175"/>
  <c r="AB431" i="175"/>
  <c r="AC431" i="175" s="1"/>
  <c r="AE431" i="175" s="1"/>
  <c r="R431" i="175"/>
  <c r="K431" i="175"/>
  <c r="AB430" i="175"/>
  <c r="AC430" i="175" s="1"/>
  <c r="AE430" i="175" s="1"/>
  <c r="R430" i="175"/>
  <c r="K430" i="175"/>
  <c r="AB429" i="175"/>
  <c r="AC429" i="175" s="1"/>
  <c r="AE429" i="175" s="1"/>
  <c r="R429" i="175"/>
  <c r="K429" i="175"/>
  <c r="AB428" i="175"/>
  <c r="AC428" i="175" s="1"/>
  <c r="AE428" i="175" s="1"/>
  <c r="R428" i="175"/>
  <c r="K428" i="175"/>
  <c r="AB427" i="175"/>
  <c r="AC427" i="175" s="1"/>
  <c r="AE427" i="175" s="1"/>
  <c r="R427" i="175"/>
  <c r="K427" i="175"/>
  <c r="AB426" i="175"/>
  <c r="AC426" i="175" s="1"/>
  <c r="AE426" i="175" s="1"/>
  <c r="R426" i="175"/>
  <c r="K426" i="175"/>
  <c r="AB425" i="175"/>
  <c r="AC425" i="175" s="1"/>
  <c r="AE425" i="175" s="1"/>
  <c r="R425" i="175"/>
  <c r="K425" i="175"/>
  <c r="AB424" i="175"/>
  <c r="AC424" i="175" s="1"/>
  <c r="AE424" i="175" s="1"/>
  <c r="R424" i="175"/>
  <c r="K424" i="175"/>
  <c r="AB423" i="175"/>
  <c r="AC423" i="175" s="1"/>
  <c r="AE423" i="175" s="1"/>
  <c r="R423" i="175"/>
  <c r="K423" i="175"/>
  <c r="AB422" i="175"/>
  <c r="AC422" i="175" s="1"/>
  <c r="AE422" i="175" s="1"/>
  <c r="R422" i="175"/>
  <c r="K422" i="175"/>
  <c r="AB421" i="175"/>
  <c r="AC421" i="175" s="1"/>
  <c r="AE421" i="175" s="1"/>
  <c r="R421" i="175"/>
  <c r="K421" i="175"/>
  <c r="AB420" i="175"/>
  <c r="AC420" i="175" s="1"/>
  <c r="AE420" i="175" s="1"/>
  <c r="R420" i="175"/>
  <c r="K420" i="175"/>
  <c r="AB419" i="175"/>
  <c r="AC419" i="175" s="1"/>
  <c r="AE419" i="175" s="1"/>
  <c r="R419" i="175"/>
  <c r="K419" i="175"/>
  <c r="AB418" i="175"/>
  <c r="AC418" i="175" s="1"/>
  <c r="AE418" i="175" s="1"/>
  <c r="R418" i="175"/>
  <c r="K418" i="175"/>
  <c r="AB417" i="175"/>
  <c r="AC417" i="175" s="1"/>
  <c r="AE417" i="175" s="1"/>
  <c r="R417" i="175"/>
  <c r="K417" i="175"/>
  <c r="AB416" i="175"/>
  <c r="AC416" i="175" s="1"/>
  <c r="AE416" i="175" s="1"/>
  <c r="R416" i="175"/>
  <c r="K416" i="175"/>
  <c r="AB415" i="175"/>
  <c r="AC415" i="175" s="1"/>
  <c r="AE415" i="175" s="1"/>
  <c r="R415" i="175"/>
  <c r="K415" i="175"/>
  <c r="AB414" i="175"/>
  <c r="AC414" i="175" s="1"/>
  <c r="AE414" i="175" s="1"/>
  <c r="R414" i="175"/>
  <c r="K414" i="175"/>
  <c r="AB413" i="175"/>
  <c r="AC413" i="175" s="1"/>
  <c r="AE413" i="175" s="1"/>
  <c r="R413" i="175"/>
  <c r="K413" i="175"/>
  <c r="AB412" i="175"/>
  <c r="AC412" i="175" s="1"/>
  <c r="AE412" i="175" s="1"/>
  <c r="R412" i="175"/>
  <c r="K412" i="175"/>
  <c r="AB411" i="175"/>
  <c r="AC411" i="175" s="1"/>
  <c r="AE411" i="175" s="1"/>
  <c r="R411" i="175"/>
  <c r="K411" i="175"/>
  <c r="AB410" i="175"/>
  <c r="AC410" i="175" s="1"/>
  <c r="AE410" i="175" s="1"/>
  <c r="R410" i="175"/>
  <c r="K410" i="175"/>
  <c r="AB409" i="175"/>
  <c r="AC409" i="175" s="1"/>
  <c r="AE409" i="175" s="1"/>
  <c r="R409" i="175"/>
  <c r="K409" i="175"/>
  <c r="AB408" i="175"/>
  <c r="AC408" i="175" s="1"/>
  <c r="AE408" i="175" s="1"/>
  <c r="R408" i="175"/>
  <c r="K408" i="175"/>
  <c r="AB407" i="175"/>
  <c r="AC407" i="175" s="1"/>
  <c r="AE407" i="175" s="1"/>
  <c r="R407" i="175"/>
  <c r="K407" i="175"/>
  <c r="R406" i="175"/>
  <c r="K406" i="175"/>
  <c r="AB405" i="175"/>
  <c r="AC405" i="175" s="1"/>
  <c r="AE405" i="175" s="1"/>
  <c r="R405" i="175"/>
  <c r="K405" i="175"/>
  <c r="AB404" i="175"/>
  <c r="AC404" i="175" s="1"/>
  <c r="AE404" i="175" s="1"/>
  <c r="R404" i="175"/>
  <c r="K404" i="175"/>
  <c r="AB403" i="175"/>
  <c r="AC403" i="175" s="1"/>
  <c r="AE403" i="175" s="1"/>
  <c r="R403" i="175"/>
  <c r="K403" i="175"/>
  <c r="AB402" i="175"/>
  <c r="AC402" i="175" s="1"/>
  <c r="AE402" i="175" s="1"/>
  <c r="R402" i="175"/>
  <c r="K402" i="175"/>
  <c r="AB401" i="175"/>
  <c r="AC401" i="175" s="1"/>
  <c r="AE401" i="175" s="1"/>
  <c r="R401" i="175"/>
  <c r="K401" i="175"/>
  <c r="AB400" i="175"/>
  <c r="AC400" i="175" s="1"/>
  <c r="AE400" i="175" s="1"/>
  <c r="R400" i="175"/>
  <c r="K400" i="175"/>
  <c r="AB399" i="175"/>
  <c r="AC399" i="175" s="1"/>
  <c r="AE399" i="175" s="1"/>
  <c r="R399" i="175"/>
  <c r="K399" i="175"/>
  <c r="AB398" i="175"/>
  <c r="AC398" i="175" s="1"/>
  <c r="AE398" i="175" s="1"/>
  <c r="R398" i="175"/>
  <c r="K398" i="175"/>
  <c r="AB397" i="175"/>
  <c r="AC397" i="175" s="1"/>
  <c r="AE397" i="175" s="1"/>
  <c r="R397" i="175"/>
  <c r="K397" i="175"/>
  <c r="AB396" i="175"/>
  <c r="AC396" i="175" s="1"/>
  <c r="AE396" i="175" s="1"/>
  <c r="R396" i="175"/>
  <c r="K396" i="175"/>
  <c r="AB395" i="175"/>
  <c r="AC395" i="175" s="1"/>
  <c r="AE395" i="175" s="1"/>
  <c r="R395" i="175"/>
  <c r="K395" i="175"/>
  <c r="AB394" i="175"/>
  <c r="AC394" i="175" s="1"/>
  <c r="AE394" i="175" s="1"/>
  <c r="R394" i="175"/>
  <c r="K394" i="175"/>
  <c r="AB393" i="175"/>
  <c r="AC393" i="175" s="1"/>
  <c r="AE393" i="175" s="1"/>
  <c r="R393" i="175"/>
  <c r="K393" i="175"/>
  <c r="AB392" i="175"/>
  <c r="AC392" i="175" s="1"/>
  <c r="AE392" i="175" s="1"/>
  <c r="R392" i="175"/>
  <c r="K392" i="175"/>
  <c r="AB391" i="175"/>
  <c r="AC391" i="175" s="1"/>
  <c r="AE391" i="175" s="1"/>
  <c r="R391" i="175"/>
  <c r="K391" i="175"/>
  <c r="AB390" i="175"/>
  <c r="AC390" i="175" s="1"/>
  <c r="AE390" i="175" s="1"/>
  <c r="R390" i="175"/>
  <c r="K390" i="175"/>
  <c r="AB389" i="175"/>
  <c r="AC389" i="175" s="1"/>
  <c r="AE389" i="175" s="1"/>
  <c r="R389" i="175"/>
  <c r="K389" i="175"/>
  <c r="AB388" i="175"/>
  <c r="AC388" i="175" s="1"/>
  <c r="AE388" i="175" s="1"/>
  <c r="R388" i="175"/>
  <c r="K388" i="175"/>
  <c r="AB387" i="175"/>
  <c r="AC387" i="175" s="1"/>
  <c r="AE387" i="175" s="1"/>
  <c r="R387" i="175"/>
  <c r="K387" i="175"/>
  <c r="AB386" i="175"/>
  <c r="AC386" i="175" s="1"/>
  <c r="AE386" i="175" s="1"/>
  <c r="R386" i="175"/>
  <c r="K386" i="175"/>
  <c r="AB385" i="175"/>
  <c r="AC385" i="175" s="1"/>
  <c r="AE385" i="175" s="1"/>
  <c r="R385" i="175"/>
  <c r="K385" i="175"/>
  <c r="AB384" i="175"/>
  <c r="AC384" i="175" s="1"/>
  <c r="AE384" i="175" s="1"/>
  <c r="R384" i="175"/>
  <c r="K384" i="175"/>
  <c r="AB383" i="175"/>
  <c r="AC383" i="175" s="1"/>
  <c r="AE383" i="175" s="1"/>
  <c r="R383" i="175"/>
  <c r="K383" i="175"/>
  <c r="AB382" i="175"/>
  <c r="AC382" i="175" s="1"/>
  <c r="AE382" i="175" s="1"/>
  <c r="R382" i="175"/>
  <c r="K382" i="175"/>
  <c r="AB381" i="175"/>
  <c r="AC381" i="175" s="1"/>
  <c r="AE381" i="175" s="1"/>
  <c r="R381" i="175"/>
  <c r="K381" i="175"/>
  <c r="AB380" i="175"/>
  <c r="AC380" i="175" s="1"/>
  <c r="AE380" i="175" s="1"/>
  <c r="R380" i="175"/>
  <c r="K380" i="175"/>
  <c r="AB379" i="175"/>
  <c r="AC379" i="175" s="1"/>
  <c r="AE379" i="175" s="1"/>
  <c r="R379" i="175"/>
  <c r="K379" i="175"/>
  <c r="AB378" i="175"/>
  <c r="AC378" i="175" s="1"/>
  <c r="AE378" i="175" s="1"/>
  <c r="R378" i="175"/>
  <c r="K378" i="175"/>
  <c r="AB377" i="175"/>
  <c r="AC377" i="175" s="1"/>
  <c r="AE377" i="175" s="1"/>
  <c r="R377" i="175"/>
  <c r="K377" i="175"/>
  <c r="AB376" i="175"/>
  <c r="AC376" i="175" s="1"/>
  <c r="AE376" i="175" s="1"/>
  <c r="R376" i="175"/>
  <c r="K376" i="175"/>
  <c r="AB375" i="175"/>
  <c r="AC375" i="175" s="1"/>
  <c r="AE375" i="175" s="1"/>
  <c r="R375" i="175"/>
  <c r="K375" i="175"/>
  <c r="AB374" i="175"/>
  <c r="AC374" i="175" s="1"/>
  <c r="AE374" i="175" s="1"/>
  <c r="R374" i="175"/>
  <c r="K374" i="175"/>
  <c r="AB373" i="175"/>
  <c r="AC373" i="175" s="1"/>
  <c r="AE373" i="175" s="1"/>
  <c r="R373" i="175"/>
  <c r="K373" i="175"/>
  <c r="AB372" i="175"/>
  <c r="AC372" i="175" s="1"/>
  <c r="AE372" i="175" s="1"/>
  <c r="R372" i="175"/>
  <c r="K372" i="175"/>
  <c r="AB371" i="175"/>
  <c r="AC371" i="175" s="1"/>
  <c r="AE371" i="175" s="1"/>
  <c r="R371" i="175"/>
  <c r="K371" i="175"/>
  <c r="AB370" i="175"/>
  <c r="AC370" i="175" s="1"/>
  <c r="AE370" i="175" s="1"/>
  <c r="R370" i="175"/>
  <c r="K370" i="175"/>
  <c r="AB369" i="175"/>
  <c r="AC369" i="175" s="1"/>
  <c r="AE369" i="175" s="1"/>
  <c r="R369" i="175"/>
  <c r="K369" i="175"/>
  <c r="AB368" i="175"/>
  <c r="AC368" i="175" s="1"/>
  <c r="AE368" i="175" s="1"/>
  <c r="R368" i="175"/>
  <c r="K368" i="175"/>
  <c r="AB367" i="175"/>
  <c r="AC367" i="175" s="1"/>
  <c r="AE367" i="175" s="1"/>
  <c r="R367" i="175"/>
  <c r="K367" i="175"/>
  <c r="AB366" i="175"/>
  <c r="AC366" i="175" s="1"/>
  <c r="AE366" i="175" s="1"/>
  <c r="R366" i="175"/>
  <c r="K366" i="175"/>
  <c r="AB365" i="175"/>
  <c r="AC365" i="175" s="1"/>
  <c r="AE365" i="175" s="1"/>
  <c r="R365" i="175"/>
  <c r="K365" i="175"/>
  <c r="AB364" i="175"/>
  <c r="AC364" i="175" s="1"/>
  <c r="AE364" i="175" s="1"/>
  <c r="R364" i="175"/>
  <c r="K364" i="175"/>
  <c r="AB363" i="175"/>
  <c r="AC363" i="175" s="1"/>
  <c r="AE363" i="175" s="1"/>
  <c r="R363" i="175"/>
  <c r="K363" i="175"/>
  <c r="AB362" i="175"/>
  <c r="AC362" i="175" s="1"/>
  <c r="AE362" i="175" s="1"/>
  <c r="R362" i="175"/>
  <c r="K362" i="175"/>
  <c r="AB361" i="175"/>
  <c r="AC361" i="175" s="1"/>
  <c r="AE361" i="175" s="1"/>
  <c r="R361" i="175"/>
  <c r="K361" i="175"/>
  <c r="AB360" i="175"/>
  <c r="AC360" i="175" s="1"/>
  <c r="AE360" i="175" s="1"/>
  <c r="R360" i="175"/>
  <c r="K360" i="175"/>
  <c r="AB359" i="175"/>
  <c r="AC359" i="175" s="1"/>
  <c r="AE359" i="175" s="1"/>
  <c r="R359" i="175"/>
  <c r="K359" i="175"/>
  <c r="AB358" i="175"/>
  <c r="AC358" i="175" s="1"/>
  <c r="AE358" i="175" s="1"/>
  <c r="R358" i="175"/>
  <c r="K358" i="175"/>
  <c r="AB357" i="175"/>
  <c r="AC357" i="175" s="1"/>
  <c r="AE357" i="175" s="1"/>
  <c r="R357" i="175"/>
  <c r="K357" i="175"/>
  <c r="AB356" i="175"/>
  <c r="AC356" i="175" s="1"/>
  <c r="AE356" i="175" s="1"/>
  <c r="R356" i="175"/>
  <c r="K356" i="175"/>
  <c r="AB355" i="175"/>
  <c r="AC355" i="175" s="1"/>
  <c r="AE355" i="175" s="1"/>
  <c r="R355" i="175"/>
  <c r="K355" i="175"/>
  <c r="AB354" i="175"/>
  <c r="AC354" i="175" s="1"/>
  <c r="AE354" i="175" s="1"/>
  <c r="R354" i="175"/>
  <c r="K354" i="175"/>
  <c r="AB353" i="175"/>
  <c r="AC353" i="175" s="1"/>
  <c r="AE353" i="175" s="1"/>
  <c r="R353" i="175"/>
  <c r="K353" i="175"/>
  <c r="AB352" i="175"/>
  <c r="AC352" i="175" s="1"/>
  <c r="AE352" i="175" s="1"/>
  <c r="R352" i="175"/>
  <c r="K352" i="175"/>
  <c r="AB351" i="175"/>
  <c r="AC351" i="175" s="1"/>
  <c r="AE351" i="175" s="1"/>
  <c r="R351" i="175"/>
  <c r="K351" i="175"/>
  <c r="AB350" i="175"/>
  <c r="AC350" i="175" s="1"/>
  <c r="AE350" i="175" s="1"/>
  <c r="R350" i="175"/>
  <c r="K350" i="175"/>
  <c r="AB349" i="175"/>
  <c r="AC349" i="175" s="1"/>
  <c r="AE349" i="175" s="1"/>
  <c r="R349" i="175"/>
  <c r="K349" i="175"/>
  <c r="AB348" i="175"/>
  <c r="AC348" i="175" s="1"/>
  <c r="AE348" i="175" s="1"/>
  <c r="R348" i="175"/>
  <c r="K348" i="175"/>
  <c r="AB347" i="175"/>
  <c r="AC347" i="175" s="1"/>
  <c r="AE347" i="175" s="1"/>
  <c r="R347" i="175"/>
  <c r="K347" i="175"/>
  <c r="AB346" i="175"/>
  <c r="AC346" i="175" s="1"/>
  <c r="AE346" i="175" s="1"/>
  <c r="R346" i="175"/>
  <c r="K346" i="175"/>
  <c r="AB345" i="175"/>
  <c r="AC345" i="175" s="1"/>
  <c r="AE345" i="175" s="1"/>
  <c r="R345" i="175"/>
  <c r="K345" i="175"/>
  <c r="AB344" i="175"/>
  <c r="AC344" i="175" s="1"/>
  <c r="AE344" i="175" s="1"/>
  <c r="R344" i="175"/>
  <c r="K344" i="175"/>
  <c r="AB343" i="175"/>
  <c r="AC343" i="175" s="1"/>
  <c r="AE343" i="175" s="1"/>
  <c r="R343" i="175"/>
  <c r="K343" i="175"/>
  <c r="AB342" i="175"/>
  <c r="AC342" i="175" s="1"/>
  <c r="AE342" i="175" s="1"/>
  <c r="R342" i="175"/>
  <c r="K342" i="175"/>
  <c r="R341" i="175"/>
  <c r="K341" i="175"/>
  <c r="AE340" i="175"/>
  <c r="R340" i="175"/>
  <c r="K340" i="175"/>
  <c r="AB339" i="175"/>
  <c r="AC339" i="175" s="1"/>
  <c r="AE339" i="175" s="1"/>
  <c r="R339" i="175"/>
  <c r="K339" i="175"/>
  <c r="AB338" i="175"/>
  <c r="AC338" i="175" s="1"/>
  <c r="AE338" i="175" s="1"/>
  <c r="R338" i="175"/>
  <c r="K338" i="175"/>
  <c r="AB337" i="175"/>
  <c r="AC337" i="175" s="1"/>
  <c r="AE337" i="175" s="1"/>
  <c r="R337" i="175"/>
  <c r="K337" i="175"/>
  <c r="AB336" i="175"/>
  <c r="AC336" i="175" s="1"/>
  <c r="AE336" i="175" s="1"/>
  <c r="R336" i="175"/>
  <c r="K336" i="175"/>
  <c r="AB335" i="175"/>
  <c r="AC335" i="175" s="1"/>
  <c r="AE335" i="175" s="1"/>
  <c r="R335" i="175"/>
  <c r="K335" i="175"/>
  <c r="AB334" i="175"/>
  <c r="AC334" i="175" s="1"/>
  <c r="AE334" i="175" s="1"/>
  <c r="R334" i="175"/>
  <c r="K334" i="175"/>
  <c r="AB333" i="175"/>
  <c r="AC333" i="175" s="1"/>
  <c r="AE333" i="175" s="1"/>
  <c r="R333" i="175"/>
  <c r="K333" i="175"/>
  <c r="AB332" i="175"/>
  <c r="AC332" i="175" s="1"/>
  <c r="AE332" i="175" s="1"/>
  <c r="R332" i="175"/>
  <c r="K332" i="175"/>
  <c r="AB331" i="175"/>
  <c r="AC331" i="175" s="1"/>
  <c r="AE331" i="175" s="1"/>
  <c r="R331" i="175"/>
  <c r="K331" i="175"/>
  <c r="AB330" i="175"/>
  <c r="AC330" i="175" s="1"/>
  <c r="AE330" i="175" s="1"/>
  <c r="R330" i="175"/>
  <c r="K330" i="175"/>
  <c r="AB329" i="175"/>
  <c r="AC329" i="175" s="1"/>
  <c r="AE329" i="175" s="1"/>
  <c r="R329" i="175"/>
  <c r="K329" i="175"/>
  <c r="AB328" i="175"/>
  <c r="AC328" i="175" s="1"/>
  <c r="AE328" i="175" s="1"/>
  <c r="R328" i="175"/>
  <c r="K328" i="175"/>
  <c r="AB327" i="175"/>
  <c r="AC327" i="175" s="1"/>
  <c r="AE327" i="175" s="1"/>
  <c r="R327" i="175"/>
  <c r="K327" i="175"/>
  <c r="AB326" i="175"/>
  <c r="AC326" i="175" s="1"/>
  <c r="AE326" i="175" s="1"/>
  <c r="R326" i="175"/>
  <c r="K326" i="175"/>
  <c r="AB325" i="175"/>
  <c r="AC325" i="175" s="1"/>
  <c r="AE325" i="175" s="1"/>
  <c r="R325" i="175"/>
  <c r="K325" i="175"/>
  <c r="AB324" i="175"/>
  <c r="AC324" i="175" s="1"/>
  <c r="AE324" i="175" s="1"/>
  <c r="R324" i="175"/>
  <c r="K324" i="175"/>
  <c r="AB323" i="175"/>
  <c r="AC323" i="175" s="1"/>
  <c r="AE323" i="175" s="1"/>
  <c r="R323" i="175"/>
  <c r="K323" i="175"/>
  <c r="AB322" i="175"/>
  <c r="AC322" i="175" s="1"/>
  <c r="AE322" i="175" s="1"/>
  <c r="R322" i="175"/>
  <c r="K322" i="175"/>
  <c r="AB321" i="175"/>
  <c r="AC321" i="175" s="1"/>
  <c r="AE321" i="175" s="1"/>
  <c r="R321" i="175"/>
  <c r="K321" i="175"/>
  <c r="AB320" i="175"/>
  <c r="AC320" i="175" s="1"/>
  <c r="AE320" i="175" s="1"/>
  <c r="R320" i="175"/>
  <c r="K320" i="175"/>
  <c r="AB319" i="175"/>
  <c r="AC319" i="175" s="1"/>
  <c r="AE319" i="175" s="1"/>
  <c r="R319" i="175"/>
  <c r="K319" i="175"/>
  <c r="AB318" i="175"/>
  <c r="AC318" i="175" s="1"/>
  <c r="AE318" i="175" s="1"/>
  <c r="R318" i="175"/>
  <c r="K318" i="175"/>
  <c r="AB317" i="175"/>
  <c r="AC317" i="175" s="1"/>
  <c r="AE317" i="175" s="1"/>
  <c r="R317" i="175"/>
  <c r="K317" i="175"/>
  <c r="AB316" i="175"/>
  <c r="AC316" i="175" s="1"/>
  <c r="AE316" i="175" s="1"/>
  <c r="R316" i="175"/>
  <c r="K316" i="175"/>
  <c r="AB315" i="175"/>
  <c r="AC315" i="175" s="1"/>
  <c r="AE315" i="175" s="1"/>
  <c r="R315" i="175"/>
  <c r="K315" i="175"/>
  <c r="AB314" i="175"/>
  <c r="AC314" i="175" s="1"/>
  <c r="AE314" i="175" s="1"/>
  <c r="R314" i="175"/>
  <c r="K314" i="175"/>
  <c r="AB313" i="175"/>
  <c r="AC313" i="175" s="1"/>
  <c r="AE313" i="175" s="1"/>
  <c r="R313" i="175"/>
  <c r="K313" i="175"/>
  <c r="AB312" i="175"/>
  <c r="AC312" i="175" s="1"/>
  <c r="AE312" i="175" s="1"/>
  <c r="R312" i="175"/>
  <c r="K312" i="175"/>
  <c r="AB311" i="175"/>
  <c r="AC311" i="175" s="1"/>
  <c r="AE311" i="175" s="1"/>
  <c r="R311" i="175"/>
  <c r="K311" i="175"/>
  <c r="AB310" i="175"/>
  <c r="AC310" i="175" s="1"/>
  <c r="AE310" i="175" s="1"/>
  <c r="R310" i="175"/>
  <c r="K310" i="175"/>
  <c r="AB309" i="175"/>
  <c r="AC309" i="175" s="1"/>
  <c r="AE309" i="175" s="1"/>
  <c r="R309" i="175"/>
  <c r="K309" i="175"/>
  <c r="AB308" i="175"/>
  <c r="AC308" i="175" s="1"/>
  <c r="AE308" i="175" s="1"/>
  <c r="R308" i="175"/>
  <c r="K308" i="175"/>
  <c r="AB307" i="175"/>
  <c r="AC307" i="175" s="1"/>
  <c r="AE307" i="175" s="1"/>
  <c r="R307" i="175"/>
  <c r="K307" i="175"/>
  <c r="AB306" i="175"/>
  <c r="AC306" i="175" s="1"/>
  <c r="AE306" i="175" s="1"/>
  <c r="R306" i="175"/>
  <c r="K306" i="175"/>
  <c r="AB305" i="175"/>
  <c r="AC305" i="175" s="1"/>
  <c r="AE305" i="175" s="1"/>
  <c r="R305" i="175"/>
  <c r="K305" i="175"/>
  <c r="AB304" i="175"/>
  <c r="AC304" i="175" s="1"/>
  <c r="AE304" i="175" s="1"/>
  <c r="R304" i="175"/>
  <c r="K304" i="175"/>
  <c r="AB303" i="175"/>
  <c r="AC303" i="175" s="1"/>
  <c r="AE303" i="175" s="1"/>
  <c r="R303" i="175"/>
  <c r="K303" i="175"/>
  <c r="AB302" i="175"/>
  <c r="AC302" i="175" s="1"/>
  <c r="AE302" i="175" s="1"/>
  <c r="R302" i="175"/>
  <c r="K302" i="175"/>
  <c r="AB301" i="175"/>
  <c r="AC301" i="175" s="1"/>
  <c r="AE301" i="175" s="1"/>
  <c r="R301" i="175"/>
  <c r="K301" i="175"/>
  <c r="AB300" i="175"/>
  <c r="AC300" i="175" s="1"/>
  <c r="AE300" i="175" s="1"/>
  <c r="R300" i="175"/>
  <c r="K300" i="175"/>
  <c r="AB299" i="175"/>
  <c r="AC299" i="175" s="1"/>
  <c r="AE299" i="175" s="1"/>
  <c r="R299" i="175"/>
  <c r="K299" i="175"/>
  <c r="AB298" i="175"/>
  <c r="AC298" i="175" s="1"/>
  <c r="AE298" i="175" s="1"/>
  <c r="R298" i="175"/>
  <c r="K298" i="175"/>
  <c r="AB297" i="175"/>
  <c r="AC297" i="175" s="1"/>
  <c r="AE297" i="175" s="1"/>
  <c r="R297" i="175"/>
  <c r="K297" i="175"/>
  <c r="AB296" i="175"/>
  <c r="AC296" i="175" s="1"/>
  <c r="AE296" i="175" s="1"/>
  <c r="R296" i="175"/>
  <c r="K296" i="175"/>
  <c r="AB295" i="175"/>
  <c r="AC295" i="175" s="1"/>
  <c r="AE295" i="175" s="1"/>
  <c r="R295" i="175"/>
  <c r="K295" i="175"/>
  <c r="AB294" i="175"/>
  <c r="AC294" i="175" s="1"/>
  <c r="AE294" i="175" s="1"/>
  <c r="R294" i="175"/>
  <c r="K294" i="175"/>
  <c r="AB293" i="175"/>
  <c r="AC293" i="175" s="1"/>
  <c r="AE293" i="175" s="1"/>
  <c r="R293" i="175"/>
  <c r="K293" i="175"/>
  <c r="AB292" i="175"/>
  <c r="AC292" i="175" s="1"/>
  <c r="AE292" i="175" s="1"/>
  <c r="R292" i="175"/>
  <c r="K292" i="175"/>
  <c r="AB291" i="175"/>
  <c r="AC291" i="175" s="1"/>
  <c r="AE291" i="175" s="1"/>
  <c r="R291" i="175"/>
  <c r="K291" i="175"/>
  <c r="AB290" i="175"/>
  <c r="AC290" i="175" s="1"/>
  <c r="R290" i="175"/>
  <c r="K290" i="175"/>
  <c r="AB289" i="175"/>
  <c r="AC289" i="175" s="1"/>
  <c r="AE289" i="175" s="1"/>
  <c r="R289" i="175"/>
  <c r="K289" i="175"/>
  <c r="AB288" i="175"/>
  <c r="AC288" i="175" s="1"/>
  <c r="AE288" i="175" s="1"/>
  <c r="R288" i="175"/>
  <c r="K288" i="175"/>
  <c r="AB287" i="175"/>
  <c r="AC287" i="175" s="1"/>
  <c r="AE287" i="175" s="1"/>
  <c r="R287" i="175"/>
  <c r="K287" i="175"/>
  <c r="AB286" i="175"/>
  <c r="AC286" i="175" s="1"/>
  <c r="AE286" i="175" s="1"/>
  <c r="R286" i="175"/>
  <c r="K286" i="175"/>
  <c r="AB285" i="175"/>
  <c r="AC285" i="175" s="1"/>
  <c r="AE285" i="175" s="1"/>
  <c r="R285" i="175"/>
  <c r="K285" i="175"/>
  <c r="AB284" i="175"/>
  <c r="AC284" i="175" s="1"/>
  <c r="AE284" i="175" s="1"/>
  <c r="R284" i="175"/>
  <c r="K284" i="175"/>
  <c r="AB283" i="175"/>
  <c r="AC283" i="175" s="1"/>
  <c r="AE283" i="175" s="1"/>
  <c r="R283" i="175"/>
  <c r="K283" i="175"/>
  <c r="AB282" i="175"/>
  <c r="AC282" i="175" s="1"/>
  <c r="AE282" i="175" s="1"/>
  <c r="R282" i="175"/>
  <c r="K282" i="175"/>
  <c r="AB281" i="175"/>
  <c r="AC281" i="175" s="1"/>
  <c r="AE281" i="175" s="1"/>
  <c r="R281" i="175"/>
  <c r="K281" i="175"/>
  <c r="AB280" i="175"/>
  <c r="AC280" i="175" s="1"/>
  <c r="AE280" i="175" s="1"/>
  <c r="R280" i="175"/>
  <c r="K280" i="175"/>
  <c r="AB279" i="175"/>
  <c r="AC279" i="175" s="1"/>
  <c r="AE279" i="175" s="1"/>
  <c r="R279" i="175"/>
  <c r="K279" i="175"/>
  <c r="AB278" i="175"/>
  <c r="AC278" i="175" s="1"/>
  <c r="AE278" i="175" s="1"/>
  <c r="R278" i="175"/>
  <c r="K278" i="175"/>
  <c r="AB277" i="175"/>
  <c r="AC277" i="175" s="1"/>
  <c r="AE277" i="175" s="1"/>
  <c r="R277" i="175"/>
  <c r="K277" i="175"/>
  <c r="AB276" i="175"/>
  <c r="AC276" i="175" s="1"/>
  <c r="AE276" i="175" s="1"/>
  <c r="R276" i="175"/>
  <c r="K276" i="175"/>
  <c r="AB275" i="175"/>
  <c r="AC275" i="175" s="1"/>
  <c r="AE275" i="175" s="1"/>
  <c r="R275" i="175"/>
  <c r="K275" i="175"/>
  <c r="AB274" i="175"/>
  <c r="AC274" i="175" s="1"/>
  <c r="AE274" i="175" s="1"/>
  <c r="R274" i="175"/>
  <c r="K274" i="175"/>
  <c r="AB273" i="175"/>
  <c r="AC273" i="175" s="1"/>
  <c r="AE273" i="175" s="1"/>
  <c r="R273" i="175"/>
  <c r="K273" i="175"/>
  <c r="AB272" i="175"/>
  <c r="AC272" i="175" s="1"/>
  <c r="AE272" i="175" s="1"/>
  <c r="R272" i="175"/>
  <c r="K272" i="175"/>
  <c r="AB271" i="175"/>
  <c r="AC271" i="175" s="1"/>
  <c r="AE271" i="175" s="1"/>
  <c r="R271" i="175"/>
  <c r="K271" i="175"/>
  <c r="AB270" i="175"/>
  <c r="AC270" i="175" s="1"/>
  <c r="AE270" i="175" s="1"/>
  <c r="R270" i="175"/>
  <c r="K270" i="175"/>
  <c r="AB269" i="175"/>
  <c r="AC269" i="175" s="1"/>
  <c r="AE269" i="175" s="1"/>
  <c r="R269" i="175"/>
  <c r="K269" i="175"/>
  <c r="AB268" i="175"/>
  <c r="AC268" i="175" s="1"/>
  <c r="AE268" i="175" s="1"/>
  <c r="R268" i="175"/>
  <c r="K268" i="175"/>
  <c r="AB267" i="175"/>
  <c r="K267" i="175"/>
  <c r="AB266" i="175"/>
  <c r="AC266" i="175" s="1"/>
  <c r="AE266" i="175" s="1"/>
  <c r="R266" i="175"/>
  <c r="K266" i="175"/>
  <c r="AB265" i="175"/>
  <c r="AC265" i="175" s="1"/>
  <c r="AE265" i="175" s="1"/>
  <c r="R265" i="175"/>
  <c r="K265" i="175"/>
  <c r="AB264" i="175"/>
  <c r="AC264" i="175" s="1"/>
  <c r="AE264" i="175" s="1"/>
  <c r="R264" i="175"/>
  <c r="K264" i="175"/>
  <c r="AB263" i="175"/>
  <c r="AC263" i="175" s="1"/>
  <c r="AE263" i="175" s="1"/>
  <c r="R263" i="175"/>
  <c r="K263" i="175"/>
  <c r="AB262" i="175"/>
  <c r="AC262" i="175" s="1"/>
  <c r="AE262" i="175" s="1"/>
  <c r="R262" i="175"/>
  <c r="K262" i="175"/>
  <c r="AB261" i="175"/>
  <c r="AC261" i="175" s="1"/>
  <c r="AE261" i="175" s="1"/>
  <c r="R261" i="175"/>
  <c r="K261" i="175"/>
  <c r="AB260" i="175"/>
  <c r="AC260" i="175" s="1"/>
  <c r="AE260" i="175" s="1"/>
  <c r="R260" i="175"/>
  <c r="K260" i="175"/>
  <c r="AB259" i="175"/>
  <c r="AC259" i="175" s="1"/>
  <c r="AE259" i="175" s="1"/>
  <c r="R259" i="175"/>
  <c r="K259" i="175"/>
  <c r="AB258" i="175"/>
  <c r="AC258" i="175" s="1"/>
  <c r="AE258" i="175" s="1"/>
  <c r="R258" i="175"/>
  <c r="K258" i="175"/>
  <c r="AB257" i="175"/>
  <c r="AC257" i="175" s="1"/>
  <c r="AE257" i="175" s="1"/>
  <c r="R257" i="175"/>
  <c r="K257" i="175"/>
  <c r="AB256" i="175"/>
  <c r="AC256" i="175" s="1"/>
  <c r="AE256" i="175" s="1"/>
  <c r="R256" i="175"/>
  <c r="K256" i="175"/>
  <c r="AB255" i="175"/>
  <c r="AC255" i="175" s="1"/>
  <c r="AE255" i="175" s="1"/>
  <c r="R255" i="175"/>
  <c r="K255" i="175"/>
  <c r="AB254" i="175"/>
  <c r="AC254" i="175" s="1"/>
  <c r="AE254" i="175" s="1"/>
  <c r="R254" i="175"/>
  <c r="K254" i="175"/>
  <c r="AB253" i="175"/>
  <c r="AC253" i="175" s="1"/>
  <c r="AE253" i="175" s="1"/>
  <c r="R253" i="175"/>
  <c r="K253" i="175"/>
  <c r="AB252" i="175"/>
  <c r="AC252" i="175" s="1"/>
  <c r="AE252" i="175" s="1"/>
  <c r="R252" i="175"/>
  <c r="K252" i="175"/>
  <c r="AB251" i="175"/>
  <c r="AC251" i="175" s="1"/>
  <c r="AE251" i="175" s="1"/>
  <c r="R251" i="175"/>
  <c r="K251" i="175"/>
  <c r="AB250" i="175"/>
  <c r="AC250" i="175" s="1"/>
  <c r="AE250" i="175" s="1"/>
  <c r="R250" i="175"/>
  <c r="K250" i="175"/>
  <c r="AB249" i="175"/>
  <c r="AC249" i="175" s="1"/>
  <c r="AE249" i="175" s="1"/>
  <c r="R249" i="175"/>
  <c r="K249" i="175"/>
  <c r="AB248" i="175"/>
  <c r="AC248" i="175" s="1"/>
  <c r="AE248" i="175" s="1"/>
  <c r="R248" i="175"/>
  <c r="K248" i="175"/>
  <c r="AB247" i="175"/>
  <c r="AC247" i="175" s="1"/>
  <c r="AE247" i="175" s="1"/>
  <c r="R247" i="175"/>
  <c r="K247" i="175"/>
  <c r="AB246" i="175"/>
  <c r="AC246" i="175" s="1"/>
  <c r="AE246" i="175" s="1"/>
  <c r="R246" i="175"/>
  <c r="K246" i="175"/>
  <c r="AB245" i="175"/>
  <c r="AC245" i="175" s="1"/>
  <c r="AE245" i="175" s="1"/>
  <c r="R245" i="175"/>
  <c r="K245" i="175"/>
  <c r="AB244" i="175"/>
  <c r="AC244" i="175" s="1"/>
  <c r="AE244" i="175" s="1"/>
  <c r="R244" i="175"/>
  <c r="K244" i="175"/>
  <c r="AB243" i="175"/>
  <c r="AC243" i="175" s="1"/>
  <c r="AE243" i="175" s="1"/>
  <c r="R243" i="175"/>
  <c r="K243" i="175"/>
  <c r="AB242" i="175"/>
  <c r="AC242" i="175" s="1"/>
  <c r="AE242" i="175" s="1"/>
  <c r="R242" i="175"/>
  <c r="K242" i="175"/>
  <c r="AB241" i="175"/>
  <c r="AC241" i="175" s="1"/>
  <c r="AE241" i="175" s="1"/>
  <c r="R241" i="175"/>
  <c r="K241" i="175"/>
  <c r="AB240" i="175"/>
  <c r="AC240" i="175" s="1"/>
  <c r="AE240" i="175" s="1"/>
  <c r="R240" i="175"/>
  <c r="K240" i="175"/>
  <c r="AB239" i="175"/>
  <c r="AC239" i="175" s="1"/>
  <c r="AE239" i="175" s="1"/>
  <c r="R239" i="175"/>
  <c r="K239" i="175"/>
  <c r="AB238" i="175"/>
  <c r="AC238" i="175" s="1"/>
  <c r="AE238" i="175" s="1"/>
  <c r="R238" i="175"/>
  <c r="K238" i="175"/>
  <c r="AB237" i="175"/>
  <c r="AC237" i="175" s="1"/>
  <c r="AE237" i="175" s="1"/>
  <c r="R237" i="175"/>
  <c r="K237" i="175"/>
  <c r="AB236" i="175"/>
  <c r="AC236" i="175" s="1"/>
  <c r="AE236" i="175" s="1"/>
  <c r="R236" i="175"/>
  <c r="K236" i="175"/>
  <c r="AB235" i="175"/>
  <c r="AC235" i="175" s="1"/>
  <c r="AE235" i="175" s="1"/>
  <c r="R235" i="175"/>
  <c r="K235" i="175"/>
  <c r="AB234" i="175"/>
  <c r="AC234" i="175" s="1"/>
  <c r="AE234" i="175" s="1"/>
  <c r="R234" i="175"/>
  <c r="K234" i="175"/>
  <c r="AB233" i="175"/>
  <c r="AC233" i="175" s="1"/>
  <c r="AE233" i="175" s="1"/>
  <c r="R233" i="175"/>
  <c r="K233" i="175"/>
  <c r="AB232" i="175"/>
  <c r="AC232" i="175" s="1"/>
  <c r="AE232" i="175" s="1"/>
  <c r="R232" i="175"/>
  <c r="K232" i="175"/>
  <c r="AB231" i="175"/>
  <c r="AC231" i="175" s="1"/>
  <c r="AE231" i="175" s="1"/>
  <c r="R231" i="175"/>
  <c r="K231" i="175"/>
  <c r="AB230" i="175"/>
  <c r="AC230" i="175" s="1"/>
  <c r="AE230" i="175" s="1"/>
  <c r="R230" i="175"/>
  <c r="K230" i="175"/>
  <c r="AB229" i="175"/>
  <c r="AC229" i="175" s="1"/>
  <c r="AE229" i="175" s="1"/>
  <c r="R229" i="175"/>
  <c r="K229" i="175"/>
  <c r="AB228" i="175"/>
  <c r="AC228" i="175" s="1"/>
  <c r="AE228" i="175" s="1"/>
  <c r="R228" i="175"/>
  <c r="K228" i="175"/>
  <c r="AB227" i="175"/>
  <c r="AC227" i="175" s="1"/>
  <c r="AE227" i="175" s="1"/>
  <c r="R227" i="175"/>
  <c r="K227" i="175"/>
  <c r="AB226" i="175"/>
  <c r="AC226" i="175" s="1"/>
  <c r="AE226" i="175" s="1"/>
  <c r="R226" i="175"/>
  <c r="K226" i="175"/>
  <c r="AB225" i="175"/>
  <c r="AC225" i="175" s="1"/>
  <c r="AE225" i="175" s="1"/>
  <c r="R225" i="175"/>
  <c r="K225" i="175"/>
  <c r="AB224" i="175"/>
  <c r="AC224" i="175" s="1"/>
  <c r="AE224" i="175" s="1"/>
  <c r="R224" i="175"/>
  <c r="K224" i="175"/>
  <c r="AB223" i="175"/>
  <c r="AC223" i="175" s="1"/>
  <c r="AE223" i="175" s="1"/>
  <c r="R223" i="175"/>
  <c r="K223" i="175"/>
  <c r="AB222" i="175"/>
  <c r="AC222" i="175" s="1"/>
  <c r="AE222" i="175" s="1"/>
  <c r="R222" i="175"/>
  <c r="K222" i="175"/>
  <c r="AB221" i="175"/>
  <c r="AC221" i="175" s="1"/>
  <c r="AE221" i="175" s="1"/>
  <c r="R221" i="175"/>
  <c r="K221" i="175"/>
  <c r="AB220" i="175"/>
  <c r="AC220" i="175" s="1"/>
  <c r="AE220" i="175" s="1"/>
  <c r="R220" i="175"/>
  <c r="K220" i="175"/>
  <c r="AB219" i="175"/>
  <c r="AC219" i="175" s="1"/>
  <c r="AE219" i="175" s="1"/>
  <c r="R219" i="175"/>
  <c r="K219" i="175"/>
  <c r="AB218" i="175"/>
  <c r="AC218" i="175" s="1"/>
  <c r="AE218" i="175" s="1"/>
  <c r="R218" i="175"/>
  <c r="K218" i="175"/>
  <c r="AB217" i="175"/>
  <c r="AC217" i="175" s="1"/>
  <c r="AE217" i="175" s="1"/>
  <c r="R217" i="175"/>
  <c r="K217" i="175"/>
  <c r="AB216" i="175"/>
  <c r="AC216" i="175" s="1"/>
  <c r="AE216" i="175" s="1"/>
  <c r="R216" i="175"/>
  <c r="K216" i="175"/>
  <c r="AB215" i="175"/>
  <c r="AC215" i="175" s="1"/>
  <c r="AE215" i="175" s="1"/>
  <c r="R215" i="175"/>
  <c r="K215" i="175"/>
  <c r="AB214" i="175"/>
  <c r="AC214" i="175" s="1"/>
  <c r="AE214" i="175" s="1"/>
  <c r="R214" i="175"/>
  <c r="K214" i="175"/>
  <c r="AB213" i="175"/>
  <c r="AC213" i="175" s="1"/>
  <c r="AE213" i="175" s="1"/>
  <c r="R213" i="175"/>
  <c r="K213" i="175"/>
  <c r="AB212" i="175"/>
  <c r="AC212" i="175" s="1"/>
  <c r="AE212" i="175" s="1"/>
  <c r="R212" i="175"/>
  <c r="K212" i="175"/>
  <c r="AB211" i="175"/>
  <c r="AC211" i="175" s="1"/>
  <c r="AE211" i="175" s="1"/>
  <c r="R211" i="175"/>
  <c r="K211" i="175"/>
  <c r="AB210" i="175"/>
  <c r="AC210" i="175" s="1"/>
  <c r="AE210" i="175" s="1"/>
  <c r="R210" i="175"/>
  <c r="K210" i="175"/>
  <c r="AB209" i="175"/>
  <c r="AC209" i="175" s="1"/>
  <c r="AE209" i="175" s="1"/>
  <c r="R209" i="175"/>
  <c r="K209" i="175"/>
  <c r="AB208" i="175"/>
  <c r="AC208" i="175" s="1"/>
  <c r="AE208" i="175" s="1"/>
  <c r="R208" i="175"/>
  <c r="K208" i="175"/>
  <c r="AB207" i="175"/>
  <c r="AC207" i="175" s="1"/>
  <c r="AE207" i="175" s="1"/>
  <c r="R207" i="175"/>
  <c r="K207" i="175"/>
  <c r="AB206" i="175"/>
  <c r="AC206" i="175" s="1"/>
  <c r="AE206" i="175" s="1"/>
  <c r="R206" i="175"/>
  <c r="K206" i="175"/>
  <c r="AB205" i="175"/>
  <c r="AC205" i="175" s="1"/>
  <c r="AE205" i="175" s="1"/>
  <c r="R205" i="175"/>
  <c r="K205" i="175"/>
  <c r="AB204" i="175"/>
  <c r="AC204" i="175" s="1"/>
  <c r="AE204" i="175" s="1"/>
  <c r="R204" i="175"/>
  <c r="K204" i="175"/>
  <c r="AB203" i="175"/>
  <c r="AC203" i="175" s="1"/>
  <c r="AE203" i="175" s="1"/>
  <c r="R203" i="175"/>
  <c r="K203" i="175"/>
  <c r="AB202" i="175"/>
  <c r="AC202" i="175" s="1"/>
  <c r="AE202" i="175" s="1"/>
  <c r="R202" i="175"/>
  <c r="K202" i="175"/>
  <c r="AB201" i="175"/>
  <c r="AC201" i="175" s="1"/>
  <c r="AE201" i="175" s="1"/>
  <c r="R201" i="175"/>
  <c r="K201" i="175"/>
  <c r="AB200" i="175"/>
  <c r="AC200" i="175" s="1"/>
  <c r="AE200" i="175" s="1"/>
  <c r="R200" i="175"/>
  <c r="K200" i="175"/>
  <c r="AB199" i="175"/>
  <c r="AC199" i="175" s="1"/>
  <c r="AE199" i="175" s="1"/>
  <c r="R199" i="175"/>
  <c r="K199" i="175"/>
  <c r="AB198" i="175"/>
  <c r="AC198" i="175" s="1"/>
  <c r="AE198" i="175" s="1"/>
  <c r="R198" i="175"/>
  <c r="K198" i="175"/>
  <c r="AB197" i="175"/>
  <c r="AC197" i="175" s="1"/>
  <c r="AE197" i="175" s="1"/>
  <c r="R197" i="175"/>
  <c r="K197" i="175"/>
  <c r="AB196" i="175"/>
  <c r="AC196" i="175" s="1"/>
  <c r="AE196" i="175" s="1"/>
  <c r="R196" i="175"/>
  <c r="K196" i="175"/>
  <c r="AB195" i="175"/>
  <c r="AC195" i="175" s="1"/>
  <c r="AE195" i="175" s="1"/>
  <c r="R195" i="175"/>
  <c r="K195" i="175"/>
  <c r="AB194" i="175"/>
  <c r="AC194" i="175" s="1"/>
  <c r="AE194" i="175" s="1"/>
  <c r="R194" i="175"/>
  <c r="K194" i="175"/>
  <c r="AB193" i="175"/>
  <c r="AC193" i="175" s="1"/>
  <c r="AE193" i="175" s="1"/>
  <c r="R193" i="175"/>
  <c r="K193" i="175"/>
  <c r="AB192" i="175"/>
  <c r="AC192" i="175" s="1"/>
  <c r="AE192" i="175" s="1"/>
  <c r="R192" i="175"/>
  <c r="K192" i="175"/>
  <c r="AB191" i="175"/>
  <c r="AC191" i="175" s="1"/>
  <c r="AE191" i="175" s="1"/>
  <c r="R191" i="175"/>
  <c r="K191" i="175"/>
  <c r="AB190" i="175"/>
  <c r="AC190" i="175" s="1"/>
  <c r="AE190" i="175" s="1"/>
  <c r="R190" i="175"/>
  <c r="K190" i="175"/>
  <c r="AB189" i="175"/>
  <c r="AC189" i="175" s="1"/>
  <c r="AE189" i="175" s="1"/>
  <c r="R189" i="175"/>
  <c r="K189" i="175"/>
  <c r="AB188" i="175"/>
  <c r="AC188" i="175" s="1"/>
  <c r="AE188" i="175" s="1"/>
  <c r="R188" i="175"/>
  <c r="K188" i="175"/>
  <c r="AB187" i="175"/>
  <c r="AC187" i="175" s="1"/>
  <c r="AE187" i="175" s="1"/>
  <c r="R187" i="175"/>
  <c r="K187" i="175"/>
  <c r="AB186" i="175"/>
  <c r="AC186" i="175" s="1"/>
  <c r="AE186" i="175" s="1"/>
  <c r="R186" i="175"/>
  <c r="K186" i="175"/>
  <c r="AB185" i="175"/>
  <c r="AC185" i="175" s="1"/>
  <c r="AE185" i="175" s="1"/>
  <c r="R185" i="175"/>
  <c r="K185" i="175"/>
  <c r="AB184" i="175"/>
  <c r="AC184" i="175" s="1"/>
  <c r="AE184" i="175" s="1"/>
  <c r="R184" i="175"/>
  <c r="K184" i="175"/>
  <c r="AB183" i="175"/>
  <c r="AC183" i="175" s="1"/>
  <c r="AE183" i="175" s="1"/>
  <c r="R183" i="175"/>
  <c r="K183" i="175"/>
  <c r="AB182" i="175"/>
  <c r="AC182" i="175" s="1"/>
  <c r="AE182" i="175" s="1"/>
  <c r="R182" i="175"/>
  <c r="K182" i="175"/>
  <c r="AB181" i="175"/>
  <c r="AC181" i="175" s="1"/>
  <c r="AE181" i="175" s="1"/>
  <c r="R181" i="175"/>
  <c r="K181" i="175"/>
  <c r="AB180" i="175"/>
  <c r="AC180" i="175" s="1"/>
  <c r="AE180" i="175" s="1"/>
  <c r="R180" i="175"/>
  <c r="K180" i="175"/>
  <c r="AB179" i="175"/>
  <c r="AC179" i="175" s="1"/>
  <c r="AE179" i="175" s="1"/>
  <c r="R179" i="175"/>
  <c r="K179" i="175"/>
  <c r="AB178" i="175"/>
  <c r="AC178" i="175" s="1"/>
  <c r="AE178" i="175" s="1"/>
  <c r="R178" i="175"/>
  <c r="K178" i="175"/>
  <c r="AB177" i="175"/>
  <c r="AC177" i="175" s="1"/>
  <c r="AE177" i="175" s="1"/>
  <c r="R177" i="175"/>
  <c r="K177" i="175"/>
  <c r="AB176" i="175"/>
  <c r="AC176" i="175" s="1"/>
  <c r="AE176" i="175" s="1"/>
  <c r="R176" i="175"/>
  <c r="K176" i="175"/>
  <c r="AB175" i="175"/>
  <c r="AC175" i="175" s="1"/>
  <c r="AE175" i="175" s="1"/>
  <c r="R175" i="175"/>
  <c r="K175" i="175"/>
  <c r="AB174" i="175"/>
  <c r="AC174" i="175" s="1"/>
  <c r="AE174" i="175" s="1"/>
  <c r="R174" i="175"/>
  <c r="K174" i="175"/>
  <c r="AB173" i="175"/>
  <c r="AC173" i="175" s="1"/>
  <c r="AE173" i="175" s="1"/>
  <c r="R173" i="175"/>
  <c r="K173" i="175"/>
  <c r="AB172" i="175"/>
  <c r="AC172" i="175" s="1"/>
  <c r="AE172" i="175" s="1"/>
  <c r="R172" i="175"/>
  <c r="K172" i="175"/>
  <c r="AB171" i="175"/>
  <c r="AC171" i="175" s="1"/>
  <c r="AE171" i="175" s="1"/>
  <c r="R171" i="175"/>
  <c r="K171" i="175"/>
  <c r="AB170" i="175"/>
  <c r="AC170" i="175" s="1"/>
  <c r="AE170" i="175" s="1"/>
  <c r="R170" i="175"/>
  <c r="K170" i="175"/>
  <c r="AB169" i="175"/>
  <c r="AC169" i="175" s="1"/>
  <c r="AE169" i="175" s="1"/>
  <c r="R169" i="175"/>
  <c r="K169" i="175"/>
  <c r="AB168" i="175"/>
  <c r="AC168" i="175" s="1"/>
  <c r="AE168" i="175" s="1"/>
  <c r="R168" i="175"/>
  <c r="K168" i="175"/>
  <c r="AB167" i="175"/>
  <c r="AC167" i="175" s="1"/>
  <c r="AE167" i="175" s="1"/>
  <c r="R167" i="175"/>
  <c r="K167" i="175"/>
  <c r="AB166" i="175"/>
  <c r="AC166" i="175" s="1"/>
  <c r="AE166" i="175" s="1"/>
  <c r="R166" i="175"/>
  <c r="K166" i="175"/>
  <c r="AB165" i="175"/>
  <c r="AC165" i="175" s="1"/>
  <c r="AE165" i="175" s="1"/>
  <c r="R165" i="175"/>
  <c r="K165" i="175"/>
  <c r="AB164" i="175"/>
  <c r="AC164" i="175" s="1"/>
  <c r="AE164" i="175" s="1"/>
  <c r="R164" i="175"/>
  <c r="K164" i="175"/>
  <c r="AB163" i="175"/>
  <c r="AC163" i="175" s="1"/>
  <c r="AE163" i="175" s="1"/>
  <c r="R163" i="175"/>
  <c r="K163" i="175"/>
  <c r="AB162" i="175"/>
  <c r="AC162" i="175" s="1"/>
  <c r="AE162" i="175" s="1"/>
  <c r="R162" i="175"/>
  <c r="K162" i="175"/>
  <c r="AB161" i="175"/>
  <c r="AC161" i="175" s="1"/>
  <c r="AE161" i="175" s="1"/>
  <c r="R161" i="175"/>
  <c r="K161" i="175"/>
  <c r="AB160" i="175"/>
  <c r="AC160" i="175" s="1"/>
  <c r="AE160" i="175" s="1"/>
  <c r="R160" i="175"/>
  <c r="K160" i="175"/>
  <c r="AB159" i="175"/>
  <c r="AC159" i="175" s="1"/>
  <c r="AE159" i="175" s="1"/>
  <c r="R159" i="175"/>
  <c r="K159" i="175"/>
  <c r="AB158" i="175"/>
  <c r="AC158" i="175" s="1"/>
  <c r="AE158" i="175" s="1"/>
  <c r="R158" i="175"/>
  <c r="K158" i="175"/>
  <c r="AB157" i="175"/>
  <c r="AC157" i="175" s="1"/>
  <c r="AE157" i="175" s="1"/>
  <c r="R157" i="175"/>
  <c r="K157" i="175"/>
  <c r="AB156" i="175"/>
  <c r="AC156" i="175" s="1"/>
  <c r="AE156" i="175" s="1"/>
  <c r="R156" i="175"/>
  <c r="K156" i="175"/>
  <c r="AB155" i="175"/>
  <c r="AC155" i="175" s="1"/>
  <c r="AE155" i="175" s="1"/>
  <c r="R155" i="175"/>
  <c r="K155" i="175"/>
  <c r="AB154" i="175"/>
  <c r="AC154" i="175" s="1"/>
  <c r="AE154" i="175" s="1"/>
  <c r="R154" i="175"/>
  <c r="K154" i="175"/>
  <c r="AB153" i="175"/>
  <c r="R153" i="175"/>
  <c r="K153" i="175"/>
  <c r="AB152" i="175"/>
  <c r="AC152" i="175" s="1"/>
  <c r="AE152" i="175" s="1"/>
  <c r="R152" i="175"/>
  <c r="K152" i="175"/>
  <c r="AB151" i="175"/>
  <c r="AC151" i="175" s="1"/>
  <c r="AE151" i="175" s="1"/>
  <c r="R151" i="175"/>
  <c r="K151" i="175"/>
  <c r="AB150" i="175"/>
  <c r="AC150" i="175" s="1"/>
  <c r="AE150" i="175" s="1"/>
  <c r="R150" i="175"/>
  <c r="K150" i="175"/>
  <c r="AB149" i="175"/>
  <c r="AC149" i="175" s="1"/>
  <c r="AE149" i="175" s="1"/>
  <c r="R149" i="175"/>
  <c r="K149" i="175"/>
  <c r="AB148" i="175"/>
  <c r="AC148" i="175" s="1"/>
  <c r="AE148" i="175" s="1"/>
  <c r="R148" i="175"/>
  <c r="K148" i="175"/>
  <c r="AB147" i="175"/>
  <c r="AC147" i="175" s="1"/>
  <c r="AE147" i="175" s="1"/>
  <c r="R147" i="175"/>
  <c r="K147" i="175"/>
  <c r="AB146" i="175"/>
  <c r="AC146" i="175" s="1"/>
  <c r="AE146" i="175" s="1"/>
  <c r="R146" i="175"/>
  <c r="K146" i="175"/>
  <c r="AB145" i="175"/>
  <c r="AC145" i="175" s="1"/>
  <c r="AE145" i="175" s="1"/>
  <c r="R145" i="175"/>
  <c r="K145" i="175"/>
  <c r="AB144" i="175"/>
  <c r="AC144" i="175" s="1"/>
  <c r="AE144" i="175" s="1"/>
  <c r="R144" i="175"/>
  <c r="K144" i="175"/>
  <c r="AB143" i="175"/>
  <c r="AC143" i="175" s="1"/>
  <c r="AE143" i="175" s="1"/>
  <c r="R143" i="175"/>
  <c r="K143" i="175"/>
  <c r="AB142" i="175"/>
  <c r="AC142" i="175" s="1"/>
  <c r="AE142" i="175" s="1"/>
  <c r="R142" i="175"/>
  <c r="K142" i="175"/>
  <c r="AB141" i="175"/>
  <c r="AC141" i="175" s="1"/>
  <c r="AE141" i="175" s="1"/>
  <c r="R141" i="175"/>
  <c r="K141" i="175"/>
  <c r="AB140" i="175"/>
  <c r="AC140" i="175" s="1"/>
  <c r="AE140" i="175" s="1"/>
  <c r="R140" i="175"/>
  <c r="K140" i="175"/>
  <c r="AB139" i="175"/>
  <c r="AC139" i="175" s="1"/>
  <c r="AE139" i="175" s="1"/>
  <c r="R139" i="175"/>
  <c r="K139" i="175"/>
  <c r="AB138" i="175"/>
  <c r="AC138" i="175" s="1"/>
  <c r="AE138" i="175" s="1"/>
  <c r="R138" i="175"/>
  <c r="K138" i="175"/>
  <c r="AB137" i="175"/>
  <c r="AC137" i="175" s="1"/>
  <c r="AE137" i="175" s="1"/>
  <c r="R137" i="175"/>
  <c r="K137" i="175"/>
  <c r="AB136" i="175"/>
  <c r="AC136" i="175" s="1"/>
  <c r="AE136" i="175" s="1"/>
  <c r="R136" i="175"/>
  <c r="K136" i="175"/>
  <c r="AB135" i="175"/>
  <c r="AC135" i="175" s="1"/>
  <c r="AE135" i="175" s="1"/>
  <c r="R135" i="175"/>
  <c r="K135" i="175"/>
  <c r="AB134" i="175"/>
  <c r="AC134" i="175" s="1"/>
  <c r="AE134" i="175" s="1"/>
  <c r="R134" i="175"/>
  <c r="K134" i="175"/>
  <c r="AB133" i="175"/>
  <c r="AC133" i="175" s="1"/>
  <c r="AE133" i="175" s="1"/>
  <c r="R133" i="175"/>
  <c r="K133" i="175"/>
  <c r="AB132" i="175"/>
  <c r="AC132" i="175" s="1"/>
  <c r="AE132" i="175" s="1"/>
  <c r="R132" i="175"/>
  <c r="K132" i="175"/>
  <c r="AB131" i="175"/>
  <c r="AC131" i="175" s="1"/>
  <c r="AE131" i="175" s="1"/>
  <c r="R131" i="175"/>
  <c r="K131" i="175"/>
  <c r="AB130" i="175"/>
  <c r="AC130" i="175" s="1"/>
  <c r="AE130" i="175" s="1"/>
  <c r="R130" i="175"/>
  <c r="K130" i="175"/>
  <c r="AB129" i="175"/>
  <c r="AC129" i="175" s="1"/>
  <c r="AE129" i="175" s="1"/>
  <c r="R129" i="175"/>
  <c r="K129" i="175"/>
  <c r="AB128" i="175"/>
  <c r="AC128" i="175" s="1"/>
  <c r="AE128" i="175" s="1"/>
  <c r="R128" i="175"/>
  <c r="K128" i="175"/>
  <c r="AB127" i="175"/>
  <c r="AC127" i="175" s="1"/>
  <c r="AE127" i="175" s="1"/>
  <c r="R127" i="175"/>
  <c r="K127" i="175"/>
  <c r="AB126" i="175"/>
  <c r="AC126" i="175" s="1"/>
  <c r="AE126" i="175" s="1"/>
  <c r="R126" i="175"/>
  <c r="K126" i="175"/>
  <c r="AB125" i="175"/>
  <c r="AC125" i="175" s="1"/>
  <c r="AE125" i="175" s="1"/>
  <c r="R125" i="175"/>
  <c r="K125" i="175"/>
  <c r="AB124" i="175"/>
  <c r="AC124" i="175" s="1"/>
  <c r="AE124" i="175" s="1"/>
  <c r="R124" i="175"/>
  <c r="K124" i="175"/>
  <c r="AB123" i="175"/>
  <c r="AC123" i="175" s="1"/>
  <c r="AE123" i="175" s="1"/>
  <c r="R123" i="175"/>
  <c r="K123" i="175"/>
  <c r="AB122" i="175"/>
  <c r="AC122" i="175" s="1"/>
  <c r="AE122" i="175" s="1"/>
  <c r="R122" i="175"/>
  <c r="K122" i="175"/>
  <c r="AB121" i="175"/>
  <c r="AC121" i="175" s="1"/>
  <c r="AE121" i="175" s="1"/>
  <c r="R121" i="175"/>
  <c r="K121" i="175"/>
  <c r="AB120" i="175"/>
  <c r="AC120" i="175" s="1"/>
  <c r="AE120" i="175" s="1"/>
  <c r="R120" i="175"/>
  <c r="K120" i="175"/>
  <c r="AB119" i="175"/>
  <c r="AC119" i="175" s="1"/>
  <c r="AE119" i="175" s="1"/>
  <c r="R119" i="175"/>
  <c r="K119" i="175"/>
  <c r="AB118" i="175"/>
  <c r="AC118" i="175" s="1"/>
  <c r="AE118" i="175" s="1"/>
  <c r="R118" i="175"/>
  <c r="K118" i="175"/>
  <c r="AB117" i="175"/>
  <c r="AC117" i="175" s="1"/>
  <c r="AE117" i="175" s="1"/>
  <c r="R117" i="175"/>
  <c r="K117" i="175"/>
  <c r="AB116" i="175"/>
  <c r="AC116" i="175" s="1"/>
  <c r="AE116" i="175" s="1"/>
  <c r="R116" i="175"/>
  <c r="K116" i="175"/>
  <c r="AB115" i="175"/>
  <c r="AC115" i="175" s="1"/>
  <c r="AE115" i="175" s="1"/>
  <c r="R115" i="175"/>
  <c r="K115" i="175"/>
  <c r="AB114" i="175"/>
  <c r="AC114" i="175" s="1"/>
  <c r="AE114" i="175" s="1"/>
  <c r="R114" i="175"/>
  <c r="K114" i="175"/>
  <c r="AB113" i="175"/>
  <c r="AC113" i="175" s="1"/>
  <c r="AE113" i="175" s="1"/>
  <c r="R113" i="175"/>
  <c r="K113" i="175"/>
  <c r="AB112" i="175"/>
  <c r="AC112" i="175" s="1"/>
  <c r="AE112" i="175" s="1"/>
  <c r="R112" i="175"/>
  <c r="K112" i="175"/>
  <c r="AB111" i="175"/>
  <c r="AC111" i="175" s="1"/>
  <c r="AE111" i="175" s="1"/>
  <c r="R111" i="175"/>
  <c r="K111" i="175"/>
  <c r="AB110" i="175"/>
  <c r="AC110" i="175" s="1"/>
  <c r="AE110" i="175" s="1"/>
  <c r="R110" i="175"/>
  <c r="K110" i="175"/>
  <c r="AB109" i="175"/>
  <c r="AC109" i="175" s="1"/>
  <c r="AE109" i="175" s="1"/>
  <c r="R109" i="175"/>
  <c r="K109" i="175"/>
  <c r="AB108" i="175"/>
  <c r="AC108" i="175" s="1"/>
  <c r="AE108" i="175" s="1"/>
  <c r="R108" i="175"/>
  <c r="K108" i="175"/>
  <c r="AB107" i="175"/>
  <c r="AC107" i="175" s="1"/>
  <c r="AE107" i="175" s="1"/>
  <c r="R107" i="175"/>
  <c r="K107" i="175"/>
  <c r="AB106" i="175"/>
  <c r="AC106" i="175" s="1"/>
  <c r="AE106" i="175" s="1"/>
  <c r="R106" i="175"/>
  <c r="K106" i="175"/>
  <c r="AB105" i="175"/>
  <c r="AC105" i="175" s="1"/>
  <c r="AE105" i="175" s="1"/>
  <c r="R105" i="175"/>
  <c r="K105" i="175"/>
  <c r="AB104" i="175"/>
  <c r="AC104" i="175" s="1"/>
  <c r="AE104" i="175" s="1"/>
  <c r="R104" i="175"/>
  <c r="K104" i="175"/>
  <c r="AB103" i="175"/>
  <c r="AC103" i="175" s="1"/>
  <c r="AE103" i="175" s="1"/>
  <c r="R103" i="175"/>
  <c r="K103" i="175"/>
  <c r="AB102" i="175"/>
  <c r="AC102" i="175" s="1"/>
  <c r="AE102" i="175" s="1"/>
  <c r="R102" i="175"/>
  <c r="K102" i="175"/>
  <c r="AB101" i="175"/>
  <c r="AC101" i="175" s="1"/>
  <c r="AE101" i="175" s="1"/>
  <c r="R101" i="175"/>
  <c r="K101" i="175"/>
  <c r="AB100" i="175"/>
  <c r="AC100" i="175" s="1"/>
  <c r="AE100" i="175" s="1"/>
  <c r="R100" i="175"/>
  <c r="K100" i="175"/>
  <c r="AB99" i="175"/>
  <c r="AC99" i="175" s="1"/>
  <c r="AE99" i="175" s="1"/>
  <c r="R99" i="175"/>
  <c r="K99" i="175"/>
  <c r="AB98" i="175"/>
  <c r="AC98" i="175" s="1"/>
  <c r="AE98" i="175" s="1"/>
  <c r="R98" i="175"/>
  <c r="K98" i="175"/>
  <c r="AB97" i="175"/>
  <c r="AC97" i="175" s="1"/>
  <c r="AE97" i="175" s="1"/>
  <c r="R97" i="175"/>
  <c r="K97" i="175"/>
  <c r="AB96" i="175"/>
  <c r="AC96" i="175" s="1"/>
  <c r="AE96" i="175" s="1"/>
  <c r="R96" i="175"/>
  <c r="K96" i="175"/>
  <c r="AB95" i="175"/>
  <c r="AC95" i="175" s="1"/>
  <c r="AE95" i="175" s="1"/>
  <c r="R95" i="175"/>
  <c r="K95" i="175"/>
  <c r="AB94" i="175"/>
  <c r="AC94" i="175" s="1"/>
  <c r="R94" i="175"/>
  <c r="K94" i="175"/>
  <c r="AB93" i="175"/>
  <c r="AC93" i="175" s="1"/>
  <c r="AE93" i="175" s="1"/>
  <c r="R93" i="175"/>
  <c r="K93" i="175"/>
  <c r="AB92" i="175"/>
  <c r="AC92" i="175" s="1"/>
  <c r="AE92" i="175" s="1"/>
  <c r="R92" i="175"/>
  <c r="K92" i="175"/>
  <c r="AB91" i="175"/>
  <c r="AC91" i="175" s="1"/>
  <c r="AE91" i="175" s="1"/>
  <c r="R91" i="175"/>
  <c r="K91" i="175"/>
  <c r="AB90" i="175"/>
  <c r="AC90" i="175" s="1"/>
  <c r="AE90" i="175" s="1"/>
  <c r="R90" i="175"/>
  <c r="K90" i="175"/>
  <c r="AB89" i="175"/>
  <c r="AC89" i="175" s="1"/>
  <c r="AE89" i="175" s="1"/>
  <c r="R89" i="175"/>
  <c r="K89" i="175"/>
  <c r="AB88" i="175"/>
  <c r="AC88" i="175" s="1"/>
  <c r="AE88" i="175" s="1"/>
  <c r="R88" i="175"/>
  <c r="K88" i="175"/>
  <c r="AB87" i="175"/>
  <c r="AC87" i="175" s="1"/>
  <c r="AE87" i="175" s="1"/>
  <c r="R87" i="175"/>
  <c r="K87" i="175"/>
  <c r="AB86" i="175"/>
  <c r="AC86" i="175" s="1"/>
  <c r="AE86" i="175" s="1"/>
  <c r="R86" i="175"/>
  <c r="K86" i="175"/>
  <c r="AB85" i="175"/>
  <c r="AC85" i="175" s="1"/>
  <c r="AE85" i="175" s="1"/>
  <c r="R85" i="175"/>
  <c r="K85" i="175"/>
  <c r="AB84" i="175"/>
  <c r="AC84" i="175" s="1"/>
  <c r="AE84" i="175" s="1"/>
  <c r="R84" i="175"/>
  <c r="K84" i="175"/>
  <c r="AB83" i="175"/>
  <c r="AC83" i="175" s="1"/>
  <c r="AE83" i="175" s="1"/>
  <c r="R83" i="175"/>
  <c r="K83" i="175"/>
  <c r="AB82" i="175"/>
  <c r="R82" i="175"/>
  <c r="K82" i="175"/>
  <c r="AB81" i="175"/>
  <c r="AC81" i="175" s="1"/>
  <c r="AE81" i="175" s="1"/>
  <c r="R81" i="175"/>
  <c r="K81" i="175"/>
  <c r="AB80" i="175"/>
  <c r="AC80" i="175" s="1"/>
  <c r="AE80" i="175" s="1"/>
  <c r="R80" i="175"/>
  <c r="K80" i="175"/>
  <c r="AB79" i="175"/>
  <c r="AC79" i="175" s="1"/>
  <c r="AE79" i="175" s="1"/>
  <c r="R79" i="175"/>
  <c r="K79" i="175"/>
  <c r="AB78" i="175"/>
  <c r="AC78" i="175" s="1"/>
  <c r="AE78" i="175" s="1"/>
  <c r="R78" i="175"/>
  <c r="K78" i="175"/>
  <c r="AB77" i="175"/>
  <c r="AC77" i="175" s="1"/>
  <c r="AE77" i="175" s="1"/>
  <c r="R77" i="175"/>
  <c r="K77" i="175"/>
  <c r="AB76" i="175"/>
  <c r="AC76" i="175" s="1"/>
  <c r="AE76" i="175" s="1"/>
  <c r="R76" i="175"/>
  <c r="K76" i="175"/>
  <c r="AB75" i="175"/>
  <c r="AC75" i="175" s="1"/>
  <c r="AE75" i="175" s="1"/>
  <c r="R75" i="175"/>
  <c r="K75" i="175"/>
  <c r="AB74" i="175"/>
  <c r="AC74" i="175" s="1"/>
  <c r="AE74" i="175" s="1"/>
  <c r="R74" i="175"/>
  <c r="K74" i="175"/>
  <c r="AB73" i="175"/>
  <c r="AC73" i="175" s="1"/>
  <c r="AE73" i="175" s="1"/>
  <c r="R73" i="175"/>
  <c r="K73" i="175"/>
  <c r="AB72" i="175"/>
  <c r="AC72" i="175" s="1"/>
  <c r="AE72" i="175" s="1"/>
  <c r="R72" i="175"/>
  <c r="K72" i="175"/>
  <c r="AB71" i="175"/>
  <c r="AC71" i="175" s="1"/>
  <c r="AE71" i="175" s="1"/>
  <c r="R71" i="175"/>
  <c r="K71" i="175"/>
  <c r="AB70" i="175"/>
  <c r="AC70" i="175" s="1"/>
  <c r="AE70" i="175" s="1"/>
  <c r="R70" i="175"/>
  <c r="K70" i="175"/>
  <c r="AB69" i="175"/>
  <c r="AC69" i="175" s="1"/>
  <c r="AE69" i="175" s="1"/>
  <c r="R69" i="175"/>
  <c r="K69" i="175"/>
  <c r="AB68" i="175"/>
  <c r="AC68" i="175" s="1"/>
  <c r="AE68" i="175" s="1"/>
  <c r="R68" i="175"/>
  <c r="K68" i="175"/>
  <c r="AB67" i="175"/>
  <c r="AC67" i="175" s="1"/>
  <c r="AE67" i="175" s="1"/>
  <c r="R67" i="175"/>
  <c r="K67" i="175"/>
  <c r="AB66" i="175"/>
  <c r="AC66" i="175" s="1"/>
  <c r="AE66" i="175" s="1"/>
  <c r="R66" i="175"/>
  <c r="K66" i="175"/>
  <c r="AB65" i="175"/>
  <c r="AC65" i="175" s="1"/>
  <c r="AE65" i="175" s="1"/>
  <c r="R65" i="175"/>
  <c r="K65" i="175"/>
  <c r="AB64" i="175"/>
  <c r="AC64" i="175" s="1"/>
  <c r="AE64" i="175" s="1"/>
  <c r="R64" i="175"/>
  <c r="K64" i="175"/>
  <c r="AB63" i="175"/>
  <c r="AC63" i="175" s="1"/>
  <c r="AE63" i="175" s="1"/>
  <c r="R63" i="175"/>
  <c r="K63" i="175"/>
  <c r="AB62" i="175"/>
  <c r="AC62" i="175" s="1"/>
  <c r="AE62" i="175" s="1"/>
  <c r="R62" i="175"/>
  <c r="K62" i="175"/>
  <c r="AB61" i="175"/>
  <c r="AC61" i="175" s="1"/>
  <c r="AE61" i="175" s="1"/>
  <c r="R61" i="175"/>
  <c r="K61" i="175"/>
  <c r="AB60" i="175"/>
  <c r="AC60" i="175" s="1"/>
  <c r="AE60" i="175" s="1"/>
  <c r="R60" i="175"/>
  <c r="K60" i="175"/>
  <c r="AB59" i="175"/>
  <c r="AC59" i="175" s="1"/>
  <c r="AE59" i="175" s="1"/>
  <c r="R59" i="175"/>
  <c r="K59" i="175"/>
  <c r="AB58" i="175"/>
  <c r="AC58" i="175" s="1"/>
  <c r="AE58" i="175" s="1"/>
  <c r="R58" i="175"/>
  <c r="K58" i="175"/>
  <c r="AB57" i="175"/>
  <c r="AC57" i="175" s="1"/>
  <c r="AE57" i="175" s="1"/>
  <c r="R57" i="175"/>
  <c r="K57" i="175"/>
  <c r="AB56" i="175"/>
  <c r="AC56" i="175" s="1"/>
  <c r="AE56" i="175" s="1"/>
  <c r="R56" i="175"/>
  <c r="K56" i="175"/>
  <c r="AB55" i="175"/>
  <c r="AC55" i="175" s="1"/>
  <c r="AE55" i="175" s="1"/>
  <c r="R55" i="175"/>
  <c r="K55" i="175"/>
  <c r="AB54" i="175"/>
  <c r="AC54" i="175" s="1"/>
  <c r="AE54" i="175" s="1"/>
  <c r="R54" i="175"/>
  <c r="K54" i="175"/>
  <c r="AB53" i="175"/>
  <c r="AC53" i="175" s="1"/>
  <c r="AE53" i="175" s="1"/>
  <c r="R53" i="175"/>
  <c r="K53" i="175"/>
  <c r="AB52" i="175"/>
  <c r="AC52" i="175" s="1"/>
  <c r="AE52" i="175" s="1"/>
  <c r="R52" i="175"/>
  <c r="K52" i="175"/>
  <c r="AB51" i="175"/>
  <c r="AC51" i="175" s="1"/>
  <c r="AE51" i="175" s="1"/>
  <c r="R51" i="175"/>
  <c r="K51" i="175"/>
  <c r="AB50" i="175"/>
  <c r="AC50" i="175" s="1"/>
  <c r="AE50" i="175" s="1"/>
  <c r="R50" i="175"/>
  <c r="K50" i="175"/>
  <c r="AB49" i="175"/>
  <c r="AC49" i="175" s="1"/>
  <c r="AE49" i="175" s="1"/>
  <c r="R49" i="175"/>
  <c r="K49" i="175"/>
  <c r="AB48" i="175"/>
  <c r="AC48" i="175" s="1"/>
  <c r="AE48" i="175" s="1"/>
  <c r="R48" i="175"/>
  <c r="K48" i="175"/>
  <c r="AB47" i="175"/>
  <c r="AC47" i="175" s="1"/>
  <c r="AE47" i="175" s="1"/>
  <c r="R47" i="175"/>
  <c r="K47" i="175"/>
  <c r="AB46" i="175"/>
  <c r="AC46" i="175" s="1"/>
  <c r="AE46" i="175" s="1"/>
  <c r="R46" i="175"/>
  <c r="K46" i="175"/>
  <c r="AB45" i="175"/>
  <c r="AC45" i="175" s="1"/>
  <c r="AE45" i="175" s="1"/>
  <c r="R45" i="175"/>
  <c r="K45" i="175"/>
  <c r="AB44" i="175"/>
  <c r="AC44" i="175" s="1"/>
  <c r="AE44" i="175" s="1"/>
  <c r="R44" i="175"/>
  <c r="K44" i="175"/>
  <c r="AB43" i="175"/>
  <c r="AC43" i="175" s="1"/>
  <c r="AE43" i="175" s="1"/>
  <c r="R43" i="175"/>
  <c r="K43" i="175"/>
  <c r="AB42" i="175"/>
  <c r="AC42" i="175" s="1"/>
  <c r="AE42" i="175" s="1"/>
  <c r="R42" i="175"/>
  <c r="K42" i="175"/>
  <c r="AB41" i="175"/>
  <c r="AC41" i="175" s="1"/>
  <c r="AE41" i="175" s="1"/>
  <c r="R41" i="175"/>
  <c r="K41" i="175"/>
  <c r="AB40" i="175"/>
  <c r="AC40" i="175" s="1"/>
  <c r="AE40" i="175" s="1"/>
  <c r="R40" i="175"/>
  <c r="K40" i="175"/>
  <c r="AB39" i="175"/>
  <c r="AC39" i="175" s="1"/>
  <c r="AE39" i="175" s="1"/>
  <c r="R39" i="175"/>
  <c r="K39" i="175"/>
  <c r="AB38" i="175"/>
  <c r="AC38" i="175" s="1"/>
  <c r="AE38" i="175" s="1"/>
  <c r="R38" i="175"/>
  <c r="K38" i="175"/>
  <c r="AB37" i="175"/>
  <c r="AC37" i="175" s="1"/>
  <c r="AE37" i="175" s="1"/>
  <c r="R37" i="175"/>
  <c r="K37" i="175"/>
  <c r="AB36" i="175"/>
  <c r="AC36" i="175" s="1"/>
  <c r="AE36" i="175" s="1"/>
  <c r="R36" i="175"/>
  <c r="K36" i="175"/>
  <c r="AB35" i="175"/>
  <c r="AC35" i="175" s="1"/>
  <c r="AE35" i="175" s="1"/>
  <c r="R35" i="175"/>
  <c r="K35" i="175"/>
  <c r="AB34" i="175"/>
  <c r="AC34" i="175" s="1"/>
  <c r="AE34" i="175" s="1"/>
  <c r="R34" i="175"/>
  <c r="K34" i="175"/>
  <c r="AB33" i="175"/>
  <c r="AC33" i="175" s="1"/>
  <c r="AE33" i="175" s="1"/>
  <c r="R33" i="175"/>
  <c r="K33" i="175"/>
  <c r="AB32" i="175"/>
  <c r="AC32" i="175" s="1"/>
  <c r="AE32" i="175" s="1"/>
  <c r="R32" i="175"/>
  <c r="K32" i="175"/>
  <c r="AB31" i="175"/>
  <c r="AC31" i="175" s="1"/>
  <c r="AE31" i="175" s="1"/>
  <c r="R31" i="175"/>
  <c r="K31" i="175"/>
  <c r="AB30" i="175"/>
  <c r="AC30" i="175" s="1"/>
  <c r="AE30" i="175" s="1"/>
  <c r="R30" i="175"/>
  <c r="K30" i="175"/>
  <c r="AB29" i="175"/>
  <c r="AC29" i="175" s="1"/>
  <c r="AE29" i="175" s="1"/>
  <c r="R29" i="175"/>
  <c r="K29" i="175"/>
  <c r="AB28" i="175"/>
  <c r="AC28" i="175" s="1"/>
  <c r="AE28" i="175" s="1"/>
  <c r="R28" i="175"/>
  <c r="K28" i="175"/>
  <c r="AB27" i="175"/>
  <c r="AC27" i="175" s="1"/>
  <c r="AE27" i="175" s="1"/>
  <c r="R27" i="175"/>
  <c r="K27" i="175"/>
  <c r="AB26" i="175"/>
  <c r="AC26" i="175" s="1"/>
  <c r="AE26" i="175" s="1"/>
  <c r="R26" i="175"/>
  <c r="K26" i="175"/>
  <c r="AB25" i="175"/>
  <c r="AC25" i="175" s="1"/>
  <c r="AE25" i="175" s="1"/>
  <c r="R25" i="175"/>
  <c r="K25" i="175"/>
  <c r="AB24" i="175"/>
  <c r="AC24" i="175" s="1"/>
  <c r="AE24" i="175" s="1"/>
  <c r="R24" i="175"/>
  <c r="K24" i="175"/>
  <c r="AB23" i="175"/>
  <c r="AC23" i="175" s="1"/>
  <c r="AE23" i="175" s="1"/>
  <c r="R23" i="175"/>
  <c r="K23" i="175"/>
  <c r="AB22" i="175"/>
  <c r="AC22" i="175" s="1"/>
  <c r="AE22" i="175" s="1"/>
  <c r="R22" i="175"/>
  <c r="K22" i="175"/>
  <c r="AB21" i="175"/>
  <c r="AC21" i="175" s="1"/>
  <c r="AE21" i="175" s="1"/>
  <c r="R21" i="175"/>
  <c r="K21" i="175"/>
  <c r="AB20" i="175"/>
  <c r="AC20" i="175" s="1"/>
  <c r="AE20" i="175" s="1"/>
  <c r="R20" i="175"/>
  <c r="K20" i="175"/>
  <c r="AB19" i="175"/>
  <c r="AC19" i="175" s="1"/>
  <c r="AE19" i="175" s="1"/>
  <c r="R19" i="175"/>
  <c r="K19" i="175"/>
  <c r="AB18" i="175"/>
  <c r="AC18" i="175" s="1"/>
  <c r="AE18" i="175" s="1"/>
  <c r="R18" i="175"/>
  <c r="K18" i="175"/>
  <c r="AB17" i="175"/>
  <c r="AC17" i="175" s="1"/>
  <c r="AE17" i="175" s="1"/>
  <c r="R17" i="175"/>
  <c r="K17" i="175"/>
  <c r="AB16" i="175"/>
  <c r="AC16" i="175" s="1"/>
  <c r="AE16" i="175" s="1"/>
  <c r="R16" i="175"/>
  <c r="K16" i="175"/>
  <c r="AB15" i="175"/>
  <c r="AC15" i="175" s="1"/>
  <c r="AE15" i="175" s="1"/>
  <c r="R15" i="175"/>
  <c r="K15" i="175"/>
  <c r="AB14" i="175"/>
  <c r="AC14" i="175" s="1"/>
  <c r="AE14" i="175" s="1"/>
  <c r="R14" i="175"/>
  <c r="K14" i="175"/>
  <c r="AB13" i="175"/>
  <c r="R13" i="175"/>
  <c r="K13" i="175"/>
  <c r="AB12" i="175"/>
  <c r="AC12" i="175" s="1"/>
  <c r="AE12" i="175" s="1"/>
  <c r="R12" i="175"/>
  <c r="K12" i="175"/>
  <c r="AB11" i="175"/>
  <c r="AC11" i="175" s="1"/>
  <c r="AE11" i="175" s="1"/>
  <c r="R11" i="175"/>
  <c r="K11" i="175"/>
  <c r="AB10" i="175"/>
  <c r="AC10" i="175" s="1"/>
  <c r="AE10" i="175" s="1"/>
  <c r="R10" i="175"/>
  <c r="K10" i="175"/>
  <c r="AB9" i="175"/>
  <c r="R9" i="175"/>
  <c r="K9" i="175"/>
  <c r="AB8" i="175"/>
  <c r="AC8" i="175" s="1"/>
  <c r="AE8" i="175" s="1"/>
  <c r="R8" i="175"/>
  <c r="K8" i="175"/>
  <c r="AB7" i="175"/>
  <c r="AC7" i="175" s="1"/>
  <c r="AE7" i="175" s="1"/>
  <c r="R7" i="175"/>
  <c r="M7" i="175"/>
  <c r="K7" i="175"/>
  <c r="AB6" i="175"/>
  <c r="AC6" i="175" s="1"/>
  <c r="AE6" i="175" s="1"/>
  <c r="K6" i="175"/>
  <c r="AB5" i="175"/>
  <c r="AC5" i="175" s="1"/>
  <c r="AE5" i="175" s="1"/>
  <c r="K5" i="175"/>
  <c r="AB4" i="175"/>
  <c r="K4" i="175"/>
  <c r="AB3" i="175"/>
  <c r="AC3" i="175" s="1"/>
  <c r="AE3" i="175" s="1"/>
  <c r="K3" i="175"/>
  <c r="AB2" i="175"/>
  <c r="K2" i="175"/>
  <c r="AC4" i="175" l="1"/>
  <c r="AE4" i="175" s="1"/>
  <c r="D182" i="184"/>
  <c r="AC440" i="175"/>
  <c r="AE440" i="175" s="1"/>
  <c r="D67" i="184"/>
  <c r="AC561" i="175"/>
  <c r="AE561" i="175" s="1"/>
  <c r="D88" i="184"/>
  <c r="AC565" i="175"/>
  <c r="AE565" i="175" s="1"/>
  <c r="D9" i="184"/>
  <c r="AC585" i="175"/>
  <c r="AE585" i="175" s="1"/>
  <c r="D37" i="184"/>
  <c r="AC617" i="175"/>
  <c r="AE617" i="175" s="1"/>
  <c r="D180" i="184"/>
  <c r="AC633" i="175"/>
  <c r="AE633" i="175" s="1"/>
  <c r="D23" i="184"/>
  <c r="AC465" i="175"/>
  <c r="AE465" i="175" s="1"/>
  <c r="D184" i="184"/>
  <c r="AC862" i="175"/>
  <c r="AE862" i="175" s="1"/>
  <c r="D135" i="184"/>
  <c r="AC918" i="175"/>
  <c r="AE918" i="175" s="1"/>
  <c r="D40" i="184"/>
  <c r="AC13" i="175"/>
  <c r="AE13" i="175" s="1"/>
  <c r="D167" i="184"/>
  <c r="D4" i="184"/>
  <c r="AC441" i="175"/>
  <c r="AE441" i="175" s="1"/>
  <c r="D162" i="184"/>
  <c r="AC463" i="175"/>
  <c r="AE463" i="175" s="1"/>
  <c r="D101" i="184"/>
  <c r="AC827" i="175"/>
  <c r="AE827" i="175" s="1"/>
  <c r="D174" i="184"/>
  <c r="AC446" i="175"/>
  <c r="AE446" i="175" s="1"/>
  <c r="D33" i="184"/>
  <c r="AC722" i="175"/>
  <c r="AE722" i="175" s="1"/>
  <c r="D3" i="184"/>
  <c r="AC1106" i="175"/>
  <c r="AE1106" i="175" s="1"/>
  <c r="D190" i="184"/>
  <c r="AC2" i="175"/>
  <c r="AE2" i="175" s="1"/>
  <c r="E2" i="184"/>
  <c r="B19" i="170" s="1"/>
  <c r="E10" i="184"/>
  <c r="E18" i="184"/>
  <c r="E26" i="184"/>
  <c r="E34" i="184"/>
  <c r="E42" i="184"/>
  <c r="E50" i="184"/>
  <c r="E58" i="184"/>
  <c r="E66" i="184"/>
  <c r="E74" i="184"/>
  <c r="E82" i="184"/>
  <c r="E90" i="184"/>
  <c r="E98" i="184"/>
  <c r="E106" i="184"/>
  <c r="E114" i="184"/>
  <c r="E122" i="184"/>
  <c r="E130" i="184"/>
  <c r="E138" i="184"/>
  <c r="E146" i="184"/>
  <c r="E154" i="184"/>
  <c r="E162" i="184"/>
  <c r="E170" i="184"/>
  <c r="E178" i="184"/>
  <c r="E186" i="184"/>
  <c r="E64" i="184"/>
  <c r="E104" i="184"/>
  <c r="E152" i="184"/>
  <c r="E3" i="184"/>
  <c r="E11" i="184"/>
  <c r="E19" i="184"/>
  <c r="E27" i="184"/>
  <c r="E35" i="184"/>
  <c r="E43" i="184"/>
  <c r="E51" i="184"/>
  <c r="E59" i="184"/>
  <c r="E67" i="184"/>
  <c r="E75" i="184"/>
  <c r="E83" i="184"/>
  <c r="E91" i="184"/>
  <c r="E99" i="184"/>
  <c r="E107" i="184"/>
  <c r="E115" i="184"/>
  <c r="E123" i="184"/>
  <c r="E131" i="184"/>
  <c r="E139" i="184"/>
  <c r="E147" i="184"/>
  <c r="E155" i="184"/>
  <c r="E163" i="184"/>
  <c r="E171" i="184"/>
  <c r="E179" i="184"/>
  <c r="E187" i="184"/>
  <c r="E80" i="184"/>
  <c r="E120" i="184"/>
  <c r="E168" i="184"/>
  <c r="E4" i="184"/>
  <c r="E12" i="184"/>
  <c r="E20" i="184"/>
  <c r="E28" i="184"/>
  <c r="E36" i="184"/>
  <c r="E44" i="184"/>
  <c r="E52" i="184"/>
  <c r="E60" i="184"/>
  <c r="E68" i="184"/>
  <c r="E76" i="184"/>
  <c r="E84" i="184"/>
  <c r="E92" i="184"/>
  <c r="E100" i="184"/>
  <c r="E108" i="184"/>
  <c r="E116" i="184"/>
  <c r="E124" i="184"/>
  <c r="E132" i="184"/>
  <c r="E140" i="184"/>
  <c r="E148" i="184"/>
  <c r="E156" i="184"/>
  <c r="E164" i="184"/>
  <c r="E172" i="184"/>
  <c r="E180" i="184"/>
  <c r="E188" i="184"/>
  <c r="E96" i="184"/>
  <c r="E136" i="184"/>
  <c r="E176" i="184"/>
  <c r="E5" i="184"/>
  <c r="E13" i="184"/>
  <c r="E21" i="184"/>
  <c r="E29" i="184"/>
  <c r="E37" i="184"/>
  <c r="E45" i="184"/>
  <c r="E53" i="184"/>
  <c r="E61" i="184"/>
  <c r="E69" i="184"/>
  <c r="E77" i="184"/>
  <c r="E85" i="184"/>
  <c r="E93" i="184"/>
  <c r="E101" i="184"/>
  <c r="E109" i="184"/>
  <c r="E117" i="184"/>
  <c r="E125" i="184"/>
  <c r="E133" i="184"/>
  <c r="E141" i="184"/>
  <c r="E149" i="184"/>
  <c r="E157" i="184"/>
  <c r="E165" i="184"/>
  <c r="E173" i="184"/>
  <c r="E181" i="184"/>
  <c r="E189" i="184"/>
  <c r="E6" i="184"/>
  <c r="E14" i="184"/>
  <c r="E22" i="184"/>
  <c r="E30" i="184"/>
  <c r="E38" i="184"/>
  <c r="E46" i="184"/>
  <c r="E54" i="184"/>
  <c r="E62" i="184"/>
  <c r="E70" i="184"/>
  <c r="E78" i="184"/>
  <c r="E86" i="184"/>
  <c r="E94" i="184"/>
  <c r="E102" i="184"/>
  <c r="E110" i="184"/>
  <c r="E118" i="184"/>
  <c r="E126" i="184"/>
  <c r="E134" i="184"/>
  <c r="E142" i="184"/>
  <c r="E150" i="184"/>
  <c r="E158" i="184"/>
  <c r="E166" i="184"/>
  <c r="E174" i="184"/>
  <c r="E182" i="184"/>
  <c r="E190" i="184"/>
  <c r="D129" i="184"/>
  <c r="E24" i="184"/>
  <c r="E40" i="184"/>
  <c r="E56" i="184"/>
  <c r="E88" i="184"/>
  <c r="E128" i="184"/>
  <c r="E160" i="184"/>
  <c r="E7" i="184"/>
  <c r="E15" i="184"/>
  <c r="E23" i="184"/>
  <c r="E31" i="184"/>
  <c r="E39" i="184"/>
  <c r="E47" i="184"/>
  <c r="E55" i="184"/>
  <c r="E63" i="184"/>
  <c r="E71" i="184"/>
  <c r="E79" i="184"/>
  <c r="E87" i="184"/>
  <c r="E95" i="184"/>
  <c r="E103" i="184"/>
  <c r="E111" i="184"/>
  <c r="E119" i="184"/>
  <c r="E127" i="184"/>
  <c r="E135" i="184"/>
  <c r="E143" i="184"/>
  <c r="E151" i="184"/>
  <c r="E159" i="184"/>
  <c r="E167" i="184"/>
  <c r="E175" i="184"/>
  <c r="E183" i="184"/>
  <c r="E16" i="184"/>
  <c r="E32" i="184"/>
  <c r="E48" i="184"/>
  <c r="E72" i="184"/>
  <c r="E112" i="184"/>
  <c r="E144" i="184"/>
  <c r="E8" i="184"/>
  <c r="E9" i="184"/>
  <c r="E17" i="184"/>
  <c r="E25" i="184"/>
  <c r="E33" i="184"/>
  <c r="E41" i="184"/>
  <c r="E49" i="184"/>
  <c r="E57" i="184"/>
  <c r="E65" i="184"/>
  <c r="E73" i="184"/>
  <c r="E81" i="184"/>
  <c r="E89" i="184"/>
  <c r="E97" i="184"/>
  <c r="E105" i="184"/>
  <c r="E113" i="184"/>
  <c r="E121" i="184"/>
  <c r="E129" i="184"/>
  <c r="E137" i="184"/>
  <c r="E145" i="184"/>
  <c r="E153" i="184"/>
  <c r="E161" i="184"/>
  <c r="E169" i="184"/>
  <c r="E177" i="184"/>
  <c r="E185" i="184"/>
  <c r="E184" i="184"/>
  <c r="AC476" i="175"/>
  <c r="AE476" i="175" s="1"/>
  <c r="D117" i="184"/>
  <c r="AC563" i="175"/>
  <c r="AE563" i="175" s="1"/>
  <c r="D116" i="184"/>
  <c r="AC615" i="175"/>
  <c r="AE615" i="175" s="1"/>
  <c r="D60" i="184"/>
  <c r="AC619" i="175"/>
  <c r="AE619" i="175" s="1"/>
  <c r="D179" i="184"/>
  <c r="AC699" i="175"/>
  <c r="AE699" i="175" s="1"/>
  <c r="D181" i="184"/>
  <c r="AC618" i="175"/>
  <c r="AE618" i="175" s="1"/>
  <c r="D175" i="184"/>
  <c r="AC461" i="175"/>
  <c r="AE461" i="175" s="1"/>
  <c r="D177" i="184"/>
  <c r="AC852" i="175"/>
  <c r="AE852" i="175" s="1"/>
  <c r="D145" i="184"/>
  <c r="AC880" i="175"/>
  <c r="AE880" i="175" s="1"/>
  <c r="D5" i="184"/>
  <c r="AC924" i="175"/>
  <c r="AE924" i="175" s="1"/>
  <c r="D152" i="184"/>
  <c r="AC82" i="175"/>
  <c r="AE82" i="175" s="1"/>
  <c r="D128" i="184"/>
  <c r="AC606" i="175"/>
  <c r="AE606" i="175" s="1"/>
  <c r="D85" i="184"/>
  <c r="AC9" i="175"/>
  <c r="AE9" i="175" s="1"/>
  <c r="D6" i="184"/>
  <c r="AC153" i="175"/>
  <c r="AE153" i="175" s="1"/>
  <c r="D140" i="184"/>
  <c r="AC556" i="175"/>
  <c r="AE556" i="175" s="1"/>
  <c r="D29" i="184"/>
  <c r="AC596" i="175"/>
  <c r="AE596" i="175" s="1"/>
  <c r="D183" i="184"/>
  <c r="AC640" i="175"/>
  <c r="AE640" i="175" s="1"/>
  <c r="D100" i="184"/>
  <c r="AC664" i="175"/>
  <c r="AE664" i="175" s="1"/>
  <c r="D56" i="184"/>
  <c r="AC668" i="175"/>
  <c r="AE668" i="175" s="1"/>
  <c r="D149" i="184"/>
  <c r="AC684" i="175"/>
  <c r="AE684" i="175" s="1"/>
  <c r="D143" i="184"/>
  <c r="AC724" i="175"/>
  <c r="AE724" i="175" s="1"/>
  <c r="D133" i="184"/>
  <c r="AC1060" i="175"/>
  <c r="AE1060" i="175" s="1"/>
  <c r="D142" i="184"/>
  <c r="AC1108" i="175"/>
  <c r="AE1108" i="175" s="1"/>
  <c r="D170" i="184"/>
  <c r="AC459" i="175"/>
  <c r="AE459" i="175" s="1"/>
  <c r="D96" i="184"/>
  <c r="AC881" i="175"/>
  <c r="AE881" i="175" s="1"/>
  <c r="D93" i="184"/>
  <c r="AC885" i="175"/>
  <c r="AE885" i="175" s="1"/>
  <c r="D81" i="184"/>
  <c r="AC917" i="175"/>
  <c r="AE917" i="175" s="1"/>
  <c r="D69" i="184"/>
  <c r="AC929" i="175"/>
  <c r="AE929" i="175" s="1"/>
  <c r="D21" i="184"/>
  <c r="E11" i="179"/>
  <c r="E4" i="179"/>
  <c r="R267" i="175"/>
  <c r="AC267" i="175"/>
  <c r="AE267" i="175" s="1"/>
  <c r="AC1173" i="172"/>
  <c r="AD1173" i="172" s="1"/>
  <c r="AF1173" i="172" s="1"/>
  <c r="S1173" i="172"/>
  <c r="AC1172" i="172"/>
  <c r="AD1172" i="172" s="1"/>
  <c r="AF1172" i="172" s="1"/>
  <c r="S1172" i="172"/>
  <c r="AC1171" i="172"/>
  <c r="AD1171" i="172" s="1"/>
  <c r="AF1171" i="172" s="1"/>
  <c r="S1171" i="172"/>
  <c r="AC1170" i="172"/>
  <c r="AD1170" i="172" s="1"/>
  <c r="AF1170" i="172" s="1"/>
  <c r="S1170" i="172"/>
  <c r="AC1169" i="172"/>
  <c r="AD1169" i="172" s="1"/>
  <c r="AF1169" i="172" s="1"/>
  <c r="S1169" i="172"/>
  <c r="AC1168" i="172"/>
  <c r="AD1168" i="172" s="1"/>
  <c r="AF1168" i="172" s="1"/>
  <c r="S1168" i="172"/>
  <c r="AC1167" i="172"/>
  <c r="AD1167" i="172" s="1"/>
  <c r="AF1167" i="172" s="1"/>
  <c r="S1167" i="172"/>
  <c r="AC1166" i="172"/>
  <c r="AD1166" i="172" s="1"/>
  <c r="AF1166" i="172" s="1"/>
  <c r="S1166" i="172"/>
  <c r="AC1165" i="172"/>
  <c r="AD1165" i="172" s="1"/>
  <c r="AF1165" i="172" s="1"/>
  <c r="S1165" i="172"/>
  <c r="AC1164" i="172"/>
  <c r="AD1164" i="172" s="1"/>
  <c r="AF1164" i="172" s="1"/>
  <c r="S1164" i="172"/>
  <c r="AC1163" i="172"/>
  <c r="AD1163" i="172" s="1"/>
  <c r="AF1163" i="172" s="1"/>
  <c r="S1163" i="172"/>
  <c r="AC1162" i="172"/>
  <c r="AD1162" i="172" s="1"/>
  <c r="AF1162" i="172" s="1"/>
  <c r="S1162" i="172"/>
  <c r="AC1161" i="172"/>
  <c r="AD1161" i="172" s="1"/>
  <c r="AF1161" i="172" s="1"/>
  <c r="S1161" i="172"/>
  <c r="AC1160" i="172"/>
  <c r="AD1160" i="172" s="1"/>
  <c r="AF1160" i="172" s="1"/>
  <c r="S1160" i="172"/>
  <c r="AC1159" i="172"/>
  <c r="AD1159" i="172" s="1"/>
  <c r="AF1159" i="172" s="1"/>
  <c r="S1159" i="172"/>
  <c r="AC1158" i="172"/>
  <c r="AD1158" i="172" s="1"/>
  <c r="AF1158" i="172" s="1"/>
  <c r="S1158" i="172"/>
  <c r="AC1157" i="172"/>
  <c r="AD1157" i="172" s="1"/>
  <c r="AF1157" i="172" s="1"/>
  <c r="S1157" i="172"/>
  <c r="AC1156" i="172"/>
  <c r="AD1156" i="172" s="1"/>
  <c r="AF1156" i="172" s="1"/>
  <c r="S1156" i="172"/>
  <c r="AC1155" i="172"/>
  <c r="AD1155" i="172" s="1"/>
  <c r="AF1155" i="172" s="1"/>
  <c r="S1155" i="172"/>
  <c r="AC1154" i="172"/>
  <c r="AD1154" i="172" s="1"/>
  <c r="AF1154" i="172" s="1"/>
  <c r="S1154" i="172"/>
  <c r="AC1153" i="172"/>
  <c r="AD1153" i="172" s="1"/>
  <c r="AF1153" i="172" s="1"/>
  <c r="S1153" i="172"/>
  <c r="AC1152" i="172"/>
  <c r="AD1152" i="172" s="1"/>
  <c r="AF1152" i="172" s="1"/>
  <c r="S1152" i="172"/>
  <c r="AC1151" i="172"/>
  <c r="AD1151" i="172" s="1"/>
  <c r="AF1151" i="172" s="1"/>
  <c r="S1151" i="172"/>
  <c r="AC1150" i="172"/>
  <c r="AD1150" i="172" s="1"/>
  <c r="AF1150" i="172" s="1"/>
  <c r="S1150" i="172"/>
  <c r="AC1149" i="172"/>
  <c r="AD1149" i="172" s="1"/>
  <c r="AF1149" i="172" s="1"/>
  <c r="S1149" i="172"/>
  <c r="AC1148" i="172"/>
  <c r="AD1148" i="172" s="1"/>
  <c r="AF1148" i="172" s="1"/>
  <c r="S1148" i="172"/>
  <c r="AC1147" i="172"/>
  <c r="AD1147" i="172" s="1"/>
  <c r="AF1147" i="172" s="1"/>
  <c r="S1147" i="172"/>
  <c r="AC1146" i="172"/>
  <c r="AD1146" i="172" s="1"/>
  <c r="AF1146" i="172" s="1"/>
  <c r="S1146" i="172"/>
  <c r="AC1145" i="172"/>
  <c r="AD1145" i="172" s="1"/>
  <c r="AF1145" i="172" s="1"/>
  <c r="S1145" i="172"/>
  <c r="AC1144" i="172"/>
  <c r="AD1144" i="172" s="1"/>
  <c r="AF1144" i="172" s="1"/>
  <c r="S1144" i="172"/>
  <c r="AC1143" i="172"/>
  <c r="AD1143" i="172" s="1"/>
  <c r="AF1143" i="172" s="1"/>
  <c r="S1143" i="172"/>
  <c r="AC1142" i="172"/>
  <c r="AD1142" i="172" s="1"/>
  <c r="AF1142" i="172" s="1"/>
  <c r="S1142" i="172"/>
  <c r="AC1141" i="172"/>
  <c r="AD1141" i="172" s="1"/>
  <c r="AF1141" i="172" s="1"/>
  <c r="S1141" i="172"/>
  <c r="AC1140" i="172"/>
  <c r="AD1140" i="172" s="1"/>
  <c r="AF1140" i="172" s="1"/>
  <c r="S1140" i="172"/>
  <c r="AC1139" i="172"/>
  <c r="AD1139" i="172" s="1"/>
  <c r="AF1139" i="172" s="1"/>
  <c r="S1139" i="172"/>
  <c r="AC1138" i="172"/>
  <c r="AD1138" i="172" s="1"/>
  <c r="AF1138" i="172" s="1"/>
  <c r="S1138" i="172"/>
  <c r="AC1137" i="172"/>
  <c r="AD1137" i="172" s="1"/>
  <c r="AF1137" i="172" s="1"/>
  <c r="S1137" i="172"/>
  <c r="AC1136" i="172"/>
  <c r="AD1136" i="172" s="1"/>
  <c r="AF1136" i="172" s="1"/>
  <c r="S1136" i="172"/>
  <c r="AC1135" i="172"/>
  <c r="AD1135" i="172" s="1"/>
  <c r="AF1135" i="172" s="1"/>
  <c r="S1135" i="172"/>
  <c r="AC1134" i="172"/>
  <c r="AD1134" i="172" s="1"/>
  <c r="AF1134" i="172" s="1"/>
  <c r="S1134" i="172"/>
  <c r="AC1133" i="172"/>
  <c r="AD1133" i="172" s="1"/>
  <c r="AF1133" i="172" s="1"/>
  <c r="S1133" i="172"/>
  <c r="AC1132" i="172"/>
  <c r="AD1132" i="172" s="1"/>
  <c r="AF1132" i="172" s="1"/>
  <c r="S1132" i="172"/>
  <c r="AC1131" i="172"/>
  <c r="AD1131" i="172" s="1"/>
  <c r="AF1131" i="172" s="1"/>
  <c r="S1131" i="172"/>
  <c r="AC1130" i="172"/>
  <c r="AD1130" i="172" s="1"/>
  <c r="AF1130" i="172" s="1"/>
  <c r="S1130" i="172"/>
  <c r="AC1129" i="172"/>
  <c r="AD1129" i="172" s="1"/>
  <c r="AF1129" i="172" s="1"/>
  <c r="S1129" i="172"/>
  <c r="AC1128" i="172"/>
  <c r="AD1128" i="172" s="1"/>
  <c r="AF1128" i="172" s="1"/>
  <c r="S1128" i="172"/>
  <c r="AC1127" i="172"/>
  <c r="AD1127" i="172" s="1"/>
  <c r="AF1127" i="172" s="1"/>
  <c r="S1127" i="172"/>
  <c r="AC1126" i="172"/>
  <c r="AD1126" i="172" s="1"/>
  <c r="AF1126" i="172" s="1"/>
  <c r="S1126" i="172"/>
  <c r="AC1125" i="172"/>
  <c r="AD1125" i="172" s="1"/>
  <c r="AF1125" i="172" s="1"/>
  <c r="S1125" i="172"/>
  <c r="AC1124" i="172"/>
  <c r="AD1124" i="172" s="1"/>
  <c r="AF1124" i="172" s="1"/>
  <c r="S1124" i="172"/>
  <c r="AC1123" i="172"/>
  <c r="AD1123" i="172" s="1"/>
  <c r="AF1123" i="172" s="1"/>
  <c r="S1123" i="172"/>
  <c r="AC1122" i="172"/>
  <c r="AD1122" i="172" s="1"/>
  <c r="AF1122" i="172" s="1"/>
  <c r="S1122" i="172"/>
  <c r="AC1121" i="172"/>
  <c r="AD1121" i="172" s="1"/>
  <c r="AF1121" i="172" s="1"/>
  <c r="S1121" i="172"/>
  <c r="AC1120" i="172"/>
  <c r="AD1120" i="172" s="1"/>
  <c r="AF1120" i="172" s="1"/>
  <c r="S1120" i="172"/>
  <c r="AC1119" i="172"/>
  <c r="AD1119" i="172" s="1"/>
  <c r="AF1119" i="172" s="1"/>
  <c r="S1119" i="172"/>
  <c r="AC1118" i="172"/>
  <c r="AD1118" i="172" s="1"/>
  <c r="AF1118" i="172" s="1"/>
  <c r="S1118" i="172"/>
  <c r="AC1117" i="172"/>
  <c r="AD1117" i="172" s="1"/>
  <c r="AF1117" i="172" s="1"/>
  <c r="S1117" i="172"/>
  <c r="AC1116" i="172"/>
  <c r="AD1116" i="172" s="1"/>
  <c r="AF1116" i="172" s="1"/>
  <c r="S1116" i="172"/>
  <c r="AC1115" i="172"/>
  <c r="AD1115" i="172" s="1"/>
  <c r="AF1115" i="172" s="1"/>
  <c r="S1115" i="172"/>
  <c r="AC1114" i="172"/>
  <c r="AD1114" i="172" s="1"/>
  <c r="AF1114" i="172" s="1"/>
  <c r="S1114" i="172"/>
  <c r="AC1113" i="172"/>
  <c r="AD1113" i="172" s="1"/>
  <c r="AF1113" i="172" s="1"/>
  <c r="S1113" i="172"/>
  <c r="AC1112" i="172"/>
  <c r="AD1112" i="172" s="1"/>
  <c r="AF1112" i="172" s="1"/>
  <c r="S1112" i="172"/>
  <c r="AC1111" i="172"/>
  <c r="AD1111" i="172" s="1"/>
  <c r="AF1111" i="172" s="1"/>
  <c r="S1111" i="172"/>
  <c r="AC1110" i="172"/>
  <c r="AD1110" i="172" s="1"/>
  <c r="AF1110" i="172" s="1"/>
  <c r="S1110" i="172"/>
  <c r="AC1109" i="172"/>
  <c r="AD1109" i="172" s="1"/>
  <c r="AF1109" i="172" s="1"/>
  <c r="S1109" i="172"/>
  <c r="AC1108" i="172"/>
  <c r="AD1108" i="172" s="1"/>
  <c r="AF1108" i="172" s="1"/>
  <c r="S1108" i="172"/>
  <c r="AC1107" i="172"/>
  <c r="AD1107" i="172" s="1"/>
  <c r="AF1107" i="172" s="1"/>
  <c r="S1107" i="172"/>
  <c r="AC1106" i="172"/>
  <c r="AD1106" i="172" s="1"/>
  <c r="AF1106" i="172" s="1"/>
  <c r="S1106" i="172"/>
  <c r="AC1105" i="172"/>
  <c r="AD1105" i="172" s="1"/>
  <c r="AF1105" i="172" s="1"/>
  <c r="S1105" i="172"/>
  <c r="AC1104" i="172"/>
  <c r="AD1104" i="172" s="1"/>
  <c r="AF1104" i="172" s="1"/>
  <c r="S1104" i="172"/>
  <c r="AC1103" i="172"/>
  <c r="AD1103" i="172" s="1"/>
  <c r="AF1103" i="172" s="1"/>
  <c r="S1103" i="172"/>
  <c r="AC1102" i="172"/>
  <c r="AD1102" i="172" s="1"/>
  <c r="AF1102" i="172" s="1"/>
  <c r="S1102" i="172"/>
  <c r="AC1101" i="172"/>
  <c r="AD1101" i="172" s="1"/>
  <c r="AF1101" i="172" s="1"/>
  <c r="S1101" i="172"/>
  <c r="AC1100" i="172"/>
  <c r="AD1100" i="172" s="1"/>
  <c r="AF1100" i="172" s="1"/>
  <c r="S1100" i="172"/>
  <c r="AC1099" i="172"/>
  <c r="AD1099" i="172" s="1"/>
  <c r="AF1099" i="172" s="1"/>
  <c r="S1099" i="172"/>
  <c r="AC1098" i="172"/>
  <c r="AD1098" i="172" s="1"/>
  <c r="AF1098" i="172" s="1"/>
  <c r="S1098" i="172"/>
  <c r="AC1097" i="172"/>
  <c r="AD1097" i="172" s="1"/>
  <c r="AF1097" i="172" s="1"/>
  <c r="S1097" i="172"/>
  <c r="AC1096" i="172"/>
  <c r="AD1096" i="172" s="1"/>
  <c r="AF1096" i="172" s="1"/>
  <c r="S1096" i="172"/>
  <c r="AC1095" i="172"/>
  <c r="AD1095" i="172" s="1"/>
  <c r="AF1095" i="172" s="1"/>
  <c r="S1095" i="172"/>
  <c r="AC1094" i="172"/>
  <c r="AD1094" i="172" s="1"/>
  <c r="AF1094" i="172" s="1"/>
  <c r="S1094" i="172"/>
  <c r="AC1093" i="172"/>
  <c r="AD1093" i="172" s="1"/>
  <c r="AF1093" i="172" s="1"/>
  <c r="S1093" i="172"/>
  <c r="AC1092" i="172"/>
  <c r="AD1092" i="172" s="1"/>
  <c r="AF1092" i="172" s="1"/>
  <c r="S1092" i="172"/>
  <c r="AC1091" i="172"/>
  <c r="AD1091" i="172" s="1"/>
  <c r="AF1091" i="172" s="1"/>
  <c r="S1091" i="172"/>
  <c r="AC1090" i="172"/>
  <c r="AD1090" i="172" s="1"/>
  <c r="AF1090" i="172" s="1"/>
  <c r="S1090" i="172"/>
  <c r="AC1089" i="172"/>
  <c r="AD1089" i="172" s="1"/>
  <c r="AF1089" i="172" s="1"/>
  <c r="S1089" i="172"/>
  <c r="AC1088" i="172"/>
  <c r="AD1088" i="172" s="1"/>
  <c r="AF1088" i="172" s="1"/>
  <c r="S1088" i="172"/>
  <c r="AC1087" i="172"/>
  <c r="AD1087" i="172" s="1"/>
  <c r="AF1087" i="172" s="1"/>
  <c r="S1087" i="172"/>
  <c r="AC1086" i="172"/>
  <c r="AD1086" i="172" s="1"/>
  <c r="AF1086" i="172" s="1"/>
  <c r="S1086" i="172"/>
  <c r="AC1085" i="172"/>
  <c r="AD1085" i="172" s="1"/>
  <c r="AF1085" i="172" s="1"/>
  <c r="S1085" i="172"/>
  <c r="AC1084" i="172"/>
  <c r="AD1084" i="172" s="1"/>
  <c r="AF1084" i="172" s="1"/>
  <c r="S1084" i="172"/>
  <c r="AC1083" i="172"/>
  <c r="AD1083" i="172" s="1"/>
  <c r="AF1083" i="172" s="1"/>
  <c r="S1083" i="172"/>
  <c r="AC1082" i="172"/>
  <c r="AD1082" i="172" s="1"/>
  <c r="AF1082" i="172" s="1"/>
  <c r="S1082" i="172"/>
  <c r="AC1081" i="172"/>
  <c r="AD1081" i="172" s="1"/>
  <c r="AF1081" i="172" s="1"/>
  <c r="S1081" i="172"/>
  <c r="AC1080" i="172"/>
  <c r="AD1080" i="172" s="1"/>
  <c r="AF1080" i="172" s="1"/>
  <c r="S1080" i="172"/>
  <c r="AC1079" i="172"/>
  <c r="AD1079" i="172" s="1"/>
  <c r="AF1079" i="172" s="1"/>
  <c r="S1079" i="172"/>
  <c r="AC1078" i="172"/>
  <c r="AD1078" i="172" s="1"/>
  <c r="AF1078" i="172" s="1"/>
  <c r="S1078" i="172"/>
  <c r="AC1077" i="172"/>
  <c r="AD1077" i="172" s="1"/>
  <c r="AF1077" i="172" s="1"/>
  <c r="S1077" i="172"/>
  <c r="AC1076" i="172"/>
  <c r="AD1076" i="172" s="1"/>
  <c r="AF1076" i="172" s="1"/>
  <c r="S1076" i="172"/>
  <c r="AC1075" i="172"/>
  <c r="AD1075" i="172" s="1"/>
  <c r="AF1075" i="172" s="1"/>
  <c r="S1075" i="172"/>
  <c r="AC1074" i="172"/>
  <c r="AD1074" i="172" s="1"/>
  <c r="AF1074" i="172" s="1"/>
  <c r="S1074" i="172"/>
  <c r="AC1073" i="172"/>
  <c r="AD1073" i="172" s="1"/>
  <c r="AF1073" i="172" s="1"/>
  <c r="S1073" i="172"/>
  <c r="AC1072" i="172"/>
  <c r="AD1072" i="172" s="1"/>
  <c r="AF1072" i="172" s="1"/>
  <c r="S1072" i="172"/>
  <c r="AC1071" i="172"/>
  <c r="AD1071" i="172" s="1"/>
  <c r="AF1071" i="172" s="1"/>
  <c r="S1071" i="172"/>
  <c r="AC1070" i="172"/>
  <c r="AD1070" i="172" s="1"/>
  <c r="AF1070" i="172" s="1"/>
  <c r="S1070" i="172"/>
  <c r="AC1069" i="172"/>
  <c r="AD1069" i="172" s="1"/>
  <c r="AF1069" i="172" s="1"/>
  <c r="S1069" i="172"/>
  <c r="AC1068" i="172"/>
  <c r="AD1068" i="172" s="1"/>
  <c r="AF1068" i="172" s="1"/>
  <c r="S1068" i="172"/>
  <c r="AC1067" i="172"/>
  <c r="AD1067" i="172" s="1"/>
  <c r="AF1067" i="172" s="1"/>
  <c r="S1067" i="172"/>
  <c r="AC1066" i="172"/>
  <c r="AD1066" i="172" s="1"/>
  <c r="AF1066" i="172" s="1"/>
  <c r="S1066" i="172"/>
  <c r="AC1065" i="172"/>
  <c r="AD1065" i="172" s="1"/>
  <c r="AF1065" i="172" s="1"/>
  <c r="S1065" i="172"/>
  <c r="AC1064" i="172"/>
  <c r="AD1064" i="172" s="1"/>
  <c r="AF1064" i="172" s="1"/>
  <c r="S1064" i="172"/>
  <c r="AC1063" i="172"/>
  <c r="AD1063" i="172" s="1"/>
  <c r="AF1063" i="172" s="1"/>
  <c r="S1063" i="172"/>
  <c r="AC1062" i="172"/>
  <c r="AD1062" i="172" s="1"/>
  <c r="AF1062" i="172" s="1"/>
  <c r="S1062" i="172"/>
  <c r="AC1061" i="172"/>
  <c r="AD1061" i="172" s="1"/>
  <c r="AF1061" i="172" s="1"/>
  <c r="S1061" i="172"/>
  <c r="AC1060" i="172"/>
  <c r="AD1060" i="172" s="1"/>
  <c r="AF1060" i="172" s="1"/>
  <c r="S1060" i="172"/>
  <c r="AC1059" i="172"/>
  <c r="AD1059" i="172" s="1"/>
  <c r="AF1059" i="172" s="1"/>
  <c r="S1059" i="172"/>
  <c r="AC1058" i="172"/>
  <c r="AD1058" i="172" s="1"/>
  <c r="AF1058" i="172" s="1"/>
  <c r="S1058" i="172"/>
  <c r="AC1057" i="172"/>
  <c r="AD1057" i="172" s="1"/>
  <c r="AF1057" i="172" s="1"/>
  <c r="S1057" i="172"/>
  <c r="AC1056" i="172"/>
  <c r="AD1056" i="172" s="1"/>
  <c r="AF1056" i="172" s="1"/>
  <c r="S1056" i="172"/>
  <c r="AC1055" i="172"/>
  <c r="AD1055" i="172" s="1"/>
  <c r="AF1055" i="172" s="1"/>
  <c r="S1055" i="172"/>
  <c r="AC1054" i="172"/>
  <c r="AD1054" i="172" s="1"/>
  <c r="AF1054" i="172" s="1"/>
  <c r="S1054" i="172"/>
  <c r="AC1053" i="172"/>
  <c r="AD1053" i="172" s="1"/>
  <c r="AF1053" i="172" s="1"/>
  <c r="S1053" i="172"/>
  <c r="AC1052" i="172"/>
  <c r="AD1052" i="172" s="1"/>
  <c r="AF1052" i="172" s="1"/>
  <c r="S1052" i="172"/>
  <c r="AC1051" i="172"/>
  <c r="AD1051" i="172" s="1"/>
  <c r="AF1051" i="172" s="1"/>
  <c r="S1051" i="172"/>
  <c r="AC1050" i="172"/>
  <c r="AD1050" i="172" s="1"/>
  <c r="AF1050" i="172" s="1"/>
  <c r="S1050" i="172"/>
  <c r="AC1049" i="172"/>
  <c r="AD1049" i="172" s="1"/>
  <c r="AF1049" i="172" s="1"/>
  <c r="S1049" i="172"/>
  <c r="AC1048" i="172"/>
  <c r="AD1048" i="172" s="1"/>
  <c r="AF1048" i="172" s="1"/>
  <c r="S1048" i="172"/>
  <c r="AC1047" i="172"/>
  <c r="AD1047" i="172" s="1"/>
  <c r="AF1047" i="172" s="1"/>
  <c r="S1047" i="172"/>
  <c r="AC1046" i="172"/>
  <c r="AD1046" i="172" s="1"/>
  <c r="AF1046" i="172" s="1"/>
  <c r="S1046" i="172"/>
  <c r="AC1045" i="172"/>
  <c r="AD1045" i="172" s="1"/>
  <c r="AF1045" i="172" s="1"/>
  <c r="S1045" i="172"/>
  <c r="AC1044" i="172"/>
  <c r="AD1044" i="172" s="1"/>
  <c r="AF1044" i="172" s="1"/>
  <c r="S1044" i="172"/>
  <c r="AC1043" i="172"/>
  <c r="AD1043" i="172" s="1"/>
  <c r="AF1043" i="172" s="1"/>
  <c r="S1043" i="172"/>
  <c r="AC1042" i="172"/>
  <c r="AD1042" i="172" s="1"/>
  <c r="AF1042" i="172" s="1"/>
  <c r="S1042" i="172"/>
  <c r="AC1041" i="172"/>
  <c r="AD1041" i="172" s="1"/>
  <c r="AF1041" i="172" s="1"/>
  <c r="S1041" i="172"/>
  <c r="AC1040" i="172"/>
  <c r="AD1040" i="172" s="1"/>
  <c r="AF1040" i="172" s="1"/>
  <c r="S1040" i="172"/>
  <c r="AC1039" i="172"/>
  <c r="AD1039" i="172" s="1"/>
  <c r="AF1039" i="172" s="1"/>
  <c r="S1039" i="172"/>
  <c r="AC1038" i="172"/>
  <c r="AD1038" i="172" s="1"/>
  <c r="AF1038" i="172" s="1"/>
  <c r="S1038" i="172"/>
  <c r="AC1037" i="172"/>
  <c r="AD1037" i="172" s="1"/>
  <c r="AF1037" i="172" s="1"/>
  <c r="S1037" i="172"/>
  <c r="AC1036" i="172"/>
  <c r="AD1036" i="172" s="1"/>
  <c r="AF1036" i="172" s="1"/>
  <c r="S1036" i="172"/>
  <c r="AC1035" i="172"/>
  <c r="AD1035" i="172" s="1"/>
  <c r="AF1035" i="172" s="1"/>
  <c r="S1035" i="172"/>
  <c r="AC1034" i="172"/>
  <c r="AD1034" i="172" s="1"/>
  <c r="AF1034" i="172" s="1"/>
  <c r="S1034" i="172"/>
  <c r="AC1033" i="172"/>
  <c r="AD1033" i="172" s="1"/>
  <c r="AF1033" i="172" s="1"/>
  <c r="S1033" i="172"/>
  <c r="AC1032" i="172"/>
  <c r="AD1032" i="172" s="1"/>
  <c r="AF1032" i="172" s="1"/>
  <c r="S1032" i="172"/>
  <c r="AC1031" i="172"/>
  <c r="AD1031" i="172" s="1"/>
  <c r="AF1031" i="172" s="1"/>
  <c r="S1031" i="172"/>
  <c r="AC1030" i="172"/>
  <c r="AD1030" i="172" s="1"/>
  <c r="AF1030" i="172" s="1"/>
  <c r="S1030" i="172"/>
  <c r="AC1029" i="172"/>
  <c r="AD1029" i="172" s="1"/>
  <c r="AF1029" i="172" s="1"/>
  <c r="S1029" i="172"/>
  <c r="S1028" i="172"/>
  <c r="S1027" i="172"/>
  <c r="AC1026" i="172"/>
  <c r="AD1026" i="172" s="1"/>
  <c r="AF1026" i="172" s="1"/>
  <c r="S1026" i="172"/>
  <c r="S1025" i="172"/>
  <c r="AC1024" i="172"/>
  <c r="AD1024" i="172" s="1"/>
  <c r="AF1024" i="172" s="1"/>
  <c r="S1024" i="172"/>
  <c r="AC1023" i="172"/>
  <c r="AD1023" i="172" s="1"/>
  <c r="AF1023" i="172" s="1"/>
  <c r="S1023" i="172"/>
  <c r="AC1022" i="172"/>
  <c r="AD1022" i="172" s="1"/>
  <c r="AF1022" i="172" s="1"/>
  <c r="S1022" i="172"/>
  <c r="AC1021" i="172"/>
  <c r="AD1021" i="172" s="1"/>
  <c r="AF1021" i="172" s="1"/>
  <c r="S1021" i="172"/>
  <c r="AD1020" i="172"/>
  <c r="AF1020" i="172" s="1"/>
  <c r="S1020" i="172"/>
  <c r="AC1019" i="172"/>
  <c r="AD1019" i="172" s="1"/>
  <c r="AF1019" i="172" s="1"/>
  <c r="S1019" i="172"/>
  <c r="AC1018" i="172"/>
  <c r="AD1018" i="172" s="1"/>
  <c r="AF1018" i="172" s="1"/>
  <c r="S1018" i="172"/>
  <c r="S1017" i="172"/>
  <c r="AC1016" i="172"/>
  <c r="AD1016" i="172" s="1"/>
  <c r="AF1016" i="172" s="1"/>
  <c r="S1016" i="172"/>
  <c r="AD1015" i="172"/>
  <c r="AF1015" i="172" s="1"/>
  <c r="S1015" i="172"/>
  <c r="AD1014" i="172"/>
  <c r="AF1014" i="172" s="1"/>
  <c r="S1014" i="172"/>
  <c r="AC1013" i="172"/>
  <c r="AD1013" i="172" s="1"/>
  <c r="AF1013" i="172" s="1"/>
  <c r="S1013" i="172"/>
  <c r="AC1012" i="172"/>
  <c r="AD1012" i="172" s="1"/>
  <c r="AF1012" i="172" s="1"/>
  <c r="S1012" i="172"/>
  <c r="AC1011" i="172"/>
  <c r="AD1011" i="172" s="1"/>
  <c r="AF1011" i="172" s="1"/>
  <c r="S1011" i="172"/>
  <c r="AF1010" i="172"/>
  <c r="S1010" i="172"/>
  <c r="AC1009" i="172"/>
  <c r="AD1009" i="172" s="1"/>
  <c r="AF1009" i="172" s="1"/>
  <c r="S1009" i="172"/>
  <c r="AC1008" i="172"/>
  <c r="AD1008" i="172" s="1"/>
  <c r="AF1008" i="172" s="1"/>
  <c r="S1008" i="172"/>
  <c r="AF1007" i="172"/>
  <c r="S1007" i="172"/>
  <c r="AC1006" i="172"/>
  <c r="AD1006" i="172" s="1"/>
  <c r="AF1006" i="172" s="1"/>
  <c r="S1006" i="172"/>
  <c r="AC1005" i="172"/>
  <c r="AD1005" i="172" s="1"/>
  <c r="AF1005" i="172" s="1"/>
  <c r="S1005" i="172"/>
  <c r="AC1004" i="172"/>
  <c r="AD1004" i="172" s="1"/>
  <c r="AF1004" i="172" s="1"/>
  <c r="S1004" i="172"/>
  <c r="AC1003" i="172"/>
  <c r="AD1003" i="172" s="1"/>
  <c r="AF1003" i="172" s="1"/>
  <c r="S1003" i="172"/>
  <c r="AD1002" i="172"/>
  <c r="AF1002" i="172" s="1"/>
  <c r="S1002" i="172"/>
  <c r="AC1001" i="172"/>
  <c r="AD1001" i="172" s="1"/>
  <c r="AF1001" i="172" s="1"/>
  <c r="S1001" i="172"/>
  <c r="AC1000" i="172"/>
  <c r="AD1000" i="172" s="1"/>
  <c r="AF1000" i="172" s="1"/>
  <c r="S1000" i="172"/>
  <c r="AC999" i="172"/>
  <c r="AD999" i="172" s="1"/>
  <c r="AF999" i="172" s="1"/>
  <c r="S999" i="172"/>
  <c r="AC998" i="172"/>
  <c r="AD998" i="172" s="1"/>
  <c r="AF998" i="172" s="1"/>
  <c r="S998" i="172"/>
  <c r="AC997" i="172"/>
  <c r="AD997" i="172" s="1"/>
  <c r="AF997" i="172" s="1"/>
  <c r="S997" i="172"/>
  <c r="AC996" i="172"/>
  <c r="AD996" i="172" s="1"/>
  <c r="AF996" i="172" s="1"/>
  <c r="S996" i="172"/>
  <c r="AC995" i="172"/>
  <c r="AD995" i="172" s="1"/>
  <c r="AF995" i="172" s="1"/>
  <c r="S995" i="172"/>
  <c r="S994" i="172"/>
  <c r="S993" i="172"/>
  <c r="AF992" i="172"/>
  <c r="S992" i="172"/>
  <c r="AC991" i="172"/>
  <c r="AD991" i="172" s="1"/>
  <c r="AF991" i="172" s="1"/>
  <c r="S991" i="172"/>
  <c r="AC990" i="172"/>
  <c r="AD990" i="172" s="1"/>
  <c r="AF990" i="172" s="1"/>
  <c r="S990" i="172"/>
  <c r="AC989" i="172"/>
  <c r="AD989" i="172" s="1"/>
  <c r="AF989" i="172" s="1"/>
  <c r="S989" i="172"/>
  <c r="AC988" i="172"/>
  <c r="AD988" i="172" s="1"/>
  <c r="AF988" i="172" s="1"/>
  <c r="S988" i="172"/>
  <c r="AC987" i="172"/>
  <c r="AD987" i="172" s="1"/>
  <c r="AF987" i="172" s="1"/>
  <c r="S987" i="172"/>
  <c r="S986" i="172"/>
  <c r="AF985" i="172"/>
  <c r="AC985" i="172"/>
  <c r="S985" i="172"/>
  <c r="S984" i="172"/>
  <c r="AC983" i="172"/>
  <c r="AD983" i="172" s="1"/>
  <c r="AF983" i="172" s="1"/>
  <c r="S983" i="172"/>
  <c r="S982" i="172"/>
  <c r="AC981" i="172"/>
  <c r="AD981" i="172" s="1"/>
  <c r="AF981" i="172" s="1"/>
  <c r="S981" i="172"/>
  <c r="AC980" i="172"/>
  <c r="AD980" i="172" s="1"/>
  <c r="AF980" i="172" s="1"/>
  <c r="S980" i="172"/>
  <c r="AD979" i="172"/>
  <c r="AF979" i="172" s="1"/>
  <c r="S979" i="172"/>
  <c r="AC978" i="172"/>
  <c r="AD978" i="172" s="1"/>
  <c r="AF978" i="172" s="1"/>
  <c r="S978" i="172"/>
  <c r="AC977" i="172"/>
  <c r="AD977" i="172" s="1"/>
  <c r="AF977" i="172" s="1"/>
  <c r="S977" i="172"/>
  <c r="AC976" i="172"/>
  <c r="AD976" i="172" s="1"/>
  <c r="AF976" i="172" s="1"/>
  <c r="S976" i="172"/>
  <c r="AC975" i="172"/>
  <c r="AD975" i="172" s="1"/>
  <c r="AF975" i="172" s="1"/>
  <c r="S975" i="172"/>
  <c r="AC974" i="172"/>
  <c r="AD974" i="172" s="1"/>
  <c r="AF974" i="172" s="1"/>
  <c r="S974" i="172"/>
  <c r="AC973" i="172"/>
  <c r="AD973" i="172" s="1"/>
  <c r="AF973" i="172" s="1"/>
  <c r="S973" i="172"/>
  <c r="AC972" i="172"/>
  <c r="AD972" i="172" s="1"/>
  <c r="AF972" i="172" s="1"/>
  <c r="S972" i="172"/>
  <c r="AC971" i="172"/>
  <c r="AD971" i="172" s="1"/>
  <c r="AF971" i="172" s="1"/>
  <c r="S971" i="172"/>
  <c r="AC970" i="172"/>
  <c r="AD970" i="172" s="1"/>
  <c r="AF970" i="172" s="1"/>
  <c r="S970" i="172"/>
  <c r="AC969" i="172"/>
  <c r="AD969" i="172" s="1"/>
  <c r="AF969" i="172" s="1"/>
  <c r="S969" i="172"/>
  <c r="AC968" i="172"/>
  <c r="AD968" i="172" s="1"/>
  <c r="AF968" i="172" s="1"/>
  <c r="S968" i="172"/>
  <c r="AC967" i="172"/>
  <c r="AD967" i="172" s="1"/>
  <c r="AF967" i="172" s="1"/>
  <c r="S967" i="172"/>
  <c r="AC966" i="172"/>
  <c r="AD966" i="172" s="1"/>
  <c r="AF966" i="172" s="1"/>
  <c r="S966" i="172"/>
  <c r="AC965" i="172"/>
  <c r="AD965" i="172" s="1"/>
  <c r="AF965" i="172" s="1"/>
  <c r="S965" i="172"/>
  <c r="AC964" i="172"/>
  <c r="AD964" i="172" s="1"/>
  <c r="AF964" i="172" s="1"/>
  <c r="S964" i="172"/>
  <c r="AC963" i="172"/>
  <c r="AD963" i="172" s="1"/>
  <c r="AF963" i="172" s="1"/>
  <c r="S963" i="172"/>
  <c r="AC962" i="172"/>
  <c r="AD962" i="172" s="1"/>
  <c r="AF962" i="172" s="1"/>
  <c r="S962" i="172"/>
  <c r="AC961" i="172"/>
  <c r="AD961" i="172" s="1"/>
  <c r="AF961" i="172" s="1"/>
  <c r="S961" i="172"/>
  <c r="AC960" i="172"/>
  <c r="AD960" i="172" s="1"/>
  <c r="AF960" i="172" s="1"/>
  <c r="S960" i="172"/>
  <c r="AC959" i="172"/>
  <c r="AD959" i="172" s="1"/>
  <c r="AF959" i="172" s="1"/>
  <c r="S959" i="172"/>
  <c r="AC958" i="172"/>
  <c r="AD958" i="172" s="1"/>
  <c r="AF958" i="172" s="1"/>
  <c r="S958" i="172"/>
  <c r="AC957" i="172"/>
  <c r="AD957" i="172" s="1"/>
  <c r="AF957" i="172" s="1"/>
  <c r="S957" i="172"/>
  <c r="AC956" i="172"/>
  <c r="AD956" i="172" s="1"/>
  <c r="AF956" i="172" s="1"/>
  <c r="S956" i="172"/>
  <c r="AC955" i="172"/>
  <c r="AD955" i="172" s="1"/>
  <c r="AF955" i="172" s="1"/>
  <c r="S955" i="172"/>
  <c r="AC954" i="172"/>
  <c r="AD954" i="172" s="1"/>
  <c r="AF954" i="172" s="1"/>
  <c r="S954" i="172"/>
  <c r="AC953" i="172"/>
  <c r="AD953" i="172" s="1"/>
  <c r="AF953" i="172" s="1"/>
  <c r="S953" i="172"/>
  <c r="AC952" i="172"/>
  <c r="AD952" i="172" s="1"/>
  <c r="AF952" i="172" s="1"/>
  <c r="S952" i="172"/>
  <c r="AC951" i="172"/>
  <c r="AD951" i="172" s="1"/>
  <c r="AF951" i="172" s="1"/>
  <c r="S951" i="172"/>
  <c r="AC950" i="172"/>
  <c r="AD950" i="172" s="1"/>
  <c r="AF950" i="172" s="1"/>
  <c r="S950" i="172"/>
  <c r="AC949" i="172"/>
  <c r="AD949" i="172" s="1"/>
  <c r="AF949" i="172" s="1"/>
  <c r="S949" i="172"/>
  <c r="AF948" i="172"/>
  <c r="AC948" i="172"/>
  <c r="S948" i="172"/>
  <c r="AC947" i="172"/>
  <c r="AD947" i="172" s="1"/>
  <c r="AF947" i="172" s="1"/>
  <c r="S947" i="172"/>
  <c r="AC946" i="172"/>
  <c r="AD946" i="172" s="1"/>
  <c r="AF946" i="172" s="1"/>
  <c r="S946" i="172"/>
  <c r="AC945" i="172"/>
  <c r="AD945" i="172" s="1"/>
  <c r="AF945" i="172" s="1"/>
  <c r="S945" i="172"/>
  <c r="AC944" i="172"/>
  <c r="AD944" i="172" s="1"/>
  <c r="AF944" i="172" s="1"/>
  <c r="S944" i="172"/>
  <c r="AC943" i="172"/>
  <c r="AD943" i="172" s="1"/>
  <c r="AF943" i="172" s="1"/>
  <c r="S943" i="172"/>
  <c r="AC942" i="172"/>
  <c r="AD942" i="172" s="1"/>
  <c r="AF942" i="172" s="1"/>
  <c r="S942" i="172"/>
  <c r="AC941" i="172"/>
  <c r="AD941" i="172" s="1"/>
  <c r="AF941" i="172" s="1"/>
  <c r="S941" i="172"/>
  <c r="AC940" i="172"/>
  <c r="AD940" i="172" s="1"/>
  <c r="AF940" i="172" s="1"/>
  <c r="S940" i="172"/>
  <c r="AC939" i="172"/>
  <c r="AD939" i="172" s="1"/>
  <c r="AF939" i="172" s="1"/>
  <c r="S939" i="172"/>
  <c r="AC938" i="172"/>
  <c r="AD938" i="172" s="1"/>
  <c r="AF938" i="172" s="1"/>
  <c r="S938" i="172"/>
  <c r="AC937" i="172"/>
  <c r="AD937" i="172" s="1"/>
  <c r="AF937" i="172" s="1"/>
  <c r="S937" i="172"/>
  <c r="AC936" i="172"/>
  <c r="AD936" i="172" s="1"/>
  <c r="AF936" i="172" s="1"/>
  <c r="S936" i="172"/>
  <c r="AC935" i="172"/>
  <c r="AD935" i="172" s="1"/>
  <c r="AF935" i="172" s="1"/>
  <c r="S935" i="172"/>
  <c r="AC934" i="172"/>
  <c r="AD934" i="172" s="1"/>
  <c r="AF934" i="172" s="1"/>
  <c r="S934" i="172"/>
  <c r="AC933" i="172"/>
  <c r="AD933" i="172" s="1"/>
  <c r="AF933" i="172" s="1"/>
  <c r="S933" i="172"/>
  <c r="AC932" i="172"/>
  <c r="AD932" i="172" s="1"/>
  <c r="AF932" i="172" s="1"/>
  <c r="S932" i="172"/>
  <c r="AC931" i="172"/>
  <c r="AD931" i="172" s="1"/>
  <c r="AF931" i="172" s="1"/>
  <c r="S931" i="172"/>
  <c r="AC930" i="172"/>
  <c r="AD930" i="172" s="1"/>
  <c r="AF930" i="172" s="1"/>
  <c r="S930" i="172"/>
  <c r="AC929" i="172"/>
  <c r="AD929" i="172" s="1"/>
  <c r="AF929" i="172" s="1"/>
  <c r="S929" i="172"/>
  <c r="AC928" i="172"/>
  <c r="AD928" i="172" s="1"/>
  <c r="AF928" i="172" s="1"/>
  <c r="S928" i="172"/>
  <c r="AC927" i="172"/>
  <c r="AD927" i="172" s="1"/>
  <c r="AF927" i="172" s="1"/>
  <c r="S927" i="172"/>
  <c r="AC926" i="172"/>
  <c r="S926" i="172"/>
  <c r="AC925" i="172"/>
  <c r="AD925" i="172" s="1"/>
  <c r="AF925" i="172" s="1"/>
  <c r="S925" i="172"/>
  <c r="AC924" i="172"/>
  <c r="AD924" i="172" s="1"/>
  <c r="AF924" i="172" s="1"/>
  <c r="S924" i="172"/>
  <c r="AC923" i="172"/>
  <c r="AD923" i="172" s="1"/>
  <c r="AF923" i="172" s="1"/>
  <c r="S923" i="172"/>
  <c r="AC922" i="172"/>
  <c r="AD922" i="172" s="1"/>
  <c r="AF922" i="172" s="1"/>
  <c r="S922" i="172"/>
  <c r="AC921" i="172"/>
  <c r="AD921" i="172" s="1"/>
  <c r="AF921" i="172" s="1"/>
  <c r="S921" i="172"/>
  <c r="AC920" i="172"/>
  <c r="AD920" i="172" s="1"/>
  <c r="AF920" i="172" s="1"/>
  <c r="S920" i="172"/>
  <c r="AC919" i="172"/>
  <c r="AD919" i="172" s="1"/>
  <c r="AF919" i="172" s="1"/>
  <c r="S919" i="172"/>
  <c r="AC918" i="172"/>
  <c r="AD918" i="172" s="1"/>
  <c r="AF918" i="172" s="1"/>
  <c r="S918" i="172"/>
  <c r="AC917" i="172"/>
  <c r="AD917" i="172" s="1"/>
  <c r="AF917" i="172" s="1"/>
  <c r="S917" i="172"/>
  <c r="AC916" i="172"/>
  <c r="AD916" i="172" s="1"/>
  <c r="AF916" i="172" s="1"/>
  <c r="S916" i="172"/>
  <c r="AC915" i="172"/>
  <c r="AD915" i="172" s="1"/>
  <c r="S915" i="172"/>
  <c r="AC914" i="172"/>
  <c r="AD914" i="172" s="1"/>
  <c r="AF914" i="172" s="1"/>
  <c r="S914" i="172"/>
  <c r="AC913" i="172"/>
  <c r="AD913" i="172" s="1"/>
  <c r="AF913" i="172" s="1"/>
  <c r="S913" i="172"/>
  <c r="AC912" i="172"/>
  <c r="AD912" i="172" s="1"/>
  <c r="AF912" i="172" s="1"/>
  <c r="S912" i="172"/>
  <c r="AC911" i="172"/>
  <c r="AD911" i="172" s="1"/>
  <c r="AF911" i="172" s="1"/>
  <c r="S911" i="172"/>
  <c r="AC910" i="172"/>
  <c r="AD910" i="172" s="1"/>
  <c r="AF910" i="172" s="1"/>
  <c r="S910" i="172"/>
  <c r="AC909" i="172"/>
  <c r="AD909" i="172" s="1"/>
  <c r="AF909" i="172" s="1"/>
  <c r="S909" i="172"/>
  <c r="AC908" i="172"/>
  <c r="AD908" i="172" s="1"/>
  <c r="AF908" i="172" s="1"/>
  <c r="S908" i="172"/>
  <c r="AC907" i="172"/>
  <c r="AD907" i="172" s="1"/>
  <c r="AF907" i="172" s="1"/>
  <c r="S907" i="172"/>
  <c r="AC906" i="172"/>
  <c r="AD906" i="172" s="1"/>
  <c r="AF906" i="172" s="1"/>
  <c r="S906" i="172"/>
  <c r="AC905" i="172"/>
  <c r="AD905" i="172" s="1"/>
  <c r="AF905" i="172" s="1"/>
  <c r="S905" i="172"/>
  <c r="AC904" i="172"/>
  <c r="AD904" i="172" s="1"/>
  <c r="AF904" i="172" s="1"/>
  <c r="S904" i="172"/>
  <c r="AC903" i="172"/>
  <c r="AD903" i="172" s="1"/>
  <c r="AF903" i="172" s="1"/>
  <c r="S903" i="172"/>
  <c r="AC902" i="172"/>
  <c r="AD902" i="172" s="1"/>
  <c r="AF902" i="172" s="1"/>
  <c r="S902" i="172"/>
  <c r="AC901" i="172"/>
  <c r="AD901" i="172" s="1"/>
  <c r="AF901" i="172" s="1"/>
  <c r="S901" i="172"/>
  <c r="AC900" i="172"/>
  <c r="AD900" i="172" s="1"/>
  <c r="AF900" i="172" s="1"/>
  <c r="S900" i="172"/>
  <c r="AC899" i="172"/>
  <c r="AD899" i="172" s="1"/>
  <c r="AF899" i="172" s="1"/>
  <c r="S899" i="172"/>
  <c r="AC898" i="172"/>
  <c r="AD898" i="172" s="1"/>
  <c r="AF898" i="172" s="1"/>
  <c r="S898" i="172"/>
  <c r="AC897" i="172"/>
  <c r="AD897" i="172" s="1"/>
  <c r="AF897" i="172" s="1"/>
  <c r="S897" i="172"/>
  <c r="AC896" i="172"/>
  <c r="AD896" i="172" s="1"/>
  <c r="AF896" i="172" s="1"/>
  <c r="S896" i="172"/>
  <c r="AC895" i="172"/>
  <c r="AD895" i="172" s="1"/>
  <c r="AF895" i="172" s="1"/>
  <c r="S895" i="172"/>
  <c r="AC894" i="172"/>
  <c r="AD894" i="172" s="1"/>
  <c r="AF894" i="172" s="1"/>
  <c r="S894" i="172"/>
  <c r="AC893" i="172"/>
  <c r="AD893" i="172" s="1"/>
  <c r="AF893" i="172" s="1"/>
  <c r="S893" i="172"/>
  <c r="AC892" i="172"/>
  <c r="AD892" i="172" s="1"/>
  <c r="AF892" i="172" s="1"/>
  <c r="S892" i="172"/>
  <c r="AC891" i="172"/>
  <c r="AD891" i="172" s="1"/>
  <c r="AF891" i="172" s="1"/>
  <c r="S891" i="172"/>
  <c r="AC890" i="172"/>
  <c r="AD890" i="172" s="1"/>
  <c r="AF890" i="172" s="1"/>
  <c r="S890" i="172"/>
  <c r="AC889" i="172"/>
  <c r="AD889" i="172" s="1"/>
  <c r="AF889" i="172" s="1"/>
  <c r="S889" i="172"/>
  <c r="AC888" i="172"/>
  <c r="AD888" i="172" s="1"/>
  <c r="AF888" i="172" s="1"/>
  <c r="S888" i="172"/>
  <c r="AC887" i="172"/>
  <c r="AD887" i="172" s="1"/>
  <c r="AF887" i="172" s="1"/>
  <c r="S887" i="172"/>
  <c r="AC886" i="172"/>
  <c r="AD886" i="172" s="1"/>
  <c r="AF886" i="172" s="1"/>
  <c r="S886" i="172"/>
  <c r="AC885" i="172"/>
  <c r="AD885" i="172" s="1"/>
  <c r="AF885" i="172" s="1"/>
  <c r="S885" i="172"/>
  <c r="AC884" i="172"/>
  <c r="AD884" i="172" s="1"/>
  <c r="AF884" i="172" s="1"/>
  <c r="S884" i="172"/>
  <c r="AD883" i="172"/>
  <c r="AF883" i="172" s="1"/>
  <c r="S883" i="172"/>
  <c r="AC882" i="172"/>
  <c r="AD882" i="172" s="1"/>
  <c r="AF882" i="172" s="1"/>
  <c r="S882" i="172"/>
  <c r="AC881" i="172"/>
  <c r="AD881" i="172" s="1"/>
  <c r="AF881" i="172" s="1"/>
  <c r="S881" i="172"/>
  <c r="AC880" i="172"/>
  <c r="AD880" i="172" s="1"/>
  <c r="AF880" i="172" s="1"/>
  <c r="S880" i="172"/>
  <c r="AC879" i="172"/>
  <c r="AD879" i="172" s="1"/>
  <c r="AF879" i="172" s="1"/>
  <c r="S879" i="172"/>
  <c r="AC878" i="172"/>
  <c r="AD878" i="172" s="1"/>
  <c r="AF878" i="172" s="1"/>
  <c r="S878" i="172"/>
  <c r="AC877" i="172"/>
  <c r="AD877" i="172" s="1"/>
  <c r="AF877" i="172" s="1"/>
  <c r="S877" i="172"/>
  <c r="AC876" i="172"/>
  <c r="AD876" i="172" s="1"/>
  <c r="AF876" i="172" s="1"/>
  <c r="S876" i="172"/>
  <c r="AC875" i="172"/>
  <c r="AD875" i="172" s="1"/>
  <c r="AF875" i="172" s="1"/>
  <c r="S875" i="172"/>
  <c r="AC874" i="172"/>
  <c r="AD874" i="172" s="1"/>
  <c r="AF874" i="172" s="1"/>
  <c r="S874" i="172"/>
  <c r="AC873" i="172"/>
  <c r="AD873" i="172" s="1"/>
  <c r="AF873" i="172" s="1"/>
  <c r="S873" i="172"/>
  <c r="AC872" i="172"/>
  <c r="AD872" i="172" s="1"/>
  <c r="AF872" i="172" s="1"/>
  <c r="S872" i="172"/>
  <c r="AC871" i="172"/>
  <c r="AD871" i="172" s="1"/>
  <c r="AF871" i="172" s="1"/>
  <c r="S871" i="172"/>
  <c r="AC870" i="172"/>
  <c r="AD870" i="172" s="1"/>
  <c r="AF870" i="172" s="1"/>
  <c r="S870" i="172"/>
  <c r="AC869" i="172"/>
  <c r="AD869" i="172" s="1"/>
  <c r="AF869" i="172" s="1"/>
  <c r="S869" i="172"/>
  <c r="AC868" i="172"/>
  <c r="AD868" i="172" s="1"/>
  <c r="AF868" i="172" s="1"/>
  <c r="S868" i="172"/>
  <c r="AC867" i="172"/>
  <c r="AD867" i="172" s="1"/>
  <c r="AF867" i="172" s="1"/>
  <c r="S867" i="172"/>
  <c r="AC866" i="172"/>
  <c r="AD866" i="172" s="1"/>
  <c r="AF866" i="172" s="1"/>
  <c r="S866" i="172"/>
  <c r="AC865" i="172"/>
  <c r="AD865" i="172" s="1"/>
  <c r="AF865" i="172" s="1"/>
  <c r="S865" i="172"/>
  <c r="AC864" i="172"/>
  <c r="AD864" i="172" s="1"/>
  <c r="AF864" i="172" s="1"/>
  <c r="S864" i="172"/>
  <c r="AC863" i="172"/>
  <c r="AD863" i="172" s="1"/>
  <c r="AF863" i="172" s="1"/>
  <c r="S863" i="172"/>
  <c r="AC862" i="172"/>
  <c r="AD862" i="172" s="1"/>
  <c r="AF862" i="172" s="1"/>
  <c r="S862" i="172"/>
  <c r="AC861" i="172"/>
  <c r="AD861" i="172" s="1"/>
  <c r="S861" i="172"/>
  <c r="AC860" i="172"/>
  <c r="AD860" i="172" s="1"/>
  <c r="AF860" i="172" s="1"/>
  <c r="S860" i="172"/>
  <c r="AC859" i="172"/>
  <c r="AD859" i="172" s="1"/>
  <c r="AF859" i="172" s="1"/>
  <c r="S859" i="172"/>
  <c r="AC858" i="172"/>
  <c r="AD858" i="172" s="1"/>
  <c r="AF858" i="172" s="1"/>
  <c r="S858" i="172"/>
  <c r="AC857" i="172"/>
  <c r="AD857" i="172" s="1"/>
  <c r="AF857" i="172" s="1"/>
  <c r="S857" i="172"/>
  <c r="AC856" i="172"/>
  <c r="AD856" i="172" s="1"/>
  <c r="AF856" i="172" s="1"/>
  <c r="S856" i="172"/>
  <c r="AC855" i="172"/>
  <c r="AD855" i="172" s="1"/>
  <c r="AF855" i="172" s="1"/>
  <c r="S855" i="172"/>
  <c r="AC854" i="172"/>
  <c r="AD854" i="172" s="1"/>
  <c r="AF854" i="172" s="1"/>
  <c r="S854" i="172"/>
  <c r="AC853" i="172"/>
  <c r="AD853" i="172" s="1"/>
  <c r="AF853" i="172" s="1"/>
  <c r="S853" i="172"/>
  <c r="AC852" i="172"/>
  <c r="AD852" i="172" s="1"/>
  <c r="AF852" i="172" s="1"/>
  <c r="S852" i="172"/>
  <c r="AC851" i="172"/>
  <c r="AD851" i="172" s="1"/>
  <c r="AF851" i="172" s="1"/>
  <c r="S851" i="172"/>
  <c r="AC850" i="172"/>
  <c r="AD850" i="172" s="1"/>
  <c r="AF850" i="172" s="1"/>
  <c r="S850" i="172"/>
  <c r="AC849" i="172"/>
  <c r="AD849" i="172" s="1"/>
  <c r="AF849" i="172" s="1"/>
  <c r="S849" i="172"/>
  <c r="AC848" i="172"/>
  <c r="AD848" i="172" s="1"/>
  <c r="AF848" i="172" s="1"/>
  <c r="S848" i="172"/>
  <c r="AC847" i="172"/>
  <c r="AD847" i="172" s="1"/>
  <c r="AF847" i="172" s="1"/>
  <c r="S847" i="172"/>
  <c r="AC846" i="172"/>
  <c r="AD846" i="172" s="1"/>
  <c r="AF846" i="172" s="1"/>
  <c r="S846" i="172"/>
  <c r="AC845" i="172"/>
  <c r="AD845" i="172" s="1"/>
  <c r="AF845" i="172" s="1"/>
  <c r="S845" i="172"/>
  <c r="AC844" i="172"/>
  <c r="AD844" i="172" s="1"/>
  <c r="AF844" i="172" s="1"/>
  <c r="S844" i="172"/>
  <c r="AD843" i="172"/>
  <c r="AF843" i="172" s="1"/>
  <c r="S843" i="172"/>
  <c r="AC842" i="172"/>
  <c r="AD842" i="172" s="1"/>
  <c r="AF842" i="172" s="1"/>
  <c r="S842" i="172"/>
  <c r="AC841" i="172"/>
  <c r="AD841" i="172" s="1"/>
  <c r="AF841" i="172" s="1"/>
  <c r="S841" i="172"/>
  <c r="AC840" i="172"/>
  <c r="AD840" i="172" s="1"/>
  <c r="AF840" i="172" s="1"/>
  <c r="S840" i="172"/>
  <c r="AC839" i="172"/>
  <c r="AD839" i="172" s="1"/>
  <c r="AF839" i="172" s="1"/>
  <c r="S839" i="172"/>
  <c r="AC838" i="172"/>
  <c r="AD838" i="172" s="1"/>
  <c r="AF838" i="172" s="1"/>
  <c r="S838" i="172"/>
  <c r="AC837" i="172"/>
  <c r="AD837" i="172" s="1"/>
  <c r="AF837" i="172" s="1"/>
  <c r="S837" i="172"/>
  <c r="AC836" i="172"/>
  <c r="AD836" i="172" s="1"/>
  <c r="AF836" i="172" s="1"/>
  <c r="S836" i="172"/>
  <c r="AC835" i="172"/>
  <c r="AD835" i="172" s="1"/>
  <c r="AF835" i="172" s="1"/>
  <c r="S835" i="172"/>
  <c r="AC834" i="172"/>
  <c r="AD834" i="172" s="1"/>
  <c r="AF834" i="172" s="1"/>
  <c r="S834" i="172"/>
  <c r="AC833" i="172"/>
  <c r="AD833" i="172" s="1"/>
  <c r="AF833" i="172" s="1"/>
  <c r="S833" i="172"/>
  <c r="AC832" i="172"/>
  <c r="AD832" i="172" s="1"/>
  <c r="AF832" i="172" s="1"/>
  <c r="S832" i="172"/>
  <c r="AC831" i="172"/>
  <c r="AD831" i="172" s="1"/>
  <c r="AF831" i="172" s="1"/>
  <c r="S831" i="172"/>
  <c r="AC830" i="172"/>
  <c r="AD830" i="172" s="1"/>
  <c r="AF830" i="172" s="1"/>
  <c r="S830" i="172"/>
  <c r="AC829" i="172"/>
  <c r="AD829" i="172" s="1"/>
  <c r="AF829" i="172" s="1"/>
  <c r="S829" i="172"/>
  <c r="AC828" i="172"/>
  <c r="AD828" i="172" s="1"/>
  <c r="AF828" i="172" s="1"/>
  <c r="S828" i="172"/>
  <c r="AC827" i="172"/>
  <c r="AD827" i="172" s="1"/>
  <c r="AF827" i="172" s="1"/>
  <c r="S827" i="172"/>
  <c r="AC826" i="172"/>
  <c r="AD826" i="172" s="1"/>
  <c r="AF826" i="172" s="1"/>
  <c r="S826" i="172"/>
  <c r="AC825" i="172"/>
  <c r="AD825" i="172" s="1"/>
  <c r="AF825" i="172" s="1"/>
  <c r="S825" i="172"/>
  <c r="AC824" i="172"/>
  <c r="AD824" i="172" s="1"/>
  <c r="AF824" i="172" s="1"/>
  <c r="S824" i="172"/>
  <c r="AC823" i="172"/>
  <c r="AD823" i="172" s="1"/>
  <c r="AF823" i="172" s="1"/>
  <c r="S823" i="172"/>
  <c r="AC822" i="172"/>
  <c r="AD822" i="172" s="1"/>
  <c r="AF822" i="172" s="1"/>
  <c r="AC821" i="172"/>
  <c r="AD821" i="172" s="1"/>
  <c r="AF821" i="172" s="1"/>
  <c r="S821" i="172"/>
  <c r="AC820" i="172"/>
  <c r="AD820" i="172" s="1"/>
  <c r="AF820" i="172" s="1"/>
  <c r="S820" i="172"/>
  <c r="AC819" i="172"/>
  <c r="AD819" i="172" s="1"/>
  <c r="AF819" i="172" s="1"/>
  <c r="S819" i="172"/>
  <c r="AC818" i="172"/>
  <c r="AD818" i="172" s="1"/>
  <c r="AF818" i="172" s="1"/>
  <c r="S818" i="172"/>
  <c r="AC817" i="172"/>
  <c r="AD817" i="172" s="1"/>
  <c r="AF817" i="172" s="1"/>
  <c r="S817" i="172"/>
  <c r="AC816" i="172"/>
  <c r="AD816" i="172" s="1"/>
  <c r="AF816" i="172" s="1"/>
  <c r="S816" i="172"/>
  <c r="AC815" i="172"/>
  <c r="AD815" i="172" s="1"/>
  <c r="AF815" i="172" s="1"/>
  <c r="S815" i="172"/>
  <c r="AC814" i="172"/>
  <c r="AD814" i="172" s="1"/>
  <c r="AF814" i="172" s="1"/>
  <c r="S814" i="172"/>
  <c r="AC813" i="172"/>
  <c r="AD813" i="172" s="1"/>
  <c r="AF813" i="172" s="1"/>
  <c r="S813" i="172"/>
  <c r="AC812" i="172"/>
  <c r="AD812" i="172" s="1"/>
  <c r="AF812" i="172" s="1"/>
  <c r="S812" i="172"/>
  <c r="AC811" i="172"/>
  <c r="AD811" i="172" s="1"/>
  <c r="AF811" i="172" s="1"/>
  <c r="S811" i="172"/>
  <c r="AC810" i="172"/>
  <c r="AD810" i="172" s="1"/>
  <c r="AF810" i="172" s="1"/>
  <c r="S810" i="172"/>
  <c r="AC809" i="172"/>
  <c r="AD809" i="172" s="1"/>
  <c r="AF809" i="172" s="1"/>
  <c r="S809" i="172"/>
  <c r="AC808" i="172"/>
  <c r="AD808" i="172" s="1"/>
  <c r="AF808" i="172" s="1"/>
  <c r="S808" i="172"/>
  <c r="AC807" i="172"/>
  <c r="AD807" i="172" s="1"/>
  <c r="AF807" i="172" s="1"/>
  <c r="S807" i="172"/>
  <c r="AC806" i="172"/>
  <c r="AD806" i="172" s="1"/>
  <c r="AF806" i="172" s="1"/>
  <c r="S806" i="172"/>
  <c r="AC805" i="172"/>
  <c r="AD805" i="172" s="1"/>
  <c r="AF805" i="172" s="1"/>
  <c r="S805" i="172"/>
  <c r="AC804" i="172"/>
  <c r="AD804" i="172" s="1"/>
  <c r="AF804" i="172" s="1"/>
  <c r="S804" i="172"/>
  <c r="AC803" i="172"/>
  <c r="AD803" i="172" s="1"/>
  <c r="AF803" i="172" s="1"/>
  <c r="S803" i="172"/>
  <c r="AC802" i="172"/>
  <c r="AD802" i="172" s="1"/>
  <c r="AF802" i="172" s="1"/>
  <c r="S802" i="172"/>
  <c r="AC801" i="172"/>
  <c r="AD801" i="172" s="1"/>
  <c r="AF801" i="172" s="1"/>
  <c r="S801" i="172"/>
  <c r="AC800" i="172"/>
  <c r="AD800" i="172" s="1"/>
  <c r="AF800" i="172" s="1"/>
  <c r="S800" i="172"/>
  <c r="AC799" i="172"/>
  <c r="AD799" i="172" s="1"/>
  <c r="AF799" i="172" s="1"/>
  <c r="S799" i="172"/>
  <c r="AC798" i="172"/>
  <c r="AD798" i="172" s="1"/>
  <c r="AF798" i="172" s="1"/>
  <c r="S798" i="172"/>
  <c r="AC797" i="172"/>
  <c r="AD797" i="172" s="1"/>
  <c r="AF797" i="172" s="1"/>
  <c r="S797" i="172"/>
  <c r="AC796" i="172"/>
  <c r="AD796" i="172" s="1"/>
  <c r="AF796" i="172" s="1"/>
  <c r="S796" i="172"/>
  <c r="AC795" i="172"/>
  <c r="AD795" i="172" s="1"/>
  <c r="AF795" i="172" s="1"/>
  <c r="S795" i="172"/>
  <c r="AC794" i="172"/>
  <c r="AD794" i="172" s="1"/>
  <c r="AF794" i="172" s="1"/>
  <c r="S794" i="172"/>
  <c r="AC793" i="172"/>
  <c r="AD793" i="172" s="1"/>
  <c r="AF793" i="172" s="1"/>
  <c r="S793" i="172"/>
  <c r="AC792" i="172"/>
  <c r="AD792" i="172" s="1"/>
  <c r="AF792" i="172" s="1"/>
  <c r="S792" i="172"/>
  <c r="AC791" i="172"/>
  <c r="AD791" i="172" s="1"/>
  <c r="AF791" i="172" s="1"/>
  <c r="S791" i="172"/>
  <c r="AC790" i="172"/>
  <c r="AD790" i="172" s="1"/>
  <c r="AF790" i="172" s="1"/>
  <c r="S790" i="172"/>
  <c r="AC789" i="172"/>
  <c r="AD789" i="172" s="1"/>
  <c r="AF789" i="172" s="1"/>
  <c r="S789" i="172"/>
  <c r="AC788" i="172"/>
  <c r="AD788" i="172" s="1"/>
  <c r="AF788" i="172" s="1"/>
  <c r="S788" i="172"/>
  <c r="AC787" i="172"/>
  <c r="AD787" i="172" s="1"/>
  <c r="AF787" i="172" s="1"/>
  <c r="S787" i="172"/>
  <c r="AC786" i="172"/>
  <c r="AD786" i="172" s="1"/>
  <c r="AF786" i="172" s="1"/>
  <c r="S786" i="172"/>
  <c r="AC785" i="172"/>
  <c r="AD785" i="172" s="1"/>
  <c r="AF785" i="172" s="1"/>
  <c r="S785" i="172"/>
  <c r="AC784" i="172"/>
  <c r="AD784" i="172" s="1"/>
  <c r="AF784" i="172" s="1"/>
  <c r="S784" i="172"/>
  <c r="AC783" i="172"/>
  <c r="AD783" i="172" s="1"/>
  <c r="AF783" i="172" s="1"/>
  <c r="S783" i="172"/>
  <c r="AC782" i="172"/>
  <c r="AD782" i="172" s="1"/>
  <c r="AF782" i="172" s="1"/>
  <c r="S782" i="172"/>
  <c r="AC781" i="172"/>
  <c r="AD781" i="172" s="1"/>
  <c r="AF781" i="172" s="1"/>
  <c r="S781" i="172"/>
  <c r="AC780" i="172"/>
  <c r="AD780" i="172" s="1"/>
  <c r="AF780" i="172" s="1"/>
  <c r="S780" i="172"/>
  <c r="AC779" i="172"/>
  <c r="AD779" i="172" s="1"/>
  <c r="AF779" i="172" s="1"/>
  <c r="S779" i="172"/>
  <c r="AC778" i="172"/>
  <c r="AD778" i="172" s="1"/>
  <c r="AF778" i="172" s="1"/>
  <c r="S778" i="172"/>
  <c r="AC777" i="172"/>
  <c r="AD777" i="172" s="1"/>
  <c r="AF777" i="172" s="1"/>
  <c r="S777" i="172"/>
  <c r="AC776" i="172"/>
  <c r="AD776" i="172" s="1"/>
  <c r="AF776" i="172" s="1"/>
  <c r="S776" i="172"/>
  <c r="AC775" i="172"/>
  <c r="AD775" i="172" s="1"/>
  <c r="AF775" i="172" s="1"/>
  <c r="S775" i="172"/>
  <c r="AC774" i="172"/>
  <c r="AD774" i="172" s="1"/>
  <c r="AF774" i="172" s="1"/>
  <c r="S774" i="172"/>
  <c r="AC773" i="172"/>
  <c r="AD773" i="172" s="1"/>
  <c r="AF773" i="172" s="1"/>
  <c r="S773" i="172"/>
  <c r="AC772" i="172"/>
  <c r="AD772" i="172" s="1"/>
  <c r="AF772" i="172" s="1"/>
  <c r="S772" i="172"/>
  <c r="AC771" i="172"/>
  <c r="AD771" i="172" s="1"/>
  <c r="AF771" i="172" s="1"/>
  <c r="S771" i="172"/>
  <c r="AC770" i="172"/>
  <c r="AD770" i="172" s="1"/>
  <c r="AF770" i="172" s="1"/>
  <c r="S770" i="172"/>
  <c r="AC769" i="172"/>
  <c r="AD769" i="172" s="1"/>
  <c r="AF769" i="172" s="1"/>
  <c r="S769" i="172"/>
  <c r="AC768" i="172"/>
  <c r="AD768" i="172" s="1"/>
  <c r="AF768" i="172" s="1"/>
  <c r="S768" i="172"/>
  <c r="AC767" i="172"/>
  <c r="AD767" i="172" s="1"/>
  <c r="AF767" i="172" s="1"/>
  <c r="S767" i="172"/>
  <c r="AC766" i="172"/>
  <c r="AD766" i="172" s="1"/>
  <c r="AF766" i="172" s="1"/>
  <c r="S766" i="172"/>
  <c r="AC765" i="172"/>
  <c r="AD765" i="172" s="1"/>
  <c r="AF765" i="172" s="1"/>
  <c r="S765" i="172"/>
  <c r="AC764" i="172"/>
  <c r="AD764" i="172" s="1"/>
  <c r="AF764" i="172" s="1"/>
  <c r="S764" i="172"/>
  <c r="AC763" i="172"/>
  <c r="AD763" i="172" s="1"/>
  <c r="AF763" i="172" s="1"/>
  <c r="S763" i="172"/>
  <c r="AC762" i="172"/>
  <c r="AD762" i="172" s="1"/>
  <c r="AF762" i="172" s="1"/>
  <c r="S762" i="172"/>
  <c r="AC761" i="172"/>
  <c r="AD761" i="172" s="1"/>
  <c r="AF761" i="172" s="1"/>
  <c r="S761" i="172"/>
  <c r="AC760" i="172"/>
  <c r="AD760" i="172" s="1"/>
  <c r="AF760" i="172" s="1"/>
  <c r="S760" i="172"/>
  <c r="AC759" i="172"/>
  <c r="AD759" i="172" s="1"/>
  <c r="AF759" i="172" s="1"/>
  <c r="S759" i="172"/>
  <c r="AC758" i="172"/>
  <c r="AD758" i="172" s="1"/>
  <c r="AF758" i="172" s="1"/>
  <c r="S758" i="172"/>
  <c r="AC757" i="172"/>
  <c r="AD757" i="172" s="1"/>
  <c r="AF757" i="172" s="1"/>
  <c r="S757" i="172"/>
  <c r="AC756" i="172"/>
  <c r="AD756" i="172" s="1"/>
  <c r="AF756" i="172" s="1"/>
  <c r="S756" i="172"/>
  <c r="AC755" i="172"/>
  <c r="AD755" i="172" s="1"/>
  <c r="AF755" i="172" s="1"/>
  <c r="S755" i="172"/>
  <c r="AC754" i="172"/>
  <c r="AD754" i="172" s="1"/>
  <c r="AF754" i="172" s="1"/>
  <c r="S754" i="172"/>
  <c r="AC753" i="172"/>
  <c r="AD753" i="172" s="1"/>
  <c r="AF753" i="172" s="1"/>
  <c r="S753" i="172"/>
  <c r="AC752" i="172"/>
  <c r="AD752" i="172" s="1"/>
  <c r="AF752" i="172" s="1"/>
  <c r="S752" i="172"/>
  <c r="AC751" i="172"/>
  <c r="AD751" i="172" s="1"/>
  <c r="AF751" i="172" s="1"/>
  <c r="S751" i="172"/>
  <c r="AC750" i="172"/>
  <c r="AD750" i="172" s="1"/>
  <c r="AF750" i="172" s="1"/>
  <c r="S750" i="172"/>
  <c r="AC749" i="172"/>
  <c r="AD749" i="172" s="1"/>
  <c r="AF749" i="172" s="1"/>
  <c r="S749" i="172"/>
  <c r="AC748" i="172"/>
  <c r="AD748" i="172" s="1"/>
  <c r="AF748" i="172" s="1"/>
  <c r="S748" i="172"/>
  <c r="AC747" i="172"/>
  <c r="AD747" i="172" s="1"/>
  <c r="AF747" i="172" s="1"/>
  <c r="S747" i="172"/>
  <c r="AC746" i="172"/>
  <c r="AD746" i="172" s="1"/>
  <c r="AF746" i="172" s="1"/>
  <c r="S746" i="172"/>
  <c r="AC745" i="172"/>
  <c r="AD745" i="172" s="1"/>
  <c r="AF745" i="172" s="1"/>
  <c r="S745" i="172"/>
  <c r="AC744" i="172"/>
  <c r="AD744" i="172" s="1"/>
  <c r="AF744" i="172" s="1"/>
  <c r="S744" i="172"/>
  <c r="AC743" i="172"/>
  <c r="AD743" i="172" s="1"/>
  <c r="AF743" i="172" s="1"/>
  <c r="S743" i="172"/>
  <c r="AC742" i="172"/>
  <c r="AD742" i="172" s="1"/>
  <c r="AF742" i="172" s="1"/>
  <c r="S742" i="172"/>
  <c r="AC741" i="172"/>
  <c r="AD741" i="172" s="1"/>
  <c r="AF741" i="172" s="1"/>
  <c r="S741" i="172"/>
  <c r="AC740" i="172"/>
  <c r="AD740" i="172" s="1"/>
  <c r="AF740" i="172" s="1"/>
  <c r="S740" i="172"/>
  <c r="AC739" i="172"/>
  <c r="AD739" i="172" s="1"/>
  <c r="AF739" i="172" s="1"/>
  <c r="S739" i="172"/>
  <c r="AC738" i="172"/>
  <c r="AD738" i="172" s="1"/>
  <c r="AF738" i="172" s="1"/>
  <c r="S738" i="172"/>
  <c r="AC737" i="172"/>
  <c r="AD737" i="172" s="1"/>
  <c r="AF737" i="172" s="1"/>
  <c r="S737" i="172"/>
  <c r="AC736" i="172"/>
  <c r="AD736" i="172" s="1"/>
  <c r="AF736" i="172" s="1"/>
  <c r="S736" i="172"/>
  <c r="AC735" i="172"/>
  <c r="AD735" i="172" s="1"/>
  <c r="AF735" i="172" s="1"/>
  <c r="S735" i="172"/>
  <c r="AC734" i="172"/>
  <c r="AD734" i="172" s="1"/>
  <c r="AF734" i="172" s="1"/>
  <c r="S734" i="172"/>
  <c r="AC733" i="172"/>
  <c r="AD733" i="172" s="1"/>
  <c r="AF733" i="172" s="1"/>
  <c r="S733" i="172"/>
  <c r="AC732" i="172"/>
  <c r="AD732" i="172" s="1"/>
  <c r="AF732" i="172" s="1"/>
  <c r="S732" i="172"/>
  <c r="AC731" i="172"/>
  <c r="AD731" i="172" s="1"/>
  <c r="AF731" i="172" s="1"/>
  <c r="S731" i="172"/>
  <c r="AC730" i="172"/>
  <c r="AD730" i="172" s="1"/>
  <c r="AF730" i="172" s="1"/>
  <c r="S730" i="172"/>
  <c r="AC729" i="172"/>
  <c r="AD729" i="172" s="1"/>
  <c r="AF729" i="172" s="1"/>
  <c r="S729" i="172"/>
  <c r="AC728" i="172"/>
  <c r="AD728" i="172" s="1"/>
  <c r="AF728" i="172" s="1"/>
  <c r="S728" i="172"/>
  <c r="AC727" i="172"/>
  <c r="AD727" i="172" s="1"/>
  <c r="AF727" i="172" s="1"/>
  <c r="S727" i="172"/>
  <c r="AD726" i="172"/>
  <c r="AF726" i="172" s="1"/>
  <c r="S726" i="172"/>
  <c r="AC725" i="172"/>
  <c r="AD725" i="172" s="1"/>
  <c r="AF725" i="172" s="1"/>
  <c r="S725" i="172"/>
  <c r="AC724" i="172"/>
  <c r="AD724" i="172" s="1"/>
  <c r="AF724" i="172" s="1"/>
  <c r="S724" i="172"/>
  <c r="AC723" i="172"/>
  <c r="AD723" i="172" s="1"/>
  <c r="AF723" i="172" s="1"/>
  <c r="S723" i="172"/>
  <c r="AC722" i="172"/>
  <c r="AD722" i="172" s="1"/>
  <c r="AF722" i="172" s="1"/>
  <c r="S722" i="172"/>
  <c r="AC721" i="172"/>
  <c r="AD721" i="172" s="1"/>
  <c r="AF721" i="172" s="1"/>
  <c r="S721" i="172"/>
  <c r="AC720" i="172"/>
  <c r="AD720" i="172" s="1"/>
  <c r="AF720" i="172" s="1"/>
  <c r="S720" i="172"/>
  <c r="AC719" i="172"/>
  <c r="AD719" i="172" s="1"/>
  <c r="AF719" i="172" s="1"/>
  <c r="S719" i="172"/>
  <c r="AC718" i="172"/>
  <c r="AD718" i="172" s="1"/>
  <c r="AF718" i="172" s="1"/>
  <c r="S718" i="172"/>
  <c r="AC717" i="172"/>
  <c r="AD717" i="172" s="1"/>
  <c r="AF717" i="172" s="1"/>
  <c r="S717" i="172"/>
  <c r="AC716" i="172"/>
  <c r="AD716" i="172" s="1"/>
  <c r="AF716" i="172" s="1"/>
  <c r="S716" i="172"/>
  <c r="AC715" i="172"/>
  <c r="AD715" i="172" s="1"/>
  <c r="AF715" i="172" s="1"/>
  <c r="S715" i="172"/>
  <c r="AC714" i="172"/>
  <c r="AD714" i="172" s="1"/>
  <c r="AF714" i="172" s="1"/>
  <c r="S714" i="172"/>
  <c r="AC713" i="172"/>
  <c r="AD713" i="172" s="1"/>
  <c r="AF713" i="172" s="1"/>
  <c r="S713" i="172"/>
  <c r="AC712" i="172"/>
  <c r="AD712" i="172" s="1"/>
  <c r="AF712" i="172" s="1"/>
  <c r="S712" i="172"/>
  <c r="AC711" i="172"/>
  <c r="AD711" i="172" s="1"/>
  <c r="AF711" i="172" s="1"/>
  <c r="S711" i="172"/>
  <c r="AC710" i="172"/>
  <c r="AD710" i="172" s="1"/>
  <c r="AF710" i="172" s="1"/>
  <c r="S710" i="172"/>
  <c r="AC709" i="172"/>
  <c r="AD709" i="172" s="1"/>
  <c r="AF709" i="172" s="1"/>
  <c r="S709" i="172"/>
  <c r="AC708" i="172"/>
  <c r="AD708" i="172" s="1"/>
  <c r="AF708" i="172" s="1"/>
  <c r="S708" i="172"/>
  <c r="AC707" i="172"/>
  <c r="AD707" i="172" s="1"/>
  <c r="AF707" i="172" s="1"/>
  <c r="S707" i="172"/>
  <c r="AC706" i="172"/>
  <c r="AD706" i="172" s="1"/>
  <c r="AF706" i="172" s="1"/>
  <c r="S706" i="172"/>
  <c r="AC705" i="172"/>
  <c r="AD705" i="172" s="1"/>
  <c r="AF705" i="172" s="1"/>
  <c r="S705" i="172"/>
  <c r="AC704" i="172"/>
  <c r="AD704" i="172" s="1"/>
  <c r="AF704" i="172" s="1"/>
  <c r="S704" i="172"/>
  <c r="AC703" i="172"/>
  <c r="AD703" i="172" s="1"/>
  <c r="AF703" i="172" s="1"/>
  <c r="S703" i="172"/>
  <c r="AD702" i="172"/>
  <c r="AF702" i="172" s="1"/>
  <c r="S702" i="172"/>
  <c r="AC701" i="172"/>
  <c r="AD701" i="172" s="1"/>
  <c r="AF701" i="172" s="1"/>
  <c r="S701" i="172"/>
  <c r="AC700" i="172"/>
  <c r="AD700" i="172" s="1"/>
  <c r="AF700" i="172" s="1"/>
  <c r="S700" i="172"/>
  <c r="AC699" i="172"/>
  <c r="AD699" i="172" s="1"/>
  <c r="AF699" i="172" s="1"/>
  <c r="S699" i="172"/>
  <c r="AC698" i="172"/>
  <c r="AD698" i="172" s="1"/>
  <c r="AF698" i="172" s="1"/>
  <c r="S698" i="172"/>
  <c r="AC697" i="172"/>
  <c r="AD697" i="172" s="1"/>
  <c r="AF697" i="172" s="1"/>
  <c r="S697" i="172"/>
  <c r="AC696" i="172"/>
  <c r="AD696" i="172" s="1"/>
  <c r="AF696" i="172" s="1"/>
  <c r="S696" i="172"/>
  <c r="AC695" i="172"/>
  <c r="AD695" i="172" s="1"/>
  <c r="AF695" i="172" s="1"/>
  <c r="S695" i="172"/>
  <c r="AC694" i="172"/>
  <c r="AD694" i="172" s="1"/>
  <c r="AF694" i="172" s="1"/>
  <c r="S694" i="172"/>
  <c r="AC693" i="172"/>
  <c r="AD693" i="172" s="1"/>
  <c r="AF693" i="172" s="1"/>
  <c r="S693" i="172"/>
  <c r="AC692" i="172"/>
  <c r="AD692" i="172" s="1"/>
  <c r="AF692" i="172" s="1"/>
  <c r="S692" i="172"/>
  <c r="AC691" i="172"/>
  <c r="AD691" i="172" s="1"/>
  <c r="AF691" i="172" s="1"/>
  <c r="S691" i="172"/>
  <c r="AC690" i="172"/>
  <c r="AD690" i="172" s="1"/>
  <c r="AF690" i="172" s="1"/>
  <c r="S690" i="172"/>
  <c r="AC689" i="172"/>
  <c r="AD689" i="172" s="1"/>
  <c r="AF689" i="172" s="1"/>
  <c r="S689" i="172"/>
  <c r="AC688" i="172"/>
  <c r="AD688" i="172" s="1"/>
  <c r="AF688" i="172" s="1"/>
  <c r="S688" i="172"/>
  <c r="AC687" i="172"/>
  <c r="AD687" i="172" s="1"/>
  <c r="AF687" i="172" s="1"/>
  <c r="S687" i="172"/>
  <c r="AC686" i="172"/>
  <c r="AD686" i="172" s="1"/>
  <c r="AF686" i="172" s="1"/>
  <c r="S686" i="172"/>
  <c r="AC685" i="172"/>
  <c r="AD685" i="172" s="1"/>
  <c r="AF685" i="172" s="1"/>
  <c r="S685" i="172"/>
  <c r="AC684" i="172"/>
  <c r="AD684" i="172" s="1"/>
  <c r="AF684" i="172" s="1"/>
  <c r="S684" i="172"/>
  <c r="AC683" i="172"/>
  <c r="AD683" i="172" s="1"/>
  <c r="AF683" i="172" s="1"/>
  <c r="S683" i="172"/>
  <c r="AC682" i="172"/>
  <c r="AD682" i="172" s="1"/>
  <c r="AF682" i="172" s="1"/>
  <c r="S682" i="172"/>
  <c r="AC681" i="172"/>
  <c r="AD681" i="172" s="1"/>
  <c r="AF681" i="172" s="1"/>
  <c r="S681" i="172"/>
  <c r="AC680" i="172"/>
  <c r="AD680" i="172" s="1"/>
  <c r="AF680" i="172" s="1"/>
  <c r="S680" i="172"/>
  <c r="AC679" i="172"/>
  <c r="AD679" i="172" s="1"/>
  <c r="AF679" i="172" s="1"/>
  <c r="S679" i="172"/>
  <c r="AC678" i="172"/>
  <c r="AD678" i="172" s="1"/>
  <c r="AF678" i="172" s="1"/>
  <c r="S678" i="172"/>
  <c r="AC677" i="172"/>
  <c r="AD677" i="172" s="1"/>
  <c r="AF677" i="172" s="1"/>
  <c r="S677" i="172"/>
  <c r="AC676" i="172"/>
  <c r="AD676" i="172" s="1"/>
  <c r="AF676" i="172" s="1"/>
  <c r="S676" i="172"/>
  <c r="AC675" i="172"/>
  <c r="AD675" i="172" s="1"/>
  <c r="AF675" i="172" s="1"/>
  <c r="S675" i="172"/>
  <c r="AC674" i="172"/>
  <c r="AD674" i="172" s="1"/>
  <c r="AF674" i="172" s="1"/>
  <c r="S674" i="172"/>
  <c r="AC673" i="172"/>
  <c r="AD673" i="172" s="1"/>
  <c r="AF673" i="172" s="1"/>
  <c r="S673" i="172"/>
  <c r="AC672" i="172"/>
  <c r="AD672" i="172" s="1"/>
  <c r="AF672" i="172" s="1"/>
  <c r="S672" i="172"/>
  <c r="AC671" i="172"/>
  <c r="AD671" i="172" s="1"/>
  <c r="AF671" i="172" s="1"/>
  <c r="S671" i="172"/>
  <c r="AC670" i="172"/>
  <c r="AD670" i="172" s="1"/>
  <c r="AF670" i="172" s="1"/>
  <c r="S670" i="172"/>
  <c r="AC669" i="172"/>
  <c r="AD669" i="172" s="1"/>
  <c r="AF669" i="172" s="1"/>
  <c r="S669" i="172"/>
  <c r="AC668" i="172"/>
  <c r="AD668" i="172" s="1"/>
  <c r="AF668" i="172" s="1"/>
  <c r="S668" i="172"/>
  <c r="AC667" i="172"/>
  <c r="AD667" i="172" s="1"/>
  <c r="AF667" i="172" s="1"/>
  <c r="S667" i="172"/>
  <c r="AC666" i="172"/>
  <c r="AD666" i="172" s="1"/>
  <c r="AF666" i="172" s="1"/>
  <c r="S666" i="172"/>
  <c r="AC665" i="172"/>
  <c r="AD665" i="172" s="1"/>
  <c r="AF665" i="172" s="1"/>
  <c r="S665" i="172"/>
  <c r="AC664" i="172"/>
  <c r="AD664" i="172" s="1"/>
  <c r="AF664" i="172" s="1"/>
  <c r="S664" i="172"/>
  <c r="AC663" i="172"/>
  <c r="AD663" i="172" s="1"/>
  <c r="AF663" i="172" s="1"/>
  <c r="S663" i="172"/>
  <c r="AC662" i="172"/>
  <c r="AD662" i="172" s="1"/>
  <c r="AF662" i="172" s="1"/>
  <c r="S662" i="172"/>
  <c r="AC661" i="172"/>
  <c r="AD661" i="172" s="1"/>
  <c r="AF661" i="172" s="1"/>
  <c r="S661" i="172"/>
  <c r="AC660" i="172"/>
  <c r="AD660" i="172" s="1"/>
  <c r="AF660" i="172" s="1"/>
  <c r="S660" i="172"/>
  <c r="AC659" i="172"/>
  <c r="AD659" i="172" s="1"/>
  <c r="AF659" i="172" s="1"/>
  <c r="S659" i="172"/>
  <c r="AC658" i="172"/>
  <c r="AD658" i="172" s="1"/>
  <c r="AF658" i="172" s="1"/>
  <c r="S658" i="172"/>
  <c r="AC657" i="172"/>
  <c r="AD657" i="172" s="1"/>
  <c r="AF657" i="172" s="1"/>
  <c r="S657" i="172"/>
  <c r="AC656" i="172"/>
  <c r="AD656" i="172" s="1"/>
  <c r="AF656" i="172" s="1"/>
  <c r="S656" i="172"/>
  <c r="AC655" i="172"/>
  <c r="AD655" i="172" s="1"/>
  <c r="AF655" i="172" s="1"/>
  <c r="S655" i="172"/>
  <c r="AC654" i="172"/>
  <c r="AD654" i="172" s="1"/>
  <c r="AF654" i="172" s="1"/>
  <c r="S654" i="172"/>
  <c r="AC653" i="172"/>
  <c r="AD653" i="172" s="1"/>
  <c r="AF653" i="172" s="1"/>
  <c r="S653" i="172"/>
  <c r="AC652" i="172"/>
  <c r="AD652" i="172" s="1"/>
  <c r="AF652" i="172" s="1"/>
  <c r="S652" i="172"/>
  <c r="AC651" i="172"/>
  <c r="AD651" i="172" s="1"/>
  <c r="AF651" i="172" s="1"/>
  <c r="S651" i="172"/>
  <c r="AD650" i="172"/>
  <c r="AF650" i="172" s="1"/>
  <c r="S650" i="172"/>
  <c r="AC649" i="172"/>
  <c r="AD649" i="172" s="1"/>
  <c r="AF649" i="172" s="1"/>
  <c r="S649" i="172"/>
  <c r="AC648" i="172"/>
  <c r="AD648" i="172" s="1"/>
  <c r="AF648" i="172" s="1"/>
  <c r="S648" i="172"/>
  <c r="AC647" i="172"/>
  <c r="AD647" i="172" s="1"/>
  <c r="AF647" i="172" s="1"/>
  <c r="S647" i="172"/>
  <c r="AC646" i="172"/>
  <c r="AD646" i="172" s="1"/>
  <c r="AF646" i="172" s="1"/>
  <c r="S646" i="172"/>
  <c r="AC645" i="172"/>
  <c r="AD645" i="172" s="1"/>
  <c r="AF645" i="172" s="1"/>
  <c r="S645" i="172"/>
  <c r="AC644" i="172"/>
  <c r="AD644" i="172" s="1"/>
  <c r="AF644" i="172" s="1"/>
  <c r="S644" i="172"/>
  <c r="AC643" i="172"/>
  <c r="AD643" i="172" s="1"/>
  <c r="S643" i="172"/>
  <c r="AC642" i="172"/>
  <c r="AD642" i="172" s="1"/>
  <c r="S642" i="172"/>
  <c r="AC641" i="172"/>
  <c r="AD641" i="172" s="1"/>
  <c r="AF641" i="172" s="1"/>
  <c r="S641" i="172"/>
  <c r="AC640" i="172"/>
  <c r="AD640" i="172" s="1"/>
  <c r="AF640" i="172" s="1"/>
  <c r="S640" i="172"/>
  <c r="AC639" i="172"/>
  <c r="AD639" i="172" s="1"/>
  <c r="S639" i="172"/>
  <c r="AC638" i="172"/>
  <c r="AD638" i="172" s="1"/>
  <c r="AF638" i="172" s="1"/>
  <c r="S638" i="172"/>
  <c r="AC637" i="172"/>
  <c r="AD637" i="172" s="1"/>
  <c r="AF637" i="172" s="1"/>
  <c r="S637" i="172"/>
  <c r="AC636" i="172"/>
  <c r="AD636" i="172" s="1"/>
  <c r="AF636" i="172" s="1"/>
  <c r="S636" i="172"/>
  <c r="AC635" i="172"/>
  <c r="AD635" i="172" s="1"/>
  <c r="AF635" i="172" s="1"/>
  <c r="S635" i="172"/>
  <c r="AC634" i="172"/>
  <c r="AD634" i="172" s="1"/>
  <c r="S634" i="172"/>
  <c r="AC633" i="172"/>
  <c r="AD633" i="172" s="1"/>
  <c r="AF633" i="172" s="1"/>
  <c r="S633" i="172"/>
  <c r="AC632" i="172"/>
  <c r="AD632" i="172" s="1"/>
  <c r="AF632" i="172" s="1"/>
  <c r="S632" i="172"/>
  <c r="AC631" i="172"/>
  <c r="AD631" i="172" s="1"/>
  <c r="AF631" i="172" s="1"/>
  <c r="S631" i="172"/>
  <c r="AC630" i="172"/>
  <c r="AD630" i="172" s="1"/>
  <c r="AF630" i="172" s="1"/>
  <c r="S630" i="172"/>
  <c r="AC629" i="172"/>
  <c r="AD629" i="172" s="1"/>
  <c r="AF629" i="172" s="1"/>
  <c r="S629" i="172"/>
  <c r="AC628" i="172"/>
  <c r="AD628" i="172" s="1"/>
  <c r="AF628" i="172" s="1"/>
  <c r="S628" i="172"/>
  <c r="AC627" i="172"/>
  <c r="AD627" i="172" s="1"/>
  <c r="S627" i="172"/>
  <c r="AC626" i="172"/>
  <c r="AD626" i="172" s="1"/>
  <c r="AF626" i="172" s="1"/>
  <c r="S626" i="172"/>
  <c r="AC625" i="172"/>
  <c r="AD625" i="172" s="1"/>
  <c r="S625" i="172"/>
  <c r="AC624" i="172"/>
  <c r="AD624" i="172" s="1"/>
  <c r="AF624" i="172" s="1"/>
  <c r="S624" i="172"/>
  <c r="AC623" i="172"/>
  <c r="AD623" i="172" s="1"/>
  <c r="AF623" i="172" s="1"/>
  <c r="S623" i="172"/>
  <c r="AC622" i="172"/>
  <c r="AD622" i="172" s="1"/>
  <c r="AF622" i="172" s="1"/>
  <c r="S622" i="172"/>
  <c r="AC621" i="172"/>
  <c r="AD621" i="172" s="1"/>
  <c r="AF621" i="172" s="1"/>
  <c r="S621" i="172"/>
  <c r="AC620" i="172"/>
  <c r="AD620" i="172" s="1"/>
  <c r="AF620" i="172" s="1"/>
  <c r="S620" i="172"/>
  <c r="AC619" i="172"/>
  <c r="AD619" i="172" s="1"/>
  <c r="AF619" i="172" s="1"/>
  <c r="S619" i="172"/>
  <c r="AC618" i="172"/>
  <c r="AD618" i="172" s="1"/>
  <c r="AF618" i="172" s="1"/>
  <c r="S618" i="172"/>
  <c r="AC617" i="172"/>
  <c r="AD617" i="172" s="1"/>
  <c r="AF617" i="172" s="1"/>
  <c r="S617" i="172"/>
  <c r="AC616" i="172"/>
  <c r="AD616" i="172" s="1"/>
  <c r="AF616" i="172" s="1"/>
  <c r="S616" i="172"/>
  <c r="AC615" i="172"/>
  <c r="AD615" i="172" s="1"/>
  <c r="AF615" i="172" s="1"/>
  <c r="S615" i="172"/>
  <c r="AC614" i="172"/>
  <c r="AD614" i="172" s="1"/>
  <c r="AF614" i="172" s="1"/>
  <c r="S614" i="172"/>
  <c r="AC613" i="172"/>
  <c r="AD613" i="172" s="1"/>
  <c r="AF613" i="172" s="1"/>
  <c r="S613" i="172"/>
  <c r="AC612" i="172"/>
  <c r="AD612" i="172" s="1"/>
  <c r="AF612" i="172" s="1"/>
  <c r="S612" i="172"/>
  <c r="AC611" i="172"/>
  <c r="AD611" i="172" s="1"/>
  <c r="AF611" i="172" s="1"/>
  <c r="S611" i="172"/>
  <c r="AC610" i="172"/>
  <c r="AD610" i="172" s="1"/>
  <c r="AF610" i="172" s="1"/>
  <c r="S610" i="172"/>
  <c r="AC609" i="172"/>
  <c r="AD609" i="172" s="1"/>
  <c r="AF609" i="172" s="1"/>
  <c r="S609" i="172"/>
  <c r="AC608" i="172"/>
  <c r="AD608" i="172" s="1"/>
  <c r="AF608" i="172" s="1"/>
  <c r="S608" i="172"/>
  <c r="AC607" i="172"/>
  <c r="AD607" i="172" s="1"/>
  <c r="AF607" i="172" s="1"/>
  <c r="S607" i="172"/>
  <c r="AC606" i="172"/>
  <c r="AD606" i="172" s="1"/>
  <c r="AF606" i="172" s="1"/>
  <c r="S606" i="172"/>
  <c r="AC605" i="172"/>
  <c r="AD605" i="172" s="1"/>
  <c r="AF605" i="172" s="1"/>
  <c r="S605" i="172"/>
  <c r="AC604" i="172"/>
  <c r="AD604" i="172" s="1"/>
  <c r="AF604" i="172" s="1"/>
  <c r="S604" i="172"/>
  <c r="AC603" i="172"/>
  <c r="AD603" i="172" s="1"/>
  <c r="AF603" i="172" s="1"/>
  <c r="S603" i="172"/>
  <c r="AC602" i="172"/>
  <c r="AD602" i="172" s="1"/>
  <c r="AF602" i="172" s="1"/>
  <c r="S602" i="172"/>
  <c r="AC601" i="172"/>
  <c r="AD601" i="172" s="1"/>
  <c r="AF601" i="172" s="1"/>
  <c r="S601" i="172"/>
  <c r="AC600" i="172"/>
  <c r="AD600" i="172" s="1"/>
  <c r="AF600" i="172" s="1"/>
  <c r="S600" i="172"/>
  <c r="AC599" i="172"/>
  <c r="AD599" i="172" s="1"/>
  <c r="AF599" i="172" s="1"/>
  <c r="S599" i="172"/>
  <c r="AC598" i="172"/>
  <c r="AD598" i="172" s="1"/>
  <c r="AF598" i="172" s="1"/>
  <c r="S598" i="172"/>
  <c r="AC597" i="172"/>
  <c r="AD597" i="172" s="1"/>
  <c r="AF597" i="172" s="1"/>
  <c r="S597" i="172"/>
  <c r="AC596" i="172"/>
  <c r="AD596" i="172" s="1"/>
  <c r="AF596" i="172" s="1"/>
  <c r="S596" i="172"/>
  <c r="AC595" i="172"/>
  <c r="AD595" i="172" s="1"/>
  <c r="AF595" i="172" s="1"/>
  <c r="S595" i="172"/>
  <c r="AC594" i="172"/>
  <c r="AD594" i="172" s="1"/>
  <c r="AF594" i="172" s="1"/>
  <c r="S594" i="172"/>
  <c r="AC593" i="172"/>
  <c r="AD593" i="172" s="1"/>
  <c r="AF593" i="172" s="1"/>
  <c r="S593" i="172"/>
  <c r="AC592" i="172"/>
  <c r="AD592" i="172" s="1"/>
  <c r="AF592" i="172" s="1"/>
  <c r="S592" i="172"/>
  <c r="AC591" i="172"/>
  <c r="AD591" i="172" s="1"/>
  <c r="AF591" i="172" s="1"/>
  <c r="S591" i="172"/>
  <c r="AC590" i="172"/>
  <c r="AD590" i="172" s="1"/>
  <c r="S590" i="172"/>
  <c r="AC589" i="172"/>
  <c r="AD589" i="172" s="1"/>
  <c r="S589" i="172"/>
  <c r="AC588" i="172"/>
  <c r="AD588" i="172" s="1"/>
  <c r="AF588" i="172" s="1"/>
  <c r="S588" i="172"/>
  <c r="AC587" i="172"/>
  <c r="AD587" i="172" s="1"/>
  <c r="AF587" i="172" s="1"/>
  <c r="S587" i="172"/>
  <c r="AC586" i="172"/>
  <c r="AD586" i="172" s="1"/>
  <c r="AF586" i="172" s="1"/>
  <c r="S586" i="172"/>
  <c r="AC585" i="172"/>
  <c r="AD585" i="172" s="1"/>
  <c r="AF585" i="172" s="1"/>
  <c r="S585" i="172"/>
  <c r="AC584" i="172"/>
  <c r="AD584" i="172" s="1"/>
  <c r="AF584" i="172" s="1"/>
  <c r="S584" i="172"/>
  <c r="AC583" i="172"/>
  <c r="AD583" i="172" s="1"/>
  <c r="AF583" i="172" s="1"/>
  <c r="S583" i="172"/>
  <c r="AC582" i="172"/>
  <c r="AD582" i="172" s="1"/>
  <c r="AF582" i="172" s="1"/>
  <c r="S582" i="172"/>
  <c r="AC581" i="172"/>
  <c r="AD581" i="172" s="1"/>
  <c r="AF581" i="172" s="1"/>
  <c r="S581" i="172"/>
  <c r="AC580" i="172"/>
  <c r="AD580" i="172" s="1"/>
  <c r="AF580" i="172" s="1"/>
  <c r="S580" i="172"/>
  <c r="AC579" i="172"/>
  <c r="AD579" i="172" s="1"/>
  <c r="AF579" i="172" s="1"/>
  <c r="S579" i="172"/>
  <c r="AC578" i="172"/>
  <c r="AD578" i="172" s="1"/>
  <c r="AF578" i="172" s="1"/>
  <c r="S578" i="172"/>
  <c r="AC577" i="172"/>
  <c r="AD577" i="172" s="1"/>
  <c r="AF577" i="172" s="1"/>
  <c r="S577" i="172"/>
  <c r="AC576" i="172"/>
  <c r="AD576" i="172" s="1"/>
  <c r="AF576" i="172" s="1"/>
  <c r="S576" i="172"/>
  <c r="AC575" i="172"/>
  <c r="AD575" i="172" s="1"/>
  <c r="AF575" i="172" s="1"/>
  <c r="S575" i="172"/>
  <c r="AC574" i="172"/>
  <c r="AD574" i="172" s="1"/>
  <c r="AF574" i="172" s="1"/>
  <c r="S574" i="172"/>
  <c r="AC573" i="172"/>
  <c r="AD573" i="172" s="1"/>
  <c r="AF573" i="172" s="1"/>
  <c r="S573" i="172"/>
  <c r="AC572" i="172"/>
  <c r="AD572" i="172" s="1"/>
  <c r="AF572" i="172" s="1"/>
  <c r="S572" i="172"/>
  <c r="AC571" i="172"/>
  <c r="AD571" i="172" s="1"/>
  <c r="AF571" i="172" s="1"/>
  <c r="S571" i="172"/>
  <c r="AC570" i="172"/>
  <c r="AD570" i="172" s="1"/>
  <c r="AF570" i="172" s="1"/>
  <c r="S570" i="172"/>
  <c r="AC569" i="172"/>
  <c r="AD569" i="172" s="1"/>
  <c r="AF569" i="172" s="1"/>
  <c r="S569" i="172"/>
  <c r="AC568" i="172"/>
  <c r="AD568" i="172" s="1"/>
  <c r="AF568" i="172" s="1"/>
  <c r="S568" i="172"/>
  <c r="AC567" i="172"/>
  <c r="AD567" i="172" s="1"/>
  <c r="AF567" i="172" s="1"/>
  <c r="S567" i="172"/>
  <c r="AC566" i="172"/>
  <c r="AD566" i="172" s="1"/>
  <c r="AF566" i="172" s="1"/>
  <c r="S566" i="172"/>
  <c r="AC565" i="172"/>
  <c r="AD565" i="172" s="1"/>
  <c r="AF565" i="172" s="1"/>
  <c r="S565" i="172"/>
  <c r="AC564" i="172"/>
  <c r="AD564" i="172" s="1"/>
  <c r="AF564" i="172" s="1"/>
  <c r="S564" i="172"/>
  <c r="AC563" i="172"/>
  <c r="AD563" i="172" s="1"/>
  <c r="AF563" i="172" s="1"/>
  <c r="S563" i="172"/>
  <c r="AC562" i="172"/>
  <c r="AD562" i="172" s="1"/>
  <c r="AF562" i="172" s="1"/>
  <c r="S562" i="172"/>
  <c r="AC561" i="172"/>
  <c r="AD561" i="172" s="1"/>
  <c r="AF561" i="172" s="1"/>
  <c r="S561" i="172"/>
  <c r="AC560" i="172"/>
  <c r="AD560" i="172" s="1"/>
  <c r="AF560" i="172" s="1"/>
  <c r="S560" i="172"/>
  <c r="AC559" i="172"/>
  <c r="AD559" i="172" s="1"/>
  <c r="AF559" i="172" s="1"/>
  <c r="S559" i="172"/>
  <c r="AC558" i="172"/>
  <c r="AD558" i="172" s="1"/>
  <c r="AF558" i="172" s="1"/>
  <c r="S558" i="172"/>
  <c r="AC557" i="172"/>
  <c r="AD557" i="172" s="1"/>
  <c r="AF557" i="172" s="1"/>
  <c r="S557" i="172"/>
  <c r="AC556" i="172"/>
  <c r="AD556" i="172" s="1"/>
  <c r="AF556" i="172" s="1"/>
  <c r="S556" i="172"/>
  <c r="AC555" i="172"/>
  <c r="AD555" i="172" s="1"/>
  <c r="AF555" i="172" s="1"/>
  <c r="S555" i="172"/>
  <c r="AC554" i="172"/>
  <c r="AD554" i="172" s="1"/>
  <c r="AF554" i="172" s="1"/>
  <c r="S554" i="172"/>
  <c r="AC553" i="172"/>
  <c r="AD553" i="172" s="1"/>
  <c r="AF553" i="172" s="1"/>
  <c r="S553" i="172"/>
  <c r="AC552" i="172"/>
  <c r="AD552" i="172" s="1"/>
  <c r="AF552" i="172" s="1"/>
  <c r="S552" i="172"/>
  <c r="AC551" i="172"/>
  <c r="AD551" i="172" s="1"/>
  <c r="AF551" i="172" s="1"/>
  <c r="S551" i="172"/>
  <c r="K551" i="172"/>
  <c r="AC550" i="172"/>
  <c r="AD550" i="172" s="1"/>
  <c r="AF550" i="172" s="1"/>
  <c r="S550" i="172"/>
  <c r="K550" i="172"/>
  <c r="AC549" i="172"/>
  <c r="AD549" i="172" s="1"/>
  <c r="AF549" i="172" s="1"/>
  <c r="S549" i="172"/>
  <c r="K549" i="172"/>
  <c r="AC548" i="172"/>
  <c r="AD548" i="172" s="1"/>
  <c r="AF548" i="172" s="1"/>
  <c r="S548" i="172"/>
  <c r="K548" i="172"/>
  <c r="AC547" i="172"/>
  <c r="AD547" i="172" s="1"/>
  <c r="AF547" i="172" s="1"/>
  <c r="S547" i="172"/>
  <c r="K547" i="172"/>
  <c r="AC546" i="172"/>
  <c r="AD546" i="172" s="1"/>
  <c r="AF546" i="172" s="1"/>
  <c r="S546" i="172"/>
  <c r="K546" i="172"/>
  <c r="AC545" i="172"/>
  <c r="AD545" i="172" s="1"/>
  <c r="AF545" i="172" s="1"/>
  <c r="S545" i="172"/>
  <c r="K545" i="172"/>
  <c r="AC544" i="172"/>
  <c r="AD544" i="172" s="1"/>
  <c r="AF544" i="172" s="1"/>
  <c r="AC543" i="172"/>
  <c r="AD543" i="172" s="1"/>
  <c r="AF543" i="172" s="1"/>
  <c r="S543" i="172"/>
  <c r="K543" i="172"/>
  <c r="AC542" i="172"/>
  <c r="AD542" i="172" s="1"/>
  <c r="AF542" i="172" s="1"/>
  <c r="S542" i="172"/>
  <c r="AC541" i="172"/>
  <c r="AD541" i="172" s="1"/>
  <c r="AF541" i="172" s="1"/>
  <c r="S541" i="172"/>
  <c r="AC540" i="172"/>
  <c r="AD540" i="172" s="1"/>
  <c r="AF540" i="172" s="1"/>
  <c r="S540" i="172"/>
  <c r="AC539" i="172"/>
  <c r="AD539" i="172" s="1"/>
  <c r="AF539" i="172" s="1"/>
  <c r="S539" i="172"/>
  <c r="AC538" i="172"/>
  <c r="AD538" i="172" s="1"/>
  <c r="AF538" i="172" s="1"/>
  <c r="S538" i="172"/>
  <c r="AC537" i="172"/>
  <c r="AD537" i="172" s="1"/>
  <c r="AF537" i="172" s="1"/>
  <c r="S537" i="172"/>
  <c r="AC536" i="172"/>
  <c r="AD536" i="172" s="1"/>
  <c r="AF536" i="172" s="1"/>
  <c r="S536" i="172"/>
  <c r="AC535" i="172"/>
  <c r="AD535" i="172" s="1"/>
  <c r="AF535" i="172" s="1"/>
  <c r="S535" i="172"/>
  <c r="AC534" i="172"/>
  <c r="AD534" i="172" s="1"/>
  <c r="AF534" i="172" s="1"/>
  <c r="S534" i="172"/>
  <c r="AC533" i="172"/>
  <c r="AD533" i="172" s="1"/>
  <c r="AF533" i="172" s="1"/>
  <c r="S533" i="172"/>
  <c r="AC532" i="172"/>
  <c r="AD532" i="172" s="1"/>
  <c r="AF532" i="172" s="1"/>
  <c r="S532" i="172"/>
  <c r="AC531" i="172"/>
  <c r="AD531" i="172" s="1"/>
  <c r="AF531" i="172" s="1"/>
  <c r="S531" i="172"/>
  <c r="AC530" i="172"/>
  <c r="AD530" i="172" s="1"/>
  <c r="AF530" i="172" s="1"/>
  <c r="S530" i="172"/>
  <c r="AC529" i="172"/>
  <c r="AD529" i="172" s="1"/>
  <c r="AF529" i="172" s="1"/>
  <c r="S529" i="172"/>
  <c r="AC528" i="172"/>
  <c r="AD528" i="172" s="1"/>
  <c r="AF528" i="172" s="1"/>
  <c r="S528" i="172"/>
  <c r="AC527" i="172"/>
  <c r="AD527" i="172" s="1"/>
  <c r="AF527" i="172" s="1"/>
  <c r="S527" i="172"/>
  <c r="AC526" i="172"/>
  <c r="AD526" i="172" s="1"/>
  <c r="AF526" i="172" s="1"/>
  <c r="S526" i="172"/>
  <c r="AC525" i="172"/>
  <c r="AD525" i="172" s="1"/>
  <c r="AF525" i="172" s="1"/>
  <c r="S525" i="172"/>
  <c r="AC524" i="172"/>
  <c r="AD524" i="172" s="1"/>
  <c r="AF524" i="172" s="1"/>
  <c r="S524" i="172"/>
  <c r="AC523" i="172"/>
  <c r="AD523" i="172" s="1"/>
  <c r="AF523" i="172" s="1"/>
  <c r="AC522" i="172"/>
  <c r="AD522" i="172" s="1"/>
  <c r="AF522" i="172" s="1"/>
  <c r="S522" i="172"/>
  <c r="AC521" i="172"/>
  <c r="AD521" i="172" s="1"/>
  <c r="AF521" i="172" s="1"/>
  <c r="S521" i="172"/>
  <c r="AC520" i="172"/>
  <c r="AD520" i="172" s="1"/>
  <c r="AF520" i="172" s="1"/>
  <c r="S520" i="172"/>
  <c r="AC519" i="172"/>
  <c r="AD519" i="172" s="1"/>
  <c r="AF519" i="172" s="1"/>
  <c r="S519" i="172"/>
  <c r="AC518" i="172"/>
  <c r="AD518" i="172" s="1"/>
  <c r="AF518" i="172" s="1"/>
  <c r="S518" i="172"/>
  <c r="AC517" i="172"/>
  <c r="AD517" i="172" s="1"/>
  <c r="AF517" i="172" s="1"/>
  <c r="AC516" i="172"/>
  <c r="AD516" i="172" s="1"/>
  <c r="AF516" i="172" s="1"/>
  <c r="AC515" i="172"/>
  <c r="AD515" i="172" s="1"/>
  <c r="AF515" i="172" s="1"/>
  <c r="AC514" i="172"/>
  <c r="AD514" i="172" s="1"/>
  <c r="AF514" i="172" s="1"/>
  <c r="S514" i="172"/>
  <c r="AC513" i="172"/>
  <c r="AD513" i="172" s="1"/>
  <c r="AF513" i="172" s="1"/>
  <c r="S513" i="172"/>
  <c r="AC512" i="172"/>
  <c r="AD512" i="172" s="1"/>
  <c r="AF512" i="172" s="1"/>
  <c r="AC511" i="172"/>
  <c r="AD511" i="172" s="1"/>
  <c r="AF511" i="172" s="1"/>
  <c r="AC510" i="172"/>
  <c r="AD510" i="172" s="1"/>
  <c r="AF510" i="172" s="1"/>
  <c r="AC509" i="172"/>
  <c r="AD509" i="172" s="1"/>
  <c r="AF509" i="172" s="1"/>
  <c r="S509" i="172"/>
  <c r="AC508" i="172"/>
  <c r="AD508" i="172" s="1"/>
  <c r="AF508" i="172" s="1"/>
  <c r="S508" i="172"/>
  <c r="AC507" i="172"/>
  <c r="AD507" i="172" s="1"/>
  <c r="AF507" i="172" s="1"/>
  <c r="S507" i="172"/>
  <c r="AC506" i="172"/>
  <c r="AD506" i="172" s="1"/>
  <c r="AF506" i="172" s="1"/>
  <c r="S506" i="172"/>
  <c r="AC505" i="172"/>
  <c r="AD505" i="172" s="1"/>
  <c r="AF505" i="172" s="1"/>
  <c r="S505" i="172"/>
  <c r="AC504" i="172"/>
  <c r="AD504" i="172" s="1"/>
  <c r="AF504" i="172" s="1"/>
  <c r="S504" i="172"/>
  <c r="AC503" i="172"/>
  <c r="AD503" i="172" s="1"/>
  <c r="AF503" i="172" s="1"/>
  <c r="S503" i="172"/>
  <c r="AC502" i="172"/>
  <c r="AD502" i="172" s="1"/>
  <c r="AF502" i="172" s="1"/>
  <c r="S502" i="172"/>
  <c r="AC501" i="172"/>
  <c r="AD501" i="172" s="1"/>
  <c r="AF501" i="172" s="1"/>
  <c r="AC500" i="172"/>
  <c r="AD500" i="172" s="1"/>
  <c r="AF500" i="172" s="1"/>
  <c r="AC499" i="172"/>
  <c r="AD499" i="172" s="1"/>
  <c r="AF499" i="172" s="1"/>
  <c r="AC498" i="172"/>
  <c r="AD498" i="172" s="1"/>
  <c r="AF498" i="172" s="1"/>
  <c r="AC497" i="172"/>
  <c r="AD497" i="172" s="1"/>
  <c r="AF497" i="172" s="1"/>
  <c r="AC496" i="172"/>
  <c r="AD496" i="172" s="1"/>
  <c r="AF496" i="172" s="1"/>
  <c r="AC495" i="172"/>
  <c r="AD495" i="172" s="1"/>
  <c r="AF495" i="172" s="1"/>
  <c r="S495" i="172"/>
  <c r="AC494" i="172"/>
  <c r="AD494" i="172" s="1"/>
  <c r="AF494" i="172" s="1"/>
  <c r="S494" i="172"/>
  <c r="AC493" i="172"/>
  <c r="AD493" i="172" s="1"/>
  <c r="AF493" i="172" s="1"/>
  <c r="S493" i="172"/>
  <c r="AC492" i="172"/>
  <c r="AD492" i="172" s="1"/>
  <c r="AF492" i="172" s="1"/>
  <c r="S492" i="172"/>
  <c r="AC491" i="172"/>
  <c r="AD491" i="172" s="1"/>
  <c r="AF491" i="172" s="1"/>
  <c r="S491" i="172"/>
  <c r="AC490" i="172"/>
  <c r="AD490" i="172" s="1"/>
  <c r="AF490" i="172" s="1"/>
  <c r="S490" i="172"/>
  <c r="AC489" i="172"/>
  <c r="AD489" i="172" s="1"/>
  <c r="AF489" i="172" s="1"/>
  <c r="S489" i="172"/>
  <c r="AC488" i="172"/>
  <c r="AD488" i="172" s="1"/>
  <c r="AF488" i="172" s="1"/>
  <c r="S488" i="172"/>
  <c r="AC487" i="172"/>
  <c r="AD487" i="172" s="1"/>
  <c r="S487" i="172"/>
  <c r="AC486" i="172"/>
  <c r="AD486" i="172" s="1"/>
  <c r="AF486" i="172" s="1"/>
  <c r="S486" i="172"/>
  <c r="AC485" i="172"/>
  <c r="AD485" i="172" s="1"/>
  <c r="AF485" i="172" s="1"/>
  <c r="S485" i="172"/>
  <c r="AC484" i="172"/>
  <c r="AD484" i="172" s="1"/>
  <c r="AF484" i="172" s="1"/>
  <c r="S484" i="172"/>
  <c r="AC483" i="172"/>
  <c r="AD483" i="172" s="1"/>
  <c r="AF483" i="172" s="1"/>
  <c r="S483" i="172"/>
  <c r="AC482" i="172"/>
  <c r="AD482" i="172" s="1"/>
  <c r="AF482" i="172" s="1"/>
  <c r="S482" i="172"/>
  <c r="AC481" i="172"/>
  <c r="AD481" i="172" s="1"/>
  <c r="AF481" i="172" s="1"/>
  <c r="S481" i="172"/>
  <c r="AC480" i="172"/>
  <c r="AD480" i="172" s="1"/>
  <c r="AF480" i="172" s="1"/>
  <c r="S480" i="172"/>
  <c r="AC479" i="172"/>
  <c r="AD479" i="172" s="1"/>
  <c r="AF479" i="172" s="1"/>
  <c r="S479" i="172"/>
  <c r="AC478" i="172"/>
  <c r="AD478" i="172" s="1"/>
  <c r="AF478" i="172" s="1"/>
  <c r="S478" i="172"/>
  <c r="AC477" i="172"/>
  <c r="AD477" i="172" s="1"/>
  <c r="AF477" i="172" s="1"/>
  <c r="S477" i="172"/>
  <c r="AC476" i="172"/>
  <c r="AD476" i="172" s="1"/>
  <c r="AF476" i="172" s="1"/>
  <c r="S476" i="172"/>
  <c r="AC475" i="172"/>
  <c r="AD475" i="172" s="1"/>
  <c r="AF475" i="172" s="1"/>
  <c r="S475" i="172"/>
  <c r="AC474" i="172"/>
  <c r="AD474" i="172" s="1"/>
  <c r="AF474" i="172" s="1"/>
  <c r="S474" i="172"/>
  <c r="AC473" i="172"/>
  <c r="AD473" i="172" s="1"/>
  <c r="AF473" i="172" s="1"/>
  <c r="S473" i="172"/>
  <c r="AC472" i="172"/>
  <c r="AD472" i="172" s="1"/>
  <c r="AF472" i="172" s="1"/>
  <c r="S472" i="172"/>
  <c r="AC471" i="172"/>
  <c r="AD471" i="172" s="1"/>
  <c r="AF471" i="172" s="1"/>
  <c r="S471" i="172"/>
  <c r="AC470" i="172"/>
  <c r="AD470" i="172" s="1"/>
  <c r="AF470" i="172" s="1"/>
  <c r="S470" i="172"/>
  <c r="K470" i="172"/>
  <c r="AC469" i="172"/>
  <c r="AD469" i="172" s="1"/>
  <c r="AF469" i="172" s="1"/>
  <c r="S469" i="172"/>
  <c r="K469" i="172"/>
  <c r="AC468" i="172"/>
  <c r="AD468" i="172" s="1"/>
  <c r="AF468" i="172" s="1"/>
  <c r="S468" i="172"/>
  <c r="K468" i="172"/>
  <c r="AC467" i="172"/>
  <c r="AD467" i="172" s="1"/>
  <c r="AF467" i="172" s="1"/>
  <c r="S467" i="172"/>
  <c r="K467" i="172"/>
  <c r="AC466" i="172"/>
  <c r="AD466" i="172" s="1"/>
  <c r="AF466" i="172" s="1"/>
  <c r="S466" i="172"/>
  <c r="K466" i="172"/>
  <c r="AC465" i="172"/>
  <c r="AD465" i="172" s="1"/>
  <c r="AF465" i="172" s="1"/>
  <c r="S465" i="172"/>
  <c r="K465" i="172"/>
  <c r="AC464" i="172"/>
  <c r="AD464" i="172" s="1"/>
  <c r="AF464" i="172" s="1"/>
  <c r="S464" i="172"/>
  <c r="K464" i="172"/>
  <c r="AC463" i="172"/>
  <c r="AD463" i="172" s="1"/>
  <c r="AF463" i="172" s="1"/>
  <c r="S463" i="172"/>
  <c r="K463" i="172"/>
  <c r="AC462" i="172"/>
  <c r="AD462" i="172" s="1"/>
  <c r="AF462" i="172" s="1"/>
  <c r="S462" i="172"/>
  <c r="K462" i="172"/>
  <c r="AC461" i="172"/>
  <c r="AD461" i="172" s="1"/>
  <c r="AF461" i="172" s="1"/>
  <c r="S461" i="172"/>
  <c r="K461" i="172"/>
  <c r="AC460" i="172"/>
  <c r="AD460" i="172" s="1"/>
  <c r="AF460" i="172" s="1"/>
  <c r="S460" i="172"/>
  <c r="K460" i="172"/>
  <c r="AC459" i="172"/>
  <c r="AD459" i="172" s="1"/>
  <c r="AF459" i="172" s="1"/>
  <c r="S459" i="172"/>
  <c r="K459" i="172"/>
  <c r="AC458" i="172"/>
  <c r="AD458" i="172" s="1"/>
  <c r="AF458" i="172" s="1"/>
  <c r="S458" i="172"/>
  <c r="K458" i="172"/>
  <c r="AC457" i="172"/>
  <c r="AD457" i="172" s="1"/>
  <c r="AF457" i="172" s="1"/>
  <c r="S457" i="172"/>
  <c r="AC456" i="172"/>
  <c r="AD456" i="172" s="1"/>
  <c r="AF456" i="172" s="1"/>
  <c r="S456" i="172"/>
  <c r="K456" i="172"/>
  <c r="AC455" i="172"/>
  <c r="AD455" i="172" s="1"/>
  <c r="AF455" i="172" s="1"/>
  <c r="S455" i="172"/>
  <c r="K455" i="172"/>
  <c r="AC454" i="172"/>
  <c r="AD454" i="172" s="1"/>
  <c r="AF454" i="172" s="1"/>
  <c r="S454" i="172"/>
  <c r="K454" i="172"/>
  <c r="AC453" i="172"/>
  <c r="AD453" i="172" s="1"/>
  <c r="AF453" i="172" s="1"/>
  <c r="S453" i="172"/>
  <c r="K453" i="172"/>
  <c r="AC452" i="172"/>
  <c r="AD452" i="172" s="1"/>
  <c r="AF452" i="172" s="1"/>
  <c r="S452" i="172"/>
  <c r="K452" i="172"/>
  <c r="AC451" i="172"/>
  <c r="AD451" i="172" s="1"/>
  <c r="AF451" i="172" s="1"/>
  <c r="S451" i="172"/>
  <c r="K451" i="172"/>
  <c r="AC450" i="172"/>
  <c r="AD450" i="172" s="1"/>
  <c r="AF450" i="172" s="1"/>
  <c r="S450" i="172"/>
  <c r="K450" i="172"/>
  <c r="AC449" i="172"/>
  <c r="AD449" i="172" s="1"/>
  <c r="AF449" i="172" s="1"/>
  <c r="S449" i="172"/>
  <c r="K449" i="172"/>
  <c r="S448" i="172"/>
  <c r="K448" i="172"/>
  <c r="AC447" i="172"/>
  <c r="AD447" i="172" s="1"/>
  <c r="AF447" i="172" s="1"/>
  <c r="S447" i="172"/>
  <c r="K447" i="172"/>
  <c r="AC446" i="172"/>
  <c r="AD446" i="172" s="1"/>
  <c r="AF446" i="172" s="1"/>
  <c r="S446" i="172"/>
  <c r="K446" i="172"/>
  <c r="AC445" i="172"/>
  <c r="AD445" i="172" s="1"/>
  <c r="AF445" i="172" s="1"/>
  <c r="S445" i="172"/>
  <c r="K445" i="172"/>
  <c r="AC444" i="172"/>
  <c r="AD444" i="172" s="1"/>
  <c r="AF444" i="172" s="1"/>
  <c r="S444" i="172"/>
  <c r="K444" i="172"/>
  <c r="AC443" i="172"/>
  <c r="AD443" i="172" s="1"/>
  <c r="AF443" i="172" s="1"/>
  <c r="S443" i="172"/>
  <c r="K443" i="172"/>
  <c r="AC442" i="172"/>
  <c r="AD442" i="172" s="1"/>
  <c r="AF442" i="172" s="1"/>
  <c r="S442" i="172"/>
  <c r="K442" i="172"/>
  <c r="AC441" i="172"/>
  <c r="AD441" i="172" s="1"/>
  <c r="AF441" i="172" s="1"/>
  <c r="S441" i="172"/>
  <c r="K441" i="172"/>
  <c r="AC440" i="172"/>
  <c r="AD440" i="172" s="1"/>
  <c r="AF440" i="172" s="1"/>
  <c r="S440" i="172"/>
  <c r="K440" i="172"/>
  <c r="AC439" i="172"/>
  <c r="AD439" i="172" s="1"/>
  <c r="AF439" i="172" s="1"/>
  <c r="S439" i="172"/>
  <c r="K439" i="172"/>
  <c r="AC438" i="172"/>
  <c r="AD438" i="172" s="1"/>
  <c r="AF438" i="172" s="1"/>
  <c r="S438" i="172"/>
  <c r="K438" i="172"/>
  <c r="AC437" i="172"/>
  <c r="AD437" i="172" s="1"/>
  <c r="AF437" i="172" s="1"/>
  <c r="S437" i="172"/>
  <c r="K437" i="172"/>
  <c r="AC436" i="172"/>
  <c r="AD436" i="172" s="1"/>
  <c r="AF436" i="172" s="1"/>
  <c r="S436" i="172"/>
  <c r="K436" i="172"/>
  <c r="AC435" i="172"/>
  <c r="AD435" i="172" s="1"/>
  <c r="AF435" i="172" s="1"/>
  <c r="S435" i="172"/>
  <c r="K435" i="172"/>
  <c r="AC434" i="172"/>
  <c r="AD434" i="172" s="1"/>
  <c r="AF434" i="172" s="1"/>
  <c r="S434" i="172"/>
  <c r="K434" i="172"/>
  <c r="AC433" i="172"/>
  <c r="AD433" i="172" s="1"/>
  <c r="AF433" i="172" s="1"/>
  <c r="S433" i="172"/>
  <c r="K433" i="172"/>
  <c r="AC432" i="172"/>
  <c r="AD432" i="172" s="1"/>
  <c r="AF432" i="172" s="1"/>
  <c r="S432" i="172"/>
  <c r="K432" i="172"/>
  <c r="AC431" i="172"/>
  <c r="AD431" i="172" s="1"/>
  <c r="AF431" i="172" s="1"/>
  <c r="S431" i="172"/>
  <c r="K431" i="172"/>
  <c r="AC430" i="172"/>
  <c r="AD430" i="172" s="1"/>
  <c r="AF430" i="172" s="1"/>
  <c r="S430" i="172"/>
  <c r="K430" i="172"/>
  <c r="AC429" i="172"/>
  <c r="AD429" i="172" s="1"/>
  <c r="AF429" i="172" s="1"/>
  <c r="S429" i="172"/>
  <c r="K429" i="172"/>
  <c r="AC428" i="172"/>
  <c r="AD428" i="172" s="1"/>
  <c r="AF428" i="172" s="1"/>
  <c r="S428" i="172"/>
  <c r="K428" i="172"/>
  <c r="AC427" i="172"/>
  <c r="AD427" i="172" s="1"/>
  <c r="AF427" i="172" s="1"/>
  <c r="S427" i="172"/>
  <c r="K427" i="172"/>
  <c r="AC426" i="172"/>
  <c r="AD426" i="172" s="1"/>
  <c r="AF426" i="172" s="1"/>
  <c r="S426" i="172"/>
  <c r="K426" i="172"/>
  <c r="AC425" i="172"/>
  <c r="AD425" i="172" s="1"/>
  <c r="AF425" i="172" s="1"/>
  <c r="S425" i="172"/>
  <c r="K425" i="172"/>
  <c r="AC424" i="172"/>
  <c r="AD424" i="172" s="1"/>
  <c r="AF424" i="172" s="1"/>
  <c r="S424" i="172"/>
  <c r="K424" i="172"/>
  <c r="AC423" i="172"/>
  <c r="AD423" i="172" s="1"/>
  <c r="AF423" i="172" s="1"/>
  <c r="S423" i="172"/>
  <c r="K423" i="172"/>
  <c r="AC422" i="172"/>
  <c r="AD422" i="172" s="1"/>
  <c r="AF422" i="172" s="1"/>
  <c r="S422" i="172"/>
  <c r="K422" i="172"/>
  <c r="AC421" i="172"/>
  <c r="AD421" i="172" s="1"/>
  <c r="AF421" i="172" s="1"/>
  <c r="S421" i="172"/>
  <c r="K421" i="172"/>
  <c r="AC420" i="172"/>
  <c r="AD420" i="172" s="1"/>
  <c r="AF420" i="172" s="1"/>
  <c r="S420" i="172"/>
  <c r="K420" i="172"/>
  <c r="AC419" i="172"/>
  <c r="AD419" i="172" s="1"/>
  <c r="AF419" i="172" s="1"/>
  <c r="S419" i="172"/>
  <c r="K419" i="172"/>
  <c r="AC418" i="172"/>
  <c r="AD418" i="172" s="1"/>
  <c r="AF418" i="172" s="1"/>
  <c r="S418" i="172"/>
  <c r="K418" i="172"/>
  <c r="AC417" i="172"/>
  <c r="AD417" i="172" s="1"/>
  <c r="AF417" i="172" s="1"/>
  <c r="S417" i="172"/>
  <c r="K417" i="172"/>
  <c r="AC416" i="172"/>
  <c r="AD416" i="172" s="1"/>
  <c r="AF416" i="172" s="1"/>
  <c r="S416" i="172"/>
  <c r="K416" i="172"/>
  <c r="AC415" i="172"/>
  <c r="AD415" i="172" s="1"/>
  <c r="AF415" i="172" s="1"/>
  <c r="S415" i="172"/>
  <c r="K415" i="172"/>
  <c r="AC414" i="172"/>
  <c r="AD414" i="172" s="1"/>
  <c r="AF414" i="172" s="1"/>
  <c r="S414" i="172"/>
  <c r="K414" i="172"/>
  <c r="AC413" i="172"/>
  <c r="AD413" i="172" s="1"/>
  <c r="AF413" i="172" s="1"/>
  <c r="S413" i="172"/>
  <c r="K413" i="172"/>
  <c r="AC412" i="172"/>
  <c r="AD412" i="172" s="1"/>
  <c r="AF412" i="172" s="1"/>
  <c r="S412" i="172"/>
  <c r="K412" i="172"/>
  <c r="AC411" i="172"/>
  <c r="AD411" i="172" s="1"/>
  <c r="AF411" i="172" s="1"/>
  <c r="S411" i="172"/>
  <c r="K411" i="172"/>
  <c r="AC410" i="172"/>
  <c r="AD410" i="172" s="1"/>
  <c r="AF410" i="172" s="1"/>
  <c r="S410" i="172"/>
  <c r="K410" i="172"/>
  <c r="AC409" i="172"/>
  <c r="AD409" i="172" s="1"/>
  <c r="AF409" i="172" s="1"/>
  <c r="S409" i="172"/>
  <c r="K409" i="172"/>
  <c r="AC408" i="172"/>
  <c r="AD408" i="172" s="1"/>
  <c r="AF408" i="172" s="1"/>
  <c r="S408" i="172"/>
  <c r="K408" i="172"/>
  <c r="AC407" i="172"/>
  <c r="AD407" i="172" s="1"/>
  <c r="AF407" i="172" s="1"/>
  <c r="S407" i="172"/>
  <c r="K407" i="172"/>
  <c r="S406" i="172"/>
  <c r="K406" i="172"/>
  <c r="AC405" i="172"/>
  <c r="AD405" i="172" s="1"/>
  <c r="AF405" i="172" s="1"/>
  <c r="S405" i="172"/>
  <c r="K405" i="172"/>
  <c r="AC404" i="172"/>
  <c r="AD404" i="172" s="1"/>
  <c r="AF404" i="172" s="1"/>
  <c r="S404" i="172"/>
  <c r="K404" i="172"/>
  <c r="AC403" i="172"/>
  <c r="AD403" i="172" s="1"/>
  <c r="AF403" i="172" s="1"/>
  <c r="S403" i="172"/>
  <c r="K403" i="172"/>
  <c r="AC402" i="172"/>
  <c r="AD402" i="172" s="1"/>
  <c r="AF402" i="172" s="1"/>
  <c r="S402" i="172"/>
  <c r="K402" i="172"/>
  <c r="AC401" i="172"/>
  <c r="AD401" i="172" s="1"/>
  <c r="AF401" i="172" s="1"/>
  <c r="S401" i="172"/>
  <c r="K401" i="172"/>
  <c r="AC400" i="172"/>
  <c r="AD400" i="172" s="1"/>
  <c r="AF400" i="172" s="1"/>
  <c r="S400" i="172"/>
  <c r="K400" i="172"/>
  <c r="AC399" i="172"/>
  <c r="AD399" i="172" s="1"/>
  <c r="AF399" i="172" s="1"/>
  <c r="S399" i="172"/>
  <c r="K399" i="172"/>
  <c r="AC398" i="172"/>
  <c r="AD398" i="172" s="1"/>
  <c r="AF398" i="172" s="1"/>
  <c r="S398" i="172"/>
  <c r="K398" i="172"/>
  <c r="AC397" i="172"/>
  <c r="AD397" i="172" s="1"/>
  <c r="AF397" i="172" s="1"/>
  <c r="S397" i="172"/>
  <c r="K397" i="172"/>
  <c r="AC396" i="172"/>
  <c r="AD396" i="172" s="1"/>
  <c r="AF396" i="172" s="1"/>
  <c r="S396" i="172"/>
  <c r="K396" i="172"/>
  <c r="AC395" i="172"/>
  <c r="AD395" i="172" s="1"/>
  <c r="AF395" i="172" s="1"/>
  <c r="S395" i="172"/>
  <c r="K395" i="172"/>
  <c r="AC394" i="172"/>
  <c r="AD394" i="172" s="1"/>
  <c r="AF394" i="172" s="1"/>
  <c r="S394" i="172"/>
  <c r="K394" i="172"/>
  <c r="AC393" i="172"/>
  <c r="AD393" i="172" s="1"/>
  <c r="AF393" i="172" s="1"/>
  <c r="S393" i="172"/>
  <c r="K393" i="172"/>
  <c r="AC392" i="172"/>
  <c r="AD392" i="172" s="1"/>
  <c r="AF392" i="172" s="1"/>
  <c r="S392" i="172"/>
  <c r="K392" i="172"/>
  <c r="AC391" i="172"/>
  <c r="AD391" i="172" s="1"/>
  <c r="AF391" i="172" s="1"/>
  <c r="S391" i="172"/>
  <c r="K391" i="172"/>
  <c r="AC390" i="172"/>
  <c r="AD390" i="172" s="1"/>
  <c r="AF390" i="172" s="1"/>
  <c r="S390" i="172"/>
  <c r="K390" i="172"/>
  <c r="AC389" i="172"/>
  <c r="AD389" i="172" s="1"/>
  <c r="AF389" i="172" s="1"/>
  <c r="S389" i="172"/>
  <c r="K389" i="172"/>
  <c r="AC388" i="172"/>
  <c r="AD388" i="172" s="1"/>
  <c r="AF388" i="172" s="1"/>
  <c r="S388" i="172"/>
  <c r="K388" i="172"/>
  <c r="AC387" i="172"/>
  <c r="AD387" i="172" s="1"/>
  <c r="AF387" i="172" s="1"/>
  <c r="S387" i="172"/>
  <c r="K387" i="172"/>
  <c r="AC386" i="172"/>
  <c r="AD386" i="172" s="1"/>
  <c r="AF386" i="172" s="1"/>
  <c r="S386" i="172"/>
  <c r="K386" i="172"/>
  <c r="AC385" i="172"/>
  <c r="AD385" i="172" s="1"/>
  <c r="AF385" i="172" s="1"/>
  <c r="S385" i="172"/>
  <c r="K385" i="172"/>
  <c r="AC384" i="172"/>
  <c r="AD384" i="172" s="1"/>
  <c r="AF384" i="172" s="1"/>
  <c r="S384" i="172"/>
  <c r="K384" i="172"/>
  <c r="AC383" i="172"/>
  <c r="AD383" i="172" s="1"/>
  <c r="AF383" i="172" s="1"/>
  <c r="S383" i="172"/>
  <c r="K383" i="172"/>
  <c r="AC382" i="172"/>
  <c r="AD382" i="172" s="1"/>
  <c r="AF382" i="172" s="1"/>
  <c r="S382" i="172"/>
  <c r="K382" i="172"/>
  <c r="AC381" i="172"/>
  <c r="AD381" i="172" s="1"/>
  <c r="AF381" i="172" s="1"/>
  <c r="S381" i="172"/>
  <c r="K381" i="172"/>
  <c r="AC380" i="172"/>
  <c r="AD380" i="172" s="1"/>
  <c r="AF380" i="172" s="1"/>
  <c r="S380" i="172"/>
  <c r="K380" i="172"/>
  <c r="AC379" i="172"/>
  <c r="AD379" i="172" s="1"/>
  <c r="AF379" i="172" s="1"/>
  <c r="S379" i="172"/>
  <c r="K379" i="172"/>
  <c r="AC378" i="172"/>
  <c r="AD378" i="172" s="1"/>
  <c r="AF378" i="172" s="1"/>
  <c r="S378" i="172"/>
  <c r="K378" i="172"/>
  <c r="AC377" i="172"/>
  <c r="AD377" i="172" s="1"/>
  <c r="AF377" i="172" s="1"/>
  <c r="S377" i="172"/>
  <c r="K377" i="172"/>
  <c r="AC376" i="172"/>
  <c r="AD376" i="172" s="1"/>
  <c r="AF376" i="172" s="1"/>
  <c r="S376" i="172"/>
  <c r="K376" i="172"/>
  <c r="AC375" i="172"/>
  <c r="AD375" i="172" s="1"/>
  <c r="AF375" i="172" s="1"/>
  <c r="S375" i="172"/>
  <c r="K375" i="172"/>
  <c r="AC374" i="172"/>
  <c r="AD374" i="172" s="1"/>
  <c r="AF374" i="172" s="1"/>
  <c r="S374" i="172"/>
  <c r="K374" i="172"/>
  <c r="AC373" i="172"/>
  <c r="AD373" i="172" s="1"/>
  <c r="AF373" i="172" s="1"/>
  <c r="S373" i="172"/>
  <c r="K373" i="172"/>
  <c r="AC372" i="172"/>
  <c r="AD372" i="172" s="1"/>
  <c r="AF372" i="172" s="1"/>
  <c r="S372" i="172"/>
  <c r="K372" i="172"/>
  <c r="AC371" i="172"/>
  <c r="AD371" i="172" s="1"/>
  <c r="AF371" i="172" s="1"/>
  <c r="S371" i="172"/>
  <c r="K371" i="172"/>
  <c r="AC370" i="172"/>
  <c r="AD370" i="172" s="1"/>
  <c r="AF370" i="172" s="1"/>
  <c r="S370" i="172"/>
  <c r="K370" i="172"/>
  <c r="AC369" i="172"/>
  <c r="AD369" i="172" s="1"/>
  <c r="AF369" i="172" s="1"/>
  <c r="S369" i="172"/>
  <c r="K369" i="172"/>
  <c r="AC368" i="172"/>
  <c r="AD368" i="172" s="1"/>
  <c r="AF368" i="172" s="1"/>
  <c r="S368" i="172"/>
  <c r="K368" i="172"/>
  <c r="AC367" i="172"/>
  <c r="AD367" i="172" s="1"/>
  <c r="AF367" i="172" s="1"/>
  <c r="S367" i="172"/>
  <c r="K367" i="172"/>
  <c r="AC366" i="172"/>
  <c r="AD366" i="172" s="1"/>
  <c r="AF366" i="172" s="1"/>
  <c r="S366" i="172"/>
  <c r="K366" i="172"/>
  <c r="AC365" i="172"/>
  <c r="AD365" i="172" s="1"/>
  <c r="AF365" i="172" s="1"/>
  <c r="S365" i="172"/>
  <c r="K365" i="172"/>
  <c r="AC364" i="172"/>
  <c r="AD364" i="172" s="1"/>
  <c r="AF364" i="172" s="1"/>
  <c r="S364" i="172"/>
  <c r="K364" i="172"/>
  <c r="AC363" i="172"/>
  <c r="AD363" i="172" s="1"/>
  <c r="AF363" i="172" s="1"/>
  <c r="S363" i="172"/>
  <c r="K363" i="172"/>
  <c r="AC362" i="172"/>
  <c r="AD362" i="172" s="1"/>
  <c r="AF362" i="172" s="1"/>
  <c r="S362" i="172"/>
  <c r="K362" i="172"/>
  <c r="AC361" i="172"/>
  <c r="AD361" i="172" s="1"/>
  <c r="AF361" i="172" s="1"/>
  <c r="S361" i="172"/>
  <c r="K361" i="172"/>
  <c r="AC360" i="172"/>
  <c r="AD360" i="172" s="1"/>
  <c r="AF360" i="172" s="1"/>
  <c r="S360" i="172"/>
  <c r="K360" i="172"/>
  <c r="AC359" i="172"/>
  <c r="AD359" i="172" s="1"/>
  <c r="AF359" i="172" s="1"/>
  <c r="S359" i="172"/>
  <c r="K359" i="172"/>
  <c r="AC358" i="172"/>
  <c r="AD358" i="172" s="1"/>
  <c r="AF358" i="172" s="1"/>
  <c r="S358" i="172"/>
  <c r="K358" i="172"/>
  <c r="AC357" i="172"/>
  <c r="AD357" i="172" s="1"/>
  <c r="AF357" i="172" s="1"/>
  <c r="S357" i="172"/>
  <c r="K357" i="172"/>
  <c r="AC356" i="172"/>
  <c r="AD356" i="172" s="1"/>
  <c r="AF356" i="172" s="1"/>
  <c r="S356" i="172"/>
  <c r="K356" i="172"/>
  <c r="AC355" i="172"/>
  <c r="AD355" i="172" s="1"/>
  <c r="AF355" i="172" s="1"/>
  <c r="S355" i="172"/>
  <c r="K355" i="172"/>
  <c r="AC354" i="172"/>
  <c r="AD354" i="172" s="1"/>
  <c r="AF354" i="172" s="1"/>
  <c r="S354" i="172"/>
  <c r="K354" i="172"/>
  <c r="AC353" i="172"/>
  <c r="AD353" i="172" s="1"/>
  <c r="AF353" i="172" s="1"/>
  <c r="S353" i="172"/>
  <c r="K353" i="172"/>
  <c r="AC352" i="172"/>
  <c r="AD352" i="172" s="1"/>
  <c r="AF352" i="172" s="1"/>
  <c r="S352" i="172"/>
  <c r="K352" i="172"/>
  <c r="AC351" i="172"/>
  <c r="AD351" i="172" s="1"/>
  <c r="AF351" i="172" s="1"/>
  <c r="S351" i="172"/>
  <c r="K351" i="172"/>
  <c r="AC350" i="172"/>
  <c r="AD350" i="172" s="1"/>
  <c r="AF350" i="172" s="1"/>
  <c r="S350" i="172"/>
  <c r="K350" i="172"/>
  <c r="AC349" i="172"/>
  <c r="AD349" i="172" s="1"/>
  <c r="AF349" i="172" s="1"/>
  <c r="S349" i="172"/>
  <c r="K349" i="172"/>
  <c r="AC348" i="172"/>
  <c r="AD348" i="172" s="1"/>
  <c r="AF348" i="172" s="1"/>
  <c r="S348" i="172"/>
  <c r="K348" i="172"/>
  <c r="AC347" i="172"/>
  <c r="AD347" i="172" s="1"/>
  <c r="AF347" i="172" s="1"/>
  <c r="S347" i="172"/>
  <c r="K347" i="172"/>
  <c r="AC346" i="172"/>
  <c r="AD346" i="172" s="1"/>
  <c r="AF346" i="172" s="1"/>
  <c r="S346" i="172"/>
  <c r="K346" i="172"/>
  <c r="AC345" i="172"/>
  <c r="AD345" i="172" s="1"/>
  <c r="AF345" i="172" s="1"/>
  <c r="S345" i="172"/>
  <c r="K345" i="172"/>
  <c r="AC344" i="172"/>
  <c r="AD344" i="172" s="1"/>
  <c r="AF344" i="172" s="1"/>
  <c r="S344" i="172"/>
  <c r="K344" i="172"/>
  <c r="AC343" i="172"/>
  <c r="AD343" i="172" s="1"/>
  <c r="AF343" i="172" s="1"/>
  <c r="S343" i="172"/>
  <c r="K343" i="172"/>
  <c r="AC342" i="172"/>
  <c r="AD342" i="172" s="1"/>
  <c r="AF342" i="172" s="1"/>
  <c r="S342" i="172"/>
  <c r="K342" i="172"/>
  <c r="S341" i="172"/>
  <c r="K341" i="172"/>
  <c r="AF340" i="172"/>
  <c r="S340" i="172"/>
  <c r="K340" i="172"/>
  <c r="AC339" i="172"/>
  <c r="AD339" i="172" s="1"/>
  <c r="AF339" i="172" s="1"/>
  <c r="S339" i="172"/>
  <c r="K339" i="172"/>
  <c r="AC338" i="172"/>
  <c r="AD338" i="172" s="1"/>
  <c r="AF338" i="172" s="1"/>
  <c r="S338" i="172"/>
  <c r="K338" i="172"/>
  <c r="AC337" i="172"/>
  <c r="AD337" i="172" s="1"/>
  <c r="AF337" i="172" s="1"/>
  <c r="S337" i="172"/>
  <c r="K337" i="172"/>
  <c r="AC336" i="172"/>
  <c r="AD336" i="172" s="1"/>
  <c r="AF336" i="172" s="1"/>
  <c r="S336" i="172"/>
  <c r="K336" i="172"/>
  <c r="AC335" i="172"/>
  <c r="AD335" i="172" s="1"/>
  <c r="AF335" i="172" s="1"/>
  <c r="S335" i="172"/>
  <c r="K335" i="172"/>
  <c r="AC334" i="172"/>
  <c r="AD334" i="172" s="1"/>
  <c r="AF334" i="172" s="1"/>
  <c r="S334" i="172"/>
  <c r="K334" i="172"/>
  <c r="AC333" i="172"/>
  <c r="AD333" i="172" s="1"/>
  <c r="AF333" i="172" s="1"/>
  <c r="S333" i="172"/>
  <c r="K333" i="172"/>
  <c r="AC332" i="172"/>
  <c r="AD332" i="172" s="1"/>
  <c r="AF332" i="172" s="1"/>
  <c r="S332" i="172"/>
  <c r="K332" i="172"/>
  <c r="AC331" i="172"/>
  <c r="AD331" i="172" s="1"/>
  <c r="AF331" i="172" s="1"/>
  <c r="S331" i="172"/>
  <c r="K331" i="172"/>
  <c r="AC330" i="172"/>
  <c r="AD330" i="172" s="1"/>
  <c r="AF330" i="172" s="1"/>
  <c r="S330" i="172"/>
  <c r="K330" i="172"/>
  <c r="AC329" i="172"/>
  <c r="AD329" i="172" s="1"/>
  <c r="AF329" i="172" s="1"/>
  <c r="S329" i="172"/>
  <c r="K329" i="172"/>
  <c r="AC328" i="172"/>
  <c r="AD328" i="172" s="1"/>
  <c r="AF328" i="172" s="1"/>
  <c r="S328" i="172"/>
  <c r="K328" i="172"/>
  <c r="AC327" i="172"/>
  <c r="AD327" i="172" s="1"/>
  <c r="AF327" i="172" s="1"/>
  <c r="S327" i="172"/>
  <c r="K327" i="172"/>
  <c r="AC326" i="172"/>
  <c r="AD326" i="172" s="1"/>
  <c r="AF326" i="172" s="1"/>
  <c r="S326" i="172"/>
  <c r="K326" i="172"/>
  <c r="AC325" i="172"/>
  <c r="AD325" i="172" s="1"/>
  <c r="AF325" i="172" s="1"/>
  <c r="S325" i="172"/>
  <c r="K325" i="172"/>
  <c r="AC324" i="172"/>
  <c r="AD324" i="172" s="1"/>
  <c r="AF324" i="172" s="1"/>
  <c r="S324" i="172"/>
  <c r="K324" i="172"/>
  <c r="AC323" i="172"/>
  <c r="AD323" i="172" s="1"/>
  <c r="AF323" i="172" s="1"/>
  <c r="S323" i="172"/>
  <c r="K323" i="172"/>
  <c r="AC322" i="172"/>
  <c r="AD322" i="172" s="1"/>
  <c r="AF322" i="172" s="1"/>
  <c r="S322" i="172"/>
  <c r="K322" i="172"/>
  <c r="AC321" i="172"/>
  <c r="AD321" i="172" s="1"/>
  <c r="AF321" i="172" s="1"/>
  <c r="S321" i="172"/>
  <c r="K321" i="172"/>
  <c r="AC320" i="172"/>
  <c r="AD320" i="172" s="1"/>
  <c r="AF320" i="172" s="1"/>
  <c r="S320" i="172"/>
  <c r="K320" i="172"/>
  <c r="AC319" i="172"/>
  <c r="AD319" i="172" s="1"/>
  <c r="AF319" i="172" s="1"/>
  <c r="S319" i="172"/>
  <c r="K319" i="172"/>
  <c r="AC318" i="172"/>
  <c r="AD318" i="172" s="1"/>
  <c r="AF318" i="172" s="1"/>
  <c r="S318" i="172"/>
  <c r="K318" i="172"/>
  <c r="AC317" i="172"/>
  <c r="AD317" i="172" s="1"/>
  <c r="AF317" i="172" s="1"/>
  <c r="S317" i="172"/>
  <c r="K317" i="172"/>
  <c r="AC316" i="172"/>
  <c r="AD316" i="172" s="1"/>
  <c r="AF316" i="172" s="1"/>
  <c r="S316" i="172"/>
  <c r="K316" i="172"/>
  <c r="AC315" i="172"/>
  <c r="AD315" i="172" s="1"/>
  <c r="AF315" i="172" s="1"/>
  <c r="S315" i="172"/>
  <c r="K315" i="172"/>
  <c r="AC314" i="172"/>
  <c r="AD314" i="172" s="1"/>
  <c r="AF314" i="172" s="1"/>
  <c r="S314" i="172"/>
  <c r="K314" i="172"/>
  <c r="AC313" i="172"/>
  <c r="AD313" i="172" s="1"/>
  <c r="AF313" i="172" s="1"/>
  <c r="S313" i="172"/>
  <c r="K313" i="172"/>
  <c r="AC312" i="172"/>
  <c r="AD312" i="172" s="1"/>
  <c r="AF312" i="172" s="1"/>
  <c r="S312" i="172"/>
  <c r="K312" i="172"/>
  <c r="AC311" i="172"/>
  <c r="AD311" i="172" s="1"/>
  <c r="AF311" i="172" s="1"/>
  <c r="S311" i="172"/>
  <c r="K311" i="172"/>
  <c r="AC310" i="172"/>
  <c r="AD310" i="172" s="1"/>
  <c r="AF310" i="172" s="1"/>
  <c r="S310" i="172"/>
  <c r="K310" i="172"/>
  <c r="AC309" i="172"/>
  <c r="AD309" i="172" s="1"/>
  <c r="AF309" i="172" s="1"/>
  <c r="S309" i="172"/>
  <c r="K309" i="172"/>
  <c r="AC308" i="172"/>
  <c r="AD308" i="172" s="1"/>
  <c r="AF308" i="172" s="1"/>
  <c r="S308" i="172"/>
  <c r="K308" i="172"/>
  <c r="AC307" i="172"/>
  <c r="AD307" i="172" s="1"/>
  <c r="AF307" i="172" s="1"/>
  <c r="S307" i="172"/>
  <c r="K307" i="172"/>
  <c r="AC306" i="172"/>
  <c r="AD306" i="172" s="1"/>
  <c r="AF306" i="172" s="1"/>
  <c r="S306" i="172"/>
  <c r="K306" i="172"/>
  <c r="AC305" i="172"/>
  <c r="AD305" i="172" s="1"/>
  <c r="AF305" i="172" s="1"/>
  <c r="S305" i="172"/>
  <c r="K305" i="172"/>
  <c r="AC304" i="172"/>
  <c r="AD304" i="172" s="1"/>
  <c r="AF304" i="172" s="1"/>
  <c r="S304" i="172"/>
  <c r="K304" i="172"/>
  <c r="AC303" i="172"/>
  <c r="AD303" i="172" s="1"/>
  <c r="AF303" i="172" s="1"/>
  <c r="S303" i="172"/>
  <c r="K303" i="172"/>
  <c r="AC302" i="172"/>
  <c r="AD302" i="172" s="1"/>
  <c r="AF302" i="172" s="1"/>
  <c r="S302" i="172"/>
  <c r="K302" i="172"/>
  <c r="AC301" i="172"/>
  <c r="AD301" i="172" s="1"/>
  <c r="AF301" i="172" s="1"/>
  <c r="S301" i="172"/>
  <c r="K301" i="172"/>
  <c r="AC300" i="172"/>
  <c r="AD300" i="172" s="1"/>
  <c r="AF300" i="172" s="1"/>
  <c r="S300" i="172"/>
  <c r="K300" i="172"/>
  <c r="AC299" i="172"/>
  <c r="AD299" i="172" s="1"/>
  <c r="AF299" i="172" s="1"/>
  <c r="S299" i="172"/>
  <c r="K299" i="172"/>
  <c r="AC298" i="172"/>
  <c r="AD298" i="172" s="1"/>
  <c r="AF298" i="172" s="1"/>
  <c r="S298" i="172"/>
  <c r="K298" i="172"/>
  <c r="AC297" i="172"/>
  <c r="AD297" i="172" s="1"/>
  <c r="AF297" i="172" s="1"/>
  <c r="S297" i="172"/>
  <c r="K297" i="172"/>
  <c r="AC296" i="172"/>
  <c r="AD296" i="172" s="1"/>
  <c r="AF296" i="172" s="1"/>
  <c r="S296" i="172"/>
  <c r="K296" i="172"/>
  <c r="AC295" i="172"/>
  <c r="AD295" i="172" s="1"/>
  <c r="AF295" i="172" s="1"/>
  <c r="S295" i="172"/>
  <c r="K295" i="172"/>
  <c r="AC294" i="172"/>
  <c r="AD294" i="172" s="1"/>
  <c r="AF294" i="172" s="1"/>
  <c r="S294" i="172"/>
  <c r="K294" i="172"/>
  <c r="AC293" i="172"/>
  <c r="AD293" i="172" s="1"/>
  <c r="AF293" i="172" s="1"/>
  <c r="S293" i="172"/>
  <c r="K293" i="172"/>
  <c r="AC292" i="172"/>
  <c r="AD292" i="172" s="1"/>
  <c r="AF292" i="172" s="1"/>
  <c r="S292" i="172"/>
  <c r="K292" i="172"/>
  <c r="AC291" i="172"/>
  <c r="AD291" i="172" s="1"/>
  <c r="AF291" i="172" s="1"/>
  <c r="S291" i="172"/>
  <c r="K291" i="172"/>
  <c r="AC290" i="172"/>
  <c r="AD290" i="172" s="1"/>
  <c r="S290" i="172"/>
  <c r="K290" i="172"/>
  <c r="AC289" i="172"/>
  <c r="AD289" i="172" s="1"/>
  <c r="AF289" i="172" s="1"/>
  <c r="S289" i="172"/>
  <c r="K289" i="172"/>
  <c r="AC288" i="172"/>
  <c r="AD288" i="172" s="1"/>
  <c r="AF288" i="172" s="1"/>
  <c r="S288" i="172"/>
  <c r="K288" i="172"/>
  <c r="AC287" i="172"/>
  <c r="AD287" i="172" s="1"/>
  <c r="AF287" i="172" s="1"/>
  <c r="S287" i="172"/>
  <c r="K287" i="172"/>
  <c r="AC286" i="172"/>
  <c r="AD286" i="172" s="1"/>
  <c r="AF286" i="172" s="1"/>
  <c r="S286" i="172"/>
  <c r="K286" i="172"/>
  <c r="AC285" i="172"/>
  <c r="AD285" i="172" s="1"/>
  <c r="AF285" i="172" s="1"/>
  <c r="S285" i="172"/>
  <c r="K285" i="172"/>
  <c r="AC284" i="172"/>
  <c r="AD284" i="172" s="1"/>
  <c r="AF284" i="172" s="1"/>
  <c r="S284" i="172"/>
  <c r="K284" i="172"/>
  <c r="AC283" i="172"/>
  <c r="AD283" i="172" s="1"/>
  <c r="AF283" i="172" s="1"/>
  <c r="S283" i="172"/>
  <c r="K283" i="172"/>
  <c r="AC282" i="172"/>
  <c r="AD282" i="172" s="1"/>
  <c r="AF282" i="172" s="1"/>
  <c r="S282" i="172"/>
  <c r="K282" i="172"/>
  <c r="AC281" i="172"/>
  <c r="AD281" i="172" s="1"/>
  <c r="AF281" i="172" s="1"/>
  <c r="S281" i="172"/>
  <c r="K281" i="172"/>
  <c r="AC280" i="172"/>
  <c r="AD280" i="172" s="1"/>
  <c r="AF280" i="172" s="1"/>
  <c r="S280" i="172"/>
  <c r="K280" i="172"/>
  <c r="AC279" i="172"/>
  <c r="AD279" i="172" s="1"/>
  <c r="AF279" i="172" s="1"/>
  <c r="S279" i="172"/>
  <c r="K279" i="172"/>
  <c r="AC278" i="172"/>
  <c r="AD278" i="172" s="1"/>
  <c r="AF278" i="172" s="1"/>
  <c r="S278" i="172"/>
  <c r="K278" i="172"/>
  <c r="AC277" i="172"/>
  <c r="AD277" i="172" s="1"/>
  <c r="AF277" i="172" s="1"/>
  <c r="S277" i="172"/>
  <c r="K277" i="172"/>
  <c r="AC276" i="172"/>
  <c r="AD276" i="172" s="1"/>
  <c r="AF276" i="172" s="1"/>
  <c r="S276" i="172"/>
  <c r="K276" i="172"/>
  <c r="AC275" i="172"/>
  <c r="AD275" i="172" s="1"/>
  <c r="AF275" i="172" s="1"/>
  <c r="S275" i="172"/>
  <c r="K275" i="172"/>
  <c r="AC274" i="172"/>
  <c r="AD274" i="172" s="1"/>
  <c r="AF274" i="172" s="1"/>
  <c r="S274" i="172"/>
  <c r="K274" i="172"/>
  <c r="AC273" i="172"/>
  <c r="AD273" i="172" s="1"/>
  <c r="AF273" i="172" s="1"/>
  <c r="S273" i="172"/>
  <c r="K273" i="172"/>
  <c r="AC272" i="172"/>
  <c r="AD272" i="172" s="1"/>
  <c r="AF272" i="172" s="1"/>
  <c r="S272" i="172"/>
  <c r="K272" i="172"/>
  <c r="AC271" i="172"/>
  <c r="AD271" i="172" s="1"/>
  <c r="AF271" i="172" s="1"/>
  <c r="S271" i="172"/>
  <c r="K271" i="172"/>
  <c r="AC270" i="172"/>
  <c r="AD270" i="172" s="1"/>
  <c r="AF270" i="172" s="1"/>
  <c r="S270" i="172"/>
  <c r="K270" i="172"/>
  <c r="AC269" i="172"/>
  <c r="AD269" i="172" s="1"/>
  <c r="AF269" i="172" s="1"/>
  <c r="S269" i="172"/>
  <c r="K269" i="172"/>
  <c r="AC268" i="172"/>
  <c r="AD268" i="172" s="1"/>
  <c r="AF268" i="172" s="1"/>
  <c r="S268" i="172"/>
  <c r="K268" i="172"/>
  <c r="AC267" i="172"/>
  <c r="K267" i="172"/>
  <c r="S267" i="172" s="1"/>
  <c r="AC266" i="172"/>
  <c r="AD266" i="172" s="1"/>
  <c r="AF266" i="172" s="1"/>
  <c r="S266" i="172"/>
  <c r="K266" i="172"/>
  <c r="AC265" i="172"/>
  <c r="AD265" i="172" s="1"/>
  <c r="AF265" i="172" s="1"/>
  <c r="S265" i="172"/>
  <c r="K265" i="172"/>
  <c r="AC264" i="172"/>
  <c r="AD264" i="172" s="1"/>
  <c r="AF264" i="172" s="1"/>
  <c r="S264" i="172"/>
  <c r="K264" i="172"/>
  <c r="AC263" i="172"/>
  <c r="AD263" i="172" s="1"/>
  <c r="AF263" i="172" s="1"/>
  <c r="S263" i="172"/>
  <c r="K263" i="172"/>
  <c r="AC262" i="172"/>
  <c r="AD262" i="172" s="1"/>
  <c r="AF262" i="172" s="1"/>
  <c r="S262" i="172"/>
  <c r="K262" i="172"/>
  <c r="AC261" i="172"/>
  <c r="AD261" i="172" s="1"/>
  <c r="AF261" i="172" s="1"/>
  <c r="S261" i="172"/>
  <c r="K261" i="172"/>
  <c r="AC260" i="172"/>
  <c r="AD260" i="172" s="1"/>
  <c r="AF260" i="172" s="1"/>
  <c r="S260" i="172"/>
  <c r="K260" i="172"/>
  <c r="AC259" i="172"/>
  <c r="AD259" i="172" s="1"/>
  <c r="AF259" i="172" s="1"/>
  <c r="S259" i="172"/>
  <c r="K259" i="172"/>
  <c r="AC258" i="172"/>
  <c r="AD258" i="172" s="1"/>
  <c r="AF258" i="172" s="1"/>
  <c r="S258" i="172"/>
  <c r="K258" i="172"/>
  <c r="AC257" i="172"/>
  <c r="AD257" i="172" s="1"/>
  <c r="AF257" i="172" s="1"/>
  <c r="S257" i="172"/>
  <c r="K257" i="172"/>
  <c r="AC256" i="172"/>
  <c r="AD256" i="172" s="1"/>
  <c r="AF256" i="172" s="1"/>
  <c r="S256" i="172"/>
  <c r="K256" i="172"/>
  <c r="AC255" i="172"/>
  <c r="AD255" i="172" s="1"/>
  <c r="AF255" i="172" s="1"/>
  <c r="S255" i="172"/>
  <c r="K255" i="172"/>
  <c r="AC254" i="172"/>
  <c r="AD254" i="172" s="1"/>
  <c r="AF254" i="172" s="1"/>
  <c r="S254" i="172"/>
  <c r="K254" i="172"/>
  <c r="AC253" i="172"/>
  <c r="AD253" i="172" s="1"/>
  <c r="AF253" i="172" s="1"/>
  <c r="S253" i="172"/>
  <c r="K253" i="172"/>
  <c r="AC252" i="172"/>
  <c r="AD252" i="172" s="1"/>
  <c r="AF252" i="172" s="1"/>
  <c r="S252" i="172"/>
  <c r="K252" i="172"/>
  <c r="AC251" i="172"/>
  <c r="AD251" i="172" s="1"/>
  <c r="AF251" i="172" s="1"/>
  <c r="S251" i="172"/>
  <c r="K251" i="172"/>
  <c r="AC250" i="172"/>
  <c r="AD250" i="172" s="1"/>
  <c r="AF250" i="172" s="1"/>
  <c r="S250" i="172"/>
  <c r="K250" i="172"/>
  <c r="AC249" i="172"/>
  <c r="AD249" i="172" s="1"/>
  <c r="AF249" i="172" s="1"/>
  <c r="S249" i="172"/>
  <c r="K249" i="172"/>
  <c r="AC248" i="172"/>
  <c r="AD248" i="172" s="1"/>
  <c r="AF248" i="172" s="1"/>
  <c r="S248" i="172"/>
  <c r="K248" i="172"/>
  <c r="AC247" i="172"/>
  <c r="AD247" i="172" s="1"/>
  <c r="AF247" i="172" s="1"/>
  <c r="S247" i="172"/>
  <c r="K247" i="172"/>
  <c r="AC246" i="172"/>
  <c r="AD246" i="172" s="1"/>
  <c r="AF246" i="172" s="1"/>
  <c r="S246" i="172"/>
  <c r="K246" i="172"/>
  <c r="AC245" i="172"/>
  <c r="AD245" i="172" s="1"/>
  <c r="AF245" i="172" s="1"/>
  <c r="S245" i="172"/>
  <c r="K245" i="172"/>
  <c r="AC244" i="172"/>
  <c r="AD244" i="172" s="1"/>
  <c r="AF244" i="172" s="1"/>
  <c r="S244" i="172"/>
  <c r="K244" i="172"/>
  <c r="AC243" i="172"/>
  <c r="AD243" i="172" s="1"/>
  <c r="AF243" i="172" s="1"/>
  <c r="S243" i="172"/>
  <c r="K243" i="172"/>
  <c r="AC242" i="172"/>
  <c r="AD242" i="172" s="1"/>
  <c r="AF242" i="172" s="1"/>
  <c r="S242" i="172"/>
  <c r="K242" i="172"/>
  <c r="AC241" i="172"/>
  <c r="AD241" i="172" s="1"/>
  <c r="AF241" i="172" s="1"/>
  <c r="S241" i="172"/>
  <c r="K241" i="172"/>
  <c r="AC240" i="172"/>
  <c r="AD240" i="172" s="1"/>
  <c r="AF240" i="172" s="1"/>
  <c r="S240" i="172"/>
  <c r="K240" i="172"/>
  <c r="AC239" i="172"/>
  <c r="AD239" i="172" s="1"/>
  <c r="AF239" i="172" s="1"/>
  <c r="S239" i="172"/>
  <c r="K239" i="172"/>
  <c r="AC238" i="172"/>
  <c r="AD238" i="172" s="1"/>
  <c r="AF238" i="172" s="1"/>
  <c r="S238" i="172"/>
  <c r="K238" i="172"/>
  <c r="AC237" i="172"/>
  <c r="AD237" i="172" s="1"/>
  <c r="AF237" i="172" s="1"/>
  <c r="S237" i="172"/>
  <c r="K237" i="172"/>
  <c r="AC236" i="172"/>
  <c r="AD236" i="172" s="1"/>
  <c r="AF236" i="172" s="1"/>
  <c r="S236" i="172"/>
  <c r="K236" i="172"/>
  <c r="AC235" i="172"/>
  <c r="AD235" i="172" s="1"/>
  <c r="AF235" i="172" s="1"/>
  <c r="S235" i="172"/>
  <c r="K235" i="172"/>
  <c r="AC234" i="172"/>
  <c r="AD234" i="172" s="1"/>
  <c r="AF234" i="172" s="1"/>
  <c r="S234" i="172"/>
  <c r="K234" i="172"/>
  <c r="AC233" i="172"/>
  <c r="AD233" i="172" s="1"/>
  <c r="AF233" i="172" s="1"/>
  <c r="S233" i="172"/>
  <c r="K233" i="172"/>
  <c r="AC232" i="172"/>
  <c r="AD232" i="172" s="1"/>
  <c r="AF232" i="172" s="1"/>
  <c r="S232" i="172"/>
  <c r="K232" i="172"/>
  <c r="AC231" i="172"/>
  <c r="AD231" i="172" s="1"/>
  <c r="AF231" i="172" s="1"/>
  <c r="S231" i="172"/>
  <c r="K231" i="172"/>
  <c r="AC230" i="172"/>
  <c r="AD230" i="172" s="1"/>
  <c r="AF230" i="172" s="1"/>
  <c r="S230" i="172"/>
  <c r="K230" i="172"/>
  <c r="AC229" i="172"/>
  <c r="AD229" i="172" s="1"/>
  <c r="AF229" i="172" s="1"/>
  <c r="S229" i="172"/>
  <c r="K229" i="172"/>
  <c r="AC228" i="172"/>
  <c r="AD228" i="172" s="1"/>
  <c r="AF228" i="172" s="1"/>
  <c r="S228" i="172"/>
  <c r="K228" i="172"/>
  <c r="AC227" i="172"/>
  <c r="AD227" i="172" s="1"/>
  <c r="AF227" i="172" s="1"/>
  <c r="S227" i="172"/>
  <c r="K227" i="172"/>
  <c r="AC226" i="172"/>
  <c r="AD226" i="172" s="1"/>
  <c r="AF226" i="172" s="1"/>
  <c r="S226" i="172"/>
  <c r="K226" i="172"/>
  <c r="AC225" i="172"/>
  <c r="AD225" i="172" s="1"/>
  <c r="AF225" i="172" s="1"/>
  <c r="S225" i="172"/>
  <c r="K225" i="172"/>
  <c r="AC224" i="172"/>
  <c r="AD224" i="172" s="1"/>
  <c r="AF224" i="172" s="1"/>
  <c r="S224" i="172"/>
  <c r="K224" i="172"/>
  <c r="AC223" i="172"/>
  <c r="AD223" i="172" s="1"/>
  <c r="AF223" i="172" s="1"/>
  <c r="S223" i="172"/>
  <c r="K223" i="172"/>
  <c r="AC222" i="172"/>
  <c r="AD222" i="172" s="1"/>
  <c r="AF222" i="172" s="1"/>
  <c r="S222" i="172"/>
  <c r="K222" i="172"/>
  <c r="AC221" i="172"/>
  <c r="AD221" i="172" s="1"/>
  <c r="AF221" i="172" s="1"/>
  <c r="S221" i="172"/>
  <c r="K221" i="172"/>
  <c r="AC220" i="172"/>
  <c r="AD220" i="172" s="1"/>
  <c r="AF220" i="172" s="1"/>
  <c r="S220" i="172"/>
  <c r="K220" i="172"/>
  <c r="AC219" i="172"/>
  <c r="AD219" i="172" s="1"/>
  <c r="AF219" i="172" s="1"/>
  <c r="S219" i="172"/>
  <c r="K219" i="172"/>
  <c r="AC218" i="172"/>
  <c r="AD218" i="172" s="1"/>
  <c r="AF218" i="172" s="1"/>
  <c r="S218" i="172"/>
  <c r="K218" i="172"/>
  <c r="AC217" i="172"/>
  <c r="AD217" i="172" s="1"/>
  <c r="AF217" i="172" s="1"/>
  <c r="S217" i="172"/>
  <c r="K217" i="172"/>
  <c r="AC216" i="172"/>
  <c r="AD216" i="172" s="1"/>
  <c r="AF216" i="172" s="1"/>
  <c r="S216" i="172"/>
  <c r="K216" i="172"/>
  <c r="AC215" i="172"/>
  <c r="AD215" i="172" s="1"/>
  <c r="AF215" i="172" s="1"/>
  <c r="S215" i="172"/>
  <c r="K215" i="172"/>
  <c r="AC214" i="172"/>
  <c r="AD214" i="172" s="1"/>
  <c r="AF214" i="172" s="1"/>
  <c r="S214" i="172"/>
  <c r="K214" i="172"/>
  <c r="AC213" i="172"/>
  <c r="AD213" i="172" s="1"/>
  <c r="AF213" i="172" s="1"/>
  <c r="S213" i="172"/>
  <c r="K213" i="172"/>
  <c r="AC212" i="172"/>
  <c r="AD212" i="172" s="1"/>
  <c r="AF212" i="172" s="1"/>
  <c r="S212" i="172"/>
  <c r="K212" i="172"/>
  <c r="AC211" i="172"/>
  <c r="AD211" i="172" s="1"/>
  <c r="AF211" i="172" s="1"/>
  <c r="S211" i="172"/>
  <c r="K211" i="172"/>
  <c r="AC210" i="172"/>
  <c r="AD210" i="172" s="1"/>
  <c r="AF210" i="172" s="1"/>
  <c r="S210" i="172"/>
  <c r="K210" i="172"/>
  <c r="AC209" i="172"/>
  <c r="AD209" i="172" s="1"/>
  <c r="AF209" i="172" s="1"/>
  <c r="S209" i="172"/>
  <c r="K209" i="172"/>
  <c r="AC208" i="172"/>
  <c r="AD208" i="172" s="1"/>
  <c r="AF208" i="172" s="1"/>
  <c r="S208" i="172"/>
  <c r="K208" i="172"/>
  <c r="AC207" i="172"/>
  <c r="AD207" i="172" s="1"/>
  <c r="AF207" i="172" s="1"/>
  <c r="S207" i="172"/>
  <c r="K207" i="172"/>
  <c r="AC206" i="172"/>
  <c r="AD206" i="172" s="1"/>
  <c r="AF206" i="172" s="1"/>
  <c r="S206" i="172"/>
  <c r="K206" i="172"/>
  <c r="AC205" i="172"/>
  <c r="AD205" i="172" s="1"/>
  <c r="AF205" i="172" s="1"/>
  <c r="S205" i="172"/>
  <c r="K205" i="172"/>
  <c r="AC204" i="172"/>
  <c r="AD204" i="172" s="1"/>
  <c r="AF204" i="172" s="1"/>
  <c r="S204" i="172"/>
  <c r="K204" i="172"/>
  <c r="AC203" i="172"/>
  <c r="AD203" i="172" s="1"/>
  <c r="AF203" i="172" s="1"/>
  <c r="S203" i="172"/>
  <c r="K203" i="172"/>
  <c r="AC202" i="172"/>
  <c r="AD202" i="172" s="1"/>
  <c r="AF202" i="172" s="1"/>
  <c r="S202" i="172"/>
  <c r="K202" i="172"/>
  <c r="AC201" i="172"/>
  <c r="AD201" i="172" s="1"/>
  <c r="AF201" i="172" s="1"/>
  <c r="S201" i="172"/>
  <c r="K201" i="172"/>
  <c r="AC200" i="172"/>
  <c r="AD200" i="172" s="1"/>
  <c r="AF200" i="172" s="1"/>
  <c r="S200" i="172"/>
  <c r="K200" i="172"/>
  <c r="AC199" i="172"/>
  <c r="AD199" i="172" s="1"/>
  <c r="AF199" i="172" s="1"/>
  <c r="S199" i="172"/>
  <c r="K199" i="172"/>
  <c r="AC198" i="172"/>
  <c r="AD198" i="172" s="1"/>
  <c r="AF198" i="172" s="1"/>
  <c r="S198" i="172"/>
  <c r="K198" i="172"/>
  <c r="AC197" i="172"/>
  <c r="AD197" i="172" s="1"/>
  <c r="AF197" i="172" s="1"/>
  <c r="S197" i="172"/>
  <c r="K197" i="172"/>
  <c r="AC196" i="172"/>
  <c r="AD196" i="172" s="1"/>
  <c r="AF196" i="172" s="1"/>
  <c r="S196" i="172"/>
  <c r="K196" i="172"/>
  <c r="AC195" i="172"/>
  <c r="AD195" i="172" s="1"/>
  <c r="AF195" i="172" s="1"/>
  <c r="S195" i="172"/>
  <c r="K195" i="172"/>
  <c r="AC194" i="172"/>
  <c r="AD194" i="172" s="1"/>
  <c r="AF194" i="172" s="1"/>
  <c r="S194" i="172"/>
  <c r="K194" i="172"/>
  <c r="AC193" i="172"/>
  <c r="AD193" i="172" s="1"/>
  <c r="AF193" i="172" s="1"/>
  <c r="S193" i="172"/>
  <c r="K193" i="172"/>
  <c r="AC192" i="172"/>
  <c r="AD192" i="172" s="1"/>
  <c r="AF192" i="172" s="1"/>
  <c r="S192" i="172"/>
  <c r="K192" i="172"/>
  <c r="AC191" i="172"/>
  <c r="AD191" i="172" s="1"/>
  <c r="AF191" i="172" s="1"/>
  <c r="S191" i="172"/>
  <c r="K191" i="172"/>
  <c r="AC190" i="172"/>
  <c r="AD190" i="172" s="1"/>
  <c r="AF190" i="172" s="1"/>
  <c r="S190" i="172"/>
  <c r="K190" i="172"/>
  <c r="AC189" i="172"/>
  <c r="AD189" i="172" s="1"/>
  <c r="AF189" i="172" s="1"/>
  <c r="S189" i="172"/>
  <c r="K189" i="172"/>
  <c r="AC188" i="172"/>
  <c r="AD188" i="172" s="1"/>
  <c r="AF188" i="172" s="1"/>
  <c r="S188" i="172"/>
  <c r="K188" i="172"/>
  <c r="AC187" i="172"/>
  <c r="AD187" i="172" s="1"/>
  <c r="AF187" i="172" s="1"/>
  <c r="S187" i="172"/>
  <c r="K187" i="172"/>
  <c r="AC186" i="172"/>
  <c r="AD186" i="172" s="1"/>
  <c r="AF186" i="172" s="1"/>
  <c r="S186" i="172"/>
  <c r="K186" i="172"/>
  <c r="AC185" i="172"/>
  <c r="AD185" i="172" s="1"/>
  <c r="AF185" i="172" s="1"/>
  <c r="S185" i="172"/>
  <c r="K185" i="172"/>
  <c r="AC184" i="172"/>
  <c r="AD184" i="172" s="1"/>
  <c r="AF184" i="172" s="1"/>
  <c r="S184" i="172"/>
  <c r="K184" i="172"/>
  <c r="AC183" i="172"/>
  <c r="AD183" i="172" s="1"/>
  <c r="AF183" i="172" s="1"/>
  <c r="S183" i="172"/>
  <c r="K183" i="172"/>
  <c r="AC182" i="172"/>
  <c r="AD182" i="172" s="1"/>
  <c r="AF182" i="172" s="1"/>
  <c r="S182" i="172"/>
  <c r="K182" i="172"/>
  <c r="AC181" i="172"/>
  <c r="AD181" i="172" s="1"/>
  <c r="AF181" i="172" s="1"/>
  <c r="S181" i="172"/>
  <c r="K181" i="172"/>
  <c r="AC180" i="172"/>
  <c r="AD180" i="172" s="1"/>
  <c r="AF180" i="172" s="1"/>
  <c r="S180" i="172"/>
  <c r="K180" i="172"/>
  <c r="AC179" i="172"/>
  <c r="AD179" i="172" s="1"/>
  <c r="AF179" i="172" s="1"/>
  <c r="S179" i="172"/>
  <c r="K179" i="172"/>
  <c r="AC178" i="172"/>
  <c r="AD178" i="172" s="1"/>
  <c r="AF178" i="172" s="1"/>
  <c r="S178" i="172"/>
  <c r="K178" i="172"/>
  <c r="AC177" i="172"/>
  <c r="AD177" i="172" s="1"/>
  <c r="AF177" i="172" s="1"/>
  <c r="S177" i="172"/>
  <c r="K177" i="172"/>
  <c r="AC176" i="172"/>
  <c r="AD176" i="172" s="1"/>
  <c r="AF176" i="172" s="1"/>
  <c r="S176" i="172"/>
  <c r="K176" i="172"/>
  <c r="AC175" i="172"/>
  <c r="AD175" i="172" s="1"/>
  <c r="AF175" i="172" s="1"/>
  <c r="S175" i="172"/>
  <c r="K175" i="172"/>
  <c r="AC174" i="172"/>
  <c r="AD174" i="172" s="1"/>
  <c r="AF174" i="172" s="1"/>
  <c r="S174" i="172"/>
  <c r="K174" i="172"/>
  <c r="AC173" i="172"/>
  <c r="AD173" i="172" s="1"/>
  <c r="AF173" i="172" s="1"/>
  <c r="S173" i="172"/>
  <c r="K173" i="172"/>
  <c r="AC172" i="172"/>
  <c r="AD172" i="172" s="1"/>
  <c r="AF172" i="172" s="1"/>
  <c r="S172" i="172"/>
  <c r="K172" i="172"/>
  <c r="AC171" i="172"/>
  <c r="AD171" i="172" s="1"/>
  <c r="AF171" i="172" s="1"/>
  <c r="S171" i="172"/>
  <c r="K171" i="172"/>
  <c r="AC170" i="172"/>
  <c r="AD170" i="172" s="1"/>
  <c r="AF170" i="172" s="1"/>
  <c r="S170" i="172"/>
  <c r="K170" i="172"/>
  <c r="AC169" i="172"/>
  <c r="AD169" i="172" s="1"/>
  <c r="AF169" i="172" s="1"/>
  <c r="S169" i="172"/>
  <c r="K169" i="172"/>
  <c r="AC168" i="172"/>
  <c r="AD168" i="172" s="1"/>
  <c r="AF168" i="172" s="1"/>
  <c r="S168" i="172"/>
  <c r="K168" i="172"/>
  <c r="AC167" i="172"/>
  <c r="AD167" i="172" s="1"/>
  <c r="AF167" i="172" s="1"/>
  <c r="S167" i="172"/>
  <c r="K167" i="172"/>
  <c r="AC166" i="172"/>
  <c r="AD166" i="172" s="1"/>
  <c r="AF166" i="172" s="1"/>
  <c r="S166" i="172"/>
  <c r="K166" i="172"/>
  <c r="AC165" i="172"/>
  <c r="AD165" i="172" s="1"/>
  <c r="AF165" i="172" s="1"/>
  <c r="S165" i="172"/>
  <c r="K165" i="172"/>
  <c r="AC164" i="172"/>
  <c r="AD164" i="172" s="1"/>
  <c r="AF164" i="172" s="1"/>
  <c r="S164" i="172"/>
  <c r="K164" i="172"/>
  <c r="AC163" i="172"/>
  <c r="AD163" i="172" s="1"/>
  <c r="AF163" i="172" s="1"/>
  <c r="S163" i="172"/>
  <c r="K163" i="172"/>
  <c r="AC162" i="172"/>
  <c r="AD162" i="172" s="1"/>
  <c r="AF162" i="172" s="1"/>
  <c r="S162" i="172"/>
  <c r="K162" i="172"/>
  <c r="AC161" i="172"/>
  <c r="AD161" i="172" s="1"/>
  <c r="AF161" i="172" s="1"/>
  <c r="S161" i="172"/>
  <c r="K161" i="172"/>
  <c r="AC160" i="172"/>
  <c r="AD160" i="172" s="1"/>
  <c r="AF160" i="172" s="1"/>
  <c r="S160" i="172"/>
  <c r="K160" i="172"/>
  <c r="AC159" i="172"/>
  <c r="AD159" i="172" s="1"/>
  <c r="AF159" i="172" s="1"/>
  <c r="S159" i="172"/>
  <c r="K159" i="172"/>
  <c r="AC158" i="172"/>
  <c r="AD158" i="172" s="1"/>
  <c r="AF158" i="172" s="1"/>
  <c r="S158" i="172"/>
  <c r="K158" i="172"/>
  <c r="AC157" i="172"/>
  <c r="AD157" i="172" s="1"/>
  <c r="AF157" i="172" s="1"/>
  <c r="S157" i="172"/>
  <c r="K157" i="172"/>
  <c r="AC156" i="172"/>
  <c r="AD156" i="172" s="1"/>
  <c r="AF156" i="172" s="1"/>
  <c r="S156" i="172"/>
  <c r="K156" i="172"/>
  <c r="AC155" i="172"/>
  <c r="AD155" i="172" s="1"/>
  <c r="AF155" i="172" s="1"/>
  <c r="S155" i="172"/>
  <c r="K155" i="172"/>
  <c r="AC154" i="172"/>
  <c r="AD154" i="172" s="1"/>
  <c r="AF154" i="172" s="1"/>
  <c r="S154" i="172"/>
  <c r="K154" i="172"/>
  <c r="AC153" i="172"/>
  <c r="AD153" i="172" s="1"/>
  <c r="AF153" i="172" s="1"/>
  <c r="S153" i="172"/>
  <c r="K153" i="172"/>
  <c r="AC152" i="172"/>
  <c r="AD152" i="172" s="1"/>
  <c r="AF152" i="172" s="1"/>
  <c r="S152" i="172"/>
  <c r="K152" i="172"/>
  <c r="AC151" i="172"/>
  <c r="AD151" i="172" s="1"/>
  <c r="AF151" i="172" s="1"/>
  <c r="S151" i="172"/>
  <c r="K151" i="172"/>
  <c r="AC150" i="172"/>
  <c r="AD150" i="172" s="1"/>
  <c r="AF150" i="172" s="1"/>
  <c r="S150" i="172"/>
  <c r="K150" i="172"/>
  <c r="AC149" i="172"/>
  <c r="AD149" i="172" s="1"/>
  <c r="AF149" i="172" s="1"/>
  <c r="S149" i="172"/>
  <c r="K149" i="172"/>
  <c r="AC148" i="172"/>
  <c r="AD148" i="172" s="1"/>
  <c r="AF148" i="172" s="1"/>
  <c r="S148" i="172"/>
  <c r="K148" i="172"/>
  <c r="AC147" i="172"/>
  <c r="AD147" i="172" s="1"/>
  <c r="AF147" i="172" s="1"/>
  <c r="S147" i="172"/>
  <c r="K147" i="172"/>
  <c r="AC146" i="172"/>
  <c r="AD146" i="172" s="1"/>
  <c r="AF146" i="172" s="1"/>
  <c r="S146" i="172"/>
  <c r="K146" i="172"/>
  <c r="AC145" i="172"/>
  <c r="AD145" i="172" s="1"/>
  <c r="AF145" i="172" s="1"/>
  <c r="S145" i="172"/>
  <c r="K145" i="172"/>
  <c r="AC144" i="172"/>
  <c r="AD144" i="172" s="1"/>
  <c r="AF144" i="172" s="1"/>
  <c r="S144" i="172"/>
  <c r="K144" i="172"/>
  <c r="AC143" i="172"/>
  <c r="AD143" i="172" s="1"/>
  <c r="AF143" i="172" s="1"/>
  <c r="S143" i="172"/>
  <c r="K143" i="172"/>
  <c r="AC142" i="172"/>
  <c r="AD142" i="172" s="1"/>
  <c r="AF142" i="172" s="1"/>
  <c r="S142" i="172"/>
  <c r="K142" i="172"/>
  <c r="AC141" i="172"/>
  <c r="AD141" i="172" s="1"/>
  <c r="AF141" i="172" s="1"/>
  <c r="S141" i="172"/>
  <c r="K141" i="172"/>
  <c r="AC140" i="172"/>
  <c r="AD140" i="172" s="1"/>
  <c r="AF140" i="172" s="1"/>
  <c r="S140" i="172"/>
  <c r="K140" i="172"/>
  <c r="AC139" i="172"/>
  <c r="AD139" i="172" s="1"/>
  <c r="AF139" i="172" s="1"/>
  <c r="S139" i="172"/>
  <c r="K139" i="172"/>
  <c r="AC138" i="172"/>
  <c r="AD138" i="172" s="1"/>
  <c r="AF138" i="172" s="1"/>
  <c r="S138" i="172"/>
  <c r="K138" i="172"/>
  <c r="AC137" i="172"/>
  <c r="AD137" i="172" s="1"/>
  <c r="AF137" i="172" s="1"/>
  <c r="S137" i="172"/>
  <c r="K137" i="172"/>
  <c r="AC136" i="172"/>
  <c r="AD136" i="172" s="1"/>
  <c r="AF136" i="172" s="1"/>
  <c r="S136" i="172"/>
  <c r="K136" i="172"/>
  <c r="AC135" i="172"/>
  <c r="AD135" i="172" s="1"/>
  <c r="AF135" i="172" s="1"/>
  <c r="S135" i="172"/>
  <c r="K135" i="172"/>
  <c r="AC134" i="172"/>
  <c r="AD134" i="172" s="1"/>
  <c r="AF134" i="172" s="1"/>
  <c r="S134" i="172"/>
  <c r="K134" i="172"/>
  <c r="AC133" i="172"/>
  <c r="AD133" i="172" s="1"/>
  <c r="AF133" i="172" s="1"/>
  <c r="S133" i="172"/>
  <c r="K133" i="172"/>
  <c r="AC132" i="172"/>
  <c r="AD132" i="172" s="1"/>
  <c r="AF132" i="172" s="1"/>
  <c r="S132" i="172"/>
  <c r="K132" i="172"/>
  <c r="AC131" i="172"/>
  <c r="AD131" i="172" s="1"/>
  <c r="AF131" i="172" s="1"/>
  <c r="S131" i="172"/>
  <c r="K131" i="172"/>
  <c r="AC130" i="172"/>
  <c r="AD130" i="172" s="1"/>
  <c r="AF130" i="172" s="1"/>
  <c r="S130" i="172"/>
  <c r="K130" i="172"/>
  <c r="AC129" i="172"/>
  <c r="AD129" i="172" s="1"/>
  <c r="AF129" i="172" s="1"/>
  <c r="S129" i="172"/>
  <c r="K129" i="172"/>
  <c r="AC128" i="172"/>
  <c r="AD128" i="172" s="1"/>
  <c r="AF128" i="172" s="1"/>
  <c r="S128" i="172"/>
  <c r="K128" i="172"/>
  <c r="AC127" i="172"/>
  <c r="AD127" i="172" s="1"/>
  <c r="AF127" i="172" s="1"/>
  <c r="S127" i="172"/>
  <c r="K127" i="172"/>
  <c r="AC126" i="172"/>
  <c r="AD126" i="172" s="1"/>
  <c r="AF126" i="172" s="1"/>
  <c r="S126" i="172"/>
  <c r="K126" i="172"/>
  <c r="AC125" i="172"/>
  <c r="AD125" i="172" s="1"/>
  <c r="AF125" i="172" s="1"/>
  <c r="S125" i="172"/>
  <c r="K125" i="172"/>
  <c r="AC124" i="172"/>
  <c r="AD124" i="172" s="1"/>
  <c r="AF124" i="172" s="1"/>
  <c r="S124" i="172"/>
  <c r="K124" i="172"/>
  <c r="AC123" i="172"/>
  <c r="AD123" i="172" s="1"/>
  <c r="AF123" i="172" s="1"/>
  <c r="S123" i="172"/>
  <c r="K123" i="172"/>
  <c r="AC122" i="172"/>
  <c r="AD122" i="172" s="1"/>
  <c r="AF122" i="172" s="1"/>
  <c r="S122" i="172"/>
  <c r="K122" i="172"/>
  <c r="AC121" i="172"/>
  <c r="AD121" i="172" s="1"/>
  <c r="AF121" i="172" s="1"/>
  <c r="S121" i="172"/>
  <c r="K121" i="172"/>
  <c r="AC120" i="172"/>
  <c r="AD120" i="172" s="1"/>
  <c r="AF120" i="172" s="1"/>
  <c r="S120" i="172"/>
  <c r="K120" i="172"/>
  <c r="AC119" i="172"/>
  <c r="AD119" i="172" s="1"/>
  <c r="AF119" i="172" s="1"/>
  <c r="S119" i="172"/>
  <c r="K119" i="172"/>
  <c r="AC118" i="172"/>
  <c r="AD118" i="172" s="1"/>
  <c r="AF118" i="172" s="1"/>
  <c r="S118" i="172"/>
  <c r="K118" i="172"/>
  <c r="AC117" i="172"/>
  <c r="AD117" i="172" s="1"/>
  <c r="AF117" i="172" s="1"/>
  <c r="S117" i="172"/>
  <c r="K117" i="172"/>
  <c r="AC116" i="172"/>
  <c r="AD116" i="172" s="1"/>
  <c r="AF116" i="172" s="1"/>
  <c r="S116" i="172"/>
  <c r="K116" i="172"/>
  <c r="AC115" i="172"/>
  <c r="AD115" i="172" s="1"/>
  <c r="AF115" i="172" s="1"/>
  <c r="S115" i="172"/>
  <c r="K115" i="172"/>
  <c r="AC114" i="172"/>
  <c r="AD114" i="172" s="1"/>
  <c r="AF114" i="172" s="1"/>
  <c r="S114" i="172"/>
  <c r="K114" i="172"/>
  <c r="AC113" i="172"/>
  <c r="AD113" i="172" s="1"/>
  <c r="AF113" i="172" s="1"/>
  <c r="S113" i="172"/>
  <c r="K113" i="172"/>
  <c r="AC112" i="172"/>
  <c r="AD112" i="172" s="1"/>
  <c r="AF112" i="172" s="1"/>
  <c r="S112" i="172"/>
  <c r="K112" i="172"/>
  <c r="AC111" i="172"/>
  <c r="AD111" i="172" s="1"/>
  <c r="AF111" i="172" s="1"/>
  <c r="S111" i="172"/>
  <c r="K111" i="172"/>
  <c r="AC110" i="172"/>
  <c r="AD110" i="172" s="1"/>
  <c r="AF110" i="172" s="1"/>
  <c r="S110" i="172"/>
  <c r="K110" i="172"/>
  <c r="AC109" i="172"/>
  <c r="AD109" i="172" s="1"/>
  <c r="AF109" i="172" s="1"/>
  <c r="S109" i="172"/>
  <c r="K109" i="172"/>
  <c r="AC108" i="172"/>
  <c r="AD108" i="172" s="1"/>
  <c r="AF108" i="172" s="1"/>
  <c r="S108" i="172"/>
  <c r="K108" i="172"/>
  <c r="AC107" i="172"/>
  <c r="AD107" i="172" s="1"/>
  <c r="AF107" i="172" s="1"/>
  <c r="S107" i="172"/>
  <c r="K107" i="172"/>
  <c r="AC106" i="172"/>
  <c r="AD106" i="172" s="1"/>
  <c r="AF106" i="172" s="1"/>
  <c r="S106" i="172"/>
  <c r="K106" i="172"/>
  <c r="AC105" i="172"/>
  <c r="AD105" i="172" s="1"/>
  <c r="AF105" i="172" s="1"/>
  <c r="S105" i="172"/>
  <c r="K105" i="172"/>
  <c r="AC104" i="172"/>
  <c r="AD104" i="172" s="1"/>
  <c r="AF104" i="172" s="1"/>
  <c r="S104" i="172"/>
  <c r="K104" i="172"/>
  <c r="AC103" i="172"/>
  <c r="AD103" i="172" s="1"/>
  <c r="AF103" i="172" s="1"/>
  <c r="S103" i="172"/>
  <c r="K103" i="172"/>
  <c r="AC102" i="172"/>
  <c r="AD102" i="172" s="1"/>
  <c r="AF102" i="172" s="1"/>
  <c r="S102" i="172"/>
  <c r="K102" i="172"/>
  <c r="AC101" i="172"/>
  <c r="AD101" i="172" s="1"/>
  <c r="AF101" i="172" s="1"/>
  <c r="S101" i="172"/>
  <c r="K101" i="172"/>
  <c r="AC100" i="172"/>
  <c r="AD100" i="172" s="1"/>
  <c r="AF100" i="172" s="1"/>
  <c r="S100" i="172"/>
  <c r="K100" i="172"/>
  <c r="AC99" i="172"/>
  <c r="AD99" i="172" s="1"/>
  <c r="AF99" i="172" s="1"/>
  <c r="S99" i="172"/>
  <c r="K99" i="172"/>
  <c r="AC98" i="172"/>
  <c r="AD98" i="172" s="1"/>
  <c r="AF98" i="172" s="1"/>
  <c r="S98" i="172"/>
  <c r="K98" i="172"/>
  <c r="AC97" i="172"/>
  <c r="AD97" i="172" s="1"/>
  <c r="AF97" i="172" s="1"/>
  <c r="S97" i="172"/>
  <c r="K97" i="172"/>
  <c r="AC96" i="172"/>
  <c r="AD96" i="172" s="1"/>
  <c r="AF96" i="172" s="1"/>
  <c r="S96" i="172"/>
  <c r="K96" i="172"/>
  <c r="AC95" i="172"/>
  <c r="AD95" i="172" s="1"/>
  <c r="AF95" i="172" s="1"/>
  <c r="S95" i="172"/>
  <c r="K95" i="172"/>
  <c r="AC94" i="172"/>
  <c r="AD94" i="172" s="1"/>
  <c r="S94" i="172"/>
  <c r="K94" i="172"/>
  <c r="AC93" i="172"/>
  <c r="AD93" i="172" s="1"/>
  <c r="AF93" i="172" s="1"/>
  <c r="S93" i="172"/>
  <c r="K93" i="172"/>
  <c r="AC92" i="172"/>
  <c r="AD92" i="172" s="1"/>
  <c r="AF92" i="172" s="1"/>
  <c r="S92" i="172"/>
  <c r="K92" i="172"/>
  <c r="AC91" i="172"/>
  <c r="AD91" i="172" s="1"/>
  <c r="AF91" i="172" s="1"/>
  <c r="S91" i="172"/>
  <c r="K91" i="172"/>
  <c r="AC90" i="172"/>
  <c r="AD90" i="172" s="1"/>
  <c r="AF90" i="172" s="1"/>
  <c r="S90" i="172"/>
  <c r="K90" i="172"/>
  <c r="AC89" i="172"/>
  <c r="AD89" i="172" s="1"/>
  <c r="AF89" i="172" s="1"/>
  <c r="S89" i="172"/>
  <c r="K89" i="172"/>
  <c r="AC88" i="172"/>
  <c r="AD88" i="172" s="1"/>
  <c r="AF88" i="172" s="1"/>
  <c r="S88" i="172"/>
  <c r="K88" i="172"/>
  <c r="AC87" i="172"/>
  <c r="AD87" i="172" s="1"/>
  <c r="AF87" i="172" s="1"/>
  <c r="S87" i="172"/>
  <c r="K87" i="172"/>
  <c r="AC86" i="172"/>
  <c r="AD86" i="172" s="1"/>
  <c r="AF86" i="172" s="1"/>
  <c r="S86" i="172"/>
  <c r="K86" i="172"/>
  <c r="AC85" i="172"/>
  <c r="AD85" i="172" s="1"/>
  <c r="AF85" i="172" s="1"/>
  <c r="S85" i="172"/>
  <c r="K85" i="172"/>
  <c r="AC84" i="172"/>
  <c r="AD84" i="172" s="1"/>
  <c r="AF84" i="172" s="1"/>
  <c r="S84" i="172"/>
  <c r="K84" i="172"/>
  <c r="AC83" i="172"/>
  <c r="AD83" i="172" s="1"/>
  <c r="AF83" i="172" s="1"/>
  <c r="S83" i="172"/>
  <c r="K83" i="172"/>
  <c r="AC82" i="172"/>
  <c r="AD82" i="172" s="1"/>
  <c r="AF82" i="172" s="1"/>
  <c r="S82" i="172"/>
  <c r="K82" i="172"/>
  <c r="AC81" i="172"/>
  <c r="AD81" i="172" s="1"/>
  <c r="AF81" i="172" s="1"/>
  <c r="S81" i="172"/>
  <c r="K81" i="172"/>
  <c r="AC80" i="172"/>
  <c r="AD80" i="172" s="1"/>
  <c r="AF80" i="172" s="1"/>
  <c r="S80" i="172"/>
  <c r="K80" i="172"/>
  <c r="AC79" i="172"/>
  <c r="AD79" i="172" s="1"/>
  <c r="AF79" i="172" s="1"/>
  <c r="S79" i="172"/>
  <c r="K79" i="172"/>
  <c r="AC78" i="172"/>
  <c r="AD78" i="172" s="1"/>
  <c r="AF78" i="172" s="1"/>
  <c r="S78" i="172"/>
  <c r="K78" i="172"/>
  <c r="AC77" i="172"/>
  <c r="AD77" i="172" s="1"/>
  <c r="AF77" i="172" s="1"/>
  <c r="S77" i="172"/>
  <c r="K77" i="172"/>
  <c r="AC76" i="172"/>
  <c r="AD76" i="172" s="1"/>
  <c r="AF76" i="172" s="1"/>
  <c r="S76" i="172"/>
  <c r="K76" i="172"/>
  <c r="AC75" i="172"/>
  <c r="AD75" i="172" s="1"/>
  <c r="AF75" i="172" s="1"/>
  <c r="S75" i="172"/>
  <c r="K75" i="172"/>
  <c r="AC74" i="172"/>
  <c r="AD74" i="172" s="1"/>
  <c r="AF74" i="172" s="1"/>
  <c r="S74" i="172"/>
  <c r="K74" i="172"/>
  <c r="AC73" i="172"/>
  <c r="AD73" i="172" s="1"/>
  <c r="AF73" i="172" s="1"/>
  <c r="S73" i="172"/>
  <c r="K73" i="172"/>
  <c r="AC72" i="172"/>
  <c r="AD72" i="172" s="1"/>
  <c r="AF72" i="172" s="1"/>
  <c r="S72" i="172"/>
  <c r="K72" i="172"/>
  <c r="AC71" i="172"/>
  <c r="AD71" i="172" s="1"/>
  <c r="AF71" i="172" s="1"/>
  <c r="S71" i="172"/>
  <c r="K71" i="172"/>
  <c r="AC70" i="172"/>
  <c r="AD70" i="172" s="1"/>
  <c r="AF70" i="172" s="1"/>
  <c r="S70" i="172"/>
  <c r="K70" i="172"/>
  <c r="AC69" i="172"/>
  <c r="AD69" i="172" s="1"/>
  <c r="AF69" i="172" s="1"/>
  <c r="S69" i="172"/>
  <c r="K69" i="172"/>
  <c r="AC68" i="172"/>
  <c r="AD68" i="172" s="1"/>
  <c r="AF68" i="172" s="1"/>
  <c r="S68" i="172"/>
  <c r="K68" i="172"/>
  <c r="AC67" i="172"/>
  <c r="AD67" i="172" s="1"/>
  <c r="AF67" i="172" s="1"/>
  <c r="S67" i="172"/>
  <c r="K67" i="172"/>
  <c r="AC66" i="172"/>
  <c r="AD66" i="172" s="1"/>
  <c r="AF66" i="172" s="1"/>
  <c r="S66" i="172"/>
  <c r="K66" i="172"/>
  <c r="AC65" i="172"/>
  <c r="AD65" i="172" s="1"/>
  <c r="AF65" i="172" s="1"/>
  <c r="S65" i="172"/>
  <c r="K65" i="172"/>
  <c r="AC64" i="172"/>
  <c r="AD64" i="172" s="1"/>
  <c r="AF64" i="172" s="1"/>
  <c r="S64" i="172"/>
  <c r="K64" i="172"/>
  <c r="AC63" i="172"/>
  <c r="AD63" i="172" s="1"/>
  <c r="AF63" i="172" s="1"/>
  <c r="S63" i="172"/>
  <c r="K63" i="172"/>
  <c r="AC62" i="172"/>
  <c r="AD62" i="172" s="1"/>
  <c r="AF62" i="172" s="1"/>
  <c r="S62" i="172"/>
  <c r="K62" i="172"/>
  <c r="AC61" i="172"/>
  <c r="AD61" i="172" s="1"/>
  <c r="AF61" i="172" s="1"/>
  <c r="S61" i="172"/>
  <c r="K61" i="172"/>
  <c r="AC60" i="172"/>
  <c r="AD60" i="172" s="1"/>
  <c r="AF60" i="172" s="1"/>
  <c r="S60" i="172"/>
  <c r="K60" i="172"/>
  <c r="AC59" i="172"/>
  <c r="AD59" i="172" s="1"/>
  <c r="AF59" i="172" s="1"/>
  <c r="S59" i="172"/>
  <c r="K59" i="172"/>
  <c r="AC58" i="172"/>
  <c r="AD58" i="172" s="1"/>
  <c r="AF58" i="172" s="1"/>
  <c r="S58" i="172"/>
  <c r="K58" i="172"/>
  <c r="AC57" i="172"/>
  <c r="AD57" i="172" s="1"/>
  <c r="AF57" i="172" s="1"/>
  <c r="S57" i="172"/>
  <c r="K57" i="172"/>
  <c r="AC56" i="172"/>
  <c r="AD56" i="172" s="1"/>
  <c r="AF56" i="172" s="1"/>
  <c r="S56" i="172"/>
  <c r="K56" i="172"/>
  <c r="AC55" i="172"/>
  <c r="AD55" i="172" s="1"/>
  <c r="AF55" i="172" s="1"/>
  <c r="S55" i="172"/>
  <c r="K55" i="172"/>
  <c r="AC54" i="172"/>
  <c r="AD54" i="172" s="1"/>
  <c r="AF54" i="172" s="1"/>
  <c r="S54" i="172"/>
  <c r="K54" i="172"/>
  <c r="AC53" i="172"/>
  <c r="AD53" i="172" s="1"/>
  <c r="AF53" i="172" s="1"/>
  <c r="S53" i="172"/>
  <c r="K53" i="172"/>
  <c r="AC52" i="172"/>
  <c r="AD52" i="172" s="1"/>
  <c r="AF52" i="172" s="1"/>
  <c r="S52" i="172"/>
  <c r="K52" i="172"/>
  <c r="AC51" i="172"/>
  <c r="AD51" i="172" s="1"/>
  <c r="AF51" i="172" s="1"/>
  <c r="S51" i="172"/>
  <c r="K51" i="172"/>
  <c r="AC50" i="172"/>
  <c r="AD50" i="172" s="1"/>
  <c r="AF50" i="172" s="1"/>
  <c r="S50" i="172"/>
  <c r="K50" i="172"/>
  <c r="AC49" i="172"/>
  <c r="AD49" i="172" s="1"/>
  <c r="AF49" i="172" s="1"/>
  <c r="S49" i="172"/>
  <c r="K49" i="172"/>
  <c r="AC48" i="172"/>
  <c r="AD48" i="172" s="1"/>
  <c r="AF48" i="172" s="1"/>
  <c r="S48" i="172"/>
  <c r="K48" i="172"/>
  <c r="AC47" i="172"/>
  <c r="AD47" i="172" s="1"/>
  <c r="AF47" i="172" s="1"/>
  <c r="S47" i="172"/>
  <c r="K47" i="172"/>
  <c r="AC46" i="172"/>
  <c r="AD46" i="172" s="1"/>
  <c r="AF46" i="172" s="1"/>
  <c r="S46" i="172"/>
  <c r="K46" i="172"/>
  <c r="AC45" i="172"/>
  <c r="AD45" i="172" s="1"/>
  <c r="AF45" i="172" s="1"/>
  <c r="S45" i="172"/>
  <c r="K45" i="172"/>
  <c r="AC44" i="172"/>
  <c r="AD44" i="172" s="1"/>
  <c r="AF44" i="172" s="1"/>
  <c r="S44" i="172"/>
  <c r="K44" i="172"/>
  <c r="AC43" i="172"/>
  <c r="AD43" i="172" s="1"/>
  <c r="AF43" i="172" s="1"/>
  <c r="S43" i="172"/>
  <c r="K43" i="172"/>
  <c r="AC42" i="172"/>
  <c r="AD42" i="172" s="1"/>
  <c r="AF42" i="172" s="1"/>
  <c r="S42" i="172"/>
  <c r="K42" i="172"/>
  <c r="AC41" i="172"/>
  <c r="AD41" i="172" s="1"/>
  <c r="AF41" i="172" s="1"/>
  <c r="S41" i="172"/>
  <c r="K41" i="172"/>
  <c r="AC40" i="172"/>
  <c r="AD40" i="172" s="1"/>
  <c r="AF40" i="172" s="1"/>
  <c r="S40" i="172"/>
  <c r="K40" i="172"/>
  <c r="AC39" i="172"/>
  <c r="AD39" i="172" s="1"/>
  <c r="AF39" i="172" s="1"/>
  <c r="S39" i="172"/>
  <c r="K39" i="172"/>
  <c r="AC38" i="172"/>
  <c r="AD38" i="172" s="1"/>
  <c r="AF38" i="172" s="1"/>
  <c r="S38" i="172"/>
  <c r="K38" i="172"/>
  <c r="AC37" i="172"/>
  <c r="AD37" i="172" s="1"/>
  <c r="AF37" i="172" s="1"/>
  <c r="S37" i="172"/>
  <c r="K37" i="172"/>
  <c r="AC36" i="172"/>
  <c r="AD36" i="172" s="1"/>
  <c r="AF36" i="172" s="1"/>
  <c r="S36" i="172"/>
  <c r="K36" i="172"/>
  <c r="AC35" i="172"/>
  <c r="AD35" i="172" s="1"/>
  <c r="AF35" i="172" s="1"/>
  <c r="S35" i="172"/>
  <c r="K35" i="172"/>
  <c r="AC34" i="172"/>
  <c r="AD34" i="172" s="1"/>
  <c r="AF34" i="172" s="1"/>
  <c r="S34" i="172"/>
  <c r="K34" i="172"/>
  <c r="AC33" i="172"/>
  <c r="AD33" i="172" s="1"/>
  <c r="AF33" i="172" s="1"/>
  <c r="S33" i="172"/>
  <c r="K33" i="172"/>
  <c r="AC32" i="172"/>
  <c r="AD32" i="172" s="1"/>
  <c r="AF32" i="172" s="1"/>
  <c r="S32" i="172"/>
  <c r="K32" i="172"/>
  <c r="AC31" i="172"/>
  <c r="AD31" i="172" s="1"/>
  <c r="AF31" i="172" s="1"/>
  <c r="S31" i="172"/>
  <c r="K31" i="172"/>
  <c r="AC30" i="172"/>
  <c r="AD30" i="172" s="1"/>
  <c r="AF30" i="172" s="1"/>
  <c r="S30" i="172"/>
  <c r="K30" i="172"/>
  <c r="AC29" i="172"/>
  <c r="AD29" i="172" s="1"/>
  <c r="AF29" i="172" s="1"/>
  <c r="S29" i="172"/>
  <c r="K29" i="172"/>
  <c r="AC28" i="172"/>
  <c r="AD28" i="172" s="1"/>
  <c r="AF28" i="172" s="1"/>
  <c r="S28" i="172"/>
  <c r="K28" i="172"/>
  <c r="AC27" i="172"/>
  <c r="AD27" i="172" s="1"/>
  <c r="AF27" i="172" s="1"/>
  <c r="S27" i="172"/>
  <c r="K27" i="172"/>
  <c r="AC26" i="172"/>
  <c r="AD26" i="172" s="1"/>
  <c r="AF26" i="172" s="1"/>
  <c r="S26" i="172"/>
  <c r="K26" i="172"/>
  <c r="AC25" i="172"/>
  <c r="AD25" i="172" s="1"/>
  <c r="AF25" i="172" s="1"/>
  <c r="S25" i="172"/>
  <c r="K25" i="172"/>
  <c r="AC24" i="172"/>
  <c r="AD24" i="172" s="1"/>
  <c r="AF24" i="172" s="1"/>
  <c r="S24" i="172"/>
  <c r="K24" i="172"/>
  <c r="AC23" i="172"/>
  <c r="AD23" i="172" s="1"/>
  <c r="AF23" i="172" s="1"/>
  <c r="S23" i="172"/>
  <c r="K23" i="172"/>
  <c r="AC22" i="172"/>
  <c r="AD22" i="172" s="1"/>
  <c r="AF22" i="172" s="1"/>
  <c r="S22" i="172"/>
  <c r="K22" i="172"/>
  <c r="AC21" i="172"/>
  <c r="AD21" i="172" s="1"/>
  <c r="AF21" i="172" s="1"/>
  <c r="S21" i="172"/>
  <c r="K21" i="172"/>
  <c r="AC20" i="172"/>
  <c r="AD20" i="172" s="1"/>
  <c r="AF20" i="172" s="1"/>
  <c r="S20" i="172"/>
  <c r="K20" i="172"/>
  <c r="AC19" i="172"/>
  <c r="AD19" i="172" s="1"/>
  <c r="AF19" i="172" s="1"/>
  <c r="S19" i="172"/>
  <c r="K19" i="172"/>
  <c r="AC18" i="172"/>
  <c r="AD18" i="172" s="1"/>
  <c r="AF18" i="172" s="1"/>
  <c r="S18" i="172"/>
  <c r="K18" i="172"/>
  <c r="AC17" i="172"/>
  <c r="AD17" i="172" s="1"/>
  <c r="AF17" i="172" s="1"/>
  <c r="S17" i="172"/>
  <c r="K17" i="172"/>
  <c r="AC16" i="172"/>
  <c r="AD16" i="172" s="1"/>
  <c r="AF16" i="172" s="1"/>
  <c r="S16" i="172"/>
  <c r="K16" i="172"/>
  <c r="AC15" i="172"/>
  <c r="AD15" i="172" s="1"/>
  <c r="AF15" i="172" s="1"/>
  <c r="S15" i="172"/>
  <c r="K15" i="172"/>
  <c r="AC14" i="172"/>
  <c r="AD14" i="172" s="1"/>
  <c r="AF14" i="172" s="1"/>
  <c r="S14" i="172"/>
  <c r="K14" i="172"/>
  <c r="AC13" i="172"/>
  <c r="AD13" i="172" s="1"/>
  <c r="AF13" i="172" s="1"/>
  <c r="S13" i="172"/>
  <c r="K13" i="172"/>
  <c r="AC12" i="172"/>
  <c r="AD12" i="172" s="1"/>
  <c r="AF12" i="172" s="1"/>
  <c r="S12" i="172"/>
  <c r="K12" i="172"/>
  <c r="AC11" i="172"/>
  <c r="AD11" i="172" s="1"/>
  <c r="AF11" i="172" s="1"/>
  <c r="S11" i="172"/>
  <c r="K11" i="172"/>
  <c r="AC10" i="172"/>
  <c r="AD10" i="172" s="1"/>
  <c r="AF10" i="172" s="1"/>
  <c r="S10" i="172"/>
  <c r="K10" i="172"/>
  <c r="AC9" i="172"/>
  <c r="AD9" i="172" s="1"/>
  <c r="AF9" i="172" s="1"/>
  <c r="S9" i="172"/>
  <c r="K9" i="172"/>
  <c r="AC8" i="172"/>
  <c r="AD8" i="172" s="1"/>
  <c r="AF8" i="172" s="1"/>
  <c r="S8" i="172"/>
  <c r="K8" i="172"/>
  <c r="AC7" i="172"/>
  <c r="AD7" i="172" s="1"/>
  <c r="AF7" i="172" s="1"/>
  <c r="S7" i="172"/>
  <c r="M7" i="172"/>
  <c r="K7" i="172"/>
  <c r="AC6" i="172"/>
  <c r="AD6" i="172" s="1"/>
  <c r="AF6" i="172" s="1"/>
  <c r="K6" i="172"/>
  <c r="AC5" i="172"/>
  <c r="AD5" i="172" s="1"/>
  <c r="AF5" i="172" s="1"/>
  <c r="K5" i="172"/>
  <c r="AC4" i="172"/>
  <c r="AD4" i="172" s="1"/>
  <c r="AF4" i="172" s="1"/>
  <c r="K4" i="172"/>
  <c r="AC3" i="172"/>
  <c r="AD3" i="172" s="1"/>
  <c r="AF3" i="172" s="1"/>
  <c r="K3" i="172"/>
  <c r="AC2" i="172"/>
  <c r="AD2" i="172" s="1"/>
  <c r="AF2" i="172" s="1"/>
  <c r="K2" i="172"/>
  <c r="P4" i="204" l="1"/>
  <c r="P7" i="204"/>
  <c r="P2" i="204"/>
  <c r="P5" i="204"/>
  <c r="P3" i="204"/>
  <c r="P6" i="204"/>
  <c r="O27" i="208"/>
  <c r="O44" i="208"/>
  <c r="O69" i="208"/>
  <c r="O3" i="208"/>
  <c r="O28" i="208"/>
  <c r="O45" i="208"/>
  <c r="O4" i="208"/>
  <c r="O29" i="208"/>
  <c r="O53" i="208"/>
  <c r="O5" i="208"/>
  <c r="O32" i="208"/>
  <c r="O59" i="208"/>
  <c r="O11" i="208"/>
  <c r="O35" i="208"/>
  <c r="O60" i="208"/>
  <c r="O13" i="208"/>
  <c r="O36" i="208"/>
  <c r="O64" i="208"/>
  <c r="O21" i="208"/>
  <c r="O37" i="208"/>
  <c r="O67" i="208"/>
  <c r="O22" i="208"/>
  <c r="O43" i="208"/>
  <c r="O68" i="208"/>
  <c r="O55" i="208"/>
  <c r="O42" i="208"/>
  <c r="O18" i="208"/>
  <c r="O9" i="208"/>
  <c r="O2" i="208"/>
  <c r="O34" i="208"/>
  <c r="O31" i="208"/>
  <c r="O7" i="208"/>
  <c r="O70" i="208"/>
  <c r="O47" i="208"/>
  <c r="O23" i="208"/>
  <c r="O8" i="208"/>
  <c r="O48" i="208"/>
  <c r="O16" i="208"/>
  <c r="O54" i="208"/>
  <c r="O40" i="208"/>
  <c r="O15" i="208"/>
  <c r="O57" i="208"/>
  <c r="O73" i="208"/>
  <c r="O61" i="208"/>
  <c r="O39" i="208"/>
  <c r="O56" i="208"/>
  <c r="O66" i="208"/>
  <c r="O62" i="208"/>
  <c r="O51" i="208"/>
  <c r="O24" i="208"/>
  <c r="O49" i="208"/>
  <c r="O41" i="208"/>
  <c r="O17" i="208"/>
  <c r="O26" i="208"/>
  <c r="O46" i="208"/>
  <c r="O52" i="208"/>
  <c r="O58" i="208"/>
  <c r="O14" i="208"/>
  <c r="O65" i="208"/>
  <c r="O30" i="208"/>
  <c r="O6" i="208"/>
  <c r="O10" i="208"/>
  <c r="O50" i="208"/>
  <c r="O12" i="208"/>
  <c r="O19" i="208"/>
  <c r="O63" i="208"/>
  <c r="O71" i="208"/>
  <c r="O38" i="208"/>
  <c r="O20" i="208"/>
  <c r="O33" i="208"/>
  <c r="O72" i="208"/>
  <c r="O25" i="208"/>
  <c r="B23" i="179"/>
  <c r="E17" i="179"/>
  <c r="AD267" i="172"/>
  <c r="AF267" i="172" s="1"/>
  <c r="B26" i="170" l="1" a="1"/>
  <c r="B26" i="170" s="1"/>
  <c r="E26" i="179"/>
  <c r="E28" i="17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<sst xmlns="http://schemas.openxmlformats.org/spreadsheetml/2006/main" count="70195" uniqueCount="5714">
  <si>
    <t>N° CLIENTE</t>
  </si>
  <si>
    <t>CLIENTE</t>
  </si>
  <si>
    <t>RUT</t>
  </si>
  <si>
    <t>CONTACTO</t>
  </si>
  <si>
    <t>OBSERVACIÓN</t>
  </si>
  <si>
    <t>TRANSPORTE HUACHRABA LUIS GUAGARDO</t>
  </si>
  <si>
    <t>NO</t>
  </si>
  <si>
    <t>LEO NAVARRO</t>
  </si>
  <si>
    <t>18302892-8</t>
  </si>
  <si>
    <t>SI</t>
  </si>
  <si>
    <t xml:space="preserve">CRISTIAN URRIAGA </t>
  </si>
  <si>
    <t>76247579-9</t>
  </si>
  <si>
    <t>BRISSA MARIN</t>
  </si>
  <si>
    <t>76497928-1</t>
  </si>
  <si>
    <t>EDGARDO VASQUEZ</t>
  </si>
  <si>
    <t>77055666-K</t>
  </si>
  <si>
    <t>GABRIEL ARACENA/TRANS ARACENA</t>
  </si>
  <si>
    <t>77003634-8</t>
  </si>
  <si>
    <t>ROBERTO AMPUERO</t>
  </si>
  <si>
    <t>11290396-8</t>
  </si>
  <si>
    <t>ERNESTO CAUTIVO</t>
  </si>
  <si>
    <t>76054444-2</t>
  </si>
  <si>
    <t>ALEJANDRO PADILLA</t>
  </si>
  <si>
    <t>EXPRESS CARGO</t>
  </si>
  <si>
    <t>HUGO FUENZALIDA</t>
  </si>
  <si>
    <t>9641603-3</t>
  </si>
  <si>
    <t>NANJARY</t>
  </si>
  <si>
    <t>14587574-9</t>
  </si>
  <si>
    <t>HECTOR RAMIREZ</t>
  </si>
  <si>
    <t>GUIDO CASTRO</t>
  </si>
  <si>
    <t>76358459-3</t>
  </si>
  <si>
    <t>TRANSPORTE TRANSAL LTDA</t>
  </si>
  <si>
    <t>76797240-7</t>
  </si>
  <si>
    <t>FDO GONCALVES</t>
  </si>
  <si>
    <t>12371511-2</t>
  </si>
  <si>
    <t>HERNAN MUÑOZ</t>
  </si>
  <si>
    <t>9884089-5</t>
  </si>
  <si>
    <t>ALEXIS BARRIL</t>
  </si>
  <si>
    <t>LUIS PADILLA</t>
  </si>
  <si>
    <t>7395200-K</t>
  </si>
  <si>
    <t>TRANSPORT PEREIRA/CELSO PEREIRA</t>
  </si>
  <si>
    <t>96707410-1</t>
  </si>
  <si>
    <t>CARLOS ORDENEZ</t>
  </si>
  <si>
    <t>8121503-0</t>
  </si>
  <si>
    <t>IBACETA HNO</t>
  </si>
  <si>
    <t>76262354-4</t>
  </si>
  <si>
    <t>DAVID ARAVENA</t>
  </si>
  <si>
    <t>R Y R/ RIVERA Y RIVERA</t>
  </si>
  <si>
    <t>77693690-1</t>
  </si>
  <si>
    <t>JUAN PABLO PINO</t>
  </si>
  <si>
    <t>77216913-2</t>
  </si>
  <si>
    <t>FDO MAUREIRA</t>
  </si>
  <si>
    <t>9837068-4</t>
  </si>
  <si>
    <t>GONZALO QUIÑONEZ</t>
  </si>
  <si>
    <t>LOGISTICA FERIS</t>
  </si>
  <si>
    <t>76935415-8</t>
  </si>
  <si>
    <t>AGENCIA CARVACHO</t>
  </si>
  <si>
    <t>76527528-8</t>
  </si>
  <si>
    <t>OMAR  MORALES/VALPOSAI</t>
  </si>
  <si>
    <t>76594511-9</t>
  </si>
  <si>
    <t>JOSE CEA</t>
  </si>
  <si>
    <t xml:space="preserve">TRANS VERGARA </t>
  </si>
  <si>
    <t>77657962-9</t>
  </si>
  <si>
    <t xml:space="preserve">DANTE AMIGO </t>
  </si>
  <si>
    <t>WENSESLAVO ARAYA</t>
  </si>
  <si>
    <t>9688961-5</t>
  </si>
  <si>
    <t>PRAVAZ  LTD</t>
  </si>
  <si>
    <t>76378293-k</t>
  </si>
  <si>
    <t>MARCOS CAMPOS</t>
  </si>
  <si>
    <t>76279652-K</t>
  </si>
  <si>
    <t>GONZALOS FIGUEROA</t>
  </si>
  <si>
    <t>13544718-8</t>
  </si>
  <si>
    <t>JYP /JAQUELINE  BELMAR</t>
  </si>
  <si>
    <t>76397362-k</t>
  </si>
  <si>
    <t>RICARDO FARÍAS/TRANS H FARIAS</t>
  </si>
  <si>
    <t>77228516-7</t>
  </si>
  <si>
    <t>LUIS ALLENDES</t>
  </si>
  <si>
    <t>17559505-9</t>
  </si>
  <si>
    <t>LUIS ALBERTO ACEVEDO</t>
  </si>
  <si>
    <t>5933706-8</t>
  </si>
  <si>
    <t>TRANS PANQUEHUE</t>
  </si>
  <si>
    <t>76962452-K</t>
  </si>
  <si>
    <t>JAIME VICENCIO (CAMIONES DE COCA COLA)</t>
  </si>
  <si>
    <t>8231090-8</t>
  </si>
  <si>
    <t>MARCOS GONZALEZ</t>
  </si>
  <si>
    <t>GUSTAVO SANCHEZ</t>
  </si>
  <si>
    <t>76505448-6</t>
  </si>
  <si>
    <t>TRASNSPORTES PUCALAN</t>
  </si>
  <si>
    <t>TRANSPORT FAGGON GUILLERMO GOMEZ</t>
  </si>
  <si>
    <t>76332465-6</t>
  </si>
  <si>
    <t>EDWIN ORELLANA</t>
  </si>
  <si>
    <t>94166810-3</t>
  </si>
  <si>
    <t>JAVIER VILLAVICENCIO</t>
  </si>
  <si>
    <t>76307585-0</t>
  </si>
  <si>
    <t>NUÑEZ Y CACERES SPA</t>
  </si>
  <si>
    <t>76851261-2</t>
  </si>
  <si>
    <t>MANUEL GALVEZ</t>
  </si>
  <si>
    <t>15343337-2</t>
  </si>
  <si>
    <t>P D P (JUAN VILCHEZ)</t>
  </si>
  <si>
    <t>10968312-4</t>
  </si>
  <si>
    <t>AGUAS PUQUEN (CAMILO)</t>
  </si>
  <si>
    <t>RAGEB</t>
  </si>
  <si>
    <t>76037981-6</t>
  </si>
  <si>
    <t>PRAMAX</t>
  </si>
  <si>
    <t>76457926-7</t>
  </si>
  <si>
    <t>JONATHAN ARANGUI</t>
  </si>
  <si>
    <t>VIVIANA GALEA( LOS HERMANOS</t>
  </si>
  <si>
    <t>76268546-9</t>
  </si>
  <si>
    <t>HECTOR LUCERO</t>
  </si>
  <si>
    <t>10971719-3</t>
  </si>
  <si>
    <t>QUETRANS</t>
  </si>
  <si>
    <t>76458918-1</t>
  </si>
  <si>
    <t>TH LARRAGUIBEL</t>
  </si>
  <si>
    <t>76003727-3</t>
  </si>
  <si>
    <t>TRANS RBC RODOLFO BALLADARES</t>
  </si>
  <si>
    <t>6506163-5</t>
  </si>
  <si>
    <t>TRANS MUÑOZ (HECTOR MUÑOZ)</t>
  </si>
  <si>
    <t>76578897-8</t>
  </si>
  <si>
    <t>ALEJANDRO LOPEZ CANALES</t>
  </si>
  <si>
    <t>18031649-3</t>
  </si>
  <si>
    <t>TRASNPORTES NUEVO MUNDO</t>
  </si>
  <si>
    <t>76569959-2</t>
  </si>
  <si>
    <t>DOMADES SPA (HEINZ HUAILQUIL</t>
  </si>
  <si>
    <t>76484027-5</t>
  </si>
  <si>
    <t>AZOCAR</t>
  </si>
  <si>
    <t>76341301-2</t>
  </si>
  <si>
    <t>JORGE DONOSO</t>
  </si>
  <si>
    <t>14266530-1</t>
  </si>
  <si>
    <t>JORGE TAPIA OYARZUN</t>
  </si>
  <si>
    <t>9934793-7</t>
  </si>
  <si>
    <t>RODRIGO BECERRA</t>
  </si>
  <si>
    <t>16402901-8</t>
  </si>
  <si>
    <t>HUGO MARTEL</t>
  </si>
  <si>
    <t>76932390-2</t>
  </si>
  <si>
    <t>TRANS SAN PABLO/GRILLET</t>
  </si>
  <si>
    <t xml:space="preserve">78794830-8 </t>
  </si>
  <si>
    <t>TRANSP GALEA// RODRIGO GALEA</t>
  </si>
  <si>
    <t xml:space="preserve">76435587- 3 </t>
  </si>
  <si>
    <t>OK TRANSPORTES</t>
  </si>
  <si>
    <t>76546135-9</t>
  </si>
  <si>
    <t>RICARDO SANTI  // LA DESPENSA SA</t>
  </si>
  <si>
    <t>76750659-7</t>
  </si>
  <si>
    <t>TRANS FRANCISCO GALAZ // AMADOR GALAZ</t>
  </si>
  <si>
    <t>76819766-0</t>
  </si>
  <si>
    <t xml:space="preserve">TRANSP GRUAS P Y G LTDA // MARCELO PEÑA </t>
  </si>
  <si>
    <t>76890485-5</t>
  </si>
  <si>
    <t>TRANS CENTRAL // MARCOS RIQUELME</t>
  </si>
  <si>
    <t>76771258-8</t>
  </si>
  <si>
    <t>TRANS DELGADO// S DELGADO</t>
  </si>
  <si>
    <t xml:space="preserve">76130032-6 </t>
  </si>
  <si>
    <t>CELESTE LOGISTICA/ MONICA COFRE</t>
  </si>
  <si>
    <t>CASTELLINI</t>
  </si>
  <si>
    <t>76501883-8</t>
  </si>
  <si>
    <t>SERV TAN</t>
  </si>
  <si>
    <t>78918740-1</t>
  </si>
  <si>
    <t>HERNAN LUCERO</t>
  </si>
  <si>
    <t>76785918-K</t>
  </si>
  <si>
    <t xml:space="preserve">ALEJANDRO DEL RIOS </t>
  </si>
  <si>
    <t>15097809-2</t>
  </si>
  <si>
    <t>TRAYDILL</t>
  </si>
  <si>
    <t>78543560-5</t>
  </si>
  <si>
    <t>RODOLFO GUERRA// MASTER LOGISTICA</t>
  </si>
  <si>
    <t>76614769-0</t>
  </si>
  <si>
    <t>MARIO MELO</t>
  </si>
  <si>
    <t>14300526-7</t>
  </si>
  <si>
    <t xml:space="preserve">VZ LOGISTIC // CARLOS ZAMORA </t>
  </si>
  <si>
    <t>76442617-7</t>
  </si>
  <si>
    <t xml:space="preserve">TRANS. SIGEC/RODOLFO CARRASCO </t>
  </si>
  <si>
    <t>76684590-8</t>
  </si>
  <si>
    <t>RJ TRANSTAINERS // HERNAN SAAVEDRA</t>
  </si>
  <si>
    <t>76649896-5</t>
  </si>
  <si>
    <t>JOSE GUZMAN //TRANS GUZMAN</t>
  </si>
  <si>
    <t>76384053-0</t>
  </si>
  <si>
    <t xml:space="preserve">NUEVE MILLAS </t>
  </si>
  <si>
    <t>76454489-7</t>
  </si>
  <si>
    <t>NUEVA AVENIDA // FRANSCISCO AVERDAÑO</t>
  </si>
  <si>
    <t>76404517-3</t>
  </si>
  <si>
    <t xml:space="preserve">PABLO QUEZADA // JIRET </t>
  </si>
  <si>
    <t>76740754-8</t>
  </si>
  <si>
    <t>TERRA LOGISTICA // OMAR ORTEGA</t>
  </si>
  <si>
    <t>76718388-7</t>
  </si>
  <si>
    <t>FRIAS Y QUERA</t>
  </si>
  <si>
    <t xml:space="preserve"> 78021540-2</t>
  </si>
  <si>
    <t>RICARDO CAMPOS</t>
  </si>
  <si>
    <t>13996737-2</t>
  </si>
  <si>
    <t>SUR PACIFICO</t>
  </si>
  <si>
    <t>76753906-1</t>
  </si>
  <si>
    <t>TRANSPORTES VECAM //VICENTE ESPINOZA</t>
  </si>
  <si>
    <t>76834875-8</t>
  </si>
  <si>
    <t>ECAS</t>
  </si>
  <si>
    <t>76074079-9</t>
  </si>
  <si>
    <t>BOTAZI</t>
  </si>
  <si>
    <t>76430676-7</t>
  </si>
  <si>
    <t>LAURA HENRRIQUEZ</t>
  </si>
  <si>
    <t>76718754-8</t>
  </si>
  <si>
    <t>TRANSPORTES PINTOS GONZALEZ LTDA</t>
  </si>
  <si>
    <t>76391925-0</t>
  </si>
  <si>
    <t>TRANS URICAMP</t>
  </si>
  <si>
    <t>76867858-8</t>
  </si>
  <si>
    <t>DAGOBERTO MEZA</t>
  </si>
  <si>
    <t>76816873-3</t>
  </si>
  <si>
    <t>TRANS CARTAGENA //NESTOR CARTAGENA HERNANDEZ</t>
  </si>
  <si>
    <t>76773450-6</t>
  </si>
  <si>
    <t>LAS LOMAS</t>
  </si>
  <si>
    <t>76454768-3</t>
  </si>
  <si>
    <t>SERGIO MONTANE</t>
  </si>
  <si>
    <t>8018779-3</t>
  </si>
  <si>
    <t>LUIS GUZMAN</t>
  </si>
  <si>
    <t>76177905-2</t>
  </si>
  <si>
    <t>MARCELO BIANCHI</t>
  </si>
  <si>
    <t>9631172-9</t>
  </si>
  <si>
    <t>TRANS CORREA SPA // CESAR CORREA</t>
  </si>
  <si>
    <t xml:space="preserve">76426672-2  </t>
  </si>
  <si>
    <t>JAVIER GODOY</t>
  </si>
  <si>
    <t>77037161-9</t>
  </si>
  <si>
    <t>ANDRES GRILLET</t>
  </si>
  <si>
    <t>13429957-6</t>
  </si>
  <si>
    <t>RICARDO MARIN/CUSTODIA MENSUAL BODEGA 2X20</t>
  </si>
  <si>
    <t>76698176-3</t>
  </si>
  <si>
    <t>COTRANS</t>
  </si>
  <si>
    <t>77151680-7</t>
  </si>
  <si>
    <t>TRANS CARGA TRINCADO</t>
  </si>
  <si>
    <t>78014064-K</t>
  </si>
  <si>
    <t>TRANS CURAUMA</t>
  </si>
  <si>
    <t>77549856-0</t>
  </si>
  <si>
    <t>RODRIGO GONZALEZ</t>
  </si>
  <si>
    <t>16665504- 8</t>
  </si>
  <si>
    <t>TRANS MFM/MAURICIO FERNANDEZ</t>
  </si>
  <si>
    <t>76565120-4</t>
  </si>
  <si>
    <t xml:space="preserve">TRANSDIN SPA </t>
  </si>
  <si>
    <t xml:space="preserve">77005244-0 </t>
  </si>
  <si>
    <t>(RALA)DYJ /SARA FUENZALIDA</t>
  </si>
  <si>
    <t>77691285-9</t>
  </si>
  <si>
    <t>ROYAL SERVICIO LOGISTICO LTDA</t>
  </si>
  <si>
    <t>76994160-6</t>
  </si>
  <si>
    <t>LOGISTICS CARGO/ PATRICIO VIDAL</t>
  </si>
  <si>
    <t>76122008-K</t>
  </si>
  <si>
    <t xml:space="preserve">VALTEM LTDA./WALTER TEMPESTTI </t>
  </si>
  <si>
    <t>76908629-3</t>
  </si>
  <si>
    <t>CAMILO POZO/CONTENEDORES PACIFICO SUR SPA</t>
  </si>
  <si>
    <t>77190544-7</t>
  </si>
  <si>
    <t>GREENLOG</t>
  </si>
  <si>
    <t>76118703-1</t>
  </si>
  <si>
    <t>INV. LOGITEK</t>
  </si>
  <si>
    <t>76126167-3</t>
  </si>
  <si>
    <t>DOLE CHILE</t>
  </si>
  <si>
    <t>94612000-6</t>
  </si>
  <si>
    <t>TRANS TANGO / JOSE ARANCIBIA</t>
  </si>
  <si>
    <t>14305336-9</t>
  </si>
  <si>
    <t>RAUL PINO /TRANS PINO</t>
  </si>
  <si>
    <t>3145074-8</t>
  </si>
  <si>
    <t xml:space="preserve">SAN NICOLAS </t>
  </si>
  <si>
    <t>77945930-6</t>
  </si>
  <si>
    <t>VTM LOGISTICS / GUSTAVO PINTO</t>
  </si>
  <si>
    <t>76119223-K</t>
  </si>
  <si>
    <t>TRANS MIRANDA / LOGISTICA IZARRA</t>
  </si>
  <si>
    <t>77093327-7</t>
  </si>
  <si>
    <t>QUINTA COSTA</t>
  </si>
  <si>
    <t>77078424-7</t>
  </si>
  <si>
    <t>MAGGIO / GASTON GUZMAN</t>
  </si>
  <si>
    <t>76763507-9</t>
  </si>
  <si>
    <t>SPL/SOUTH PACIFIC</t>
  </si>
  <si>
    <t>76589973-7</t>
  </si>
  <si>
    <t>TRANS ANDINO</t>
  </si>
  <si>
    <t>76547480-9</t>
  </si>
  <si>
    <t xml:space="preserve">SUD LOGISTIC </t>
  </si>
  <si>
    <t>76374686-0</t>
  </si>
  <si>
    <t>PROTRANS SPA/PRIZE</t>
  </si>
  <si>
    <t>76306134-5</t>
  </si>
  <si>
    <t xml:space="preserve">FRULOG </t>
  </si>
  <si>
    <t>76828647-7</t>
  </si>
  <si>
    <t>VICTOR HERNANDEZ / ARRIENDO BODEGA TORNERO</t>
  </si>
  <si>
    <t>TRANS VARLEY</t>
  </si>
  <si>
    <t>76174806-8</t>
  </si>
  <si>
    <t>TRANS BELEN</t>
  </si>
  <si>
    <t>76090016-8</t>
  </si>
  <si>
    <t>TRANS RO / RODRIGO OROZCO</t>
  </si>
  <si>
    <t>76177939-7</t>
  </si>
  <si>
    <t xml:space="preserve">DECANOTRANS </t>
  </si>
  <si>
    <t>76801647-K</t>
  </si>
  <si>
    <t>JOSE NEGRETE</t>
  </si>
  <si>
    <t>TRANS AVELLO</t>
  </si>
  <si>
    <t>GLOBAL CARGO</t>
  </si>
  <si>
    <t>76056104-5</t>
  </si>
  <si>
    <t>SURTERRA</t>
  </si>
  <si>
    <t>77631370-K</t>
  </si>
  <si>
    <t>ERFRUT/STA TERESITA</t>
  </si>
  <si>
    <t>76184752-K</t>
  </si>
  <si>
    <t xml:space="preserve">TRANSPORTES SANTELICE E HIJOS </t>
  </si>
  <si>
    <t>76266943-9</t>
  </si>
  <si>
    <t>TRANS CL VICTOR LIBERON</t>
  </si>
  <si>
    <t>77475200-5</t>
  </si>
  <si>
    <t>JOSE GONZALEZ</t>
  </si>
  <si>
    <t>6730884-0</t>
  </si>
  <si>
    <t>DANILO ESQUIVEL/ D.I.E.B. ELECTRICO</t>
  </si>
  <si>
    <t>77392473-2</t>
  </si>
  <si>
    <t xml:space="preserve">JOSE IGNACIO ENERO </t>
  </si>
  <si>
    <t>73083558-7</t>
  </si>
  <si>
    <t>LYD CARGO</t>
  </si>
  <si>
    <t>77143598- K</t>
  </si>
  <si>
    <t>LOGISTICA IBO</t>
  </si>
  <si>
    <t>76056575-K</t>
  </si>
  <si>
    <t>HP LOGISTICA</t>
  </si>
  <si>
    <t>77288345-5</t>
  </si>
  <si>
    <t>TRUCK TRANSPORT</t>
  </si>
  <si>
    <t>76304641-9</t>
  </si>
  <si>
    <t>ZEAL SERV LOGISTICA</t>
  </si>
  <si>
    <t>76245966-3</t>
  </si>
  <si>
    <t>DISAN LTDA</t>
  </si>
  <si>
    <t>76354110-K</t>
  </si>
  <si>
    <t>SAN EXPEDITO</t>
  </si>
  <si>
    <t>76217435-9</t>
  </si>
  <si>
    <t>INGACIO RODRIGUEZ /ARRIEDO BODEGA/DISTRIBUIDORA LA PERLA</t>
  </si>
  <si>
    <t>77.168.916-7</t>
  </si>
  <si>
    <t>RPT</t>
  </si>
  <si>
    <t>77067312-7</t>
  </si>
  <si>
    <t>TRANS SARIEGO</t>
  </si>
  <si>
    <t>13429725-5</t>
  </si>
  <si>
    <t>TRANS CABAZ</t>
  </si>
  <si>
    <t xml:space="preserve">76442488-3 </t>
  </si>
  <si>
    <t>TRANS INVERSAL/PISCIS</t>
  </si>
  <si>
    <t>76344130-K</t>
  </si>
  <si>
    <t>SERGIO GONZALEZ</t>
  </si>
  <si>
    <t>15718505-5</t>
  </si>
  <si>
    <t>JORGE BECERRA SALAZAR MECANICO/ARRIENDO BODEGA</t>
  </si>
  <si>
    <t>TRANS SOTRAP</t>
  </si>
  <si>
    <t>76708754-3</t>
  </si>
  <si>
    <t>SUDTRANS</t>
  </si>
  <si>
    <t>96603760-1</t>
  </si>
  <si>
    <t>TRANS ARIAS/RAUL ARIAS</t>
  </si>
  <si>
    <t>6715167-4</t>
  </si>
  <si>
    <t>TRANS SAN LUIS SPA</t>
  </si>
  <si>
    <t>77266715-9</t>
  </si>
  <si>
    <t>TRANS 2C/ JORGE CEBALLOS</t>
  </si>
  <si>
    <t>77499067-4</t>
  </si>
  <si>
    <t>GRUPO LOGISTICO</t>
  </si>
  <si>
    <t>76010628-3</t>
  </si>
  <si>
    <t>PERROT</t>
  </si>
  <si>
    <t>76392313-4</t>
  </si>
  <si>
    <t>RAL LOGISTICA</t>
  </si>
  <si>
    <t>76277269-8</t>
  </si>
  <si>
    <t>ANDROMEDA</t>
  </si>
  <si>
    <t>76566674-0</t>
  </si>
  <si>
    <t>TOTAL LOGISTICA</t>
  </si>
  <si>
    <t>76715977-3</t>
  </si>
  <si>
    <t>TROCABISO</t>
  </si>
  <si>
    <t>76688212-9</t>
  </si>
  <si>
    <t xml:space="preserve">TRANS VPP </t>
  </si>
  <si>
    <t>77309231-1</t>
  </si>
  <si>
    <t>BONONATO</t>
  </si>
  <si>
    <t>77727417-7</t>
  </si>
  <si>
    <t>EL TREBOL</t>
  </si>
  <si>
    <t>76321621-7</t>
  </si>
  <si>
    <t>INVERSEP</t>
  </si>
  <si>
    <t>77257511-4</t>
  </si>
  <si>
    <t>TRANS BRAVO</t>
  </si>
  <si>
    <t xml:space="preserve"> 77862070-7</t>
  </si>
  <si>
    <t xml:space="preserve">ALEJANDRO   MUÑOZ SALINAS </t>
  </si>
  <si>
    <t>16753947-5</t>
  </si>
  <si>
    <t>TRANS RUTA FRIGO SPA</t>
  </si>
  <si>
    <t>77523532-2</t>
  </si>
  <si>
    <t>VERFRUT</t>
  </si>
  <si>
    <t>78029510-4</t>
  </si>
  <si>
    <t>ENRIQUE ARREDONDO / ARRIENDO BODEGA IGEMA ASCENSORES</t>
  </si>
  <si>
    <t>77643410-8</t>
  </si>
  <si>
    <t>TRANS GARAY</t>
  </si>
  <si>
    <t>76789077-K</t>
  </si>
  <si>
    <t>Empresa</t>
  </si>
  <si>
    <t>Rut Empresa</t>
  </si>
  <si>
    <t>Tipo Carga</t>
  </si>
  <si>
    <t>Valor Inicial</t>
  </si>
  <si>
    <t>1X40 DRY VACIO</t>
  </si>
  <si>
    <t>1X20 DRY VACIO</t>
  </si>
  <si>
    <t>1X40 RF VACIO</t>
  </si>
  <si>
    <t>1X20 RF VACIO</t>
  </si>
  <si>
    <t>CATEGORÍA</t>
  </si>
  <si>
    <t>RESPUESTA</t>
  </si>
  <si>
    <t>LOGÍSTICA HONU MATUA SPA.</t>
  </si>
  <si>
    <t>N° INGRESO</t>
  </si>
  <si>
    <t>76.999.109-3</t>
  </si>
  <si>
    <t xml:space="preserve">DOLE CHILE </t>
  </si>
  <si>
    <t>N° INGR</t>
  </si>
  <si>
    <t>RUT CLIENTE</t>
  </si>
  <si>
    <t>78021540-2</t>
  </si>
  <si>
    <t>CONDUCTOR</t>
  </si>
  <si>
    <t xml:space="preserve">ALEJANDRO MUÑOZ </t>
  </si>
  <si>
    <t>RUT CLIENTE:</t>
  </si>
  <si>
    <t>RUT CONDUCTOR</t>
  </si>
  <si>
    <t>13432278-0</t>
  </si>
  <si>
    <t>CONDUCTOR:</t>
  </si>
  <si>
    <t>PATENTE</t>
  </si>
  <si>
    <t>AH5073</t>
  </si>
  <si>
    <t>RUT CONDUCTOR:</t>
  </si>
  <si>
    <t>FECHA INGRESO</t>
  </si>
  <si>
    <t>HORA INGRESO</t>
  </si>
  <si>
    <t>Tipo carga</t>
  </si>
  <si>
    <t>CANTIDAD</t>
  </si>
  <si>
    <t>ACCIÓN</t>
  </si>
  <si>
    <t>CUSTODIA</t>
  </si>
  <si>
    <t>SOBREDIMENSIONADO</t>
  </si>
  <si>
    <t>PENDIENTE</t>
  </si>
  <si>
    <t>N° CONTENEDOR</t>
  </si>
  <si>
    <t>A</t>
  </si>
  <si>
    <t>GUIA</t>
  </si>
  <si>
    <t>CORTINA</t>
  </si>
  <si>
    <t>N° Sellos</t>
  </si>
  <si>
    <t>HLG7115429</t>
  </si>
  <si>
    <t>UBICACIÓN</t>
  </si>
  <si>
    <t>2,f,I,2</t>
  </si>
  <si>
    <t>GATE IN</t>
  </si>
  <si>
    <t>Fono: 944746520</t>
  </si>
  <si>
    <t>PARA RETIRO INFORMAR VIA CORREO</t>
  </si>
  <si>
    <t>gatecontrol@honumatua.cl</t>
  </si>
  <si>
    <t>TIPO CARGA</t>
  </si>
  <si>
    <t>TELEFONO</t>
  </si>
  <si>
    <t>CC</t>
  </si>
  <si>
    <t>N° SELLOS</t>
  </si>
  <si>
    <t>VALOR INICIAL</t>
  </si>
  <si>
    <t>GATE OUT</t>
  </si>
  <si>
    <t>Juanjo</t>
  </si>
  <si>
    <t xml:space="preserve">FECHA RETIRO </t>
  </si>
  <si>
    <t>HORA RETIRO</t>
  </si>
  <si>
    <t>ANIBAL FLORES</t>
  </si>
  <si>
    <t>18257655-7</t>
  </si>
  <si>
    <t xml:space="preserve">JKDB 10 </t>
  </si>
  <si>
    <t xml:space="preserve">GATE OUT </t>
  </si>
  <si>
    <t>DÍAS</t>
  </si>
  <si>
    <t>VALOR FINAL</t>
  </si>
  <si>
    <t>IVA</t>
  </si>
  <si>
    <t>VALOR FINAL + IVA</t>
  </si>
  <si>
    <t>BOLETA</t>
  </si>
  <si>
    <t>www.honumatua.cl</t>
  </si>
  <si>
    <t>B</t>
  </si>
  <si>
    <t>2,e,I,1</t>
  </si>
  <si>
    <t>2,f,I,1</t>
  </si>
  <si>
    <t xml:space="preserve">AZOCAR </t>
  </si>
  <si>
    <t>DISTRIBUCIÓN DEL PATIO (Honu)</t>
  </si>
  <si>
    <t>LIBRE</t>
  </si>
  <si>
    <t xml:space="preserve"> </t>
  </si>
  <si>
    <t>MEDIO (20')</t>
  </si>
  <si>
    <t>LLENO (40' o 2x20')</t>
  </si>
  <si>
    <t>BAHÍA 1 - ALTURA 1</t>
  </si>
  <si>
    <t>BAHÍA 1 - ALTURA 2</t>
  </si>
  <si>
    <t>ZONA</t>
  </si>
  <si>
    <t>a</t>
  </si>
  <si>
    <t>b</t>
  </si>
  <si>
    <t>c</t>
  </si>
  <si>
    <t>d</t>
  </si>
  <si>
    <t>e</t>
  </si>
  <si>
    <t>LADO</t>
  </si>
  <si>
    <t>zona a (A)</t>
  </si>
  <si>
    <t>zona a (B)</t>
  </si>
  <si>
    <t>zona b (A)</t>
  </si>
  <si>
    <t>zona b (B)</t>
  </si>
  <si>
    <t>zona c (A)</t>
  </si>
  <si>
    <t>zona c (B)</t>
  </si>
  <si>
    <t>zona d (A)</t>
  </si>
  <si>
    <t>zona d (B)</t>
  </si>
  <si>
    <t>zona e (A)</t>
  </si>
  <si>
    <t>zona e (B)</t>
  </si>
  <si>
    <t>IZQUIERDA</t>
  </si>
  <si>
    <t>DERECHA</t>
  </si>
  <si>
    <t>BAHÍA 2 - ALTURA 1</t>
  </si>
  <si>
    <t>BAHÍA 2 - ALTURA 2</t>
  </si>
  <si>
    <t>f</t>
  </si>
  <si>
    <t>zona f (A)</t>
  </si>
  <si>
    <t>zona f (B)</t>
  </si>
  <si>
    <t>BAHÍA 3 - ALTURA 1</t>
  </si>
  <si>
    <t>BAHÍA 3 - ALTURA 2</t>
  </si>
  <si>
    <t>g</t>
  </si>
  <si>
    <t>zona g (A)</t>
  </si>
  <si>
    <t>zona g (B)</t>
  </si>
  <si>
    <t>Columna1</t>
  </si>
  <si>
    <t>CONTENEDORES</t>
  </si>
  <si>
    <t>ESTADO</t>
  </si>
  <si>
    <t xml:space="preserve">Gate Out </t>
  </si>
  <si>
    <t>TRANSPORTISTA</t>
  </si>
  <si>
    <t>RUT TRANSPORTISTA</t>
  </si>
  <si>
    <t>PATENTE5</t>
  </si>
  <si>
    <t>Valor final</t>
  </si>
  <si>
    <t>ESTADO6</t>
  </si>
  <si>
    <t xml:space="preserve">Observacion </t>
  </si>
  <si>
    <t>FILTRO</t>
  </si>
  <si>
    <t>JOSE ARANCIBIA</t>
  </si>
  <si>
    <t>5467607-7</t>
  </si>
  <si>
    <t>DCRV27</t>
  </si>
  <si>
    <t>BODEGA AZUL</t>
  </si>
  <si>
    <t>S/G</t>
  </si>
  <si>
    <t>S/S</t>
  </si>
  <si>
    <t>FP</t>
  </si>
  <si>
    <t>S/U</t>
  </si>
  <si>
    <t>N°128</t>
  </si>
  <si>
    <t>D</t>
  </si>
  <si>
    <t>SYSMAY SPA</t>
  </si>
  <si>
    <t>77566739-7</t>
  </si>
  <si>
    <t>MARCELL MALDONADO</t>
  </si>
  <si>
    <t>JXBP74</t>
  </si>
  <si>
    <t>TRIU052170-0</t>
  </si>
  <si>
    <t>B2P3F3A1</t>
  </si>
  <si>
    <t>N°00</t>
  </si>
  <si>
    <t>16812844-4</t>
  </si>
  <si>
    <t>DGLY97</t>
  </si>
  <si>
    <t>MSCU577602-0</t>
  </si>
  <si>
    <t>MTG</t>
  </si>
  <si>
    <t>B1P2F3A1</t>
  </si>
  <si>
    <t>N°181</t>
  </si>
  <si>
    <t xml:space="preserve">DANIEL GUZMAN </t>
  </si>
  <si>
    <t>RICARDO MARIN</t>
  </si>
  <si>
    <t>9135425-K</t>
  </si>
  <si>
    <t>FXXD28</t>
  </si>
  <si>
    <t>TDRU843775-0</t>
  </si>
  <si>
    <t>S/D</t>
  </si>
  <si>
    <t>AC</t>
  </si>
  <si>
    <t xml:space="preserve">ATILIO CORRALES </t>
  </si>
  <si>
    <t>10891875-6</t>
  </si>
  <si>
    <t>LY8738</t>
  </si>
  <si>
    <t>TGHU943503-8</t>
  </si>
  <si>
    <t>MA</t>
  </si>
  <si>
    <t>B3P4F4A1</t>
  </si>
  <si>
    <t>JOSE ROZAS</t>
  </si>
  <si>
    <t xml:space="preserve">JOSE ROZAS </t>
  </si>
  <si>
    <t>10212308-5</t>
  </si>
  <si>
    <t>WC1346</t>
  </si>
  <si>
    <t>MODULAR BB52</t>
  </si>
  <si>
    <t>DC</t>
  </si>
  <si>
    <t>JUAN PONTIO/BONONATO</t>
  </si>
  <si>
    <t>JUAN PONTIO</t>
  </si>
  <si>
    <t>S/C</t>
  </si>
  <si>
    <t>DO DO</t>
  </si>
  <si>
    <t>1X10 BODEGA CARROSERIA</t>
  </si>
  <si>
    <t>PYGB41</t>
  </si>
  <si>
    <t>BODEGA AMARILLA</t>
  </si>
  <si>
    <t>DO</t>
  </si>
  <si>
    <t>N°05</t>
  </si>
  <si>
    <t xml:space="preserve">POL NAVARRO </t>
  </si>
  <si>
    <t>18035247-3</t>
  </si>
  <si>
    <t>TRLU933863-4</t>
  </si>
  <si>
    <t>NP</t>
  </si>
  <si>
    <t>N°113</t>
  </si>
  <si>
    <t>DANIEL GUZMAN</t>
  </si>
  <si>
    <t>RICARDO FARIAS</t>
  </si>
  <si>
    <t>TRLU891042-6</t>
  </si>
  <si>
    <t>AV</t>
  </si>
  <si>
    <t>JEANPIERRE ARCE</t>
  </si>
  <si>
    <t>20171931-3</t>
  </si>
  <si>
    <t>HFSV60</t>
  </si>
  <si>
    <t>BODEGA NEGRA</t>
  </si>
  <si>
    <t>SM</t>
  </si>
  <si>
    <t>ANDERSON DELGADO</t>
  </si>
  <si>
    <t>NE4871</t>
  </si>
  <si>
    <t>HLBU929679-4</t>
  </si>
  <si>
    <t>HLG7115434</t>
  </si>
  <si>
    <t>DC-DC</t>
  </si>
  <si>
    <t>B/A31</t>
  </si>
  <si>
    <t>CRISTOFER NUÑEZ</t>
  </si>
  <si>
    <t> 18031930-1</t>
  </si>
  <si>
    <t>LZRG68</t>
  </si>
  <si>
    <t>TRASPORTE MUÑOZ</t>
  </si>
  <si>
    <t>N°166</t>
  </si>
  <si>
    <t>JORGE GUERRA ESPINOZA</t>
  </si>
  <si>
    <t>9314040-0</t>
  </si>
  <si>
    <t>KS3597</t>
  </si>
  <si>
    <t>HLBU925382-7</t>
  </si>
  <si>
    <t>HLG7115425</t>
  </si>
  <si>
    <t>B/A30</t>
  </si>
  <si>
    <t xml:space="preserve">MAURICIO MENA </t>
  </si>
  <si>
    <t>19542163-3</t>
  </si>
  <si>
    <t>DSBB60</t>
  </si>
  <si>
    <t>GASTON DONOSO</t>
  </si>
  <si>
    <t>16103210-7</t>
  </si>
  <si>
    <t>NP9777</t>
  </si>
  <si>
    <t>HLBU955444-0</t>
  </si>
  <si>
    <t>HLG7115426</t>
  </si>
  <si>
    <t>B/A29</t>
  </si>
  <si>
    <t xml:space="preserve">FRANCISCO HUERTA </t>
  </si>
  <si>
    <t>19974054-7</t>
  </si>
  <si>
    <t>TCRJ80</t>
  </si>
  <si>
    <t>TRANSPORTE MUÑOZ</t>
  </si>
  <si>
    <t>DYLAN CAVIERES</t>
  </si>
  <si>
    <t>20776779-4</t>
  </si>
  <si>
    <t>GZBY51</t>
  </si>
  <si>
    <t>HLBU932531-5</t>
  </si>
  <si>
    <t>HLG7115420</t>
  </si>
  <si>
    <t>B/A28</t>
  </si>
  <si>
    <t xml:space="preserve">NICOLAS RETAMALE </t>
  </si>
  <si>
    <t>20918020-0</t>
  </si>
  <si>
    <t>TRSR93</t>
  </si>
  <si>
    <t>CRISTIAN SALINAS J.</t>
  </si>
  <si>
    <t>17473250-7</t>
  </si>
  <si>
    <t>FRVL20</t>
  </si>
  <si>
    <t>HLBU971806-1</t>
  </si>
  <si>
    <t>HLG7115427</t>
  </si>
  <si>
    <t>B/A27</t>
  </si>
  <si>
    <t xml:space="preserve">VANIA SOTO </t>
  </si>
  <si>
    <t>19329510-K</t>
  </si>
  <si>
    <t>LZRG67</t>
  </si>
  <si>
    <t xml:space="preserve">TRANSPORTE MUÑOZ </t>
  </si>
  <si>
    <t>JOSE CASTILLO</t>
  </si>
  <si>
    <t>8190498-7</t>
  </si>
  <si>
    <t>GDVS40</t>
  </si>
  <si>
    <t>CAIU567007-5</t>
  </si>
  <si>
    <t>B/A26</t>
  </si>
  <si>
    <t xml:space="preserve">ESTEBAN GUERRERO </t>
  </si>
  <si>
    <t>19664215-3</t>
  </si>
  <si>
    <t>RBXG81</t>
  </si>
  <si>
    <t xml:space="preserve">CARLOS CACERES </t>
  </si>
  <si>
    <t>8870522-K</t>
  </si>
  <si>
    <t>HYDB69</t>
  </si>
  <si>
    <t>HLBU979073-9</t>
  </si>
  <si>
    <t>HLG7115419</t>
  </si>
  <si>
    <t>DC-SM</t>
  </si>
  <si>
    <t>B/A24</t>
  </si>
  <si>
    <t>CARLOS OLEA</t>
  </si>
  <si>
    <t>6569387-9</t>
  </si>
  <si>
    <t>TKXK40</t>
  </si>
  <si>
    <t xml:space="preserve">SAN FABIAN </t>
  </si>
  <si>
    <t>JOSE TIRADO</t>
  </si>
  <si>
    <t>13226792-8</t>
  </si>
  <si>
    <t>TF2031</t>
  </si>
  <si>
    <t>HLBU985875-7</t>
  </si>
  <si>
    <t>DC-NP</t>
  </si>
  <si>
    <t>B/A23</t>
  </si>
  <si>
    <t>MANUEL MACHUCA</t>
  </si>
  <si>
    <t>12787280-5</t>
  </si>
  <si>
    <t>PZYT34</t>
  </si>
  <si>
    <t>JORGE HERRERA</t>
  </si>
  <si>
    <t>HLBU993303-8</t>
  </si>
  <si>
    <t>HLG7115371</t>
  </si>
  <si>
    <t>B/B39</t>
  </si>
  <si>
    <t xml:space="preserve">RODOLFO GATICA </t>
  </si>
  <si>
    <t>10751699-9</t>
  </si>
  <si>
    <t>HHZB11</t>
  </si>
  <si>
    <t>HLBU936395-3</t>
  </si>
  <si>
    <t>HLG7115846</t>
  </si>
  <si>
    <t>B/C46</t>
  </si>
  <si>
    <t>JOSE MARIN</t>
  </si>
  <si>
    <t>10764693-0</t>
  </si>
  <si>
    <t>NJ2759</t>
  </si>
  <si>
    <t>HLBU961574-1</t>
  </si>
  <si>
    <t>HLG7115372</t>
  </si>
  <si>
    <t>B/B38</t>
  </si>
  <si>
    <t xml:space="preserve">OSCAR ROSAS </t>
  </si>
  <si>
    <t>11623474-2</t>
  </si>
  <si>
    <t>HYYY27</t>
  </si>
  <si>
    <t>HLBU928623-0</t>
  </si>
  <si>
    <t>HLG7115847</t>
  </si>
  <si>
    <t>B/C47</t>
  </si>
  <si>
    <t>ANDRES IBARRA</t>
  </si>
  <si>
    <t>10727250-K</t>
  </si>
  <si>
    <t>KP9116</t>
  </si>
  <si>
    <t>HLBU923800-0</t>
  </si>
  <si>
    <t>HLG7115387</t>
  </si>
  <si>
    <t>B/B37</t>
  </si>
  <si>
    <t xml:space="preserve">JOSE ORTEGA </t>
  </si>
  <si>
    <t>10497877-0</t>
  </si>
  <si>
    <t>DFTJ79</t>
  </si>
  <si>
    <t>HLBU950104-0</t>
  </si>
  <si>
    <t>HLG7115374</t>
  </si>
  <si>
    <t>B/B36</t>
  </si>
  <si>
    <t>JOSE HUMBERTO</t>
  </si>
  <si>
    <t>819498-7</t>
  </si>
  <si>
    <t>HLBU613594-4</t>
  </si>
  <si>
    <t>HLG7115389</t>
  </si>
  <si>
    <t>B/B35</t>
  </si>
  <si>
    <t>HLBU947195-8</t>
  </si>
  <si>
    <t>HLG7115388</t>
  </si>
  <si>
    <t>B/B34</t>
  </si>
  <si>
    <t>PATRICIO CORNEJO</t>
  </si>
  <si>
    <t>8734182-8</t>
  </si>
  <si>
    <t>HDVG93</t>
  </si>
  <si>
    <t>HLBU934614-9</t>
  </si>
  <si>
    <t>HLG7115390</t>
  </si>
  <si>
    <t>B/B33</t>
  </si>
  <si>
    <t>JUAN CARLOS ZUÑIGA</t>
  </si>
  <si>
    <t>13879843-7</t>
  </si>
  <si>
    <t>KV7316</t>
  </si>
  <si>
    <t>BMOU926750-9</t>
  </si>
  <si>
    <t>HLG7115373</t>
  </si>
  <si>
    <t>B/B32</t>
  </si>
  <si>
    <t>HLBU962495-4</t>
  </si>
  <si>
    <t>HLG7115376</t>
  </si>
  <si>
    <t>B/B31</t>
  </si>
  <si>
    <t>ROBERTO MENDOZA G.</t>
  </si>
  <si>
    <t>28334853-9</t>
  </si>
  <si>
    <t>FGSG72</t>
  </si>
  <si>
    <t>HLBU959774-0</t>
  </si>
  <si>
    <t>HLG7115845</t>
  </si>
  <si>
    <t>B/C45</t>
  </si>
  <si>
    <t xml:space="preserve">JUAN FUENTES </t>
  </si>
  <si>
    <t>9773565-4</t>
  </si>
  <si>
    <t>HLBU614528-5</t>
  </si>
  <si>
    <t>HLG7115844</t>
  </si>
  <si>
    <t>B/C44</t>
  </si>
  <si>
    <t>JOSE ALVAREZ A</t>
  </si>
  <si>
    <t>13432148-2</t>
  </si>
  <si>
    <t>FHRG95</t>
  </si>
  <si>
    <t>HLBU614577-3</t>
  </si>
  <si>
    <t>HLG7115843</t>
  </si>
  <si>
    <t>B/C43</t>
  </si>
  <si>
    <t>7969174-7</t>
  </si>
  <si>
    <t>KJ3509</t>
  </si>
  <si>
    <t>HLBU610600-0</t>
  </si>
  <si>
    <t>HLG7115842</t>
  </si>
  <si>
    <t>B/C42</t>
  </si>
  <si>
    <t xml:space="preserve">CRISTIAN SALINAS </t>
  </si>
  <si>
    <t>HLBU967064-6</t>
  </si>
  <si>
    <t>HLG7115841</t>
  </si>
  <si>
    <t>B/C41</t>
  </si>
  <si>
    <t xml:space="preserve">CARLOS CERDA </t>
  </si>
  <si>
    <t>16814368-0</t>
  </si>
  <si>
    <t>WU2363</t>
  </si>
  <si>
    <t>HLBU977065-0</t>
  </si>
  <si>
    <t>HLG7115365</t>
  </si>
  <si>
    <t>B/B30</t>
  </si>
  <si>
    <t xml:space="preserve">CRISTIAN VERA </t>
  </si>
  <si>
    <t>12851157-1</t>
  </si>
  <si>
    <t>GGZR64</t>
  </si>
  <si>
    <t>HLBU614090-9</t>
  </si>
  <si>
    <t>HLG7115840</t>
  </si>
  <si>
    <t>B/C40</t>
  </si>
  <si>
    <t>RAMON ORDENES</t>
  </si>
  <si>
    <t>8590414-0</t>
  </si>
  <si>
    <t>FRVL16</t>
  </si>
  <si>
    <t>HLBU938438-6</t>
  </si>
  <si>
    <t>HLG7115839</t>
  </si>
  <si>
    <t>B/C39</t>
  </si>
  <si>
    <t xml:space="preserve">MANUEL NEIRA </t>
  </si>
  <si>
    <t>13879127-0</t>
  </si>
  <si>
    <t>HDKY26</t>
  </si>
  <si>
    <t>CAIU566648-1</t>
  </si>
  <si>
    <t>10078964-5</t>
  </si>
  <si>
    <t>HLG7115838</t>
  </si>
  <si>
    <t>SM-SM</t>
  </si>
  <si>
    <t>B/C38</t>
  </si>
  <si>
    <t>HECTOR LOPEZ</t>
  </si>
  <si>
    <t>7422860-7</t>
  </si>
  <si>
    <t>DFJS50</t>
  </si>
  <si>
    <t>JOSE DIAZ VERA</t>
  </si>
  <si>
    <t>18915608-1</t>
  </si>
  <si>
    <t>GDDP92</t>
  </si>
  <si>
    <t>HLBU613754-6</t>
  </si>
  <si>
    <t>HLG7115837</t>
  </si>
  <si>
    <t>B/C37</t>
  </si>
  <si>
    <t>SERGIO ARAVENA</t>
  </si>
  <si>
    <t>16.697.719-3</t>
  </si>
  <si>
    <t>JYRG88</t>
  </si>
  <si>
    <t xml:space="preserve">FRANCISCO AGURTO </t>
  </si>
  <si>
    <t>6506716-1</t>
  </si>
  <si>
    <t>GDVS41</t>
  </si>
  <si>
    <t>HLBU613884-0</t>
  </si>
  <si>
    <t>10078968--7</t>
  </si>
  <si>
    <t>HLG7115836</t>
  </si>
  <si>
    <t>B/C36</t>
  </si>
  <si>
    <t>FRANCISCO FAUNDEZ</t>
  </si>
  <si>
    <t>19865567-8</t>
  </si>
  <si>
    <t>JHFW55</t>
  </si>
  <si>
    <t>MORROS</t>
  </si>
  <si>
    <t>HLBU614244-0</t>
  </si>
  <si>
    <t>HLG7115835</t>
  </si>
  <si>
    <t>SM-NP</t>
  </si>
  <si>
    <t>B/C35</t>
  </si>
  <si>
    <t>BORIS MELLA</t>
  </si>
  <si>
    <t>12.605.166-2</t>
  </si>
  <si>
    <t>UW1946</t>
  </si>
  <si>
    <t>HLBU614378-6</t>
  </si>
  <si>
    <t>HLG7115834</t>
  </si>
  <si>
    <t>SM-DC</t>
  </si>
  <si>
    <t>B/C34</t>
  </si>
  <si>
    <t xml:space="preserve">HONORINDO TAPIA </t>
  </si>
  <si>
    <t>11729062-K</t>
  </si>
  <si>
    <t>TKXK41</t>
  </si>
  <si>
    <t>HLBU613352-0</t>
  </si>
  <si>
    <t>HLG7115833</t>
  </si>
  <si>
    <t>B/C33</t>
  </si>
  <si>
    <t xml:space="preserve">ANTONIO TORRES </t>
  </si>
  <si>
    <t>7777091-7</t>
  </si>
  <si>
    <t>PPXH18</t>
  </si>
  <si>
    <t>HLBU613635-0</t>
  </si>
  <si>
    <t>HLG7115832</t>
  </si>
  <si>
    <t>B/C32</t>
  </si>
  <si>
    <t xml:space="preserve">LEONARDO ROMAN </t>
  </si>
  <si>
    <t>16161754-7</t>
  </si>
  <si>
    <t>TCCR16</t>
  </si>
  <si>
    <t>HLBU928198-4</t>
  </si>
  <si>
    <t>HLG7115831</t>
  </si>
  <si>
    <t>B/C31</t>
  </si>
  <si>
    <t xml:space="preserve">JUAN ABARCA </t>
  </si>
  <si>
    <t>20325038-K</t>
  </si>
  <si>
    <t>LXTZ52</t>
  </si>
  <si>
    <t>HLBU992198-9</t>
  </si>
  <si>
    <t>HLG7115830</t>
  </si>
  <si>
    <t>B/C30</t>
  </si>
  <si>
    <t xml:space="preserve">CAMILO DUARTE </t>
  </si>
  <si>
    <t>17815570-9</t>
  </si>
  <si>
    <t>RZTG10</t>
  </si>
  <si>
    <t>HLBU955344-4</t>
  </si>
  <si>
    <t>HLG7115829</t>
  </si>
  <si>
    <t>B/C29</t>
  </si>
  <si>
    <t>JORGE RIADI</t>
  </si>
  <si>
    <t>10114704-5</t>
  </si>
  <si>
    <t>CXFR27</t>
  </si>
  <si>
    <t>HLBU614088-0</t>
  </si>
  <si>
    <t>HLG7115828</t>
  </si>
  <si>
    <t>AV-DC</t>
  </si>
  <si>
    <t>B/C28</t>
  </si>
  <si>
    <t>MARCOS CORNEJO</t>
  </si>
  <si>
    <t>9899073-9</t>
  </si>
  <si>
    <t>BPZP20</t>
  </si>
  <si>
    <t>HLBU948759-5</t>
  </si>
  <si>
    <t>HLG7115827</t>
  </si>
  <si>
    <t>B/C27</t>
  </si>
  <si>
    <t xml:space="preserve">NELSON MORAGA </t>
  </si>
  <si>
    <t>11978917-6</t>
  </si>
  <si>
    <t>PDSG64</t>
  </si>
  <si>
    <t>HLBU986527-3</t>
  </si>
  <si>
    <t>HLG7115378</t>
  </si>
  <si>
    <t>B/B29</t>
  </si>
  <si>
    <t>ALEJANDRO MUÑOZ</t>
  </si>
  <si>
    <t>13998554-0</t>
  </si>
  <si>
    <t>CG4196</t>
  </si>
  <si>
    <t>HLBU967556-6</t>
  </si>
  <si>
    <t>HLG7115826</t>
  </si>
  <si>
    <t>AV-AV</t>
  </si>
  <si>
    <t>B/C26</t>
  </si>
  <si>
    <t>CRISTIAN JORQUERA</t>
  </si>
  <si>
    <t>16757610-9</t>
  </si>
  <si>
    <t>PKGK 93</t>
  </si>
  <si>
    <t>HLBU980980-8</t>
  </si>
  <si>
    <t>HLG7115393</t>
  </si>
  <si>
    <t>B/B28</t>
  </si>
  <si>
    <t>ERICK NORIEL</t>
  </si>
  <si>
    <t>12450833-9</t>
  </si>
  <si>
    <t>YR5230</t>
  </si>
  <si>
    <t>HLBU989560-0</t>
  </si>
  <si>
    <t>HLG7115825</t>
  </si>
  <si>
    <t>B/C25</t>
  </si>
  <si>
    <t>JUAN TORRES</t>
  </si>
  <si>
    <t>10030101-6</t>
  </si>
  <si>
    <t>SZ7802</t>
  </si>
  <si>
    <t>HLBU962879-6</t>
  </si>
  <si>
    <t>HLG7115824</t>
  </si>
  <si>
    <t>B/C24</t>
  </si>
  <si>
    <t>LEONARDO POBLETE</t>
  </si>
  <si>
    <t>12916212-0</t>
  </si>
  <si>
    <t>CXFR28</t>
  </si>
  <si>
    <t>HLBU931329-5</t>
  </si>
  <si>
    <t>HLG7115823</t>
  </si>
  <si>
    <t>B/C23</t>
  </si>
  <si>
    <t>LUIS ESPEINOZA</t>
  </si>
  <si>
    <t>12207004-2</t>
  </si>
  <si>
    <t>YY3646</t>
  </si>
  <si>
    <t>HLBU983398-0</t>
  </si>
  <si>
    <t>HLG7115314</t>
  </si>
  <si>
    <t>B/B27</t>
  </si>
  <si>
    <t>HLBU992921-2</t>
  </si>
  <si>
    <t>HLG7115311</t>
  </si>
  <si>
    <t>B/B26</t>
  </si>
  <si>
    <t>HLBU952299-4</t>
  </si>
  <si>
    <t>HLG7115313</t>
  </si>
  <si>
    <t>B/B25</t>
  </si>
  <si>
    <t>HLBU969661-4</t>
  </si>
  <si>
    <t>HLG7115315</t>
  </si>
  <si>
    <t>B/B24</t>
  </si>
  <si>
    <t>BMOU927031-2</t>
  </si>
  <si>
    <t>HLG7115316</t>
  </si>
  <si>
    <t>B/B23</t>
  </si>
  <si>
    <t>HLBU607594-8</t>
  </si>
  <si>
    <t>HLG7115318</t>
  </si>
  <si>
    <t>B/B22</t>
  </si>
  <si>
    <t>HLBU994376-1</t>
  </si>
  <si>
    <t>HLG7115317</t>
  </si>
  <si>
    <t>B/B21</t>
  </si>
  <si>
    <t>HLBU997523-9</t>
  </si>
  <si>
    <t>HLG7115822</t>
  </si>
  <si>
    <t>B/C22</t>
  </si>
  <si>
    <t>JAIME INTERO</t>
  </si>
  <si>
    <t>10980549-1</t>
  </si>
  <si>
    <t>   PJFS 38</t>
  </si>
  <si>
    <t>OSVALDO DIAZ</t>
  </si>
  <si>
    <t>JK9663</t>
  </si>
  <si>
    <t>HLBU993996-7</t>
  </si>
  <si>
    <t>HLG7115821</t>
  </si>
  <si>
    <t>B/C21</t>
  </si>
  <si>
    <t xml:space="preserve">MANUEL AVILA </t>
  </si>
  <si>
    <t>11946689-K</t>
  </si>
  <si>
    <t>KLVV80</t>
  </si>
  <si>
    <t>FRANSICO AGURTO</t>
  </si>
  <si>
    <t>HLBU931430-5</t>
  </si>
  <si>
    <t>HLG7115820</t>
  </si>
  <si>
    <t>B/C20</t>
  </si>
  <si>
    <t xml:space="preserve">EDGAR FERNANDEZ </t>
  </si>
  <si>
    <t>26847412-9</t>
  </si>
  <si>
    <t>SCRW83</t>
  </si>
  <si>
    <t>CAIU566732-2</t>
  </si>
  <si>
    <t>HLG7115819</t>
  </si>
  <si>
    <t>B/C19</t>
  </si>
  <si>
    <t>EDUARDO ALIAGA</t>
  </si>
  <si>
    <t>11558375-1</t>
  </si>
  <si>
    <t>RHDW63</t>
  </si>
  <si>
    <t>HLBU950189-9</t>
  </si>
  <si>
    <t>HLG7115818</t>
  </si>
  <si>
    <t>B/C18</t>
  </si>
  <si>
    <t>CROCKER FUENMAYOR</t>
  </si>
  <si>
    <t>27416754-8</t>
  </si>
  <si>
    <t>SCRW82</t>
  </si>
  <si>
    <t>HLBU993623-2</t>
  </si>
  <si>
    <t>HLG7115817</t>
  </si>
  <si>
    <t>B/C17</t>
  </si>
  <si>
    <t xml:space="preserve">LEANDRO ORELLANA </t>
  </si>
  <si>
    <t>17151234-4</t>
  </si>
  <si>
    <t>RFZY34</t>
  </si>
  <si>
    <t>HLBU965619-1</t>
  </si>
  <si>
    <t>HLG7115816</t>
  </si>
  <si>
    <t>B/C16</t>
  </si>
  <si>
    <t xml:space="preserve">MAURICIO MATAMALA </t>
  </si>
  <si>
    <t>16282687-5</t>
  </si>
  <si>
    <t>PFTT19</t>
  </si>
  <si>
    <t>HLBU932563-4</t>
  </si>
  <si>
    <t>HLG7115815</t>
  </si>
  <si>
    <t>B/C15</t>
  </si>
  <si>
    <t xml:space="preserve">VICTOR VERGARA </t>
  </si>
  <si>
    <t>15760459-7</t>
  </si>
  <si>
    <t>RZSX38</t>
  </si>
  <si>
    <t>HLBU988930-0</t>
  </si>
  <si>
    <t>HLG7115814</t>
  </si>
  <si>
    <t>B/C14</t>
  </si>
  <si>
    <t xml:space="preserve">ANDRES PALACIOS </t>
  </si>
  <si>
    <t>24882914-1</t>
  </si>
  <si>
    <t>LPKH15</t>
  </si>
  <si>
    <t>HLBU980991-6</t>
  </si>
  <si>
    <t>HLG7033196</t>
  </si>
  <si>
    <t>B/D47</t>
  </si>
  <si>
    <t>HECTOR FAJARDO</t>
  </si>
  <si>
    <t>16889621-2</t>
  </si>
  <si>
    <t>SHXD20</t>
  </si>
  <si>
    <t>HLBU957326-6</t>
  </si>
  <si>
    <t>HLG7033195</t>
  </si>
  <si>
    <t>B/D46</t>
  </si>
  <si>
    <t>HLBU936641-7</t>
  </si>
  <si>
    <t>HLG7033194</t>
  </si>
  <si>
    <t>SM-AV</t>
  </si>
  <si>
    <t>B/D45</t>
  </si>
  <si>
    <t xml:space="preserve">JUAN MIRANDA </t>
  </si>
  <si>
    <t>17299813-5</t>
  </si>
  <si>
    <t>TCJW13</t>
  </si>
  <si>
    <t>HLBU931739-3</t>
  </si>
  <si>
    <t>HLG7033193</t>
  </si>
  <si>
    <t>B/D44</t>
  </si>
  <si>
    <t>RENE MENENDEZ</t>
  </si>
  <si>
    <t>12600988-7</t>
  </si>
  <si>
    <t>CRPK88</t>
  </si>
  <si>
    <t>LORENZO RIVEROS</t>
  </si>
  <si>
    <t>9794042-8</t>
  </si>
  <si>
    <t>BKYH43</t>
  </si>
  <si>
    <t>HLBU976605-4</t>
  </si>
  <si>
    <t>HLG7033192</t>
  </si>
  <si>
    <t>B/D43</t>
  </si>
  <si>
    <t>JOSE LARA</t>
  </si>
  <si>
    <t>15751281-1</t>
  </si>
  <si>
    <t>KZBB99</t>
  </si>
  <si>
    <t>MUÑOZ</t>
  </si>
  <si>
    <t>ALEJANDRO MUÑOZ GUT.</t>
  </si>
  <si>
    <t>HLBU952510-2</t>
  </si>
  <si>
    <t>HLG7033191</t>
  </si>
  <si>
    <t>B/D42</t>
  </si>
  <si>
    <t>GABRIEL VALLE</t>
  </si>
  <si>
    <t>16702559-5</t>
  </si>
  <si>
    <t>TTPB14</t>
  </si>
  <si>
    <t>HLBU975276-5</t>
  </si>
  <si>
    <t>HLG7033190</t>
  </si>
  <si>
    <t>B/D41</t>
  </si>
  <si>
    <t>18031930-1</t>
  </si>
  <si>
    <t>HLBU957281-9</t>
  </si>
  <si>
    <t>HLG7033189</t>
  </si>
  <si>
    <t>B/D40</t>
  </si>
  <si>
    <t>NICOLAS RETAMALES</t>
  </si>
  <si>
    <t>TRCR93</t>
  </si>
  <si>
    <t>CRISTIAN FLORES</t>
  </si>
  <si>
    <t>3230875-6</t>
  </si>
  <si>
    <t>DLTX56</t>
  </si>
  <si>
    <t>HLBU929404-5</t>
  </si>
  <si>
    <t>HLG7115360</t>
  </si>
  <si>
    <t>B/G53</t>
  </si>
  <si>
    <t>N°127</t>
  </si>
  <si>
    <t>PABLO FUENTEALBA</t>
  </si>
  <si>
    <t>1360098-8</t>
  </si>
  <si>
    <t>KCSY15</t>
  </si>
  <si>
    <t>HLBU605038-5</t>
  </si>
  <si>
    <t>HLG7115319</t>
  </si>
  <si>
    <t>B/G55</t>
  </si>
  <si>
    <t>PABLO VELIZ</t>
  </si>
  <si>
    <t>13431124-K</t>
  </si>
  <si>
    <t>CGVP15</t>
  </si>
  <si>
    <t>HLBU992568-6</t>
  </si>
  <si>
    <t>HLG7115377</t>
  </si>
  <si>
    <t>B/G54</t>
  </si>
  <si>
    <t>HLBU954878-8</t>
  </si>
  <si>
    <t>HLG7033188</t>
  </si>
  <si>
    <t>B/D39</t>
  </si>
  <si>
    <t>ERASMO VERA</t>
  </si>
  <si>
    <t>15073545-9</t>
  </si>
  <si>
    <t>SHXC78</t>
  </si>
  <si>
    <t>JOSE FIGUEROA</t>
  </si>
  <si>
    <t>17866970-2</t>
  </si>
  <si>
    <t>HPBJ85</t>
  </si>
  <si>
    <t>HLBU995738-5</t>
  </si>
  <si>
    <t>HLG7115359</t>
  </si>
  <si>
    <t>B/G56</t>
  </si>
  <si>
    <t>MIGUEL VELIZ</t>
  </si>
  <si>
    <t>13998335-1</t>
  </si>
  <si>
    <t>KTRJ59</t>
  </si>
  <si>
    <t>HLBU921630-9</t>
  </si>
  <si>
    <t>HLG7115358</t>
  </si>
  <si>
    <t>B/G57</t>
  </si>
  <si>
    <t>HLBU600227-9</t>
  </si>
  <si>
    <t>HLG7033187</t>
  </si>
  <si>
    <t>B/D38</t>
  </si>
  <si>
    <t xml:space="preserve">ROBINSON QUINTERO </t>
  </si>
  <si>
    <t>28006630-3</t>
  </si>
  <si>
    <t>HLBU923701-9</t>
  </si>
  <si>
    <t>HLG7033186</t>
  </si>
  <si>
    <t>B/D37</t>
  </si>
  <si>
    <t>CAIU566722-0</t>
  </si>
  <si>
    <t>HLG7033185</t>
  </si>
  <si>
    <t>B/D36</t>
  </si>
  <si>
    <t>HLBU600675-7</t>
  </si>
  <si>
    <t>HLG7033184</t>
  </si>
  <si>
    <t>B/D35</t>
  </si>
  <si>
    <t>HLBU614334-3</t>
  </si>
  <si>
    <t>HLG7173357</t>
  </si>
  <si>
    <t>B/D34</t>
  </si>
  <si>
    <t xml:space="preserve">EDUARDO VALDES </t>
  </si>
  <si>
    <t>18567982-9</t>
  </si>
  <si>
    <t>DX2935</t>
  </si>
  <si>
    <t>TRAST</t>
  </si>
  <si>
    <t>HLBU986507-8</t>
  </si>
  <si>
    <t>HLG7033183</t>
  </si>
  <si>
    <t>B/D33</t>
  </si>
  <si>
    <t>HLBU979702-9</t>
  </si>
  <si>
    <t>100790006-2</t>
  </si>
  <si>
    <t>HLG7033182</t>
  </si>
  <si>
    <t>B/D32</t>
  </si>
  <si>
    <t>LUIS ALFARO</t>
  </si>
  <si>
    <t>5467943-2</t>
  </si>
  <si>
    <t>NY1826</t>
  </si>
  <si>
    <t>NO APLICA</t>
  </si>
  <si>
    <t>HLBU936343-9</t>
  </si>
  <si>
    <t>HLG7115329</t>
  </si>
  <si>
    <t>B/G52</t>
  </si>
  <si>
    <t>HLBU608543-7</t>
  </si>
  <si>
    <t>HLG7115325</t>
  </si>
  <si>
    <t>B/G51</t>
  </si>
  <si>
    <t>HLBU976084-2</t>
  </si>
  <si>
    <t>HLG7115324</t>
  </si>
  <si>
    <t>B/G50</t>
  </si>
  <si>
    <t>HLBU608872-9</t>
  </si>
  <si>
    <t>HLG7115337</t>
  </si>
  <si>
    <t>B/G49</t>
  </si>
  <si>
    <t>HLBU924979-2</t>
  </si>
  <si>
    <t>HLG7115334</t>
  </si>
  <si>
    <t>B/G48</t>
  </si>
  <si>
    <t>HLBU943842-0</t>
  </si>
  <si>
    <t>HLG7115331</t>
  </si>
  <si>
    <t>B/G47</t>
  </si>
  <si>
    <t>HLBU915444-4</t>
  </si>
  <si>
    <t>HLG7115340</t>
  </si>
  <si>
    <t>B/G46</t>
  </si>
  <si>
    <t>HLBU609385-4</t>
  </si>
  <si>
    <t>HLG7115338</t>
  </si>
  <si>
    <t>B/G45</t>
  </si>
  <si>
    <t>HLBU985329-3</t>
  </si>
  <si>
    <t>HLG7115327</t>
  </si>
  <si>
    <t>B/G44</t>
  </si>
  <si>
    <t>HLBU984525-6</t>
  </si>
  <si>
    <t>HLG7115363</t>
  </si>
  <si>
    <t>B/G43</t>
  </si>
  <si>
    <t>HLBU952055-9</t>
  </si>
  <si>
    <t>HLG7115293</t>
  </si>
  <si>
    <t>B/G42</t>
  </si>
  <si>
    <t>HLBU956079-9</t>
  </si>
  <si>
    <t>HLG7115292</t>
  </si>
  <si>
    <t>B/G41</t>
  </si>
  <si>
    <t>HLBU613725-3</t>
  </si>
  <si>
    <t>HLG7115291</t>
  </si>
  <si>
    <t>B/G40</t>
  </si>
  <si>
    <t>HLBU613749-0</t>
  </si>
  <si>
    <t>HLG7115342</t>
  </si>
  <si>
    <t>B/G39</t>
  </si>
  <si>
    <t>MIGUEL SAUL</t>
  </si>
  <si>
    <t>13230875-6</t>
  </si>
  <si>
    <t>HLBU992783-7</t>
  </si>
  <si>
    <t>HLG7115343</t>
  </si>
  <si>
    <t>B/G38</t>
  </si>
  <si>
    <t>HLBU941716-0</t>
  </si>
  <si>
    <t>HLG7115345</t>
  </si>
  <si>
    <t>B/G36</t>
  </si>
  <si>
    <t>HLBU614041-0</t>
  </si>
  <si>
    <t>HLG7115350</t>
  </si>
  <si>
    <t>B/G37</t>
  </si>
  <si>
    <t>HLBU984314-5</t>
  </si>
  <si>
    <t>HLG7115348</t>
  </si>
  <si>
    <t>B/G35</t>
  </si>
  <si>
    <t>JONATAN MORENO</t>
  </si>
  <si>
    <t>17374502-8</t>
  </si>
  <si>
    <t>CGCH21</t>
  </si>
  <si>
    <t xml:space="preserve">ROJAS URBINA </t>
  </si>
  <si>
    <t>HLBU957574-1</t>
  </si>
  <si>
    <t>HLG7115303</t>
  </si>
  <si>
    <t>AV-SM</t>
  </si>
  <si>
    <t>B/G34</t>
  </si>
  <si>
    <t xml:space="preserve">JULIO RUZ </t>
  </si>
  <si>
    <t>14387619-5</t>
  </si>
  <si>
    <t>CWBB22</t>
  </si>
  <si>
    <t>CLAUDIO OLGUIN Q</t>
  </si>
  <si>
    <t>12056870-1</t>
  </si>
  <si>
    <t>GZBY25</t>
  </si>
  <si>
    <t>HLBU614240-8</t>
  </si>
  <si>
    <t>HLG7033181</t>
  </si>
  <si>
    <t>B/D31</t>
  </si>
  <si>
    <t>JUAN  MACHUCA</t>
  </si>
  <si>
    <t>15073183-6</t>
  </si>
  <si>
    <t>PD2300</t>
  </si>
  <si>
    <t>HLBU990928-4</t>
  </si>
  <si>
    <t>HLG7115347</t>
  </si>
  <si>
    <t>B/G33</t>
  </si>
  <si>
    <t>JONATHAN ROBLERO</t>
  </si>
  <si>
    <t>16300103-9</t>
  </si>
  <si>
    <t>RJYH69</t>
  </si>
  <si>
    <t>HLBU932226-0</t>
  </si>
  <si>
    <t>HLG7033180</t>
  </si>
  <si>
    <t>B/D30</t>
  </si>
  <si>
    <t>LEANDRO LIZAMA</t>
  </si>
  <si>
    <t>15080840-5</t>
  </si>
  <si>
    <t>GA9227</t>
  </si>
  <si>
    <t>VIVIANO SOTO</t>
  </si>
  <si>
    <t>14004171-8</t>
  </si>
  <si>
    <t>HHYL20</t>
  </si>
  <si>
    <t>HLBU614193-1</t>
  </si>
  <si>
    <t>HLG3013179</t>
  </si>
  <si>
    <t>B/D29</t>
  </si>
  <si>
    <t>CRISTIAN DONOSO</t>
  </si>
  <si>
    <t>16486962-8</t>
  </si>
  <si>
    <t>PF2620</t>
  </si>
  <si>
    <t>HLBU932751-3</t>
  </si>
  <si>
    <t>HLG7033178</t>
  </si>
  <si>
    <t>B/D28</t>
  </si>
  <si>
    <t>ORLANDO HERNENDEZ</t>
  </si>
  <si>
    <t>9451789-3</t>
  </si>
  <si>
    <t>KLVV79</t>
  </si>
  <si>
    <t xml:space="preserve">MIGUEL GUTIERRES </t>
  </si>
  <si>
    <t>11620498-3</t>
  </si>
  <si>
    <t>HYYY26</t>
  </si>
  <si>
    <t>HLBU992391-3</t>
  </si>
  <si>
    <t>HLG7033177</t>
  </si>
  <si>
    <t>B/D27</t>
  </si>
  <si>
    <t>PKGK93</t>
  </si>
  <si>
    <t>HLBU996260-6</t>
  </si>
  <si>
    <t>HLG7115306</t>
  </si>
  <si>
    <t>B/G32</t>
  </si>
  <si>
    <t xml:space="preserve">MIGUEL VELIZ </t>
  </si>
  <si>
    <t>13600978-8</t>
  </si>
  <si>
    <t>DOLE</t>
  </si>
  <si>
    <t>HLBU931716-1</t>
  </si>
  <si>
    <t>HLG7033176</t>
  </si>
  <si>
    <t>B/D26</t>
  </si>
  <si>
    <t>CARLOS OLIVOS</t>
  </si>
  <si>
    <t>9056544-3</t>
  </si>
  <si>
    <t>BGVL32</t>
  </si>
  <si>
    <t>HLBU996977-1</t>
  </si>
  <si>
    <t>HLG7115308</t>
  </si>
  <si>
    <t>B/G31</t>
  </si>
  <si>
    <t>JOSE FIGUERO</t>
  </si>
  <si>
    <t>7866970-2 </t>
  </si>
  <si>
    <t>DHFD54</t>
  </si>
  <si>
    <t>HLBU938082-1</t>
  </si>
  <si>
    <t>HLG7115305</t>
  </si>
  <si>
    <t>B/G30</t>
  </si>
  <si>
    <t>HLBU988075-0</t>
  </si>
  <si>
    <t>HLG7115307</t>
  </si>
  <si>
    <t>B/G29</t>
  </si>
  <si>
    <t xml:space="preserve">FRANCISCO ROJAS </t>
  </si>
  <si>
    <t>18448687-3</t>
  </si>
  <si>
    <t>TSVR68</t>
  </si>
  <si>
    <t>HLBU613807-5</t>
  </si>
  <si>
    <t>HLG7033175</t>
  </si>
  <si>
    <t>B/D25</t>
  </si>
  <si>
    <t>KEVIN ERAZO</t>
  </si>
  <si>
    <t>19665645-6</t>
  </si>
  <si>
    <t>UC7331</t>
  </si>
  <si>
    <t>CCTI</t>
  </si>
  <si>
    <t>HLBU969128-0</t>
  </si>
  <si>
    <t>HLG7033174</t>
  </si>
  <si>
    <t>B/D24</t>
  </si>
  <si>
    <t>JOSE RAMIREZ</t>
  </si>
  <si>
    <t>BBYW71</t>
  </si>
  <si>
    <t>HLBU606545-1</t>
  </si>
  <si>
    <t>HLG7115310</t>
  </si>
  <si>
    <t>B/G28</t>
  </si>
  <si>
    <t xml:space="preserve">EDUARDO CASTRO </t>
  </si>
  <si>
    <t>8375737-K</t>
  </si>
  <si>
    <t>DGJP26</t>
  </si>
  <si>
    <t>TOSELLI</t>
  </si>
  <si>
    <t>HLBU981315-6</t>
  </si>
  <si>
    <t>HLG7033173</t>
  </si>
  <si>
    <t>B/D23</t>
  </si>
  <si>
    <t xml:space="preserve">JIM SALCEDO </t>
  </si>
  <si>
    <t>HRXP84</t>
  </si>
  <si>
    <t>LUIS VELOZO O</t>
  </si>
  <si>
    <t>07882691-6</t>
  </si>
  <si>
    <t>HHZB12</t>
  </si>
  <si>
    <t>HLBU958534-9</t>
  </si>
  <si>
    <t>HLG7033172</t>
  </si>
  <si>
    <t>B/D22</t>
  </si>
  <si>
    <t>GERARDO SEREÑO</t>
  </si>
  <si>
    <t>10303419-1</t>
  </si>
  <si>
    <t>BBHS86</t>
  </si>
  <si>
    <t>HLBU935931-5</t>
  </si>
  <si>
    <t>HLG7033171</t>
  </si>
  <si>
    <t>B/D21</t>
  </si>
  <si>
    <t xml:space="preserve">RODOLFO LAZCANO </t>
  </si>
  <si>
    <t>11620901-2</t>
  </si>
  <si>
    <t>CLTW29</t>
  </si>
  <si>
    <t>HLBU993085-1</t>
  </si>
  <si>
    <t>HLG7033170</t>
  </si>
  <si>
    <t>B/D20</t>
  </si>
  <si>
    <t>ULISES FERNANDEZ</t>
  </si>
  <si>
    <t>10776056-3</t>
  </si>
  <si>
    <t>FKHJ98</t>
  </si>
  <si>
    <t>EXEQUIEL ORTIZ</t>
  </si>
  <si>
    <t>10510757-9</t>
  </si>
  <si>
    <t>HGGTC83</t>
  </si>
  <si>
    <t>HLBU605415-9</t>
  </si>
  <si>
    <t>HLG7033169</t>
  </si>
  <si>
    <t>B/D19</t>
  </si>
  <si>
    <t>GERARDO ARANDA</t>
  </si>
  <si>
    <t>15751655-8</t>
  </si>
  <si>
    <t>BZKZ11</t>
  </si>
  <si>
    <t>HLBU941579-0</t>
  </si>
  <si>
    <t>HLG7033168</t>
  </si>
  <si>
    <t>B/D18</t>
  </si>
  <si>
    <t>FERNANDO ARNAL</t>
  </si>
  <si>
    <t>28256623-0</t>
  </si>
  <si>
    <t>PW4399</t>
  </si>
  <si>
    <t>HLBU927765-0</t>
  </si>
  <si>
    <t>HLG7033167</t>
  </si>
  <si>
    <t>B/D17</t>
  </si>
  <si>
    <t>MANUEL MARTINEZ</t>
  </si>
  <si>
    <t>85447298-4</t>
  </si>
  <si>
    <t>BHGS57</t>
  </si>
  <si>
    <t>JUAN ZUÑIGA</t>
  </si>
  <si>
    <t>HLBU921414-2</t>
  </si>
  <si>
    <t>HLG7033166</t>
  </si>
  <si>
    <t>AC-DC</t>
  </si>
  <si>
    <t>B/D16</t>
  </si>
  <si>
    <t xml:space="preserve">SERGIO AVELDAÑO </t>
  </si>
  <si>
    <t>16195467-5</t>
  </si>
  <si>
    <t>TVBZ83</t>
  </si>
  <si>
    <t>HLBU931201-0</t>
  </si>
  <si>
    <t>HLG7033165</t>
  </si>
  <si>
    <t>B/D15</t>
  </si>
  <si>
    <t xml:space="preserve">JOSE AMPUERO </t>
  </si>
  <si>
    <t>17814723-4</t>
  </si>
  <si>
    <t>TCCR17</t>
  </si>
  <si>
    <t>HLBU981040-8</t>
  </si>
  <si>
    <t>HLG7115375</t>
  </si>
  <si>
    <t>B/G27</t>
  </si>
  <si>
    <t>ENRIQUE HERRERA</t>
  </si>
  <si>
    <t>7868264-7</t>
  </si>
  <si>
    <t>CWHT38</t>
  </si>
  <si>
    <t>HLBU963255-9</t>
  </si>
  <si>
    <t>HLG7115364</t>
  </si>
  <si>
    <t>AV-NP</t>
  </si>
  <si>
    <t>B/H51</t>
  </si>
  <si>
    <t>MIGUEL VILLEGAS</t>
  </si>
  <si>
    <t>27658026-4</t>
  </si>
  <si>
    <t>SLHT53</t>
  </si>
  <si>
    <t>HLBU941020-6</t>
  </si>
  <si>
    <t>HLG7115282</t>
  </si>
  <si>
    <t>AV DO</t>
  </si>
  <si>
    <t>B/G13</t>
  </si>
  <si>
    <t>GASTON URRUTIA</t>
  </si>
  <si>
    <t>9836341-6</t>
  </si>
  <si>
    <t>HDVD26</t>
  </si>
  <si>
    <t>DINAMIS</t>
  </si>
  <si>
    <t>HLBU606601-5</t>
  </si>
  <si>
    <t>HLG7115289</t>
  </si>
  <si>
    <t>B/G14</t>
  </si>
  <si>
    <t xml:space="preserve">JUAN ARAYA </t>
  </si>
  <si>
    <t>10913737-5</t>
  </si>
  <si>
    <t>KDVF76</t>
  </si>
  <si>
    <t>HLBU924451-1</t>
  </si>
  <si>
    <t>HLG7115284</t>
  </si>
  <si>
    <t>B/G15</t>
  </si>
  <si>
    <t>MARIO ALVAREZ</t>
  </si>
  <si>
    <t>7023538-2</t>
  </si>
  <si>
    <t>TBGK27</t>
  </si>
  <si>
    <t>HLBU990011-6</t>
  </si>
  <si>
    <t>HLG7033232</t>
  </si>
  <si>
    <t>B/E36</t>
  </si>
  <si>
    <t>CAIU566646-0</t>
  </si>
  <si>
    <t>HLG7115813</t>
  </si>
  <si>
    <t>B/C13</t>
  </si>
  <si>
    <t xml:space="preserve">SEBASTIAN ROJAS </t>
  </si>
  <si>
    <t>15662363-6</t>
  </si>
  <si>
    <t>LPKH20</t>
  </si>
  <si>
    <t>HLBU959118-8</t>
  </si>
  <si>
    <t>HLG7115290</t>
  </si>
  <si>
    <t>B/G16</t>
  </si>
  <si>
    <t>ANDRES HERNANDEZ</t>
  </si>
  <si>
    <t>12.229.390-4</t>
  </si>
  <si>
    <t>DFHC54</t>
  </si>
  <si>
    <t>ROJA URBINA</t>
  </si>
  <si>
    <t>HLBU995012-2</t>
  </si>
  <si>
    <t>HLG7115286</t>
  </si>
  <si>
    <t>B/H49</t>
  </si>
  <si>
    <t xml:space="preserve">CRISTIAN FLORES </t>
  </si>
  <si>
    <t>13230875-6 </t>
  </si>
  <si>
    <t>HLBU996747-0</t>
  </si>
  <si>
    <t>HLG7115283</t>
  </si>
  <si>
    <t>B/G18</t>
  </si>
  <si>
    <t>13431124-k</t>
  </si>
  <si>
    <t>HLBU970976-9</t>
  </si>
  <si>
    <t>HLG7033231</t>
  </si>
  <si>
    <t>B/E35</t>
  </si>
  <si>
    <t>HLBU980735-9</t>
  </si>
  <si>
    <t>HLG7115287</t>
  </si>
  <si>
    <t>B/G17</t>
  </si>
  <si>
    <t>PABLO MORAGA</t>
  </si>
  <si>
    <t>12. 583.415-9</t>
  </si>
  <si>
    <t>HFVH48</t>
  </si>
  <si>
    <t>HLBU601901-3</t>
  </si>
  <si>
    <t>HLG7115288</t>
  </si>
  <si>
    <t>B/H50</t>
  </si>
  <si>
    <t>CRISTIAN HERNANDEZ</t>
  </si>
  <si>
    <t>12460012-K</t>
  </si>
  <si>
    <t>HSHS25</t>
  </si>
  <si>
    <t>HLBU610887-2</t>
  </si>
  <si>
    <t>HLG7033160</t>
  </si>
  <si>
    <t>B/D10</t>
  </si>
  <si>
    <t xml:space="preserve">ALEXIS PINTO </t>
  </si>
  <si>
    <t>14100822-6</t>
  </si>
  <si>
    <t>GZTH59</t>
  </si>
  <si>
    <t>SERT CHILE</t>
  </si>
  <si>
    <t>HLBU976294-8</t>
  </si>
  <si>
    <t>HLG7033230</t>
  </si>
  <si>
    <t>B/E34</t>
  </si>
  <si>
    <t>HLBU958893-9</t>
  </si>
  <si>
    <t>HLG7033164</t>
  </si>
  <si>
    <t>B/D14</t>
  </si>
  <si>
    <t>JUAN BOBADILLA</t>
  </si>
  <si>
    <t>19471056-9</t>
  </si>
  <si>
    <t>JHFW56</t>
  </si>
  <si>
    <t>DENIS FIERRO</t>
  </si>
  <si>
    <t>13650708-7</t>
  </si>
  <si>
    <t>RK7644</t>
  </si>
  <si>
    <t>S/N</t>
  </si>
  <si>
    <t>HLBU988093-5</t>
  </si>
  <si>
    <t>HLG7115381</t>
  </si>
  <si>
    <t>B/F15</t>
  </si>
  <si>
    <t>N°139</t>
  </si>
  <si>
    <t>JUAN FIERRO</t>
  </si>
  <si>
    <t>11832877-9</t>
  </si>
  <si>
    <t>SE6329</t>
  </si>
  <si>
    <t>HLBU971973-0</t>
  </si>
  <si>
    <t>HLG7115392</t>
  </si>
  <si>
    <t>B/F11</t>
  </si>
  <si>
    <t>ESTEBAN SEPULVEDA</t>
  </si>
  <si>
    <t>17139843-6</t>
  </si>
  <si>
    <t>DRPR68</t>
  </si>
  <si>
    <t>HLBU959200-8</t>
  </si>
  <si>
    <t>HLG7115367</t>
  </si>
  <si>
    <t>B/F13</t>
  </si>
  <si>
    <t>JORGE TAPIA</t>
  </si>
  <si>
    <t>16665230-8</t>
  </si>
  <si>
    <t>FH5152</t>
  </si>
  <si>
    <t>HLBU965770-5</t>
  </si>
  <si>
    <t>HLG7115361</t>
  </si>
  <si>
    <t>B/F12</t>
  </si>
  <si>
    <t xml:space="preserve">VICTOR PERALTA </t>
  </si>
  <si>
    <t>11425336-7</t>
  </si>
  <si>
    <t>RB6261</t>
  </si>
  <si>
    <t>HLBU994516-8</t>
  </si>
  <si>
    <t>HLG7115370</t>
  </si>
  <si>
    <t>B/F14</t>
  </si>
  <si>
    <t>JOSE IBAÑEZ</t>
  </si>
  <si>
    <t>7286666-5</t>
  </si>
  <si>
    <t>DRVC69</t>
  </si>
  <si>
    <t>HLBU937397-2</t>
  </si>
  <si>
    <t>HLG7115366</t>
  </si>
  <si>
    <t>B/F16</t>
  </si>
  <si>
    <t xml:space="preserve">ENRIQUE LABRA </t>
  </si>
  <si>
    <t>14303933-1</t>
  </si>
  <si>
    <t>CFZB14</t>
  </si>
  <si>
    <t>HLBU959445-9</t>
  </si>
  <si>
    <t>HLG7115396</t>
  </si>
  <si>
    <t>B/F17</t>
  </si>
  <si>
    <t>DOLE CHILE VZ</t>
  </si>
  <si>
    <t>HLBU928512-5</t>
  </si>
  <si>
    <t>HLK1605246</t>
  </si>
  <si>
    <t>B/L1</t>
  </si>
  <si>
    <t>HLBU993714-1</t>
  </si>
  <si>
    <t>HLK1605248</t>
  </si>
  <si>
    <t>B/L3</t>
  </si>
  <si>
    <t>HLBU613905-0</t>
  </si>
  <si>
    <t>HLG7033229</t>
  </si>
  <si>
    <t>B/E33</t>
  </si>
  <si>
    <t>HLBU965690-4</t>
  </si>
  <si>
    <t>HLG7033228</t>
  </si>
  <si>
    <t>B/E32</t>
  </si>
  <si>
    <t>HLBU923419-6</t>
  </si>
  <si>
    <t>HLG7033225</t>
  </si>
  <si>
    <t>B/E29</t>
  </si>
  <si>
    <t>HLBU991336-6</t>
  </si>
  <si>
    <t>HLG7033226</t>
  </si>
  <si>
    <t>B/E30</t>
  </si>
  <si>
    <t>HLBU614650-6</t>
  </si>
  <si>
    <t>HLG7033213</t>
  </si>
  <si>
    <t>B/E17</t>
  </si>
  <si>
    <t>HLBU945099-7</t>
  </si>
  <si>
    <t>HLG7033214</t>
  </si>
  <si>
    <t>B/E18</t>
  </si>
  <si>
    <t>HLBU965417-8</t>
  </si>
  <si>
    <t>HLG7033215</t>
  </si>
  <si>
    <t>B/E19</t>
  </si>
  <si>
    <t>HLBU934645-2</t>
  </si>
  <si>
    <t>B/G19</t>
  </si>
  <si>
    <t>LUIS GONZALEZ CAMPOS</t>
  </si>
  <si>
    <t>14338082-3</t>
  </si>
  <si>
    <t>CHPV71</t>
  </si>
  <si>
    <t>ANDINO</t>
  </si>
  <si>
    <t>HLBU986818-5</t>
  </si>
  <si>
    <t>B/G21</t>
  </si>
  <si>
    <t>ELVIS ARANDA</t>
  </si>
  <si>
    <t>17142189-6</t>
  </si>
  <si>
    <t>CTHB19 </t>
  </si>
  <si>
    <t>VZ</t>
  </si>
  <si>
    <t>HLBU610339-8</t>
  </si>
  <si>
    <t>HLG7033216</t>
  </si>
  <si>
    <t>B/E20</t>
  </si>
  <si>
    <t>HLBU613643-1</t>
  </si>
  <si>
    <t>HLG7033217</t>
  </si>
  <si>
    <t>B/E21</t>
  </si>
  <si>
    <t>HLBU602610-0</t>
  </si>
  <si>
    <t>HLG7115274</t>
  </si>
  <si>
    <t>B/G22</t>
  </si>
  <si>
    <t>SERGIO URIBE</t>
  </si>
  <si>
    <t xml:space="preserve">9620629-1 </t>
  </si>
  <si>
    <t>RDSG61</t>
  </si>
  <si>
    <t>HLBU929631-0</t>
  </si>
  <si>
    <t>HLG7115271</t>
  </si>
  <si>
    <t>DC-AV</t>
  </si>
  <si>
    <t>B/G20</t>
  </si>
  <si>
    <t>MAURICIO ALVAREZ</t>
  </si>
  <si>
    <t>16.195.490-K </t>
  </si>
  <si>
    <t>BTGX99</t>
  </si>
  <si>
    <t xml:space="preserve">SILVIO TAPIA </t>
  </si>
  <si>
    <t>8101653-4</t>
  </si>
  <si>
    <t>ZX7276</t>
  </si>
  <si>
    <t>HLBU989219-7</t>
  </si>
  <si>
    <t>HLG7115368</t>
  </si>
  <si>
    <t>B/F19</t>
  </si>
  <si>
    <t>CRISTIAN TAPIA</t>
  </si>
  <si>
    <t>16778613-8</t>
  </si>
  <si>
    <t>LT3880</t>
  </si>
  <si>
    <t>HLBU963683-1</t>
  </si>
  <si>
    <t>HLG7115300</t>
  </si>
  <si>
    <t>B/F18</t>
  </si>
  <si>
    <t xml:space="preserve">OSCAR ACUÑA </t>
  </si>
  <si>
    <t>11858416-3</t>
  </si>
  <si>
    <t>HCLR12</t>
  </si>
  <si>
    <t>HLBU613808-0</t>
  </si>
  <si>
    <t>HLG7033219</t>
  </si>
  <si>
    <t>B/E23</t>
  </si>
  <si>
    <t>HLBU933590-4</t>
  </si>
  <si>
    <t>HLG7033211</t>
  </si>
  <si>
    <t>B/E15</t>
  </si>
  <si>
    <t xml:space="preserve">PABLO LEIVA </t>
  </si>
  <si>
    <t>19337615-0</t>
  </si>
  <si>
    <t>LJ8409</t>
  </si>
  <si>
    <t>HLBU986874-0</t>
  </si>
  <si>
    <t>HLG7115297</t>
  </si>
  <si>
    <t>B/F20</t>
  </si>
  <si>
    <t>FRANCISCO MUÑOZ</t>
  </si>
  <si>
    <t>15556716-3</t>
  </si>
  <si>
    <t>DSBT75</t>
  </si>
  <si>
    <t>HLBU961885-9</t>
  </si>
  <si>
    <t>HLG7033212</t>
  </si>
  <si>
    <t>B/E16</t>
  </si>
  <si>
    <t>TRSP76</t>
  </si>
  <si>
    <t>HLBU958855-9</t>
  </si>
  <si>
    <t>HLG7033222</t>
  </si>
  <si>
    <t>B/E26</t>
  </si>
  <si>
    <t xml:space="preserve">OSVALDO DIAZ </t>
  </si>
  <si>
    <t>HLBU989639-8</t>
  </si>
  <si>
    <t>HLG7033223</t>
  </si>
  <si>
    <t>B/E27</t>
  </si>
  <si>
    <t>HLBU983553-5</t>
  </si>
  <si>
    <t>HLK1605247</t>
  </si>
  <si>
    <t>B/L2</t>
  </si>
  <si>
    <t>HLBU962952-9</t>
  </si>
  <si>
    <t>HLK1605200</t>
  </si>
  <si>
    <t>B/K27</t>
  </si>
  <si>
    <t>FERNANDO STEEK</t>
  </si>
  <si>
    <t>10665280-5</t>
  </si>
  <si>
    <t>GDVS38</t>
  </si>
  <si>
    <t>HLBU959393-5</t>
  </si>
  <si>
    <t>HLG7033227</t>
  </si>
  <si>
    <t>B/E31</t>
  </si>
  <si>
    <t>HLBU984829-7</t>
  </si>
  <si>
    <t>HLG7033163</t>
  </si>
  <si>
    <t>B/D13</t>
  </si>
  <si>
    <t>ROBERTO RODRIGUEZ</t>
  </si>
  <si>
    <t>8238400-6</t>
  </si>
  <si>
    <t>JYRG87</t>
  </si>
  <si>
    <t>HLBU938896-7</t>
  </si>
  <si>
    <t>HLG7033162</t>
  </si>
  <si>
    <t>B/D12</t>
  </si>
  <si>
    <t xml:space="preserve">JUAN ZUÑIGA </t>
  </si>
  <si>
    <t>HLBU978221-9</t>
  </si>
  <si>
    <t>HLG7033161</t>
  </si>
  <si>
    <t>B/D11</t>
  </si>
  <si>
    <t>HLBU977743-9</t>
  </si>
  <si>
    <t>HLG7115812</t>
  </si>
  <si>
    <t>B/C12</t>
  </si>
  <si>
    <t xml:space="preserve">CARLOS BUSTAMANTE </t>
  </si>
  <si>
    <t>13876864-3</t>
  </si>
  <si>
    <t>KY1775</t>
  </si>
  <si>
    <t>DANILO FIERRO</t>
  </si>
  <si>
    <t>CAAU403489-9</t>
  </si>
  <si>
    <t>HLG7115398</t>
  </si>
  <si>
    <t>B/F25</t>
  </si>
  <si>
    <t>HLBU946887-2</t>
  </si>
  <si>
    <t>HLG7115281</t>
  </si>
  <si>
    <t>B/F26</t>
  </si>
  <si>
    <t>DPRP68</t>
  </si>
  <si>
    <t>HLBU920281-4</t>
  </si>
  <si>
    <t>HLG7115299</t>
  </si>
  <si>
    <t>B/F27</t>
  </si>
  <si>
    <t xml:space="preserve">ANDERSON DELGADO </t>
  </si>
  <si>
    <t>CAAU403522-0</t>
  </si>
  <si>
    <t>HLG7115811</t>
  </si>
  <si>
    <t>B/C11</t>
  </si>
  <si>
    <t xml:space="preserve">JOSE ROJAS </t>
  </si>
  <si>
    <t>13807852-3</t>
  </si>
  <si>
    <t>TRSR91</t>
  </si>
  <si>
    <t>HLBU964013-2</t>
  </si>
  <si>
    <t>HLG7115810</t>
  </si>
  <si>
    <t>DC-AC</t>
  </si>
  <si>
    <t>B/C10</t>
  </si>
  <si>
    <t>CARLOS AHUMADA</t>
  </si>
  <si>
    <t>9897812-7</t>
  </si>
  <si>
    <t>LPHH21</t>
  </si>
  <si>
    <t>HLBU602543-8</t>
  </si>
  <si>
    <t>HLG7115397</t>
  </si>
  <si>
    <t>B/F28</t>
  </si>
  <si>
    <t xml:space="preserve">RAMON ORDENES </t>
  </si>
  <si>
    <t>HLBU972775-7</t>
  </si>
  <si>
    <t>HLG7033224</t>
  </si>
  <si>
    <t>B/E28</t>
  </si>
  <si>
    <t>HLBU962427-6</t>
  </si>
  <si>
    <t>HLG7115312</t>
  </si>
  <si>
    <t>DC DO</t>
  </si>
  <si>
    <t>B/F1</t>
  </si>
  <si>
    <t>NICOLAS MEZA</t>
  </si>
  <si>
    <t>20482250-6</t>
  </si>
  <si>
    <t>DKWR88</t>
  </si>
  <si>
    <t xml:space="preserve">JORGE TAPIA </t>
  </si>
  <si>
    <t>HLBU958738-3</t>
  </si>
  <si>
    <t>HLG7115256</t>
  </si>
  <si>
    <t>B/F2</t>
  </si>
  <si>
    <t>HLBU928634-8</t>
  </si>
  <si>
    <t>HLG7115298</t>
  </si>
  <si>
    <t>DC-dc</t>
  </si>
  <si>
    <t>B/F3</t>
  </si>
  <si>
    <t>jean paul grillet</t>
  </si>
  <si>
    <t>13024762-8</t>
  </si>
  <si>
    <t>GTWW39</t>
  </si>
  <si>
    <t xml:space="preserve">CRISTIAN TAPIA </t>
  </si>
  <si>
    <t>HLBU934752-5</t>
  </si>
  <si>
    <t>HLG7115251</t>
  </si>
  <si>
    <t>B/F4</t>
  </si>
  <si>
    <t xml:space="preserve">LUIS LEON </t>
  </si>
  <si>
    <t>13055266-8</t>
  </si>
  <si>
    <t>HVTS87</t>
  </si>
  <si>
    <t>HLBU981055-8</t>
  </si>
  <si>
    <t>HLG7115257</t>
  </si>
  <si>
    <t>B/F5</t>
  </si>
  <si>
    <t>HLBU948713-1</t>
  </si>
  <si>
    <t>HLG7115253</t>
  </si>
  <si>
    <t>B/F6</t>
  </si>
  <si>
    <t>SEBASTIAN MEZA</t>
  </si>
  <si>
    <t>13852114-1</t>
  </si>
  <si>
    <t>DCWH79</t>
  </si>
  <si>
    <t>HLBU613842-9</t>
  </si>
  <si>
    <t>HLG7115277</t>
  </si>
  <si>
    <t>B/G26</t>
  </si>
  <si>
    <t xml:space="preserve">SERGIO MONTANE </t>
  </si>
  <si>
    <t>JHTZ56</t>
  </si>
  <si>
    <t>BRAVO</t>
  </si>
  <si>
    <t xml:space="preserve">JOSE FIGUEROA </t>
  </si>
  <si>
    <t>HLBU951147-5</t>
  </si>
  <si>
    <t>HLG7115278</t>
  </si>
  <si>
    <t>B/G25</t>
  </si>
  <si>
    <t>MARIO OYARCE</t>
  </si>
  <si>
    <t>11.401.529-6 </t>
  </si>
  <si>
    <t>RFXR 18</t>
  </si>
  <si>
    <t>HLBU613724-8</t>
  </si>
  <si>
    <t>HLG7115275</t>
  </si>
  <si>
    <t>B/G24</t>
  </si>
  <si>
    <t>JAVIER HERRERA</t>
  </si>
  <si>
    <t>15763962-5 </t>
  </si>
  <si>
    <t xml:space="preserve">RfXR24 </t>
  </si>
  <si>
    <t>976755228 </t>
  </si>
  <si>
    <t>MARLENE LOBOS</t>
  </si>
  <si>
    <t>HLBU934121-3</t>
  </si>
  <si>
    <t>HLG7115279</t>
  </si>
  <si>
    <t>B/G23</t>
  </si>
  <si>
    <t>JOSE REBOLLEDO</t>
  </si>
  <si>
    <t>12783784-8</t>
  </si>
  <si>
    <t>HHLL58</t>
  </si>
  <si>
    <t>HLBU972562-5</t>
  </si>
  <si>
    <t>HLG7115260</t>
  </si>
  <si>
    <t>B/F30</t>
  </si>
  <si>
    <t>VICTOR PERALTA</t>
  </si>
  <si>
    <t>TEMU983898-3</t>
  </si>
  <si>
    <t>HLG7115280</t>
  </si>
  <si>
    <t>B/F29</t>
  </si>
  <si>
    <t>BMOU926936-9</t>
  </si>
  <si>
    <t>HLG7115270</t>
  </si>
  <si>
    <t>B/F24</t>
  </si>
  <si>
    <t>HLBU944578-0</t>
  </si>
  <si>
    <t>HLG7115268</t>
  </si>
  <si>
    <t>B/F23</t>
  </si>
  <si>
    <t>HLBU977918-0</t>
  </si>
  <si>
    <t>HLG7115267</t>
  </si>
  <si>
    <t>B/F22</t>
  </si>
  <si>
    <t>HLBU912059-3</t>
  </si>
  <si>
    <t>HLG7115269</t>
  </si>
  <si>
    <t>B/F21</t>
  </si>
  <si>
    <t>HLBU614881-2</t>
  </si>
  <si>
    <t>HLG7033221</t>
  </si>
  <si>
    <t>B/E25</t>
  </si>
  <si>
    <t>HLBU944853-6</t>
  </si>
  <si>
    <t>HLG7115263</t>
  </si>
  <si>
    <t>B/F9</t>
  </si>
  <si>
    <t>GVTS87</t>
  </si>
  <si>
    <t>HLBU985945-5</t>
  </si>
  <si>
    <t>HLG7115265</t>
  </si>
  <si>
    <t>B/F10</t>
  </si>
  <si>
    <t>16483339-9</t>
  </si>
  <si>
    <t>CFYY13</t>
  </si>
  <si>
    <t>HLBU976987-6</t>
  </si>
  <si>
    <t>HLG7115261</t>
  </si>
  <si>
    <t>B/F8</t>
  </si>
  <si>
    <t>HLBU936830-1</t>
  </si>
  <si>
    <t>HLG7115264</t>
  </si>
  <si>
    <t>B/F7</t>
  </si>
  <si>
    <t>LUIS LEON</t>
  </si>
  <si>
    <t>ALBERTO VELIZ</t>
  </si>
  <si>
    <t>6218928-2</t>
  </si>
  <si>
    <t>HLBU989400-8</t>
  </si>
  <si>
    <t>HLG7115309</t>
  </si>
  <si>
    <t>B/H48</t>
  </si>
  <si>
    <t>JOSE FIGUEROA CANALES</t>
  </si>
  <si>
    <t>17866970-2 </t>
  </si>
  <si>
    <t>HLBU615095-4</t>
  </si>
  <si>
    <t>HLG7033220</t>
  </si>
  <si>
    <t>B/E24</t>
  </si>
  <si>
    <t>HLBU614855-6</t>
  </si>
  <si>
    <t>HLG7033218</t>
  </si>
  <si>
    <t>B/E22</t>
  </si>
  <si>
    <t xml:space="preserve">ROSALINDO OLIVARES </t>
  </si>
  <si>
    <t>7916443-7</t>
  </si>
  <si>
    <t>KL5692</t>
  </si>
  <si>
    <t>HLBU982946-6</t>
  </si>
  <si>
    <t>HLK1605249</t>
  </si>
  <si>
    <t>B/L4</t>
  </si>
  <si>
    <t>CHRISTOPHER WORMULL</t>
  </si>
  <si>
    <t>16575776-9</t>
  </si>
  <si>
    <t>BP2641</t>
  </si>
  <si>
    <t>HLBU614038-6</t>
  </si>
  <si>
    <t>HLK1605250</t>
  </si>
  <si>
    <t>B/L5</t>
  </si>
  <si>
    <t>HLBU979930-9</t>
  </si>
  <si>
    <t>HLG7115255</t>
  </si>
  <si>
    <t>B/H47</t>
  </si>
  <si>
    <t>DANIEL GUTIERREZ  </t>
  </si>
  <si>
    <t>9851331-0</t>
  </si>
  <si>
    <t> DRDJ53</t>
  </si>
  <si>
    <t>DANIEL PONCE</t>
  </si>
  <si>
    <t>5947692-0</t>
  </si>
  <si>
    <t>NP9854</t>
  </si>
  <si>
    <t>HLBU954614-7</t>
  </si>
  <si>
    <t>HLK1605173</t>
  </si>
  <si>
    <t>B/J23</t>
  </si>
  <si>
    <t>BERNARDO VENEGAS</t>
  </si>
  <si>
    <t>8063628-8</t>
  </si>
  <si>
    <t>RV7340</t>
  </si>
  <si>
    <t>HLBU968449-1</t>
  </si>
  <si>
    <t>HLK1605172</t>
  </si>
  <si>
    <t>B/J22</t>
  </si>
  <si>
    <t>HLBU940757-9</t>
  </si>
  <si>
    <t>HLK1605171</t>
  </si>
  <si>
    <t>B/J21</t>
  </si>
  <si>
    <t>HLBU997220-3</t>
  </si>
  <si>
    <t>HLK1605170</t>
  </si>
  <si>
    <t>B/J20</t>
  </si>
  <si>
    <t>ANDRES TOLEDO</t>
  </si>
  <si>
    <t>6507443-5</t>
  </si>
  <si>
    <t>VJ7414</t>
  </si>
  <si>
    <t>HLBU962639-2</t>
  </si>
  <si>
    <t>HLK1605169</t>
  </si>
  <si>
    <t>B/J19</t>
  </si>
  <si>
    <t>BANDEN POUS</t>
  </si>
  <si>
    <t>12161060-4</t>
  </si>
  <si>
    <t>KX9684</t>
  </si>
  <si>
    <t>HLBU978081-2</t>
  </si>
  <si>
    <t>HLK1605168</t>
  </si>
  <si>
    <t>B/J18</t>
  </si>
  <si>
    <t>HLBU990584-3</t>
  </si>
  <si>
    <t>HLK1605199</t>
  </si>
  <si>
    <t>B/K26</t>
  </si>
  <si>
    <t>HLBU969067-9</t>
  </si>
  <si>
    <t>HLK1605184</t>
  </si>
  <si>
    <t>B/K11</t>
  </si>
  <si>
    <t>NICOLAS TAPIA</t>
  </si>
  <si>
    <t>165438-2</t>
  </si>
  <si>
    <t>LJ8405</t>
  </si>
  <si>
    <t>HLBU988892-0</t>
  </si>
  <si>
    <t>HLK1605202</t>
  </si>
  <si>
    <t>B/K29</t>
  </si>
  <si>
    <t>HLBU991325-8</t>
  </si>
  <si>
    <t>HLK1605201</t>
  </si>
  <si>
    <t>B/K28</t>
  </si>
  <si>
    <t>HLBU982883-4</t>
  </si>
  <si>
    <t>HLK1605203</t>
  </si>
  <si>
    <t>B/K30</t>
  </si>
  <si>
    <t>BERNARDO VANEGAS</t>
  </si>
  <si>
    <t>HLBU995127-9</t>
  </si>
  <si>
    <t>HLK1605204</t>
  </si>
  <si>
    <t>B/K31</t>
  </si>
  <si>
    <t>HLBU605782-0</t>
  </si>
  <si>
    <t>HLK1605205</t>
  </si>
  <si>
    <t>B/K32</t>
  </si>
  <si>
    <t>HLBU934272-9</t>
  </si>
  <si>
    <t>HLK1605167</t>
  </si>
  <si>
    <t>B/J17</t>
  </si>
  <si>
    <t>ONEU939077-6</t>
  </si>
  <si>
    <t>LAB043450</t>
  </si>
  <si>
    <t>B/B20</t>
  </si>
  <si>
    <t>HLBU611088-5</t>
  </si>
  <si>
    <t>HLK1605166</t>
  </si>
  <si>
    <t>B/J16</t>
  </si>
  <si>
    <t>HLBU971068-8</t>
  </si>
  <si>
    <t>HLG7115711</t>
  </si>
  <si>
    <t>B/H46</t>
  </si>
  <si>
    <t>JOSE MUÑOZ</t>
  </si>
  <si>
    <t>10469818-2</t>
  </si>
  <si>
    <t>  KVFC 14</t>
  </si>
  <si>
    <t>FBIU518900-3</t>
  </si>
  <si>
    <t>LAB296870</t>
  </si>
  <si>
    <t>B/B19</t>
  </si>
  <si>
    <t>TLLU118097-9</t>
  </si>
  <si>
    <t>LAB043449</t>
  </si>
  <si>
    <t>B/B18</t>
  </si>
  <si>
    <t>HLBU985745-2</t>
  </si>
  <si>
    <t>HLK1605165</t>
  </si>
  <si>
    <t>B/J15</t>
  </si>
  <si>
    <t>LUIS MARTINEZ</t>
  </si>
  <si>
    <t>12221384-6</t>
  </si>
  <si>
    <t>LG1005</t>
  </si>
  <si>
    <t>HLBU979636-2</t>
  </si>
  <si>
    <t>HLK1605164</t>
  </si>
  <si>
    <t>B/J14</t>
  </si>
  <si>
    <t>HLBU970203-9</t>
  </si>
  <si>
    <t>HLK1605163</t>
  </si>
  <si>
    <t>B/J13</t>
  </si>
  <si>
    <t>HLBU975552-7</t>
  </si>
  <si>
    <t>HLK1605162</t>
  </si>
  <si>
    <t>B/J12</t>
  </si>
  <si>
    <t>HLBU951317-0</t>
  </si>
  <si>
    <t>HLG7115720</t>
  </si>
  <si>
    <t>B/H45</t>
  </si>
  <si>
    <t>PATRICIO ENRIOTTI</t>
  </si>
  <si>
    <t>7031255-7</t>
  </si>
  <si>
    <t>GCHD 44</t>
  </si>
  <si>
    <t>HLBU609618-0</t>
  </si>
  <si>
    <t>HLK1605161</t>
  </si>
  <si>
    <t>B/J11</t>
  </si>
  <si>
    <t>DINO TAPIA</t>
  </si>
  <si>
    <t>10266070-6</t>
  </si>
  <si>
    <t>PS7099</t>
  </si>
  <si>
    <t>HLBU936626-9</t>
  </si>
  <si>
    <t>HLK1605160</t>
  </si>
  <si>
    <t>B/J10</t>
  </si>
  <si>
    <t>HLBU955432-7</t>
  </si>
  <si>
    <t>HLK1605159</t>
  </si>
  <si>
    <t>B/J9</t>
  </si>
  <si>
    <t>HLBU615935-5</t>
  </si>
  <si>
    <t>HLG7115710</t>
  </si>
  <si>
    <t>B/H44</t>
  </si>
  <si>
    <t>ITALO CAMPOS VERA</t>
  </si>
  <si>
    <t>11943571-4</t>
  </si>
  <si>
    <t>DLKP29</t>
  </si>
  <si>
    <t>ONEU921632-1</t>
  </si>
  <si>
    <t>LAB043448</t>
  </si>
  <si>
    <t>B/B17</t>
  </si>
  <si>
    <t>CAIU567216-5</t>
  </si>
  <si>
    <t>LAB043447</t>
  </si>
  <si>
    <t>B/B16</t>
  </si>
  <si>
    <t>ONEU921873-0</t>
  </si>
  <si>
    <t>LAB043446</t>
  </si>
  <si>
    <t>B/B15</t>
  </si>
  <si>
    <t>MAURICIO MARDON</t>
  </si>
  <si>
    <t>16754171-2</t>
  </si>
  <si>
    <t>NV9743</t>
  </si>
  <si>
    <t>ONEU921933-6</t>
  </si>
  <si>
    <t>LAB043445</t>
  </si>
  <si>
    <t>B/B14</t>
  </si>
  <si>
    <t>HLBU958261-1</t>
  </si>
  <si>
    <t>HLK1605198</t>
  </si>
  <si>
    <t>B/K25</t>
  </si>
  <si>
    <t>HLBU610921-0</t>
  </si>
  <si>
    <t>HLK1605197</t>
  </si>
  <si>
    <t>B/K24</t>
  </si>
  <si>
    <t>HLBU955122-5</t>
  </si>
  <si>
    <t>HLK1605196</t>
  </si>
  <si>
    <t>B/K23</t>
  </si>
  <si>
    <t>ONEU922792-2</t>
  </si>
  <si>
    <t>LAB043444</t>
  </si>
  <si>
    <t>B/B13</t>
  </si>
  <si>
    <t>ONEU939078-1</t>
  </si>
  <si>
    <t>LAB296862</t>
  </si>
  <si>
    <t>B/B12</t>
  </si>
  <si>
    <t>HLBU920983-0</t>
  </si>
  <si>
    <t>HLK1605195</t>
  </si>
  <si>
    <t>B/K22</t>
  </si>
  <si>
    <t>ONEU927346-6</t>
  </si>
  <si>
    <t>LAB042621</t>
  </si>
  <si>
    <t>B/B11</t>
  </si>
  <si>
    <t>FREDDY BARRIOS</t>
  </si>
  <si>
    <t>NN8043</t>
  </si>
  <si>
    <t>HLBU614794-5</t>
  </si>
  <si>
    <t>HLG7115734</t>
  </si>
  <si>
    <t>B/H43</t>
  </si>
  <si>
    <t>13998335-1 </t>
  </si>
  <si>
    <t xml:space="preserve">NICOLAS JIMENEZ </t>
  </si>
  <si>
    <t>18565235-1</t>
  </si>
  <si>
    <t>THTG43</t>
  </si>
  <si>
    <t>HLBU615970-9</t>
  </si>
  <si>
    <t>HLG7115731</t>
  </si>
  <si>
    <t>B/H42</t>
  </si>
  <si>
    <t>ENRIQUE SAN MARTIN</t>
  </si>
  <si>
    <t>14458823-1</t>
  </si>
  <si>
    <t>BSDY76</t>
  </si>
  <si>
    <t>CLAUDIO ALLENDES</t>
  </si>
  <si>
    <t>16519807-7</t>
  </si>
  <si>
    <t>FPLK59</t>
  </si>
  <si>
    <t>HLBU615704-9</t>
  </si>
  <si>
    <t>HLG7115740</t>
  </si>
  <si>
    <t>B/H41</t>
  </si>
  <si>
    <t>ALBERTO CARVAJAL</t>
  </si>
  <si>
    <t>6621197-5</t>
  </si>
  <si>
    <t>LFGV53</t>
  </si>
  <si>
    <t>HLBU933150-8</t>
  </si>
  <si>
    <t>HLG7115733</t>
  </si>
  <si>
    <t>B/H40</t>
  </si>
  <si>
    <t>SEGUNDO SEGURA</t>
  </si>
  <si>
    <t>5914548-7</t>
  </si>
  <si>
    <t>GSGD30</t>
  </si>
  <si>
    <t xml:space="preserve">MANUEL ZAMORA </t>
  </si>
  <si>
    <t>9082421-K</t>
  </si>
  <si>
    <t>BH6738</t>
  </si>
  <si>
    <t>PALLET</t>
  </si>
  <si>
    <t>CANCELADO</t>
  </si>
  <si>
    <t>TRANSF 18451495</t>
  </si>
  <si>
    <t>N°03</t>
  </si>
  <si>
    <t>HLBU615319-3</t>
  </si>
  <si>
    <t>HLG7115667</t>
  </si>
  <si>
    <t>B/H39</t>
  </si>
  <si>
    <t>DIEGO CASTILLO</t>
  </si>
  <si>
    <t>18352769-K</t>
  </si>
  <si>
    <t>HGXL69</t>
  </si>
  <si>
    <t>HLBU615959-2</t>
  </si>
  <si>
    <t>HLK1605158</t>
  </si>
  <si>
    <t>B/J8</t>
  </si>
  <si>
    <t>HLBU615777-4</t>
  </si>
  <si>
    <t>HLK1605157</t>
  </si>
  <si>
    <t>B/J7</t>
  </si>
  <si>
    <t>HLBU615786-1</t>
  </si>
  <si>
    <t>HLK1605156</t>
  </si>
  <si>
    <t>B/J6</t>
  </si>
  <si>
    <t>HLBU954754-4</t>
  </si>
  <si>
    <t>HLK1605155</t>
  </si>
  <si>
    <t>B/J5</t>
  </si>
  <si>
    <t>HLBU614920-7</t>
  </si>
  <si>
    <t>HLG7115670</t>
  </si>
  <si>
    <t>B/H38</t>
  </si>
  <si>
    <t>JORGE FIGUEROA </t>
  </si>
  <si>
    <t>11943909-4</t>
  </si>
  <si>
    <t xml:space="preserve">CVDC 45 </t>
  </si>
  <si>
    <t>HLBU610205-1</t>
  </si>
  <si>
    <t>HLK1605194</t>
  </si>
  <si>
    <t>B/K21</t>
  </si>
  <si>
    <t>HLBU603386-0</t>
  </si>
  <si>
    <t>HLG7115704</t>
  </si>
  <si>
    <t>B/H37</t>
  </si>
  <si>
    <t>ALFONSO LOPEZ </t>
  </si>
  <si>
    <t>7950821-7</t>
  </si>
  <si>
    <t>DRVC 57</t>
  </si>
  <si>
    <t>CLAUDIO  ALLENDES</t>
  </si>
  <si>
    <t>HLBU615020-8</t>
  </si>
  <si>
    <t>HLG7115735</t>
  </si>
  <si>
    <t>B/H36</t>
  </si>
  <si>
    <t>CWHT 38</t>
  </si>
  <si>
    <t>EDUARDO VERA</t>
  </si>
  <si>
    <t>13999214-8</t>
  </si>
  <si>
    <t>KR7337</t>
  </si>
  <si>
    <t>HLBU943962-1</t>
  </si>
  <si>
    <t>HLG7115668</t>
  </si>
  <si>
    <t>B/H35</t>
  </si>
  <si>
    <t>GONZALO GUTIERREZ</t>
  </si>
  <si>
    <t>13,371685-8</t>
  </si>
  <si>
    <t>HSHS26</t>
  </si>
  <si>
    <t>15894004-3</t>
  </si>
  <si>
    <t>BCFY90</t>
  </si>
  <si>
    <t>HLBU921897-6</t>
  </si>
  <si>
    <t>HLG7115662</t>
  </si>
  <si>
    <t>B/H34</t>
  </si>
  <si>
    <t>EONARDO RAMIREZ</t>
  </si>
  <si>
    <t>10269488-0</t>
  </si>
  <si>
    <t>HGXL68 </t>
  </si>
  <si>
    <t>HLBU615747-6</t>
  </si>
  <si>
    <t>HLK1605193</t>
  </si>
  <si>
    <t>B/K20</t>
  </si>
  <si>
    <t>HLBU922225-6</t>
  </si>
  <si>
    <t>HLK1605192</t>
  </si>
  <si>
    <t>B/K19</t>
  </si>
  <si>
    <t>HLBU987399-9</t>
  </si>
  <si>
    <t>HLK1605191</t>
  </si>
  <si>
    <t>B/K18</t>
  </si>
  <si>
    <t>HLBU915883-5</t>
  </si>
  <si>
    <t>HLG7115656</t>
  </si>
  <si>
    <t>NP-NP</t>
  </si>
  <si>
    <t>B/H33</t>
  </si>
  <si>
    <t>HLBU988598-4</t>
  </si>
  <si>
    <t>HLG7115651</t>
  </si>
  <si>
    <t>B/H32</t>
  </si>
  <si>
    <t>EDUARDO CASTRO</t>
  </si>
  <si>
    <t>8375737 k</t>
  </si>
  <si>
    <t>DGJP 26 </t>
  </si>
  <si>
    <t>CAIU567928-3</t>
  </si>
  <si>
    <t>LAB296996</t>
  </si>
  <si>
    <t>NP-AV</t>
  </si>
  <si>
    <t>B/B7</t>
  </si>
  <si>
    <t>17.473.250-7</t>
  </si>
  <si>
    <t>PISCIS</t>
  </si>
  <si>
    <t>ISMAEL MENDEZ</t>
  </si>
  <si>
    <t>8835327-7</t>
  </si>
  <si>
    <t>HZHZ91</t>
  </si>
  <si>
    <t>ONEU928950-2</t>
  </si>
  <si>
    <t>LAB296985</t>
  </si>
  <si>
    <t>NP DO</t>
  </si>
  <si>
    <t>B/B6</t>
  </si>
  <si>
    <t xml:space="preserve">JORGE SILVA </t>
  </si>
  <si>
    <t>11360489-1</t>
  </si>
  <si>
    <t>BFXY70</t>
  </si>
  <si>
    <t>FSCU595041-1</t>
  </si>
  <si>
    <t>LAB042628</t>
  </si>
  <si>
    <t>B/B10</t>
  </si>
  <si>
    <t>SEGU989405-0</t>
  </si>
  <si>
    <t>LAB296994</t>
  </si>
  <si>
    <t>NP-DC</t>
  </si>
  <si>
    <t>B/B9</t>
  </si>
  <si>
    <t>RODOLFO GATICA B.</t>
  </si>
  <si>
    <t>10.751.699-9</t>
  </si>
  <si>
    <t>ONEU924849-0</t>
  </si>
  <si>
    <t>LAB296992</t>
  </si>
  <si>
    <t>B/B8</t>
  </si>
  <si>
    <t>EXEQUIEL ORTIZ SANTELICES</t>
  </si>
  <si>
    <t>HGTC83</t>
  </si>
  <si>
    <t>HLBU970985-6</t>
  </si>
  <si>
    <t>HLG7115742</t>
  </si>
  <si>
    <t>B/H31</t>
  </si>
  <si>
    <t>HLBU932388-4</t>
  </si>
  <si>
    <t>HLG7115654</t>
  </si>
  <si>
    <t>B/H30</t>
  </si>
  <si>
    <t>HERNAN OSORIO</t>
  </si>
  <si>
    <t>10713428 K  </t>
  </si>
  <si>
    <t xml:space="preserve">JKCZ 94  </t>
  </si>
  <si>
    <t>ONEU912013-2</t>
  </si>
  <si>
    <t>LAB042625</t>
  </si>
  <si>
    <t>B/B5</t>
  </si>
  <si>
    <t>CARLOS MATURANA</t>
  </si>
  <si>
    <t>8210569-7</t>
  </si>
  <si>
    <t>PJPW98</t>
  </si>
  <si>
    <t>TH</t>
  </si>
  <si>
    <t>ONEU912944-3</t>
  </si>
  <si>
    <t>LAB042627</t>
  </si>
  <si>
    <t>B/B4</t>
  </si>
  <si>
    <t>OSCAR GARCIA</t>
  </si>
  <si>
    <t>8977857-K</t>
  </si>
  <si>
    <t>BHPB99</t>
  </si>
  <si>
    <t>MSDU904400-0</t>
  </si>
  <si>
    <t>FX34058231</t>
  </si>
  <si>
    <t>DO-NP</t>
  </si>
  <si>
    <t>B1P2F6A3</t>
  </si>
  <si>
    <t>HLBU609952-8</t>
  </si>
  <si>
    <t>HLK1605190</t>
  </si>
  <si>
    <t>B/K17</t>
  </si>
  <si>
    <t>HLBU615776-9</t>
  </si>
  <si>
    <t>HLK1605189</t>
  </si>
  <si>
    <t>B/K16</t>
  </si>
  <si>
    <t>HLBU616139-4</t>
  </si>
  <si>
    <t>HLK1605188</t>
  </si>
  <si>
    <t>B/K15</t>
  </si>
  <si>
    <t>HLBU610860-9</t>
  </si>
  <si>
    <t>HLK1605187</t>
  </si>
  <si>
    <t>B/K14</t>
  </si>
  <si>
    <t>HLBU615719-9</t>
  </si>
  <si>
    <t>HLK1605154</t>
  </si>
  <si>
    <t>B/J4</t>
  </si>
  <si>
    <t>HLBU615779-5</t>
  </si>
  <si>
    <t>HLK1605153</t>
  </si>
  <si>
    <t>B/J3</t>
  </si>
  <si>
    <t>HLBU615834-3</t>
  </si>
  <si>
    <t>HLK1605152</t>
  </si>
  <si>
    <t>B/J2</t>
  </si>
  <si>
    <t>HLBU609463-4</t>
  </si>
  <si>
    <t>HLK1605151</t>
  </si>
  <si>
    <t>B/J1</t>
  </si>
  <si>
    <t>TTNU880538-1</t>
  </si>
  <si>
    <t>LAB296998</t>
  </si>
  <si>
    <t>B/B3</t>
  </si>
  <si>
    <t>CARLOS MONTANE</t>
  </si>
  <si>
    <t>8018832-3</t>
  </si>
  <si>
    <t>XB4423</t>
  </si>
  <si>
    <t>HLBU944831-0</t>
  </si>
  <si>
    <t>HLK1605186</t>
  </si>
  <si>
    <t>B/K13</t>
  </si>
  <si>
    <t>OSCAR ROSAS</t>
  </si>
  <si>
    <t>ONEU912693-2</t>
  </si>
  <si>
    <t>LAB042626</t>
  </si>
  <si>
    <t>B/B2</t>
  </si>
  <si>
    <t>LAUTARO OVALLE</t>
  </si>
  <si>
    <t>7525993-K</t>
  </si>
  <si>
    <t>DLPY78</t>
  </si>
  <si>
    <t>ISBEJ</t>
  </si>
  <si>
    <t>ONEU905839-7</t>
  </si>
  <si>
    <t>LAB042629</t>
  </si>
  <si>
    <t>DO-SM</t>
  </si>
  <si>
    <t>B/B1</t>
  </si>
  <si>
    <t xml:space="preserve">ALEX CARO </t>
  </si>
  <si>
    <t>17992615-6</t>
  </si>
  <si>
    <t>DLPY80</t>
  </si>
  <si>
    <t>HLBU937507-0</t>
  </si>
  <si>
    <t>HLK1605185</t>
  </si>
  <si>
    <t>B/K12</t>
  </si>
  <si>
    <t>HLBU979327-6</t>
  </si>
  <si>
    <t>HLG7115700</t>
  </si>
  <si>
    <t>B/H29</t>
  </si>
  <si>
    <t>RENATO RIVERA</t>
  </si>
  <si>
    <t xml:space="preserve"> 8650368-9</t>
  </si>
  <si>
    <t>FLVG59</t>
  </si>
  <si>
    <t>HERNAN MORI</t>
  </si>
  <si>
    <t>10385537-3</t>
  </si>
  <si>
    <t>DA3450</t>
  </si>
  <si>
    <t>HLBU991096-3</t>
  </si>
  <si>
    <t>HLG7115695</t>
  </si>
  <si>
    <t xml:space="preserve">DO-SM </t>
  </si>
  <si>
    <t>B/H28</t>
  </si>
  <si>
    <t>MARCO OLEA</t>
  </si>
  <si>
    <t>7464865-7</t>
  </si>
  <si>
    <t>DLBL83</t>
  </si>
  <si>
    <t>ALEJANDRO MUÑOZ .</t>
  </si>
  <si>
    <t>HLBU923512-4</t>
  </si>
  <si>
    <t>HLG7115696</t>
  </si>
  <si>
    <t>B/H27</t>
  </si>
  <si>
    <t>SERGIO CABRERA</t>
  </si>
  <si>
    <t>9467905-2</t>
  </si>
  <si>
    <t>KBKK94</t>
  </si>
  <si>
    <t>CRISTIAN GUZMAN</t>
  </si>
  <si>
    <t>18703292-K</t>
  </si>
  <si>
    <t>GYPH99</t>
  </si>
  <si>
    <t>HLBU615843-0</t>
  </si>
  <si>
    <t>HLG7173695</t>
  </si>
  <si>
    <t>B/M25</t>
  </si>
  <si>
    <t>CRISTIAN GARCIA</t>
  </si>
  <si>
    <t>27660731-6</t>
  </si>
  <si>
    <t>GKZZ38</t>
  </si>
  <si>
    <t>HLBU615893-4</t>
  </si>
  <si>
    <t>HLG7173693</t>
  </si>
  <si>
    <t>B/M24</t>
  </si>
  <si>
    <t>ENRIQUE LABRA</t>
  </si>
  <si>
    <t>HLBU615709-6</t>
  </si>
  <si>
    <t>HLG7173691</t>
  </si>
  <si>
    <t>B/M23</t>
  </si>
  <si>
    <t>JOSE IBAÑEZ FIGUEROA</t>
  </si>
  <si>
    <t>HLBU616076-2</t>
  </si>
  <si>
    <t>HLG7093214</t>
  </si>
  <si>
    <t>DO-AV</t>
  </si>
  <si>
    <t>B/M22</t>
  </si>
  <si>
    <t>LUIS FLORES</t>
  </si>
  <si>
    <t>16969492-3</t>
  </si>
  <si>
    <t>MZ6700</t>
  </si>
  <si>
    <t>GINO CASAZZA</t>
  </si>
  <si>
    <t>10479672-9</t>
  </si>
  <si>
    <t>BX3715</t>
  </si>
  <si>
    <t>HLBU616077-8</t>
  </si>
  <si>
    <t>HLG7093213</t>
  </si>
  <si>
    <t>B/M21</t>
  </si>
  <si>
    <t>RENE GALEA</t>
  </si>
  <si>
    <t>16108018-7</t>
  </si>
  <si>
    <t>RDPR35</t>
  </si>
  <si>
    <t>CRISTIAN JOFRE</t>
  </si>
  <si>
    <t>10714544-3</t>
  </si>
  <si>
    <t>DPRP95</t>
  </si>
  <si>
    <t>HLBU615968-0</t>
  </si>
  <si>
    <t>HLG7116220</t>
  </si>
  <si>
    <t>B/M20</t>
  </si>
  <si>
    <t>10971725-8</t>
  </si>
  <si>
    <t>DRXR67</t>
  </si>
  <si>
    <t>HLBU615700-7</t>
  </si>
  <si>
    <t>HLG7116219</t>
  </si>
  <si>
    <t>B/M19</t>
  </si>
  <si>
    <t xml:space="preserve">BRIAN ARAYA </t>
  </si>
  <si>
    <t>18567649-8</t>
  </si>
  <si>
    <t>UL4949</t>
  </si>
  <si>
    <t>HLBU914774-3</t>
  </si>
  <si>
    <t>HLG7116218</t>
  </si>
  <si>
    <t>B/M18</t>
  </si>
  <si>
    <t>DAVID TAPIA</t>
  </si>
  <si>
    <t>PK8008</t>
  </si>
  <si>
    <t>HLBU615996-7</t>
  </si>
  <si>
    <t>HLG7116217</t>
  </si>
  <si>
    <t>B/M17</t>
  </si>
  <si>
    <t>CARLOS SOTO</t>
  </si>
  <si>
    <t>19852,336-4</t>
  </si>
  <si>
    <t>DN2600</t>
  </si>
  <si>
    <t>HLBU615821-4</t>
  </si>
  <si>
    <t>HLG7116216</t>
  </si>
  <si>
    <t>B/M16</t>
  </si>
  <si>
    <t>RUBEN ZUÑIGA</t>
  </si>
  <si>
    <t>18043144-6</t>
  </si>
  <si>
    <t>BJCW24</t>
  </si>
  <si>
    <t>CRISTIAN TAPÍA</t>
  </si>
  <si>
    <t>HLBU615781-4</t>
  </si>
  <si>
    <t>HLG7116215</t>
  </si>
  <si>
    <t>B/M15</t>
  </si>
  <si>
    <t>DIEGO FARIAS</t>
  </si>
  <si>
    <t>17816395-7</t>
  </si>
  <si>
    <t>BKYH29</t>
  </si>
  <si>
    <t>HLBU9756246</t>
  </si>
  <si>
    <t>HLG7116214</t>
  </si>
  <si>
    <t>B/M14</t>
  </si>
  <si>
    <t>SFYY13</t>
  </si>
  <si>
    <t>HLBU981483-0</t>
  </si>
  <si>
    <t>HLG7116213</t>
  </si>
  <si>
    <t>DO-DC</t>
  </si>
  <si>
    <t>B/M13</t>
  </si>
  <si>
    <t xml:space="preserve">EDUARDO CORVALAN </t>
  </si>
  <si>
    <t>16298579-5</t>
  </si>
  <si>
    <t>DSBD10</t>
  </si>
  <si>
    <t>HLBU971012-1</t>
  </si>
  <si>
    <t>HLG7116212</t>
  </si>
  <si>
    <t>B/M12</t>
  </si>
  <si>
    <t>OSVALDOROSAS</t>
  </si>
  <si>
    <t>9459534-7</t>
  </si>
  <si>
    <t>SC1330</t>
  </si>
  <si>
    <t>HLBU984039-9</t>
  </si>
  <si>
    <t>HLG7116211</t>
  </si>
  <si>
    <t>B/M11</t>
  </si>
  <si>
    <t>HLBU935431-3</t>
  </si>
  <si>
    <t>HLG7116210</t>
  </si>
  <si>
    <t>B/M10</t>
  </si>
  <si>
    <t>HLBU936798-5</t>
  </si>
  <si>
    <t>HLG7116209</t>
  </si>
  <si>
    <t>B/M9</t>
  </si>
  <si>
    <t>HUMBERTO DIAZ</t>
  </si>
  <si>
    <t>12826785-9</t>
  </si>
  <si>
    <t>VT6171</t>
  </si>
  <si>
    <t>HLBU615746-0</t>
  </si>
  <si>
    <t>HLG7116208</t>
  </si>
  <si>
    <t>B/M8</t>
  </si>
  <si>
    <t>BERNARDO HOLZ</t>
  </si>
  <si>
    <t>10669288-2</t>
  </si>
  <si>
    <t>BPXG55</t>
  </si>
  <si>
    <t>ERICK CANTO</t>
  </si>
  <si>
    <t>13763212-8</t>
  </si>
  <si>
    <t>GKPL32</t>
  </si>
  <si>
    <t>HLBU981268-0</t>
  </si>
  <si>
    <t>HLG7116207</t>
  </si>
  <si>
    <t>B/M7</t>
  </si>
  <si>
    <t>ADOLFO MORA</t>
  </si>
  <si>
    <t>18618088-7</t>
  </si>
  <si>
    <t>GVPS40</t>
  </si>
  <si>
    <t>HLBU615811-1</t>
  </si>
  <si>
    <t>HLG7116206</t>
  </si>
  <si>
    <t>B/M6</t>
  </si>
  <si>
    <t>JOSE ROJAS</t>
  </si>
  <si>
    <t>14047708-7</t>
  </si>
  <si>
    <t>HXHK97</t>
  </si>
  <si>
    <t>HLBU953889-8</t>
  </si>
  <si>
    <t>HLG7116205</t>
  </si>
  <si>
    <t>B/M5</t>
  </si>
  <si>
    <t>FRANSCISCO LABRAÑA</t>
  </si>
  <si>
    <t>18488102-0</t>
  </si>
  <si>
    <t>HSHR64</t>
  </si>
  <si>
    <t>VICTOR VELOZO</t>
  </si>
  <si>
    <t>13764628-5</t>
  </si>
  <si>
    <t>FVXS76</t>
  </si>
  <si>
    <t>MNBU416377-7</t>
  </si>
  <si>
    <t>MLCL0248932</t>
  </si>
  <si>
    <t>B3P3F2A1</t>
  </si>
  <si>
    <t>CRISTIAN ZAUL FLORES</t>
  </si>
  <si>
    <t>HLBU980552-5</t>
  </si>
  <si>
    <t>HLG7115620</t>
  </si>
  <si>
    <t>B/H26</t>
  </si>
  <si>
    <t>HLBU614932-0</t>
  </si>
  <si>
    <t>HLG7115619</t>
  </si>
  <si>
    <t>B/H25</t>
  </si>
  <si>
    <t>PEDRO ALBERTO VELIZ</t>
  </si>
  <si>
    <t>HLBU981495-4</t>
  </si>
  <si>
    <t>HLG7115616</t>
  </si>
  <si>
    <t>B/H24</t>
  </si>
  <si>
    <t>Jose Figueroa</t>
  </si>
  <si>
    <t>HLBU943632-4</t>
  </si>
  <si>
    <t>HLG7115625</t>
  </si>
  <si>
    <t>B/H23</t>
  </si>
  <si>
    <t xml:space="preserve">ALBERTO FIGUEROA </t>
  </si>
  <si>
    <t>CVDC45</t>
  </si>
  <si>
    <t>HLBU603799-5</t>
  </si>
  <si>
    <t>HLG7115634</t>
  </si>
  <si>
    <t>B/H22</t>
  </si>
  <si>
    <t xml:space="preserve">ALFONSO HERRERA </t>
  </si>
  <si>
    <t>HLBU614028-3</t>
  </si>
  <si>
    <t>HLG7033210</t>
  </si>
  <si>
    <t>B/E14</t>
  </si>
  <si>
    <t>ELIAS MUÑOZ</t>
  </si>
  <si>
    <t>14.061.266-9</t>
  </si>
  <si>
    <t>KKRB48</t>
  </si>
  <si>
    <t>PADWOR</t>
  </si>
  <si>
    <t>HLBU605421-0</t>
  </si>
  <si>
    <t>HLG7115626</t>
  </si>
  <si>
    <t>B/H21</t>
  </si>
  <si>
    <t xml:space="preserve">ALFONSO LOPEZ </t>
  </si>
  <si>
    <t>DRVC57</t>
  </si>
  <si>
    <t>ENRIQUE CORNEJO</t>
  </si>
  <si>
    <t>8505535-6</t>
  </si>
  <si>
    <t>HHJZ98</t>
  </si>
  <si>
    <t>HLBU994848-6</t>
  </si>
  <si>
    <t>HLG7033209</t>
  </si>
  <si>
    <t>B/E13</t>
  </si>
  <si>
    <t>DIEGO PEREZ</t>
  </si>
  <si>
    <t>18.472.2025-4</t>
  </si>
  <si>
    <t>TTLY81</t>
  </si>
  <si>
    <t>HLBU948820-4</t>
  </si>
  <si>
    <t>HLG7033208</t>
  </si>
  <si>
    <t>B/E12</t>
  </si>
  <si>
    <t>JAVIER VARGAS</t>
  </si>
  <si>
    <t>18685541-8</t>
  </si>
  <si>
    <t>RYBY62</t>
  </si>
  <si>
    <t>HLBU967551-9</t>
  </si>
  <si>
    <t>HLG7033207</t>
  </si>
  <si>
    <t>B/E11</t>
  </si>
  <si>
    <t>MAURICIO ARRAÑO</t>
  </si>
  <si>
    <t>14380396-1</t>
  </si>
  <si>
    <t>HCWL71</t>
  </si>
  <si>
    <t>HLBU935550-0</t>
  </si>
  <si>
    <t>HLG7033206</t>
  </si>
  <si>
    <t>B/E10</t>
  </si>
  <si>
    <t>ANDRES DAZA</t>
  </si>
  <si>
    <t>13707248-3</t>
  </si>
  <si>
    <t>GFLF93</t>
  </si>
  <si>
    <t>HLBU615791-7</t>
  </si>
  <si>
    <t>HLG7115631</t>
  </si>
  <si>
    <t>B/H20</t>
  </si>
  <si>
    <t xml:space="preserve">PATRICIO ENRIOTTI </t>
  </si>
  <si>
    <t>GCHD44</t>
  </si>
  <si>
    <t xml:space="preserve">JOSE AGUILAR </t>
  </si>
  <si>
    <t>11359400-4</t>
  </si>
  <si>
    <t>GLFL32</t>
  </si>
  <si>
    <t>HLBU616036-1</t>
  </si>
  <si>
    <t>HLG7033205</t>
  </si>
  <si>
    <t>B/E9</t>
  </si>
  <si>
    <t>CLAUDIO MONSERRAT</t>
  </si>
  <si>
    <t>9497207-8</t>
  </si>
  <si>
    <t>KRWC38</t>
  </si>
  <si>
    <t>HLBU974665-4</t>
  </si>
  <si>
    <t>HLG7115623</t>
  </si>
  <si>
    <t>B/H19</t>
  </si>
  <si>
    <t>OSCAR ARANCIBIA</t>
  </si>
  <si>
    <t>15714279-8</t>
  </si>
  <si>
    <t>FBPS12</t>
  </si>
  <si>
    <t>HLBU606307-9</t>
  </si>
  <si>
    <t>HLG7115622</t>
  </si>
  <si>
    <t>B/H18</t>
  </si>
  <si>
    <t>CTHB19</t>
  </si>
  <si>
    <t>HLBU615402-9</t>
  </si>
  <si>
    <t>HLG7033204</t>
  </si>
  <si>
    <t>B/E8</t>
  </si>
  <si>
    <t>JORGE VALENZUELA</t>
  </si>
  <si>
    <t>12085201-9</t>
  </si>
  <si>
    <t>BPZP13</t>
  </si>
  <si>
    <t>CLAUDIO OLGUIN Q.|</t>
  </si>
  <si>
    <t>HLBU607400-5</t>
  </si>
  <si>
    <t>HLG7033203</t>
  </si>
  <si>
    <t>B/E7</t>
  </si>
  <si>
    <t xml:space="preserve">LUIS RIFO </t>
  </si>
  <si>
    <t>10353839-4</t>
  </si>
  <si>
    <t>GSFX68</t>
  </si>
  <si>
    <t>CLAUDIO ANDRES ALLENDE</t>
  </si>
  <si>
    <t>HLBU976025-1</t>
  </si>
  <si>
    <t>HLK1605237</t>
  </si>
  <si>
    <t>B/N32</t>
  </si>
  <si>
    <t>HLBU615818-0</t>
  </si>
  <si>
    <t>HLK1605236</t>
  </si>
  <si>
    <t>B/N31</t>
  </si>
  <si>
    <t>10864345-5</t>
  </si>
  <si>
    <t>BTJY45</t>
  </si>
  <si>
    <t>HLBU965669-5</t>
  </si>
  <si>
    <t>HLK1605235</t>
  </si>
  <si>
    <t>B/N30</t>
  </si>
  <si>
    <t>JUAN ALLENDES  MARTINEZ</t>
  </si>
  <si>
    <t>18210906-1</t>
  </si>
  <si>
    <t>FKRG10</t>
  </si>
  <si>
    <t>HLBU616001-6</t>
  </si>
  <si>
    <t>HLK1605234</t>
  </si>
  <si>
    <t>B/N29</t>
  </si>
  <si>
    <t>16195490-K</t>
  </si>
  <si>
    <t>HLBU969950-5</t>
  </si>
  <si>
    <t>HLK1605233</t>
  </si>
  <si>
    <t>B/N28</t>
  </si>
  <si>
    <t>HLBU983318-9</t>
  </si>
  <si>
    <t>HLK1605183</t>
  </si>
  <si>
    <t>B/K10</t>
  </si>
  <si>
    <t>HLBU955404-0</t>
  </si>
  <si>
    <t>HLG7115633</t>
  </si>
  <si>
    <t>B/H17</t>
  </si>
  <si>
    <t>PEDRO URIBE</t>
  </si>
  <si>
    <t>18565846-5</t>
  </si>
  <si>
    <t>LWKV26</t>
  </si>
  <si>
    <t>HLBU971527-3</t>
  </si>
  <si>
    <t>HLG7033202</t>
  </si>
  <si>
    <t>B/E6</t>
  </si>
  <si>
    <t> JHFW 55</t>
  </si>
  <si>
    <t>HLBU614276-9</t>
  </si>
  <si>
    <t>HLG7033201</t>
  </si>
  <si>
    <t>B/E5</t>
  </si>
  <si>
    <t>OSVALDO ZUÑIGA</t>
  </si>
  <si>
    <t>19405616-8</t>
  </si>
  <si>
    <t>TVCS 76</t>
  </si>
  <si>
    <t>HLBU936254-0</t>
  </si>
  <si>
    <t>HLG7033200</t>
  </si>
  <si>
    <t>B/E4</t>
  </si>
  <si>
    <t>MIGUEL PEDREROS</t>
  </si>
  <si>
    <t>9.833.310-K</t>
  </si>
  <si>
    <t>TRSR92</t>
  </si>
  <si>
    <t>TRANS MUÑOZ</t>
  </si>
  <si>
    <t>HLBU934437-8</t>
  </si>
  <si>
    <t>HLG7115630</t>
  </si>
  <si>
    <t>B/H16</t>
  </si>
  <si>
    <t>SERGIO URIBE C.</t>
  </si>
  <si>
    <t>9620629-1</t>
  </si>
  <si>
    <t>HLBU947655-9</t>
  </si>
  <si>
    <t>HLG7033199</t>
  </si>
  <si>
    <t>B/E3</t>
  </si>
  <si>
    <t>CARLOS HERRERA</t>
  </si>
  <si>
    <t>9323744-7</t>
  </si>
  <si>
    <t>TTLY22</t>
  </si>
  <si>
    <t>MANUEL OSORIO</t>
  </si>
  <si>
    <t>13559692-2</t>
  </si>
  <si>
    <t>TFYJ46</t>
  </si>
  <si>
    <t>HLBU975515-2</t>
  </si>
  <si>
    <t>HLG7033198</t>
  </si>
  <si>
    <t>B/E2</t>
  </si>
  <si>
    <t>FRANCISCO MAULEN</t>
  </si>
  <si>
    <t>17708163-9</t>
  </si>
  <si>
    <t>KZXL67</t>
  </si>
  <si>
    <t>HLBU950896-0</t>
  </si>
  <si>
    <t>HLG7033197</t>
  </si>
  <si>
    <t>B/E1</t>
  </si>
  <si>
    <t>JOSE VERA</t>
  </si>
  <si>
    <t>12451338-3</t>
  </si>
  <si>
    <t>HLBU613715-0</t>
  </si>
  <si>
    <t>HLG7033159</t>
  </si>
  <si>
    <t>B/D9</t>
  </si>
  <si>
    <t>FELIPE PINO</t>
  </si>
  <si>
    <t>6120683-3</t>
  </si>
  <si>
    <t>LWTX44</t>
  </si>
  <si>
    <t>HLBU952397-0</t>
  </si>
  <si>
    <t>HLG7115635</t>
  </si>
  <si>
    <t>B/H15</t>
  </si>
  <si>
    <t xml:space="preserve">DANIEL MORALES </t>
  </si>
  <si>
    <t>17214108-0</t>
  </si>
  <si>
    <t>JKDV74</t>
  </si>
  <si>
    <t>HLBU988782-1</t>
  </si>
  <si>
    <t>HLG7115627</t>
  </si>
  <si>
    <t>B/H14</t>
  </si>
  <si>
    <t xml:space="preserve">ALBERTO CARVAJAL </t>
  </si>
  <si>
    <t>LFGJ53</t>
  </si>
  <si>
    <t>TEMU983493-0</t>
  </si>
  <si>
    <t>HLG7033158</t>
  </si>
  <si>
    <t>B/D8</t>
  </si>
  <si>
    <t>JORGE GUERRA MUENTE</t>
  </si>
  <si>
    <t>16503178-4</t>
  </si>
  <si>
    <t>SK8128</t>
  </si>
  <si>
    <t>HLBU936783-5</t>
  </si>
  <si>
    <t>HLG7115809</t>
  </si>
  <si>
    <t>B/C9</t>
  </si>
  <si>
    <t>HLBU994851-0</t>
  </si>
  <si>
    <t>HLG7115615</t>
  </si>
  <si>
    <t>SM DO</t>
  </si>
  <si>
    <t>B/H13</t>
  </si>
  <si>
    <t>JAIME GONZALEZ</t>
  </si>
  <si>
    <t xml:space="preserve">14015240-4 </t>
  </si>
  <si>
    <t>TBGK26</t>
  </si>
  <si>
    <t>JULIO LEPE</t>
  </si>
  <si>
    <t>14452718-6</t>
  </si>
  <si>
    <t>GVVG72</t>
  </si>
  <si>
    <t>HLBU977855-9</t>
  </si>
  <si>
    <t>HLK1605232</t>
  </si>
  <si>
    <t>B/N27</t>
  </si>
  <si>
    <t>ARSOBIO FERNANDEZ</t>
  </si>
  <si>
    <t>12970179-K</t>
  </si>
  <si>
    <t>KXRR30</t>
  </si>
  <si>
    <t>HLBU616042-2</t>
  </si>
  <si>
    <t>HLK1605231</t>
  </si>
  <si>
    <t>B/N26</t>
  </si>
  <si>
    <t>AXLEY LOPEZ</t>
  </si>
  <si>
    <t>KKPJ24</t>
  </si>
  <si>
    <t>HLBU611318-5</t>
  </si>
  <si>
    <t>HLK1605230</t>
  </si>
  <si>
    <t>B/N25</t>
  </si>
  <si>
    <t>PAUL FIGUEROA</t>
  </si>
  <si>
    <t>19337627-4</t>
  </si>
  <si>
    <t>KKPJ25</t>
  </si>
  <si>
    <t>HLBU615906-2</t>
  </si>
  <si>
    <t>HLK1605229</t>
  </si>
  <si>
    <t>B/N24</t>
  </si>
  <si>
    <t>CARLOS HERNNDEZ</t>
  </si>
  <si>
    <t>KPPY60</t>
  </si>
  <si>
    <t>HLBU615749-7</t>
  </si>
  <si>
    <t>HLK1605228</t>
  </si>
  <si>
    <t>B/N23</t>
  </si>
  <si>
    <t>DANIEL MARTINEZ</t>
  </si>
  <si>
    <t>HCLJ19</t>
  </si>
  <si>
    <t>HLBU989940-0</t>
  </si>
  <si>
    <t>HLK1605227</t>
  </si>
  <si>
    <t>B/N22</t>
  </si>
  <si>
    <t>VICTOR PEREZ</t>
  </si>
  <si>
    <t>12035608-9</t>
  </si>
  <si>
    <t>KFGS50</t>
  </si>
  <si>
    <t>HLBU976101-0</t>
  </si>
  <si>
    <t>HLK1605226</t>
  </si>
  <si>
    <t>B/N21</t>
  </si>
  <si>
    <t>HLBU606604-1</t>
  </si>
  <si>
    <t>HLK1605225</t>
  </si>
  <si>
    <t>B/N20</t>
  </si>
  <si>
    <t>HLBU955512-8</t>
  </si>
  <si>
    <t>HLK1605224</t>
  </si>
  <si>
    <t>B/N19</t>
  </si>
  <si>
    <t>HLBU970780-6</t>
  </si>
  <si>
    <t>10079628-4</t>
  </si>
  <si>
    <t>HLK1605223</t>
  </si>
  <si>
    <t xml:space="preserve">DO </t>
  </si>
  <si>
    <t>B/N18</t>
  </si>
  <si>
    <t>HLBU970071-4</t>
  </si>
  <si>
    <t>10079628-5</t>
  </si>
  <si>
    <t>HLK1605222</t>
  </si>
  <si>
    <t>B/N17</t>
  </si>
  <si>
    <t>HLBU615716-2</t>
  </si>
  <si>
    <t>HLK1605221</t>
  </si>
  <si>
    <t>B/N16</t>
  </si>
  <si>
    <t>HLBU984993-0</t>
  </si>
  <si>
    <t>HLK1605220</t>
  </si>
  <si>
    <t>B/N15</t>
  </si>
  <si>
    <t>HLBU615072-2</t>
  </si>
  <si>
    <t>HLG7033157</t>
  </si>
  <si>
    <t>B/D7</t>
  </si>
  <si>
    <t>HLBU615754-2</t>
  </si>
  <si>
    <t>HLG7033156</t>
  </si>
  <si>
    <t>B/D6</t>
  </si>
  <si>
    <t xml:space="preserve">RENE GARCIA </t>
  </si>
  <si>
    <t>15829025-1</t>
  </si>
  <si>
    <t>DPWP97</t>
  </si>
  <si>
    <t>HLBU961824-7</t>
  </si>
  <si>
    <t>HLG7033155</t>
  </si>
  <si>
    <t>B/D5</t>
  </si>
  <si>
    <t>HLBU614895-7</t>
  </si>
  <si>
    <t>HLG7115808</t>
  </si>
  <si>
    <t>B/C8</t>
  </si>
  <si>
    <t>JOSE CASTRO</t>
  </si>
  <si>
    <t>10478234-5</t>
  </si>
  <si>
    <t>RKLD91</t>
  </si>
  <si>
    <t>HLBU615003-9</t>
  </si>
  <si>
    <t>HLG7115807</t>
  </si>
  <si>
    <t>B/C7</t>
  </si>
  <si>
    <t xml:space="preserve">JUAN ERICES </t>
  </si>
  <si>
    <t>18008129-1</t>
  </si>
  <si>
    <t>SDSV59</t>
  </si>
  <si>
    <t xml:space="preserve">GIOVANNI SOTELLO </t>
  </si>
  <si>
    <t>15763551-4</t>
  </si>
  <si>
    <t>FGSG67</t>
  </si>
  <si>
    <t>HLBU601916-3</t>
  </si>
  <si>
    <t>HLG7033233</t>
  </si>
  <si>
    <t>B/X1</t>
  </si>
  <si>
    <t>HLBU939955-5</t>
  </si>
  <si>
    <t>HLG7115806</t>
  </si>
  <si>
    <t>B/C6</t>
  </si>
  <si>
    <t xml:space="preserve">MARCOS GONZALES </t>
  </si>
  <si>
    <t>10687920-6</t>
  </si>
  <si>
    <t>SJPB18</t>
  </si>
  <si>
    <t>HLBU614773-4</t>
  </si>
  <si>
    <t>HLG7115805</t>
  </si>
  <si>
    <t>B/C5</t>
  </si>
  <si>
    <t> CRISTOPHER NUÑEZ </t>
  </si>
  <si>
    <t> LZRG68</t>
  </si>
  <si>
    <t>HLBU984898-0</t>
  </si>
  <si>
    <t>HLG7033154</t>
  </si>
  <si>
    <t>B/D4</t>
  </si>
  <si>
    <t>HLBU978088-0</t>
  </si>
  <si>
    <t>HLG7033153</t>
  </si>
  <si>
    <t>B/D3</t>
  </si>
  <si>
    <t>HLBU924385-5</t>
  </si>
  <si>
    <t>HLG7033152</t>
  </si>
  <si>
    <t>B/D2</t>
  </si>
  <si>
    <t>CAIU566850-3</t>
  </si>
  <si>
    <t>HLG7033234</t>
  </si>
  <si>
    <t>B/X2</t>
  </si>
  <si>
    <t>JUAN MIRANDA</t>
  </si>
  <si>
    <t>HLBU941458-3</t>
  </si>
  <si>
    <t>HLG7033235</t>
  </si>
  <si>
    <t>B/X3</t>
  </si>
  <si>
    <t xml:space="preserve">SERGIO GONZALES </t>
  </si>
  <si>
    <t>BVKP78</t>
  </si>
  <si>
    <t>HLBU614746-2</t>
  </si>
  <si>
    <t>HLG7033151</t>
  </si>
  <si>
    <t>B/D1</t>
  </si>
  <si>
    <t>JUAN GUTIERREZ</t>
  </si>
  <si>
    <t>7323357-7</t>
  </si>
  <si>
    <t>JJXB24</t>
  </si>
  <si>
    <t>HLBU616156-3</t>
  </si>
  <si>
    <t>HLG7115804</t>
  </si>
  <si>
    <t>B/C4</t>
  </si>
  <si>
    <t>JOHAN YAÑEZ</t>
  </si>
  <si>
    <t>16702521-8</t>
  </si>
  <si>
    <t>JJXB63</t>
  </si>
  <si>
    <t>HLBU986341-3</t>
  </si>
  <si>
    <t>HLG7115803</t>
  </si>
  <si>
    <t>B/C3</t>
  </si>
  <si>
    <t xml:space="preserve">FRANCISCO MUÑOZ </t>
  </si>
  <si>
    <t>12621162-7</t>
  </si>
  <si>
    <t>DLYX80</t>
  </si>
  <si>
    <t>HLBU615999-3</t>
  </si>
  <si>
    <t>HLG7115802</t>
  </si>
  <si>
    <t>B/C2</t>
  </si>
  <si>
    <t xml:space="preserve">PEDRO FIGUEROA </t>
  </si>
  <si>
    <t>8025544-6</t>
  </si>
  <si>
    <t>CVRX68</t>
  </si>
  <si>
    <t>HLBU614960-8</t>
  </si>
  <si>
    <t>HLG7115801</t>
  </si>
  <si>
    <t>B/C1</t>
  </si>
  <si>
    <t>HLBU610120-3</t>
  </si>
  <si>
    <t>HLG7115950</t>
  </si>
  <si>
    <t>B/X18</t>
  </si>
  <si>
    <t>RESERVADO</t>
  </si>
  <si>
    <t>HLBU981230-8</t>
  </si>
  <si>
    <t>HLG7115948</t>
  </si>
  <si>
    <t>B/X16</t>
  </si>
  <si>
    <t>JEYCOB JARA</t>
  </si>
  <si>
    <t>20.476.631-2</t>
  </si>
  <si>
    <t>XK5860</t>
  </si>
  <si>
    <t>HLBU613373-0</t>
  </si>
  <si>
    <t>HLG7115949</t>
  </si>
  <si>
    <t>B/X17</t>
  </si>
  <si>
    <t>RODOLFO VERGARA</t>
  </si>
  <si>
    <t>7184794-2</t>
  </si>
  <si>
    <t>GDVS39</t>
  </si>
  <si>
    <t>HLBU614942-3</t>
  </si>
  <si>
    <t>HLG7033238</t>
  </si>
  <si>
    <t>B/X6</t>
  </si>
  <si>
    <t>RODOLFO VERGARA VERGARA</t>
  </si>
  <si>
    <t>07184794-2</t>
  </si>
  <si>
    <t>LUIS VELOZO</t>
  </si>
  <si>
    <t>7882691-6</t>
  </si>
  <si>
    <t>HLBU954074-5</t>
  </si>
  <si>
    <t>HLG7033237</t>
  </si>
  <si>
    <t>B/X5</t>
  </si>
  <si>
    <t>8.190.498-7</t>
  </si>
  <si>
    <t>HLBU921482-0</t>
  </si>
  <si>
    <t>HLG7033236</t>
  </si>
  <si>
    <t>B/X4</t>
  </si>
  <si>
    <t>MARIO SOTO</t>
  </si>
  <si>
    <t>20344650-0</t>
  </si>
  <si>
    <t>VL5887</t>
  </si>
  <si>
    <t xml:space="preserve">RICARDO JARA </t>
  </si>
  <si>
    <t>9282135-8</t>
  </si>
  <si>
    <t>DPRL49</t>
  </si>
  <si>
    <t>HLBU952897-1</t>
  </si>
  <si>
    <t>HLG7033247</t>
  </si>
  <si>
    <t>B/X15</t>
  </si>
  <si>
    <t>ENRIQUE CORNEJO A</t>
  </si>
  <si>
    <t>08505535-6</t>
  </si>
  <si>
    <t>HLBU970059-2</t>
  </si>
  <si>
    <t>HLG7033246</t>
  </si>
  <si>
    <t>B/X14</t>
  </si>
  <si>
    <t>HLBU985180-8</t>
  </si>
  <si>
    <t>HLG7033245</t>
  </si>
  <si>
    <t>B/X13</t>
  </si>
  <si>
    <t>HLBU606748-0</t>
  </si>
  <si>
    <t>HLG7033244</t>
  </si>
  <si>
    <t>B/X12</t>
  </si>
  <si>
    <t>HLBU968759-3</t>
  </si>
  <si>
    <t>HLG7033243</t>
  </si>
  <si>
    <t>B/X11</t>
  </si>
  <si>
    <t>CRISTIAN VERA</t>
  </si>
  <si>
    <t>GGCR64</t>
  </si>
  <si>
    <t>HLBU602030-7</t>
  </si>
  <si>
    <t>HLG7033242</t>
  </si>
  <si>
    <t>B/X10</t>
  </si>
  <si>
    <t>07422860-7</t>
  </si>
  <si>
    <t>HLBU947161-8</t>
  </si>
  <si>
    <t>HLG7033241</t>
  </si>
  <si>
    <t>B/X9</t>
  </si>
  <si>
    <t>HLBU940373-7</t>
  </si>
  <si>
    <t>HLG7033240</t>
  </si>
  <si>
    <t>B/X8</t>
  </si>
  <si>
    <t>JOSE AGUILAR</t>
  </si>
  <si>
    <t>HLBU938573-6</t>
  </si>
  <si>
    <t>HLG7033239</t>
  </si>
  <si>
    <t>B/X7</t>
  </si>
  <si>
    <t>HLBU977369-1</t>
  </si>
  <si>
    <t>HLK1605219</t>
  </si>
  <si>
    <t>B/N14</t>
  </si>
  <si>
    <t>HLBU969509-5</t>
  </si>
  <si>
    <t>HLG7115647</t>
  </si>
  <si>
    <t>B/G12</t>
  </si>
  <si>
    <t>MARCELO NODARI</t>
  </si>
  <si>
    <t>28054364-0</t>
  </si>
  <si>
    <t>BSFH20</t>
  </si>
  <si>
    <t>HLBU988302-4</t>
  </si>
  <si>
    <t>HLG7115645</t>
  </si>
  <si>
    <t>B/G11</t>
  </si>
  <si>
    <t>IGANCIO TORES</t>
  </si>
  <si>
    <t>22216854-6</t>
  </si>
  <si>
    <t>HKXW16</t>
  </si>
  <si>
    <t>HLBU937802-2</t>
  </si>
  <si>
    <t>HLG7115580</t>
  </si>
  <si>
    <t>B/G10</t>
  </si>
  <si>
    <t>TRANS MIGUEL VELIZ</t>
  </si>
  <si>
    <t>HLBU936080-4</t>
  </si>
  <si>
    <t>HLK1605218</t>
  </si>
  <si>
    <t>B/N13</t>
  </si>
  <si>
    <t xml:space="preserve">JUAN ALLENDES </t>
  </si>
  <si>
    <t>HLBU953071-0</t>
  </si>
  <si>
    <t>HLK1605217</t>
  </si>
  <si>
    <t>B/N12</t>
  </si>
  <si>
    <t xml:space="preserve">CLAUDIO ALLENDES GONZALES </t>
  </si>
  <si>
    <t>HLBU958759-4</t>
  </si>
  <si>
    <t>HLK1605216</t>
  </si>
  <si>
    <t>B/N11</t>
  </si>
  <si>
    <t>HLBU608816-4</t>
  </si>
  <si>
    <t>HLK1605215</t>
  </si>
  <si>
    <t>B/N10</t>
  </si>
  <si>
    <t xml:space="preserve">MAURICIO ALVAREZ </t>
  </si>
  <si>
    <t>HLBU952987-5</t>
  </si>
  <si>
    <t>HLK1605214</t>
  </si>
  <si>
    <t>B/N9</t>
  </si>
  <si>
    <t>HLBU607801-6</t>
  </si>
  <si>
    <t>HLK1605213</t>
  </si>
  <si>
    <t>B/N8</t>
  </si>
  <si>
    <t xml:space="preserve">JOSE MARQUEZ </t>
  </si>
  <si>
    <t>17442828-K</t>
  </si>
  <si>
    <t>KHZB22</t>
  </si>
  <si>
    <t>HLBU949973-9</t>
  </si>
  <si>
    <t>HLK1605212</t>
  </si>
  <si>
    <t>B/N7</t>
  </si>
  <si>
    <t>CARLOS GONZALEZ</t>
  </si>
  <si>
    <t>5303797-6</t>
  </si>
  <si>
    <t>HLZJ85</t>
  </si>
  <si>
    <t xml:space="preserve">JUAN MONTANE </t>
  </si>
  <si>
    <t>12225269-8</t>
  </si>
  <si>
    <t>RH9606</t>
  </si>
  <si>
    <t>HLBU973109-0</t>
  </si>
  <si>
    <t>HLK1605211</t>
  </si>
  <si>
    <t>B/N6</t>
  </si>
  <si>
    <t>HUGO BECERRA</t>
  </si>
  <si>
    <t>13370822-7</t>
  </si>
  <si>
    <t>TBGK28</t>
  </si>
  <si>
    <t xml:space="preserve">MIGUEL ANGEL VALENZUELA </t>
  </si>
  <si>
    <t>15072631-K</t>
  </si>
  <si>
    <t>CH7219</t>
  </si>
  <si>
    <t>HLBU615942-1</t>
  </si>
  <si>
    <t>HLK1605210</t>
  </si>
  <si>
    <t>B/N5</t>
  </si>
  <si>
    <t>ROBERTO FERRETTI</t>
  </si>
  <si>
    <t>6418623-K</t>
  </si>
  <si>
    <t>JBPR41</t>
  </si>
  <si>
    <t>HLBU932188-1</t>
  </si>
  <si>
    <t>HLG7115675</t>
  </si>
  <si>
    <t>B/G9</t>
  </si>
  <si>
    <t>MARIO DE PAULA</t>
  </si>
  <si>
    <t>24431621-2</t>
  </si>
  <si>
    <t>PBFC66</t>
  </si>
  <si>
    <t>TRANS RAMIREZ</t>
  </si>
  <si>
    <t>HLBU616075-7</t>
  </si>
  <si>
    <t>HLK1605209</t>
  </si>
  <si>
    <t>B/N4</t>
  </si>
  <si>
    <t xml:space="preserve">CESAR SANTANA </t>
  </si>
  <si>
    <t>11923210-4</t>
  </si>
  <si>
    <t>FDKC97</t>
  </si>
  <si>
    <t>HLBU996561-0</t>
  </si>
  <si>
    <t>HLK1605208</t>
  </si>
  <si>
    <t>B/N3</t>
  </si>
  <si>
    <t xml:space="preserve">JUAN MUÑOZ </t>
  </si>
  <si>
    <t>13351567-4</t>
  </si>
  <si>
    <t>SHCY67</t>
  </si>
  <si>
    <t>HLBU616016-6</t>
  </si>
  <si>
    <t>HLK1605207</t>
  </si>
  <si>
    <t>B/N2</t>
  </si>
  <si>
    <t>IVAN SAN MARTIN</t>
  </si>
  <si>
    <t>13574530-8</t>
  </si>
  <si>
    <t>HLZJ84</t>
  </si>
  <si>
    <t>HLBU615816-9</t>
  </si>
  <si>
    <t>HLK1605206</t>
  </si>
  <si>
    <t>B/N1</t>
  </si>
  <si>
    <t>HLBU615986-4</t>
  </si>
  <si>
    <t>HLK1605245</t>
  </si>
  <si>
    <t>B/G8</t>
  </si>
  <si>
    <t>HLBU615890-8</t>
  </si>
  <si>
    <t>HLK1605244</t>
  </si>
  <si>
    <t>B/G7</t>
  </si>
  <si>
    <t>HLBU975946-1</t>
  </si>
  <si>
    <t>HLK1605240</t>
  </si>
  <si>
    <t>B/G3</t>
  </si>
  <si>
    <t>HLBU950202-5</t>
  </si>
  <si>
    <t>HLK1605241</t>
  </si>
  <si>
    <t>B/G4</t>
  </si>
  <si>
    <t>HLBU616000-0</t>
  </si>
  <si>
    <t>HLK1605243</t>
  </si>
  <si>
    <t>B/G6</t>
  </si>
  <si>
    <t>HLBU615891-3</t>
  </si>
  <si>
    <t>HLK1605242</t>
  </si>
  <si>
    <t>B/G5</t>
  </si>
  <si>
    <t xml:space="preserve">EDUARDO VERA </t>
  </si>
  <si>
    <t>HLBU615790-1</t>
  </si>
  <si>
    <t>HLK1605239</t>
  </si>
  <si>
    <t>B/G2</t>
  </si>
  <si>
    <t xml:space="preserve">CARLOS GONZALES </t>
  </si>
  <si>
    <t>11557037-4</t>
  </si>
  <si>
    <t>CHVC18</t>
  </si>
  <si>
    <t>MSDU900844-5</t>
  </si>
  <si>
    <t>FX34058290</t>
  </si>
  <si>
    <t>B2P2F1A1</t>
  </si>
  <si>
    <t>SANTIAGO CANALES</t>
  </si>
  <si>
    <t>12276520-2</t>
  </si>
  <si>
    <t>RPFS 53</t>
  </si>
  <si>
    <t>FACT4397 TRANSF7034061</t>
  </si>
  <si>
    <t>N°66</t>
  </si>
  <si>
    <t xml:space="preserve">JOSE BRITO </t>
  </si>
  <si>
    <t>19264784-3</t>
  </si>
  <si>
    <t>HDWB23</t>
  </si>
  <si>
    <t>OTPU657310-3</t>
  </si>
  <si>
    <t>FX34058371</t>
  </si>
  <si>
    <t>B/P8</t>
  </si>
  <si>
    <t>FRANCISCO RIVEROS</t>
  </si>
  <si>
    <t>18043817-3</t>
  </si>
  <si>
    <t>LGGB-52</t>
  </si>
  <si>
    <t>N°161</t>
  </si>
  <si>
    <t xml:space="preserve">SAN EXPEDITO </t>
  </si>
  <si>
    <t>FABIO GHERALDELLI</t>
  </si>
  <si>
    <t>9888545-5</t>
  </si>
  <si>
    <t>HKXW60</t>
  </si>
  <si>
    <t>MEDU987331-7</t>
  </si>
  <si>
    <t>FX34058488</t>
  </si>
  <si>
    <t>B/P7</t>
  </si>
  <si>
    <t>RICHARD DONOSO</t>
  </si>
  <si>
    <t>19017849-8</t>
  </si>
  <si>
    <t>JWRF-48</t>
  </si>
  <si>
    <t xml:space="preserve">CARLOS FRIAS </t>
  </si>
  <si>
    <t>15106614-3</t>
  </si>
  <si>
    <t>DTKK49</t>
  </si>
  <si>
    <t>OTPU637887-4</t>
  </si>
  <si>
    <t>FX34058372</t>
  </si>
  <si>
    <t>B/P6</t>
  </si>
  <si>
    <t>BMOU927888-5</t>
  </si>
  <si>
    <t>FX34058286</t>
  </si>
  <si>
    <t>B5P2A2</t>
  </si>
  <si>
    <t>JUAN GUTIERRZ</t>
  </si>
  <si>
    <t>7285959-6</t>
  </si>
  <si>
    <t>FZTW64</t>
  </si>
  <si>
    <t xml:space="preserve">RAL LOGISTICA </t>
  </si>
  <si>
    <t>HLBU920243-4</t>
  </si>
  <si>
    <t>HLG7115974</t>
  </si>
  <si>
    <t>EM DO</t>
  </si>
  <si>
    <t>B1P1F5A1</t>
  </si>
  <si>
    <t>N°176</t>
  </si>
  <si>
    <t>HLBU616045-9</t>
  </si>
  <si>
    <t>HLG7033560</t>
  </si>
  <si>
    <t>B2P2F2A3</t>
  </si>
  <si>
    <t>LEONARDO VERGARA</t>
  </si>
  <si>
    <t>18852934-8</t>
  </si>
  <si>
    <t>GSJK47</t>
  </si>
  <si>
    <t>TRANSF13124537</t>
  </si>
  <si>
    <t>N°32</t>
  </si>
  <si>
    <t>85055335-6</t>
  </si>
  <si>
    <t>MSDU980216-2</t>
  </si>
  <si>
    <t>FX34058476</t>
  </si>
  <si>
    <t>EM-NP</t>
  </si>
  <si>
    <t>B1P2F1A3</t>
  </si>
  <si>
    <t>CARLOS CERDA</t>
  </si>
  <si>
    <t>HLBU615839-0</t>
  </si>
  <si>
    <t>HLK1605238</t>
  </si>
  <si>
    <t>B/G1</t>
  </si>
  <si>
    <t>HLBU615738-9</t>
  </si>
  <si>
    <t>HKL1605179</t>
  </si>
  <si>
    <t>B/K6</t>
  </si>
  <si>
    <t>GABRIEL ERICES</t>
  </si>
  <si>
    <t>20479708-0</t>
  </si>
  <si>
    <t>PJ5250</t>
  </si>
  <si>
    <t>HLBU615871-8</t>
  </si>
  <si>
    <t>HLK1605180</t>
  </si>
  <si>
    <t>B/K7</t>
  </si>
  <si>
    <t>FP2933</t>
  </si>
  <si>
    <t>HLBU616142-9</t>
  </si>
  <si>
    <t>HLK1605181</t>
  </si>
  <si>
    <t>B/K8</t>
  </si>
  <si>
    <t>HLBU923192-0</t>
  </si>
  <si>
    <t>HLG7115961</t>
  </si>
  <si>
    <t>B1P1F4A3</t>
  </si>
  <si>
    <t>FERNANDO STEEK V.</t>
  </si>
  <si>
    <t xml:space="preserve">MIGUEL VALENZUELA </t>
  </si>
  <si>
    <t>HLBU615957-1</t>
  </si>
  <si>
    <t>HLK1605182</t>
  </si>
  <si>
    <t>B/K9</t>
  </si>
  <si>
    <t>HLBU615729-1</t>
  </si>
  <si>
    <t>HKL1605175</t>
  </si>
  <si>
    <t>B/K2</t>
  </si>
  <si>
    <t>HLBU615785-6</t>
  </si>
  <si>
    <t>HKL1605176</t>
  </si>
  <si>
    <t>B/K3</t>
  </si>
  <si>
    <t>HLBU616080-2</t>
  </si>
  <si>
    <t>HKL1605177</t>
  </si>
  <si>
    <t>B/K4</t>
  </si>
  <si>
    <t>HLBU615727-0</t>
  </si>
  <si>
    <t>HKL1605178</t>
  </si>
  <si>
    <t>B/K5</t>
  </si>
  <si>
    <t>HLBU616052-5</t>
  </si>
  <si>
    <t>HKL1605174</t>
  </si>
  <si>
    <t>B/K1</t>
  </si>
  <si>
    <t xml:space="preserve">JORGE GUERRA </t>
  </si>
  <si>
    <t>HLBU993378-4</t>
  </si>
  <si>
    <t>HLG7033557</t>
  </si>
  <si>
    <t>ADRIAN GONZALEZ</t>
  </si>
  <si>
    <t>8748179-4</t>
  </si>
  <si>
    <t>HKXW76</t>
  </si>
  <si>
    <t>BOL21969</t>
  </si>
  <si>
    <t>N°95</t>
  </si>
  <si>
    <t>FACTURAR A 78.021.540-2</t>
  </si>
  <si>
    <t xml:space="preserve">TRANS CARTAGENA //NESTOR </t>
  </si>
  <si>
    <t>HLBU979201-1</t>
  </si>
  <si>
    <t>HLG7115516</t>
  </si>
  <si>
    <t>B2P3F4A2</t>
  </si>
  <si>
    <t>ANTONIO ERICES CESPEDES </t>
  </si>
  <si>
    <t>18761542-9 </t>
  </si>
  <si>
    <t>FSGZ56 </t>
  </si>
  <si>
    <t>TRANS1014293(25MIL)  TRANSF4550395(26MIL)</t>
  </si>
  <si>
    <t>N°105</t>
  </si>
  <si>
    <t>HLBU615050-6</t>
  </si>
  <si>
    <t>HLG7033623</t>
  </si>
  <si>
    <t>B1P1F5A2</t>
  </si>
  <si>
    <t>OTPU639441-1</t>
  </si>
  <si>
    <t>LAB335488</t>
  </si>
  <si>
    <t>B2P3F3A2</t>
  </si>
  <si>
    <t>RPFS53</t>
  </si>
  <si>
    <t>FACT4389 TRANSF7039693</t>
  </si>
  <si>
    <t xml:space="preserve">CESAR GONZALES </t>
  </si>
  <si>
    <t>17805601-8</t>
  </si>
  <si>
    <t>ONEU917948-6</t>
  </si>
  <si>
    <t>LAB335485</t>
  </si>
  <si>
    <t>B2P3F2A3</t>
  </si>
  <si>
    <t>BOL21951</t>
  </si>
  <si>
    <t>N°100</t>
  </si>
  <si>
    <t>OTPU630066-5</t>
  </si>
  <si>
    <t>LAB335484</t>
  </si>
  <si>
    <t xml:space="preserve">SANTIAGO CANALES </t>
  </si>
  <si>
    <t>KPFS53</t>
  </si>
  <si>
    <t>FACT4405/TRANSF 7084642</t>
  </si>
  <si>
    <t>MSDU903946-7</t>
  </si>
  <si>
    <t>FX34058401</t>
  </si>
  <si>
    <t>RAUL GÓMEZ LARA</t>
  </si>
  <si>
    <t>14539339-6</t>
  </si>
  <si>
    <t>BTGS98</t>
  </si>
  <si>
    <t>N°183</t>
  </si>
  <si>
    <t>ERIK RODRIGUEZ</t>
  </si>
  <si>
    <t>27159778-9</t>
  </si>
  <si>
    <t>YW5403</t>
  </si>
  <si>
    <t>MSDU903260-5</t>
  </si>
  <si>
    <t>FX34058362</t>
  </si>
  <si>
    <t>B2P3F4A1</t>
  </si>
  <si>
    <t>MIGUEL TASSARA</t>
  </si>
  <si>
    <t>10875402-8</t>
  </si>
  <si>
    <t>XV1586</t>
  </si>
  <si>
    <t xml:space="preserve">DIEGO GARCIA </t>
  </si>
  <si>
    <t>19956903-1</t>
  </si>
  <si>
    <t>SJLS79</t>
  </si>
  <si>
    <t>FSCU593586-5</t>
  </si>
  <si>
    <t>WHLU856935</t>
  </si>
  <si>
    <t>JOSE BRITO</t>
  </si>
  <si>
    <t>SEKU909254-7</t>
  </si>
  <si>
    <t>WHLU856883</t>
  </si>
  <si>
    <t xml:space="preserve">CLAUDIO PEÑA </t>
  </si>
  <si>
    <t>9933843-1</t>
  </si>
  <si>
    <t>SJ3603</t>
  </si>
  <si>
    <t>OTPU657272-4</t>
  </si>
  <si>
    <t>FX34058319</t>
  </si>
  <si>
    <t>PATRICIO BUSTAMANTE</t>
  </si>
  <si>
    <t>9677356 - 0</t>
  </si>
  <si>
    <t>CWHC96</t>
  </si>
  <si>
    <t>OTPU620109-2</t>
  </si>
  <si>
    <t>WHLU856933</t>
  </si>
  <si>
    <t>FABIO GHERARDELLI</t>
  </si>
  <si>
    <t>KP1955</t>
  </si>
  <si>
    <t>HLBU962391-6</t>
  </si>
  <si>
    <t>HLG7173716</t>
  </si>
  <si>
    <t>CLAUDIO LOIS</t>
  </si>
  <si>
    <t>16814756-2</t>
  </si>
  <si>
    <t>UR2633</t>
  </si>
  <si>
    <t>MIGUEL ÁNGEL TASSARA</t>
  </si>
  <si>
    <t>HLBU935118-7</t>
  </si>
  <si>
    <t>HLG7116177</t>
  </si>
  <si>
    <t>BERNARDO ACEVEDO</t>
  </si>
  <si>
    <t>4845146-2</t>
  </si>
  <si>
    <t>BCFW48</t>
  </si>
  <si>
    <t xml:space="preserve">JUAN MACHUCA </t>
  </si>
  <si>
    <t>OTPU609162-6</t>
  </si>
  <si>
    <t>FX34058603</t>
  </si>
  <si>
    <t>B1P2F2A1</t>
  </si>
  <si>
    <t xml:space="preserve">RAUL CAMPOS </t>
  </si>
  <si>
    <t>16933339-4</t>
  </si>
  <si>
    <t>DRZS60</t>
  </si>
  <si>
    <t>MSDU900439-4</t>
  </si>
  <si>
    <t>FX3408504</t>
  </si>
  <si>
    <t>B1P2F4A2</t>
  </si>
  <si>
    <t>LUIS ZUÑIGA</t>
  </si>
  <si>
    <t>12273454-4</t>
  </si>
  <si>
    <t>DLRZ69</t>
  </si>
  <si>
    <t>MSDU903089-7</t>
  </si>
  <si>
    <t>FX34058510</t>
  </si>
  <si>
    <t>B2P2F2A2</t>
  </si>
  <si>
    <t>ALFREDO NORIEL</t>
  </si>
  <si>
    <t>14000513-4</t>
  </si>
  <si>
    <t>DPCF63</t>
  </si>
  <si>
    <t xml:space="preserve">JOSE MOLINA </t>
  </si>
  <si>
    <t>10869922-1</t>
  </si>
  <si>
    <t>TV2425</t>
  </si>
  <si>
    <t>MCAU605906-3</t>
  </si>
  <si>
    <t>MLCL0246483</t>
  </si>
  <si>
    <t>TRANSF10510333(25MIL)   TRANSF16571440(4MIL)</t>
  </si>
  <si>
    <t>N°116</t>
  </si>
  <si>
    <t>GABRIEL ALARCON</t>
  </si>
  <si>
    <t>8736547-6</t>
  </si>
  <si>
    <t>ONEU915232-0</t>
  </si>
  <si>
    <t>LAB043349</t>
  </si>
  <si>
    <t>B2P3F2A1</t>
  </si>
  <si>
    <t>PEDRO RAMIREZ SUAZO</t>
  </si>
  <si>
    <t>15752542-5</t>
  </si>
  <si>
    <t>BKVC50</t>
  </si>
  <si>
    <t>FSCU577181-7</t>
  </si>
  <si>
    <t>FX34058506</t>
  </si>
  <si>
    <t>B1P2F3A2</t>
  </si>
  <si>
    <t>LEANDRO LIBERONA</t>
  </si>
  <si>
    <t>14003486-K</t>
  </si>
  <si>
    <t>FFFZ59</t>
  </si>
  <si>
    <t>SZLU602712-5</t>
  </si>
  <si>
    <t>FX34058565</t>
  </si>
  <si>
    <t>B1P1F1A1</t>
  </si>
  <si>
    <t>TEMU963011-4</t>
  </si>
  <si>
    <t>FX34058651</t>
  </si>
  <si>
    <t>B1P1F1A2</t>
  </si>
  <si>
    <t>OTPU602920-8</t>
  </si>
  <si>
    <t>FX34058706</t>
  </si>
  <si>
    <t>20476631-2</t>
  </si>
  <si>
    <t>MEDU919453-2</t>
  </si>
  <si>
    <t>FX34058705</t>
  </si>
  <si>
    <t>CRISTIAN SALINAS</t>
  </si>
  <si>
    <t>MNBU376667-3</t>
  </si>
  <si>
    <t>MLCL0256082</t>
  </si>
  <si>
    <t>B1P2F5A3</t>
  </si>
  <si>
    <t>ANGELO UBEDA</t>
  </si>
  <si>
    <t>17140626-0</t>
  </si>
  <si>
    <t>SH6319</t>
  </si>
  <si>
    <t>MNBU421579-9</t>
  </si>
  <si>
    <t>MLCL0256085</t>
  </si>
  <si>
    <t>B1P1F2A2</t>
  </si>
  <si>
    <t xml:space="preserve">LUIS TAPIA </t>
  </si>
  <si>
    <t>15753578-1</t>
  </si>
  <si>
    <t>HGYZ38</t>
  </si>
  <si>
    <t>OTPU652472-6</t>
  </si>
  <si>
    <t>FX34058511</t>
  </si>
  <si>
    <t>B1P2F5A1</t>
  </si>
  <si>
    <t>DYLAN CAVIERES T.</t>
  </si>
  <si>
    <t>FSCU576405-8</t>
  </si>
  <si>
    <t>FX34059152</t>
  </si>
  <si>
    <t>B1P1F4A1</t>
  </si>
  <si>
    <t>CARLOS ARCE</t>
  </si>
  <si>
    <t>16510223-1</t>
  </si>
  <si>
    <t>BGBC69</t>
  </si>
  <si>
    <t>819-0498-7</t>
  </si>
  <si>
    <t>SZLU958916-8</t>
  </si>
  <si>
    <t>FX34058655</t>
  </si>
  <si>
    <t>NP-AC</t>
  </si>
  <si>
    <t>GIOVANNI SOTELLO</t>
  </si>
  <si>
    <t>ONEU913271-9</t>
  </si>
  <si>
    <t>LAB416760</t>
  </si>
  <si>
    <t>NP-SM</t>
  </si>
  <si>
    <t>ELISEO VERGARA</t>
  </si>
  <si>
    <t>13363044-9</t>
  </si>
  <si>
    <t>DLSS67</t>
  </si>
  <si>
    <t>HLBU958105-0</t>
  </si>
  <si>
    <t>HLG7115574</t>
  </si>
  <si>
    <t>B3P3F1A2</t>
  </si>
  <si>
    <t>TRANSF15301790</t>
  </si>
  <si>
    <t>MANUEL GUTIERREZ</t>
  </si>
  <si>
    <t>TEMU967243-9</t>
  </si>
  <si>
    <t>FX34058659</t>
  </si>
  <si>
    <t>JUAN SILVA R.</t>
  </si>
  <si>
    <t>14387620-9</t>
  </si>
  <si>
    <t>FRVL19</t>
  </si>
  <si>
    <t>ATILIO CORRALES</t>
  </si>
  <si>
    <t>MSCU662689-4</t>
  </si>
  <si>
    <t>GLDU396223-0</t>
  </si>
  <si>
    <t>GESU343608-1</t>
  </si>
  <si>
    <t>PCIU611882-9</t>
  </si>
  <si>
    <t>BZ019793</t>
  </si>
  <si>
    <t>JOSE ORTEGA</t>
  </si>
  <si>
    <t>OTPU606559-2</t>
  </si>
  <si>
    <t>FX34058704</t>
  </si>
  <si>
    <t>B1P1F4A2</t>
  </si>
  <si>
    <t>PCIU611467-5</t>
  </si>
  <si>
    <t>BZ019795</t>
  </si>
  <si>
    <t>LUIS REY CUBILLOS</t>
  </si>
  <si>
    <t>07838605-3</t>
  </si>
  <si>
    <t>HCLR10</t>
  </si>
  <si>
    <t>PCIU614891-0</t>
  </si>
  <si>
    <t>BZ019796</t>
  </si>
  <si>
    <t>OTPU636788-5</t>
  </si>
  <si>
    <t>FX34059208</t>
  </si>
  <si>
    <t>B1P1F1A3</t>
  </si>
  <si>
    <t>MSDU983383-6</t>
  </si>
  <si>
    <t>FX34059204</t>
  </si>
  <si>
    <t>7838605-3</t>
  </si>
  <si>
    <t>OTPU606489-4</t>
  </si>
  <si>
    <t>FX34059217</t>
  </si>
  <si>
    <t>MEDU986974-4</t>
  </si>
  <si>
    <t>FX34059205</t>
  </si>
  <si>
    <t>CRISTIAN VERA G.</t>
  </si>
  <si>
    <t>MSDU904910-4</t>
  </si>
  <si>
    <t>F34059207</t>
  </si>
  <si>
    <t>OTPU637020-9</t>
  </si>
  <si>
    <t>FX34059206</t>
  </si>
  <si>
    <t>B1P1F5A3</t>
  </si>
  <si>
    <t>CLAUDIO RUBIÑO</t>
  </si>
  <si>
    <t>13226803-7</t>
  </si>
  <si>
    <t>TZ6570</t>
  </si>
  <si>
    <t>MEDU917896-9</t>
  </si>
  <si>
    <t>FX34059007</t>
  </si>
  <si>
    <t>B1P1F2A3</t>
  </si>
  <si>
    <t xml:space="preserve">ALFREDO NORIEL </t>
  </si>
  <si>
    <t>FBIU541038-8</t>
  </si>
  <si>
    <t>BZ019809</t>
  </si>
  <si>
    <t>B1P2F2A3</t>
  </si>
  <si>
    <t>RAUL CAMPOS</t>
  </si>
  <si>
    <t>OTPU643075-6</t>
  </si>
  <si>
    <t>FX34059518</t>
  </si>
  <si>
    <t>FBIU541166-1</t>
  </si>
  <si>
    <t>BZ019794</t>
  </si>
  <si>
    <t>AC-NP</t>
  </si>
  <si>
    <t>LUCAS YAÑEZ</t>
  </si>
  <si>
    <t>18023656-2</t>
  </si>
  <si>
    <t>BBLZ28</t>
  </si>
  <si>
    <t>MIGUEL TASARA</t>
  </si>
  <si>
    <t>HLBU609487-1</t>
  </si>
  <si>
    <t>HLG7115936</t>
  </si>
  <si>
    <t>AC-SM</t>
  </si>
  <si>
    <t>SELLO ROTO</t>
  </si>
  <si>
    <t>JUAN CARLOS GUTIERREZ</t>
  </si>
  <si>
    <t>MNBU335143-0</t>
  </si>
  <si>
    <t>MLCL0244790</t>
  </si>
  <si>
    <t>B2F3A2</t>
  </si>
  <si>
    <t>12276520-2 </t>
  </si>
  <si>
    <t> 935732759</t>
  </si>
  <si>
    <t>FACT 4373/TANSF 7016401</t>
  </si>
  <si>
    <t>ALONSO LIZAMA</t>
  </si>
  <si>
    <t>13997589-8</t>
  </si>
  <si>
    <t>HLBU985282-5</t>
  </si>
  <si>
    <t>HLG7037873</t>
  </si>
  <si>
    <t xml:space="preserve">ERICK NORIEL </t>
  </si>
  <si>
    <t>MARIANO VILLA</t>
  </si>
  <si>
    <t>11241585-8</t>
  </si>
  <si>
    <t>XX7408</t>
  </si>
  <si>
    <t>HLBU983285-5</t>
  </si>
  <si>
    <t>HLG7116180</t>
  </si>
  <si>
    <t>B1P2F2A2</t>
  </si>
  <si>
    <t>MIGUEL CHACON</t>
  </si>
  <si>
    <t>27335858-7</t>
  </si>
  <si>
    <t>LS2067</t>
  </si>
  <si>
    <t>FBIU523193-1</t>
  </si>
  <si>
    <t>BZ019815</t>
  </si>
  <si>
    <t xml:space="preserve">ANDRES IBARRA </t>
  </si>
  <si>
    <t>PCIU612298-4</t>
  </si>
  <si>
    <t>BZ019818</t>
  </si>
  <si>
    <t xml:space="preserve">JOSE MARIN </t>
  </si>
  <si>
    <t>PCIU614475-1</t>
  </si>
  <si>
    <t>BZ019819</t>
  </si>
  <si>
    <t xml:space="preserve">JOSE ALVAREZ </t>
  </si>
  <si>
    <t>FBIU557520-1</t>
  </si>
  <si>
    <t>BZ019821</t>
  </si>
  <si>
    <t>AC DO</t>
  </si>
  <si>
    <t>JOSE ALVAREZ</t>
  </si>
  <si>
    <t>FBIU532908-6</t>
  </si>
  <si>
    <t>BZ019820</t>
  </si>
  <si>
    <t>B1P1F3A1</t>
  </si>
  <si>
    <t>MANUEL NEIRA</t>
  </si>
  <si>
    <t>FBIU533399-6</t>
  </si>
  <si>
    <t>BZ019822</t>
  </si>
  <si>
    <t>CARLOS CACERES</t>
  </si>
  <si>
    <t>SUDU802050-6</t>
  </si>
  <si>
    <t>MLCL0241048</t>
  </si>
  <si>
    <t>FBIU557390-8</t>
  </si>
  <si>
    <t>BZ019823</t>
  </si>
  <si>
    <t>12605166-2</t>
  </si>
  <si>
    <t>CAAU406317-7</t>
  </si>
  <si>
    <t>BZ019824</t>
  </si>
  <si>
    <t>LUIS REY</t>
  </si>
  <si>
    <t>JUAN BAHAMONDEZ</t>
  </si>
  <si>
    <t>10167839-3</t>
  </si>
  <si>
    <t>GDVS37</t>
  </si>
  <si>
    <t>MNBU319034-0</t>
  </si>
  <si>
    <t>MLCL0241041</t>
  </si>
  <si>
    <t>B2P3F1A1</t>
  </si>
  <si>
    <t>MANUEL NEIRA C.</t>
  </si>
  <si>
    <t>MNBU329790-9</t>
  </si>
  <si>
    <t>MLCL0241049</t>
  </si>
  <si>
    <t>B2P3F1A2</t>
  </si>
  <si>
    <t>FRANCISCO AGURTO NUñEZ</t>
  </si>
  <si>
    <t>CAAU406766-0</t>
  </si>
  <si>
    <t>BZ019827</t>
  </si>
  <si>
    <t>B3P3F5A1</t>
  </si>
  <si>
    <t>VICTOR VELOZO DONOSO</t>
  </si>
  <si>
    <t>OTPU663154-0</t>
  </si>
  <si>
    <t>BZ0199825</t>
  </si>
  <si>
    <t>B2P3F4A3</t>
  </si>
  <si>
    <t>SUDU602247-5</t>
  </si>
  <si>
    <t>MLCL0241034</t>
  </si>
  <si>
    <t>B5P2A1</t>
  </si>
  <si>
    <t>OTPU619264-2</t>
  </si>
  <si>
    <t>WHLR201721</t>
  </si>
  <si>
    <t>MWCU684501-6</t>
  </si>
  <si>
    <t>MLCL0241026</t>
  </si>
  <si>
    <t>CLAUDIO OLGUIN</t>
  </si>
  <si>
    <t>SUDU618354-6</t>
  </si>
  <si>
    <t>MLCL0241037</t>
  </si>
  <si>
    <t>09773565-4</t>
  </si>
  <si>
    <t>MNBU335442-3</t>
  </si>
  <si>
    <t>MLCL0241021</t>
  </si>
  <si>
    <t>B3P3F2A2</t>
  </si>
  <si>
    <t>FBIU539422-4</t>
  </si>
  <si>
    <t>WHLR201626</t>
  </si>
  <si>
    <t>RAMON ORDENES T.</t>
  </si>
  <si>
    <t>08590414-0</t>
  </si>
  <si>
    <t>SEGU975372-4</t>
  </si>
  <si>
    <t>WHLR201621</t>
  </si>
  <si>
    <t>OTPU667887-1</t>
  </si>
  <si>
    <t>WHLR201750</t>
  </si>
  <si>
    <t>B2P3F1A3</t>
  </si>
  <si>
    <t>SEGU991556-9</t>
  </si>
  <si>
    <t>WHLR201628</t>
  </si>
  <si>
    <t>ISAIAS VERGARA</t>
  </si>
  <si>
    <t>HLBU949443-9</t>
  </si>
  <si>
    <t>HLG7115573</t>
  </si>
  <si>
    <t>B2P2F4A1</t>
  </si>
  <si>
    <t>TRANSF11040700</t>
  </si>
  <si>
    <t>MNBU337927-3</t>
  </si>
  <si>
    <t>MLCL0241017</t>
  </si>
  <si>
    <t>B3P3F1A1</t>
  </si>
  <si>
    <t>MIGUEL GUTIERREZ P</t>
  </si>
  <si>
    <t>MNBU330714-4</t>
  </si>
  <si>
    <t>MLCL0241020</t>
  </si>
  <si>
    <t>MNBU320962-0</t>
  </si>
  <si>
    <t>MLCL0241019</t>
  </si>
  <si>
    <t>B2P2F4A2</t>
  </si>
  <si>
    <t>RODRIGO ARANDA G</t>
  </si>
  <si>
    <t>13228208-0</t>
  </si>
  <si>
    <t>ISMAEL ROJAS</t>
  </si>
  <si>
    <t>SEKU934496-8</t>
  </si>
  <si>
    <t>WHLR201622</t>
  </si>
  <si>
    <t>MAURICIO ARRAñO A.</t>
  </si>
  <si>
    <t>ALEJANDRO SOTO</t>
  </si>
  <si>
    <t>16503191-1</t>
  </si>
  <si>
    <t>BZYV25</t>
  </si>
  <si>
    <t>MMAU137445-8</t>
  </si>
  <si>
    <t>MLCL0241098</t>
  </si>
  <si>
    <t>TRANSF10273179</t>
  </si>
  <si>
    <t>TCLU135146-1</t>
  </si>
  <si>
    <t>HLG7037824</t>
  </si>
  <si>
    <t xml:space="preserve">FERNANDO STEEK </t>
  </si>
  <si>
    <t>MEDU987393-4</t>
  </si>
  <si>
    <t>FX34059146</t>
  </si>
  <si>
    <t>LARRY FLORES</t>
  </si>
  <si>
    <t>19256480-8</t>
  </si>
  <si>
    <t>SXCF13</t>
  </si>
  <si>
    <t>SZLU931761-6</t>
  </si>
  <si>
    <t>FX34059093</t>
  </si>
  <si>
    <t>FELIPE PONCE</t>
  </si>
  <si>
    <t>18783914-9</t>
  </si>
  <si>
    <t>ZY7719</t>
  </si>
  <si>
    <t>BOL/21953</t>
  </si>
  <si>
    <t>GUILLERMO ARAYA</t>
  </si>
  <si>
    <t>7606710-4</t>
  </si>
  <si>
    <t>CBSH15</t>
  </si>
  <si>
    <t>MSDU901114-0</t>
  </si>
  <si>
    <t>FX34059099</t>
  </si>
  <si>
    <t>BTGX99 </t>
  </si>
  <si>
    <t>9 64284814</t>
  </si>
  <si>
    <t>BOL/21954</t>
  </si>
  <si>
    <t>MEDU912221-3</t>
  </si>
  <si>
    <t>FX34058999</t>
  </si>
  <si>
    <t>CRISTIAN GODOY</t>
  </si>
  <si>
    <t>12848954-1</t>
  </si>
  <si>
    <t>TTNU802773-1</t>
  </si>
  <si>
    <t>FX34059144</t>
  </si>
  <si>
    <t>TRIU818516-1</t>
  </si>
  <si>
    <t>FX34059145</t>
  </si>
  <si>
    <t>WV2363</t>
  </si>
  <si>
    <t>TEMU915170-2</t>
  </si>
  <si>
    <t>FX34059181</t>
  </si>
  <si>
    <t>B1P1F3A2</t>
  </si>
  <si>
    <t>SZLU931096-7</t>
  </si>
  <si>
    <t>FX34058950</t>
  </si>
  <si>
    <t>HÉCTOR ZANETTI</t>
  </si>
  <si>
    <t>27121515-0</t>
  </si>
  <si>
    <t>BTCF59</t>
  </si>
  <si>
    <t>MSDU902857-0</t>
  </si>
  <si>
    <t>FX34059182</t>
  </si>
  <si>
    <t>JORGE RODRIGUEZ</t>
  </si>
  <si>
    <t>FTXJ43</t>
  </si>
  <si>
    <t>MNBU006500-5</t>
  </si>
  <si>
    <t>MLCL0242969</t>
  </si>
  <si>
    <t>CAJON</t>
  </si>
  <si>
    <t>TRIU827482-3</t>
  </si>
  <si>
    <t>FX34059190</t>
  </si>
  <si>
    <t>TEMU958380-9</t>
  </si>
  <si>
    <t>FX34059246</t>
  </si>
  <si>
    <t>JESUS ANTONIO CAMPO</t>
  </si>
  <si>
    <t>18916161-1</t>
  </si>
  <si>
    <t>CGPY77</t>
  </si>
  <si>
    <t>BOL/21959</t>
  </si>
  <si>
    <t>TTNU803006-2</t>
  </si>
  <si>
    <t>FX34058941</t>
  </si>
  <si>
    <t>OSCAR ACUÑA V</t>
  </si>
  <si>
    <t>11,24</t>
  </si>
  <si>
    <t>OTPU624158-3</t>
  </si>
  <si>
    <t>LAB416941</t>
  </si>
  <si>
    <t>TRANSF17455728</t>
  </si>
  <si>
    <t>N°28</t>
  </si>
  <si>
    <t>TRLU188934-8</t>
  </si>
  <si>
    <t>FX34058948</t>
  </si>
  <si>
    <t>TGHU997575-6</t>
  </si>
  <si>
    <t>FX34058949</t>
  </si>
  <si>
    <t>GESU909316-4</t>
  </si>
  <si>
    <t>FX34058944</t>
  </si>
  <si>
    <t>ISMAEL MENDEZ R</t>
  </si>
  <si>
    <t>CHRISTPHER THOMAS</t>
  </si>
  <si>
    <t>OTPU628166-8</t>
  </si>
  <si>
    <t>LAB416970</t>
  </si>
  <si>
    <t>CLAUDIO PACHECO</t>
  </si>
  <si>
    <t>12818332-9</t>
  </si>
  <si>
    <t>TK4537</t>
  </si>
  <si>
    <t>TRANSF 8074922</t>
  </si>
  <si>
    <t>MEDU934110-3</t>
  </si>
  <si>
    <t>FX34058991</t>
  </si>
  <si>
    <t>B2P2F3A2</t>
  </si>
  <si>
    <t>HERNAN TAPIA</t>
  </si>
  <si>
    <t>9305327-3</t>
  </si>
  <si>
    <t>DPLL91</t>
  </si>
  <si>
    <t>N°87</t>
  </si>
  <si>
    <t>TRIU858229-8</t>
  </si>
  <si>
    <t>FX34059188</t>
  </si>
  <si>
    <t>B2P2F3A3</t>
  </si>
  <si>
    <t>JAIME NUÑEZ</t>
  </si>
  <si>
    <t>6397425-0</t>
  </si>
  <si>
    <t>NL5848</t>
  </si>
  <si>
    <t>ONEU928715-6</t>
  </si>
  <si>
    <t>LAB416952</t>
  </si>
  <si>
    <t>B3P3F1A3</t>
  </si>
  <si>
    <t xml:space="preserve">DANIEL GONEZ </t>
  </si>
  <si>
    <t>16253348-7 </t>
  </si>
  <si>
    <t>DPJK40</t>
  </si>
  <si>
    <t>N°115</t>
  </si>
  <si>
    <t>CRISTIAN ARAUJO</t>
  </si>
  <si>
    <t>2102731-1</t>
  </si>
  <si>
    <t>CDRH13</t>
  </si>
  <si>
    <t>TTNU873974-1</t>
  </si>
  <si>
    <t>LAB416951</t>
  </si>
  <si>
    <t>GUILLERMO ACUÑA</t>
  </si>
  <si>
    <t>8059507-7</t>
  </si>
  <si>
    <t>ZJ2510</t>
  </si>
  <si>
    <t>7752549-1</t>
  </si>
  <si>
    <t>SF4490</t>
  </si>
  <si>
    <t>BOL21950</t>
  </si>
  <si>
    <t>N°08</t>
  </si>
  <si>
    <t>OTPU635047-6</t>
  </si>
  <si>
    <t>LAB416968</t>
  </si>
  <si>
    <t>VICTOR PEREIRA</t>
  </si>
  <si>
    <t>18381049-9</t>
  </si>
  <si>
    <t>LWTT74</t>
  </si>
  <si>
    <t>9 3623 1089</t>
  </si>
  <si>
    <t>FSCU572200-5</t>
  </si>
  <si>
    <t>LAB416911</t>
  </si>
  <si>
    <t>ANDRES RIOS</t>
  </si>
  <si>
    <t>15.555810-5</t>
  </si>
  <si>
    <t>LGFX83</t>
  </si>
  <si>
    <t>SZLU936597-5</t>
  </si>
  <si>
    <t>FX34059189</t>
  </si>
  <si>
    <t>B3P3F2A3</t>
  </si>
  <si>
    <t>UBEN ZUÑIGA</t>
  </si>
  <si>
    <t>XH5442</t>
  </si>
  <si>
    <t>TGHU996869-6</t>
  </si>
  <si>
    <t>FX34058841</t>
  </si>
  <si>
    <t>ONEU923944-0</t>
  </si>
  <si>
    <t>LAB416954</t>
  </si>
  <si>
    <t>NAY MOLINA C.</t>
  </si>
  <si>
    <t>27172377-6</t>
  </si>
  <si>
    <t>WX6575</t>
  </si>
  <si>
    <t>TTNU813113-4</t>
  </si>
  <si>
    <t>FX34059184</t>
  </si>
  <si>
    <t>TRIU874952-8</t>
  </si>
  <si>
    <t>FX34058842</t>
  </si>
  <si>
    <t>OTPU625989-6</t>
  </si>
  <si>
    <t>LAB416964</t>
  </si>
  <si>
    <t>CHRISTIAN GONZALEZ</t>
  </si>
  <si>
    <t>8533503-0</t>
  </si>
  <si>
    <t>BCFY87</t>
  </si>
  <si>
    <t>BOL/21961</t>
  </si>
  <si>
    <t>MSDU904849-5</t>
  </si>
  <si>
    <t>FX34059185</t>
  </si>
  <si>
    <t>EDUARDO GONZALEZ</t>
  </si>
  <si>
    <t>HJRP45</t>
  </si>
  <si>
    <t>MEDU919831-1</t>
  </si>
  <si>
    <t>FX34058844</t>
  </si>
  <si>
    <t xml:space="preserve">DIEGO BARRAZA </t>
  </si>
  <si>
    <t>19349080-8</t>
  </si>
  <si>
    <t>JGVK30</t>
  </si>
  <si>
    <t>MSDU903797-3</t>
  </si>
  <si>
    <t>FX34058846</t>
  </si>
  <si>
    <t>LUIS TAPIA</t>
  </si>
  <si>
    <t>JGYZ38</t>
  </si>
  <si>
    <t>CAIU567712-5</t>
  </si>
  <si>
    <t>LAB416966</t>
  </si>
  <si>
    <t>JUAN GONZALEZ</t>
  </si>
  <si>
    <t>1339367-K</t>
  </si>
  <si>
    <t>DHHG71</t>
  </si>
  <si>
    <t>TRANSF22370273</t>
  </si>
  <si>
    <t>TRIU891063-2</t>
  </si>
  <si>
    <t>FX34058990</t>
  </si>
  <si>
    <t>MIGUEL PONCE</t>
  </si>
  <si>
    <t>19011865-7</t>
  </si>
  <si>
    <t>RC7109</t>
  </si>
  <si>
    <t>ONEU928309-0</t>
  </si>
  <si>
    <t>LAB16960</t>
  </si>
  <si>
    <t>NAY MOLINA M.</t>
  </si>
  <si>
    <t>27038998-8</t>
  </si>
  <si>
    <t>WT2059</t>
  </si>
  <si>
    <t>ONEU916804-9</t>
  </si>
  <si>
    <t>LAB416917</t>
  </si>
  <si>
    <t>EMILIANO CARVAJAL</t>
  </si>
  <si>
    <t>15.949.807-7</t>
  </si>
  <si>
    <t>TBRT22</t>
  </si>
  <si>
    <t>OTPU646096-1</t>
  </si>
  <si>
    <t>FX34058794</t>
  </si>
  <si>
    <t>ALEJANDRO PONCE</t>
  </si>
  <si>
    <t>10929671-6</t>
  </si>
  <si>
    <t>KTXR12</t>
  </si>
  <si>
    <t>BOL/21956</t>
  </si>
  <si>
    <t>LORENZO INOSTROZA</t>
  </si>
  <si>
    <t>923859-8</t>
  </si>
  <si>
    <t>GFZX70</t>
  </si>
  <si>
    <t>OTPU628378-4</t>
  </si>
  <si>
    <t>LAB416863</t>
  </si>
  <si>
    <t>BOL21952</t>
  </si>
  <si>
    <t>MSDU970942-4</t>
  </si>
  <si>
    <t>FX34058791</t>
  </si>
  <si>
    <t>PABLO FUENTEALVA</t>
  </si>
  <si>
    <t>MEDU989776-7</t>
  </si>
  <si>
    <t>FX34058900</t>
  </si>
  <si>
    <t>16106547-1</t>
  </si>
  <si>
    <t>BPWX41</t>
  </si>
  <si>
    <t>TRASPASO</t>
  </si>
  <si>
    <t>MNBU064095-3</t>
  </si>
  <si>
    <t>ANGELO CAMPOS</t>
  </si>
  <si>
    <t>12230398-5</t>
  </si>
  <si>
    <t>BFYT10</t>
  </si>
  <si>
    <t>TRANSSF9392890</t>
  </si>
  <si>
    <t>N°36</t>
  </si>
  <si>
    <t>MAURICIO GONZALEZ</t>
  </si>
  <si>
    <t>8057515-2</t>
  </si>
  <si>
    <t>DRKS27</t>
  </si>
  <si>
    <t>HLBU979732-7</t>
  </si>
  <si>
    <t>ROLENZO RAMOS</t>
  </si>
  <si>
    <t>6670967-1</t>
  </si>
  <si>
    <t>BVKR32</t>
  </si>
  <si>
    <t>TRANSF 18595180</t>
  </si>
  <si>
    <t>SZLU601644-0</t>
  </si>
  <si>
    <t>FX34058833</t>
  </si>
  <si>
    <t>B1P2F4A3</t>
  </si>
  <si>
    <t>PATRICIO JEREZ</t>
  </si>
  <si>
    <t>17417605-1</t>
  </si>
  <si>
    <t>GWZW99</t>
  </si>
  <si>
    <t>OTPU605666-7</t>
  </si>
  <si>
    <t>FX34058823</t>
  </si>
  <si>
    <t>B1P2F4A1</t>
  </si>
  <si>
    <t xml:space="preserve">PEDRO ESTEVES </t>
  </si>
  <si>
    <t>28039280-4</t>
  </si>
  <si>
    <t>DRHX99</t>
  </si>
  <si>
    <t>CAAU406548-3</t>
  </si>
  <si>
    <t>BZ019845</t>
  </si>
  <si>
    <t>DO-AC</t>
  </si>
  <si>
    <t>PCIU612730-6</t>
  </si>
  <si>
    <t>BZ019847</t>
  </si>
  <si>
    <t>B2P2F3A1</t>
  </si>
  <si>
    <t>JUAN BAHAMONDE</t>
  </si>
  <si>
    <t>MEDU988618-7</t>
  </si>
  <si>
    <t>FX34058977</t>
  </si>
  <si>
    <t>B1P2F3A3</t>
  </si>
  <si>
    <t>MSWU102754-8</t>
  </si>
  <si>
    <t>MLCL0242902</t>
  </si>
  <si>
    <t>B1P1F3A3</t>
  </si>
  <si>
    <t>FRANCISCO MUÑOZ E.</t>
  </si>
  <si>
    <t>SEGUNDO ZAMORA</t>
  </si>
  <si>
    <t>13431493-1</t>
  </si>
  <si>
    <t>MEDU983980-0</t>
  </si>
  <si>
    <t>FX34058888</t>
  </si>
  <si>
    <t>XX7481</t>
  </si>
  <si>
    <t>OTPU620375-2</t>
  </si>
  <si>
    <t>WHLR201603</t>
  </si>
  <si>
    <t>DYLAN CAVIERES T</t>
  </si>
  <si>
    <t>MEDU984969-2</t>
  </si>
  <si>
    <t>FX34058822</t>
  </si>
  <si>
    <t>MAURICIO ARRAÑO A.</t>
  </si>
  <si>
    <t>JUAN PABLO CARREÑO</t>
  </si>
  <si>
    <t>17738054-7</t>
  </si>
  <si>
    <t>LYTW44</t>
  </si>
  <si>
    <t>PCIU614199-0</t>
  </si>
  <si>
    <t>BZ019848</t>
  </si>
  <si>
    <t>DAVID OLIVERAS</t>
  </si>
  <si>
    <t>16590516-4</t>
  </si>
  <si>
    <t>HSKP19</t>
  </si>
  <si>
    <t>N°182</t>
  </si>
  <si>
    <t>WILSON MUÑOZ MUÑOZ</t>
  </si>
  <si>
    <t>17128597-6</t>
  </si>
  <si>
    <t>SV9020</t>
  </si>
  <si>
    <t>FBIU518580-0</t>
  </si>
  <si>
    <t>BZ019849</t>
  </si>
  <si>
    <t>JUAN FARIAS</t>
  </si>
  <si>
    <t>16481049-6</t>
  </si>
  <si>
    <t>DCLZ82</t>
  </si>
  <si>
    <t>FBIU529947-0</t>
  </si>
  <si>
    <t>WHLR201632</t>
  </si>
  <si>
    <t>HECTOR ARIAS</t>
  </si>
  <si>
    <t>9791435-4</t>
  </si>
  <si>
    <t>WG7924</t>
  </si>
  <si>
    <t>TEMU966757-7</t>
  </si>
  <si>
    <t>FX34058838</t>
  </si>
  <si>
    <t>PCIU612501-0</t>
  </si>
  <si>
    <t>BZ019851</t>
  </si>
  <si>
    <t>OSVALDO ROSAS</t>
  </si>
  <si>
    <t>OTPU659650-0</t>
  </si>
  <si>
    <t>FX34058785</t>
  </si>
  <si>
    <t>BRAYAN MOSQUERA HERNÁNDEZ</t>
  </si>
  <si>
    <t>27040673-4</t>
  </si>
  <si>
    <t>UZ.3111</t>
  </si>
  <si>
    <t>SEGU992887-0</t>
  </si>
  <si>
    <t>WHLR201630</t>
  </si>
  <si>
    <t>MEDU989359-2</t>
  </si>
  <si>
    <t>FX34058871</t>
  </si>
  <si>
    <t>MIGUEL TASSARA QUINTANILLA</t>
  </si>
  <si>
    <t xml:space="preserve"> 10875402-8</t>
  </si>
  <si>
    <t>PCIU615151-3</t>
  </si>
  <si>
    <t>BZ019852</t>
  </si>
  <si>
    <t>ROBERTO MENDOZA</t>
  </si>
  <si>
    <t>MEDU983983-7</t>
  </si>
  <si>
    <t>FX34058926</t>
  </si>
  <si>
    <t>B2P2F4A3</t>
  </si>
  <si>
    <t>17140026-0</t>
  </si>
  <si>
    <t>SHXD19</t>
  </si>
  <si>
    <t xml:space="preserve">FELIPE SALAS </t>
  </si>
  <si>
    <t>13948264-6</t>
  </si>
  <si>
    <t>JHBC63</t>
  </si>
  <si>
    <t>SEKU908141-3</t>
  </si>
  <si>
    <t>WHLR201747</t>
  </si>
  <si>
    <t xml:space="preserve">NESTOR FARIAS </t>
  </si>
  <si>
    <t>18335348-9</t>
  </si>
  <si>
    <t>JJWH38</t>
  </si>
  <si>
    <t>BOL/21963</t>
  </si>
  <si>
    <t>N°84</t>
  </si>
  <si>
    <t>SZLU951364-5</t>
  </si>
  <si>
    <t>FX34058918</t>
  </si>
  <si>
    <t>ELISEO TORO</t>
  </si>
  <si>
    <t>8223693-7</t>
  </si>
  <si>
    <t>DZYC38</t>
  </si>
  <si>
    <t>OPTU612910-4</t>
  </si>
  <si>
    <t>FX34058915</t>
  </si>
  <si>
    <t>ALFONSO TAPIA</t>
  </si>
  <si>
    <t>10139246-5</t>
  </si>
  <si>
    <t>LLCG35</t>
  </si>
  <si>
    <t>OTPU657558-0</t>
  </si>
  <si>
    <t>FX34058919</t>
  </si>
  <si>
    <t>MICHEL GUERRA</t>
  </si>
  <si>
    <t>18268756-1</t>
  </si>
  <si>
    <t>ZS7637</t>
  </si>
  <si>
    <t>OTPU601948-9</t>
  </si>
  <si>
    <t>FX34058876</t>
  </si>
  <si>
    <t>SEGU977938-0</t>
  </si>
  <si>
    <t>FX34058916</t>
  </si>
  <si>
    <t>CRISTIAN FERNANDEZ</t>
  </si>
  <si>
    <t>12954855-K</t>
  </si>
  <si>
    <t>FYZB79</t>
  </si>
  <si>
    <t>CESAR PEREZ</t>
  </si>
  <si>
    <t>17807527-6</t>
  </si>
  <si>
    <t>JFSV60</t>
  </si>
  <si>
    <t>FSCU582750-0</t>
  </si>
  <si>
    <t>LAB416797</t>
  </si>
  <si>
    <t>VICTOR AGUAYO</t>
  </si>
  <si>
    <t>12785551-K</t>
  </si>
  <si>
    <t>HGYG14</t>
  </si>
  <si>
    <t>BOL/21958</t>
  </si>
  <si>
    <t>N°59</t>
  </si>
  <si>
    <t>TLLU118009-5</t>
  </si>
  <si>
    <t>LAB340952</t>
  </si>
  <si>
    <t>DAVID BRICEÑO</t>
  </si>
  <si>
    <t>26812264-8</t>
  </si>
  <si>
    <t>JXZX69</t>
  </si>
  <si>
    <t>TRANSF 21393150</t>
  </si>
  <si>
    <t>IGNACIO RAMIREZ</t>
  </si>
  <si>
    <t>5854653-4</t>
  </si>
  <si>
    <t>PJ1262</t>
  </si>
  <si>
    <t>MNBU390591-1</t>
  </si>
  <si>
    <t>CRISTIAN SAN MARTIN</t>
  </si>
  <si>
    <t>17481181-4</t>
  </si>
  <si>
    <t>YK5896</t>
  </si>
  <si>
    <t>N°179</t>
  </si>
  <si>
    <t>SEGU919217-7</t>
  </si>
  <si>
    <t>RICARDO GORIGOITIA</t>
  </si>
  <si>
    <t>8740887-6</t>
  </si>
  <si>
    <t>KVWY59</t>
  </si>
  <si>
    <t>BOL 21955</t>
  </si>
  <si>
    <t>N°174</t>
  </si>
  <si>
    <t xml:space="preserve">LEONARDO PEREZ </t>
  </si>
  <si>
    <t>11744422-8</t>
  </si>
  <si>
    <t>FCVJ67</t>
  </si>
  <si>
    <t>ONEU921527-0</t>
  </si>
  <si>
    <t>KEVIN SAAVEDRA</t>
  </si>
  <si>
    <t>17807567-5</t>
  </si>
  <si>
    <t>TFKP71</t>
  </si>
  <si>
    <t>N°178</t>
  </si>
  <si>
    <t xml:space="preserve">PEDRO URIBE </t>
  </si>
  <si>
    <t>MNBU018093-0</t>
  </si>
  <si>
    <t>18565843-5</t>
  </si>
  <si>
    <t>BOL/21957</t>
  </si>
  <si>
    <t>ONEU939054-4</t>
  </si>
  <si>
    <t>LAB042742</t>
  </si>
  <si>
    <t xml:space="preserve">ANGELO MSRCOS </t>
  </si>
  <si>
    <t>MSDU904707-7</t>
  </si>
  <si>
    <t>FX340533328</t>
  </si>
  <si>
    <t>B3P3F4A1</t>
  </si>
  <si>
    <t>FRANCO YACOMETTI</t>
  </si>
  <si>
    <t>15797556-0</t>
  </si>
  <si>
    <t>BSWC30</t>
  </si>
  <si>
    <t>ONEU924176-7</t>
  </si>
  <si>
    <t>LAB417336</t>
  </si>
  <si>
    <t>B5F1P1A1</t>
  </si>
  <si>
    <t>PCIU613652-4</t>
  </si>
  <si>
    <t>BZ019868</t>
  </si>
  <si>
    <t>7000409-7</t>
  </si>
  <si>
    <t>CZVJ98</t>
  </si>
  <si>
    <t>OTPU663197-7</t>
  </si>
  <si>
    <t>BZ019869</t>
  </si>
  <si>
    <t>AGUSTIN SOTO</t>
  </si>
  <si>
    <t>13725673-8</t>
  </si>
  <si>
    <t>BVZL51</t>
  </si>
  <si>
    <t>HLBU615954-5</t>
  </si>
  <si>
    <t>HLG7037758</t>
  </si>
  <si>
    <t>OTPU663320-2</t>
  </si>
  <si>
    <t>BZ019870</t>
  </si>
  <si>
    <t>MAURICIO ALVAREZ PAVEZ</t>
  </si>
  <si>
    <t>HLBU616120-2</t>
  </si>
  <si>
    <t>HLG7037756</t>
  </si>
  <si>
    <t>HLBU616130-5</t>
  </si>
  <si>
    <t>HLG7037754</t>
  </si>
  <si>
    <t>HLBU616091-0</t>
  </si>
  <si>
    <t>HLG7037752</t>
  </si>
  <si>
    <t>MNBU387857-0</t>
  </si>
  <si>
    <t>MLCL0242903</t>
  </si>
  <si>
    <t>JUAN ALLENDES MARTINEZ</t>
  </si>
  <si>
    <t>18.210.906-1</t>
  </si>
  <si>
    <t>9 41681899</t>
  </si>
  <si>
    <t>MANUEL TELLO</t>
  </si>
  <si>
    <t>11389932-8</t>
  </si>
  <si>
    <t>VH6738</t>
  </si>
  <si>
    <t>TRANSF8059702</t>
  </si>
  <si>
    <t>FRANCISCO ORTIZ</t>
  </si>
  <si>
    <t>14315903-5</t>
  </si>
  <si>
    <t>KKTC</t>
  </si>
  <si>
    <t>MEDU918721-4</t>
  </si>
  <si>
    <t>FX34059271</t>
  </si>
  <si>
    <t>B1P1F1P1</t>
  </si>
  <si>
    <t>SJKT-82</t>
  </si>
  <si>
    <t>TRANSF1052250</t>
  </si>
  <si>
    <t>N°22</t>
  </si>
  <si>
    <t>PCIU614889-1</t>
  </si>
  <si>
    <t>BZ019874</t>
  </si>
  <si>
    <t>ALEJANDRO PONCE SANCHEZ</t>
  </si>
  <si>
    <t>KTRX12</t>
  </si>
  <si>
    <t>PCIU615239-8</t>
  </si>
  <si>
    <t>BZ019876</t>
  </si>
  <si>
    <t>BRIAN ARAYA LUCERO</t>
  </si>
  <si>
    <t>PCIU615115-4</t>
  </si>
  <si>
    <t>BZ019877</t>
  </si>
  <si>
    <t>JESUS CAMPOS VILLABLANCA</t>
  </si>
  <si>
    <t xml:space="preserve">ALEXIS OÑATE </t>
  </si>
  <si>
    <t>19011685-9</t>
  </si>
  <si>
    <t>KRFS28</t>
  </si>
  <si>
    <t>TEMU962632-5</t>
  </si>
  <si>
    <t>FX3405949-0</t>
  </si>
  <si>
    <t xml:space="preserve">DIEGO PONCE </t>
  </si>
  <si>
    <t>18567516-5</t>
  </si>
  <si>
    <t>KKWR63</t>
  </si>
  <si>
    <t>BOL/21960</t>
  </si>
  <si>
    <t>YMLU542718-0</t>
  </si>
  <si>
    <t>S1</t>
  </si>
  <si>
    <t>YMAR218520</t>
  </si>
  <si>
    <t>FBIU557532-5</t>
  </si>
  <si>
    <t>BZ019879</t>
  </si>
  <si>
    <t>CLAUDIO ALLENDES GONZALEZ</t>
  </si>
  <si>
    <t>YMLU590229-6</t>
  </si>
  <si>
    <t>YMAR218517</t>
  </si>
  <si>
    <t>PABLO MATUS</t>
  </si>
  <si>
    <t>11558648-3</t>
  </si>
  <si>
    <t>ZP1987</t>
  </si>
  <si>
    <t>TRANSF293950</t>
  </si>
  <si>
    <t>N°99</t>
  </si>
  <si>
    <t>YMLU590059-1</t>
  </si>
  <si>
    <t>YMAR218458</t>
  </si>
  <si>
    <t>CRISTIAN LOPEZ</t>
  </si>
  <si>
    <t>14054044-7</t>
  </si>
  <si>
    <t>KY LX 89</t>
  </si>
  <si>
    <t>TRANSF351124</t>
  </si>
  <si>
    <t>OTPU663380-9</t>
  </si>
  <si>
    <t>BZ019880</t>
  </si>
  <si>
    <t>OTPU663170-3</t>
  </si>
  <si>
    <t>BZ019881</t>
  </si>
  <si>
    <t>CLAUDIO ALLENDES MARTINEZ</t>
  </si>
  <si>
    <t>HLBU924012-0</t>
  </si>
  <si>
    <t>HLG7037856</t>
  </si>
  <si>
    <t>14.387.620-9</t>
  </si>
  <si>
    <t>YMLU590258-9</t>
  </si>
  <si>
    <t>YMAR218411</t>
  </si>
  <si>
    <t>HLBU615804-5</t>
  </si>
  <si>
    <t>HLG7037854</t>
  </si>
  <si>
    <t>SM SM</t>
  </si>
  <si>
    <t>HLBU616122-3</t>
  </si>
  <si>
    <t>HLG7037853</t>
  </si>
  <si>
    <t>18.915.608-1</t>
  </si>
  <si>
    <t>PCIU614793-5</t>
  </si>
  <si>
    <t>BZ019885</t>
  </si>
  <si>
    <t>CARLOS CORRALES</t>
  </si>
  <si>
    <t>10201084-1</t>
  </si>
  <si>
    <t>LA8254</t>
  </si>
  <si>
    <t>OTPU663279-9</t>
  </si>
  <si>
    <t>BZ019890</t>
  </si>
  <si>
    <t>B2P3F2A2</t>
  </si>
  <si>
    <t>JORGE ESCAJADIO</t>
  </si>
  <si>
    <t>14575199-3</t>
  </si>
  <si>
    <t>JPVX39</t>
  </si>
  <si>
    <t>HLBU963088-0</t>
  </si>
  <si>
    <t>HLG7037859</t>
  </si>
  <si>
    <t>13.228.208-0</t>
  </si>
  <si>
    <t>HLBU609701-6</t>
  </si>
  <si>
    <t>HLG7037968</t>
  </si>
  <si>
    <t>YMLU590143-2</t>
  </si>
  <si>
    <t>YMAR218464</t>
  </si>
  <si>
    <t>HLBU928503-8</t>
  </si>
  <si>
    <t>HLG7037966</t>
  </si>
  <si>
    <t>11.623.474-2</t>
  </si>
  <si>
    <t>BMOU925284-9</t>
  </si>
  <si>
    <t>HLG7037964</t>
  </si>
  <si>
    <t>VICTOR ALMAO SILVA</t>
  </si>
  <si>
    <t>KP9306</t>
  </si>
  <si>
    <t>HLBU615967-4</t>
  </si>
  <si>
    <t>HLG7037776</t>
  </si>
  <si>
    <t>JUAN BAHAMONDE L.</t>
  </si>
  <si>
    <t>10.167.839-3</t>
  </si>
  <si>
    <t>HLBU615872-3</t>
  </si>
  <si>
    <t>HLG703797</t>
  </si>
  <si>
    <t>HLBU616100-7</t>
  </si>
  <si>
    <t>HLG7037965</t>
  </si>
  <si>
    <t>6.506.716-1</t>
  </si>
  <si>
    <t>IVAN ALVAREZ</t>
  </si>
  <si>
    <t>16877446-K</t>
  </si>
  <si>
    <t>JYYX12</t>
  </si>
  <si>
    <t>FSCU578298-2</t>
  </si>
  <si>
    <t>FX34059438</t>
  </si>
  <si>
    <t>ONEU941707-5</t>
  </si>
  <si>
    <t>LAB417354</t>
  </si>
  <si>
    <t>JOSE GALLEGOS</t>
  </si>
  <si>
    <t>15946863-1</t>
  </si>
  <si>
    <t>FXRX60</t>
  </si>
  <si>
    <t>TRANSF23130181</t>
  </si>
  <si>
    <t>HLBU616184-0</t>
  </si>
  <si>
    <t>HLG7037969</t>
  </si>
  <si>
    <t>ONEU924355-9</t>
  </si>
  <si>
    <t>LAB417351</t>
  </si>
  <si>
    <t>992950449 </t>
  </si>
  <si>
    <t>TRANSF1463548</t>
  </si>
  <si>
    <t>ONEU910567-3</t>
  </si>
  <si>
    <t>LAB417367</t>
  </si>
  <si>
    <t>B1P2F1A2</t>
  </si>
  <si>
    <t>LCFP16</t>
  </si>
  <si>
    <t>8360346-1</t>
  </si>
  <si>
    <t>GZSR55</t>
  </si>
  <si>
    <t>SEGU999298-7</t>
  </si>
  <si>
    <t>FX34059383</t>
  </si>
  <si>
    <t>JUAN SARIEGO</t>
  </si>
  <si>
    <t>RA9183</t>
  </si>
  <si>
    <t>BOL/21962</t>
  </si>
  <si>
    <t>N°55</t>
  </si>
  <si>
    <t>SERVIFRUIT</t>
  </si>
  <si>
    <t>ONEU912765-1</t>
  </si>
  <si>
    <t>LAB417390</t>
  </si>
  <si>
    <t>CRISTIAN MOLLER MORALES</t>
  </si>
  <si>
    <t>19474176-6</t>
  </si>
  <si>
    <t>CJFS52</t>
  </si>
  <si>
    <t>TRANSF22044168</t>
  </si>
  <si>
    <t>YMLU541552-8</t>
  </si>
  <si>
    <t>YMAR218468</t>
  </si>
  <si>
    <t xml:space="preserve">EUSEBIO VELASCO </t>
  </si>
  <si>
    <t>27130056-5</t>
  </si>
  <si>
    <t>HG ZC 48</t>
  </si>
  <si>
    <t>TRANSF9373082</t>
  </si>
  <si>
    <t>WHSU645705-3</t>
  </si>
  <si>
    <t>ONEU914046-3</t>
  </si>
  <si>
    <t>LAB417470</t>
  </si>
  <si>
    <t>B/ST1</t>
  </si>
  <si>
    <t>NESTOR URRA</t>
  </si>
  <si>
    <t>10459947-8</t>
  </si>
  <si>
    <t>YR5958</t>
  </si>
  <si>
    <t>TRANSF2062110</t>
  </si>
  <si>
    <t>N°148</t>
  </si>
  <si>
    <t>ONEU939277-9</t>
  </si>
  <si>
    <t>LAB417469</t>
  </si>
  <si>
    <t>B/ST8</t>
  </si>
  <si>
    <t>15622826-5</t>
  </si>
  <si>
    <t>BPHL73</t>
  </si>
  <si>
    <t>TRANSF7063527</t>
  </si>
  <si>
    <t>OCTAVIO ARANDA</t>
  </si>
  <si>
    <t>9427687-K</t>
  </si>
  <si>
    <t>WZ3427</t>
  </si>
  <si>
    <t>ONEU921687-2</t>
  </si>
  <si>
    <t>LAB417462</t>
  </si>
  <si>
    <t>ANDRES AHUMADA</t>
  </si>
  <si>
    <t>12726768-5</t>
  </si>
  <si>
    <t>WU7755</t>
  </si>
  <si>
    <t>TRANSF7075827</t>
  </si>
  <si>
    <t>ONEU905388-3</t>
  </si>
  <si>
    <t>LAB417467</t>
  </si>
  <si>
    <t>B/ST7</t>
  </si>
  <si>
    <t>MANUEL RIOSECO</t>
  </si>
  <si>
    <t>14325456-9</t>
  </si>
  <si>
    <t>SR2912</t>
  </si>
  <si>
    <t>BOL 21972</t>
  </si>
  <si>
    <t>TTNU882226-5</t>
  </si>
  <si>
    <t>LAB417464</t>
  </si>
  <si>
    <t>B/ST6</t>
  </si>
  <si>
    <t>TRANSF13091654</t>
  </si>
  <si>
    <t>CAAU407046-9</t>
  </si>
  <si>
    <t>BZ018736</t>
  </si>
  <si>
    <t>PCIU610620-0</t>
  </si>
  <si>
    <t>BZ018738</t>
  </si>
  <si>
    <t>ESTEBAN CAMPOS</t>
  </si>
  <si>
    <t>19325807-7</t>
  </si>
  <si>
    <t>RS8204</t>
  </si>
  <si>
    <t>CAAU407180-3</t>
  </si>
  <si>
    <t>BZ018725</t>
  </si>
  <si>
    <t>B1P2F1A1</t>
  </si>
  <si>
    <t>TTNU881585-7</t>
  </si>
  <si>
    <t>LAB417465</t>
  </si>
  <si>
    <t>B/ST5</t>
  </si>
  <si>
    <t>CHRISTOPHER SCHMIDT</t>
  </si>
  <si>
    <t>16105958-7</t>
  </si>
  <si>
    <t>CFYW14</t>
  </si>
  <si>
    <t>YMLU542733-9</t>
  </si>
  <si>
    <t>YMAR218540</t>
  </si>
  <si>
    <t xml:space="preserve">MANUEL OSORIO </t>
  </si>
  <si>
    <t>RS7109</t>
  </si>
  <si>
    <t>ONEU939456-0</t>
  </si>
  <si>
    <t>LAB417463</t>
  </si>
  <si>
    <t>AC-AV</t>
  </si>
  <si>
    <t>B/ST4</t>
  </si>
  <si>
    <t>95272 4085</t>
  </si>
  <si>
    <t>TRANSF7003943</t>
  </si>
  <si>
    <t>MEDU978129-4</t>
  </si>
  <si>
    <t>FX34059319</t>
  </si>
  <si>
    <t>FRANCISCO AGURTO NUñEZ </t>
  </si>
  <si>
    <t>CAAU407137-8</t>
  </si>
  <si>
    <t>BZ018748</t>
  </si>
  <si>
    <t>B2P2F1A2</t>
  </si>
  <si>
    <t>MAURICIO ROMAN</t>
  </si>
  <si>
    <t>12040633-7</t>
  </si>
  <si>
    <t>DRJC69</t>
  </si>
  <si>
    <t>B2P2F1A3</t>
  </si>
  <si>
    <t>FELIPE PONCE ASCENCIO</t>
  </si>
  <si>
    <t>TTNU876185-3</t>
  </si>
  <si>
    <t>LAB045903</t>
  </si>
  <si>
    <t>AC  DO</t>
  </si>
  <si>
    <t>OTPU626070-5</t>
  </si>
  <si>
    <t>LAB417453</t>
  </si>
  <si>
    <t>JHON FAUNDEZ</t>
  </si>
  <si>
    <t>17291295-8</t>
  </si>
  <si>
    <t>CPVL98</t>
  </si>
  <si>
    <t>TRANSF7064250</t>
  </si>
  <si>
    <t>HECTOR VALENCIA</t>
  </si>
  <si>
    <t>9443229-4</t>
  </si>
  <si>
    <t>SCBW72</t>
  </si>
  <si>
    <t>CAAU408661-3</t>
  </si>
  <si>
    <t>BZ018741</t>
  </si>
  <si>
    <t>RODRIGO PONCE</t>
  </si>
  <si>
    <t>16230618-9</t>
  </si>
  <si>
    <t xml:space="preserve"> YF9331</t>
  </si>
  <si>
    <t>TRANSF23191782</t>
  </si>
  <si>
    <t>N°142</t>
  </si>
  <si>
    <t>PCIU612794-4</t>
  </si>
  <si>
    <t>BZ018781</t>
  </si>
  <si>
    <t>FBIU556047-5</t>
  </si>
  <si>
    <t>BZ018782</t>
  </si>
  <si>
    <t>PCIU614477-2</t>
  </si>
  <si>
    <t>BZ018784</t>
  </si>
  <si>
    <t>CARLOS CACERES C</t>
  </si>
  <si>
    <t>08870522-K</t>
  </si>
  <si>
    <t>FBIU525304-1</t>
  </si>
  <si>
    <t>LAB417321</t>
  </si>
  <si>
    <t xml:space="preserve">MANUEL RIOSECO </t>
  </si>
  <si>
    <t>TRANSF14323179</t>
  </si>
  <si>
    <t>FBIU556428-0</t>
  </si>
  <si>
    <t>BZ018787</t>
  </si>
  <si>
    <t>PCIU614117-7</t>
  </si>
  <si>
    <t>BZ018892</t>
  </si>
  <si>
    <t>YMLU542713-3</t>
  </si>
  <si>
    <t>YMAR218437</t>
  </si>
  <si>
    <t>TRIU892860-5</t>
  </si>
  <si>
    <t>FX34059460</t>
  </si>
  <si>
    <t>ELKIN VELASCO</t>
  </si>
  <si>
    <t>27851139-1</t>
  </si>
  <si>
    <t>HL LF 24</t>
  </si>
  <si>
    <t>TRANSF22594798</t>
  </si>
  <si>
    <t>OTPU668110-8</t>
  </si>
  <si>
    <t>WHLO641690</t>
  </si>
  <si>
    <t>MSDU900338-2</t>
  </si>
  <si>
    <t>FX3405945-9</t>
  </si>
  <si>
    <t>7.285.959-6</t>
  </si>
  <si>
    <t>FBIU518953-3</t>
  </si>
  <si>
    <t>LAB417277</t>
  </si>
  <si>
    <t>B/ST3</t>
  </si>
  <si>
    <t>CARLOS ZUÑIGA</t>
  </si>
  <si>
    <t>18162362-4</t>
  </si>
  <si>
    <t>BLJS41</t>
  </si>
  <si>
    <t>TRANSF7020998</t>
  </si>
  <si>
    <t>ONEU911478-3</t>
  </si>
  <si>
    <t>LAB417280</t>
  </si>
  <si>
    <t>B/ST2</t>
  </si>
  <si>
    <t>RAUL GOMEZ</t>
  </si>
  <si>
    <t xml:space="preserve">BOL21968 </t>
  </si>
  <si>
    <t>1 MOVIMIENTO</t>
  </si>
  <si>
    <t>SEGU984897-0</t>
  </si>
  <si>
    <t>LAB417406</t>
  </si>
  <si>
    <t>TRANSF7016121</t>
  </si>
  <si>
    <t>SI (XXL)</t>
  </si>
  <si>
    <t>TRANSF20041394</t>
  </si>
  <si>
    <t xml:space="preserve">SEBASTIAN ROSAS </t>
  </si>
  <si>
    <t>20476456-5</t>
  </si>
  <si>
    <t>JSKB66</t>
  </si>
  <si>
    <t>MSDU901233-7</t>
  </si>
  <si>
    <t>FX34059822</t>
  </si>
  <si>
    <t>B2P3F3A3</t>
  </si>
  <si>
    <t>JULIO TRIGO </t>
  </si>
  <si>
    <t>7525989-4</t>
  </si>
  <si>
    <t>YZ8691</t>
  </si>
  <si>
    <t>N°180</t>
  </si>
  <si>
    <t>EDUARDO ANDRES  VERA</t>
  </si>
  <si>
    <t>ONEU929719-6</t>
  </si>
  <si>
    <t>LAB417278</t>
  </si>
  <si>
    <t>MANUEL  BARRERA</t>
  </si>
  <si>
    <t>10956302-1</t>
  </si>
  <si>
    <t>DPJK30</t>
  </si>
  <si>
    <t>BOL21967</t>
  </si>
  <si>
    <t>OTPU640103-8</t>
  </si>
  <si>
    <t>LAB417279</t>
  </si>
  <si>
    <t xml:space="preserve">CRISTIAN CESPEDES </t>
  </si>
  <si>
    <t>15111454-7</t>
  </si>
  <si>
    <t>FCJP14</t>
  </si>
  <si>
    <t>TRANSF12270950</t>
  </si>
  <si>
    <t>TRANS GONZALEZ</t>
  </si>
  <si>
    <t>TLLU117386-1</t>
  </si>
  <si>
    <t>MLCL0245883</t>
  </si>
  <si>
    <t>JOSE YBAÑEZ</t>
  </si>
  <si>
    <t>TRANSF20410232</t>
  </si>
  <si>
    <t>JUAN CARLOS GONZALEZ</t>
  </si>
  <si>
    <t>10846795-9</t>
  </si>
  <si>
    <t>WK6857</t>
  </si>
  <si>
    <t>9332992-15</t>
  </si>
  <si>
    <t>TTNU877229-3</t>
  </si>
  <si>
    <t>LAB417436</t>
  </si>
  <si>
    <t xml:space="preserve">JOEL PARRAGUEZ </t>
  </si>
  <si>
    <t>14321803-1</t>
  </si>
  <si>
    <t>DJHD58</t>
  </si>
  <si>
    <t>ZMOU882531-7</t>
  </si>
  <si>
    <t>A4241305578</t>
  </si>
  <si>
    <t>MNBU364409-0</t>
  </si>
  <si>
    <t>MLCL0245980</t>
  </si>
  <si>
    <t xml:space="preserve">JEREMY GONZALES </t>
  </si>
  <si>
    <t>21958034-7</t>
  </si>
  <si>
    <t>TSLD98</t>
  </si>
  <si>
    <t>TRANSF200857997</t>
  </si>
  <si>
    <t>JUAN DANIELO FIERRO</t>
  </si>
  <si>
    <t>MNBU387329-1</t>
  </si>
  <si>
    <t>MLCL0245938</t>
  </si>
  <si>
    <t>FREDERICK STOLLER</t>
  </si>
  <si>
    <t>12621808-7</t>
  </si>
  <si>
    <t>PTLF22</t>
  </si>
  <si>
    <t>TRANSF8083719</t>
  </si>
  <si>
    <t>MNBU057236-0</t>
  </si>
  <si>
    <t>MLCL0245882</t>
  </si>
  <si>
    <t>B1P2F6A1</t>
  </si>
  <si>
    <t>CARLOS BENITO CACERES</t>
  </si>
  <si>
    <t>MNBU054973-5</t>
  </si>
  <si>
    <t>MLCL0245858</t>
  </si>
  <si>
    <t>MNBU370591-3</t>
  </si>
  <si>
    <t>MLCL0245884</t>
  </si>
  <si>
    <t xml:space="preserve">JUAN CERNA </t>
  </si>
  <si>
    <t>16106879-9</t>
  </si>
  <si>
    <t>PFYK85</t>
  </si>
  <si>
    <t>MNBU904437-0</t>
  </si>
  <si>
    <t>ML-CL0245900</t>
  </si>
  <si>
    <t>PABLO MARTINEZ</t>
  </si>
  <si>
    <t>9677359-5</t>
  </si>
  <si>
    <t>UW4189</t>
  </si>
  <si>
    <t>BOL 21965</t>
  </si>
  <si>
    <t>FACTURAR A 77639910-8</t>
  </si>
  <si>
    <t>HLBU936332-0</t>
  </si>
  <si>
    <t>HLG7037982</t>
  </si>
  <si>
    <t>CARLOS GAMEZ</t>
  </si>
  <si>
    <t>CDJB35</t>
  </si>
  <si>
    <t>TRANSF18013516</t>
  </si>
  <si>
    <t>SUDU618933-3</t>
  </si>
  <si>
    <t>MLCL0245809</t>
  </si>
  <si>
    <t>YMLU590179-3</t>
  </si>
  <si>
    <t>YMAR218542</t>
  </si>
  <si>
    <t>HLBU962061-9</t>
  </si>
  <si>
    <t>HLG7034451</t>
  </si>
  <si>
    <t>SUDU615255-0</t>
  </si>
  <si>
    <t>MLCL0245959</t>
  </si>
  <si>
    <t>MNBU386137-2</t>
  </si>
  <si>
    <t>MLCL0245814</t>
  </si>
  <si>
    <t xml:space="preserve">HECTOR VALENCIA </t>
  </si>
  <si>
    <t>BOL 21970</t>
  </si>
  <si>
    <t>JUAN CARLOS GONZALES</t>
  </si>
  <si>
    <t>10846795-6</t>
  </si>
  <si>
    <t>MNBU041941-2</t>
  </si>
  <si>
    <t>ML-CL0245948</t>
  </si>
  <si>
    <t xml:space="preserve">MIGUEL VERGARA </t>
  </si>
  <si>
    <t>13980352-3</t>
  </si>
  <si>
    <t>CXFF33</t>
  </si>
  <si>
    <t>TRANSF13252373</t>
  </si>
  <si>
    <t>FACTURAR A 77061791-K     MVERGARAESPINOSA@GMAIL.COM</t>
  </si>
  <si>
    <t>SUDU811956-7</t>
  </si>
  <si>
    <t>ML-CL0245839</t>
  </si>
  <si>
    <t>B2P2F2A1</t>
  </si>
  <si>
    <t>JUAN SILVA RODRIGUEZ</t>
  </si>
  <si>
    <t>MNBU311197-4</t>
  </si>
  <si>
    <t>MLCL0245837</t>
  </si>
  <si>
    <t>17140898-9</t>
  </si>
  <si>
    <t>PCIU613666-9</t>
  </si>
  <si>
    <t>BZ018852</t>
  </si>
  <si>
    <t>SWZW29</t>
  </si>
  <si>
    <t>TRANSF401937</t>
  </si>
  <si>
    <t>MNBU409272-9</t>
  </si>
  <si>
    <t>MLCL0245930</t>
  </si>
  <si>
    <t>JUAN CASTILLO</t>
  </si>
  <si>
    <t>11361435-8</t>
  </si>
  <si>
    <t>JWTH82</t>
  </si>
  <si>
    <t>ROBERTO QUIROZ</t>
  </si>
  <si>
    <t>18032258-2</t>
  </si>
  <si>
    <t>GLFJ90</t>
  </si>
  <si>
    <t>N°02</t>
  </si>
  <si>
    <t>MNBU050766-3</t>
  </si>
  <si>
    <t>MLCL0245886</t>
  </si>
  <si>
    <t>YMLU545091-4</t>
  </si>
  <si>
    <t>YMAR218435</t>
  </si>
  <si>
    <t>RENZO SCHIAFFINO</t>
  </si>
  <si>
    <t>19531814-K</t>
  </si>
  <si>
    <t>CDCL61</t>
  </si>
  <si>
    <t>FACT4388/TRANSF20455346</t>
  </si>
  <si>
    <t>N°132</t>
  </si>
  <si>
    <t>MNBU035720-2</t>
  </si>
  <si>
    <t>MLCL0245860</t>
  </si>
  <si>
    <t>MANUEL  VALDES</t>
  </si>
  <si>
    <t>15751999-9</t>
  </si>
  <si>
    <t>SVRC96</t>
  </si>
  <si>
    <t>OTPU667904-0</t>
  </si>
  <si>
    <t>WHLP461692</t>
  </si>
  <si>
    <t xml:space="preserve">EDINSON DELFIN </t>
  </si>
  <si>
    <t>LKVR35</t>
  </si>
  <si>
    <t>TRANSF11365384</t>
  </si>
  <si>
    <t>TRANS CORDILLERA</t>
  </si>
  <si>
    <t>MIGUEL MARTINEZ</t>
  </si>
  <si>
    <t>8888283-0</t>
  </si>
  <si>
    <t>HFYB83</t>
  </si>
  <si>
    <t>FBIU313690-8</t>
  </si>
  <si>
    <t>ESTEBAN CACERES</t>
  </si>
  <si>
    <t>15490332-1</t>
  </si>
  <si>
    <t>TB6481</t>
  </si>
  <si>
    <t>BOL21964</t>
  </si>
  <si>
    <t>OTPU630595-0</t>
  </si>
  <si>
    <t>LAB417492</t>
  </si>
  <si>
    <t>HECTOR TAPIA</t>
  </si>
  <si>
    <t>12145296-0</t>
  </si>
  <si>
    <t>BKVH97</t>
  </si>
  <si>
    <t>BOL21989</t>
  </si>
  <si>
    <t>TOMAS WORMULL</t>
  </si>
  <si>
    <t>MNBU354415-1</t>
  </si>
  <si>
    <t>MLCL0240852</t>
  </si>
  <si>
    <t>ONEU908072-3</t>
  </si>
  <si>
    <t>247968:42</t>
  </si>
  <si>
    <t>LAB417485</t>
  </si>
  <si>
    <t>13369367-K</t>
  </si>
  <si>
    <t>TRANSFXCONFIRMAR</t>
  </si>
  <si>
    <t>FBIU538584-0</t>
  </si>
  <si>
    <t>WHLR201769</t>
  </si>
  <si>
    <t>DC SM</t>
  </si>
  <si>
    <t>JUAN PINTO</t>
  </si>
  <si>
    <t>10833189-5</t>
  </si>
  <si>
    <t>GCFF55</t>
  </si>
  <si>
    <t xml:space="preserve">DANIEL PONCE </t>
  </si>
  <si>
    <t>MNBU003989-7</t>
  </si>
  <si>
    <t>MLCL0240880</t>
  </si>
  <si>
    <t>MNBU434021-3</t>
  </si>
  <si>
    <t>MLCL0240833</t>
  </si>
  <si>
    <t>MNBU368551-9</t>
  </si>
  <si>
    <t>MLCL0240843</t>
  </si>
  <si>
    <t>MNBU011283-2</t>
  </si>
  <si>
    <t>MLCL0240808</t>
  </si>
  <si>
    <t>DILAN CAVIARES</t>
  </si>
  <si>
    <t xml:space="preserve">CRISTIAN GODOY </t>
  </si>
  <si>
    <t>MNBU310119-5</t>
  </si>
  <si>
    <t>MLCL0240834</t>
  </si>
  <si>
    <t>AUDIO OLGUIEN</t>
  </si>
  <si>
    <t xml:space="preserve">SANDRA SOTO </t>
  </si>
  <si>
    <t>15752031-8</t>
  </si>
  <si>
    <t>JWTH72</t>
  </si>
  <si>
    <t>RUBEN INESTROZA</t>
  </si>
  <si>
    <t>20774525-1</t>
  </si>
  <si>
    <t>SCYV12</t>
  </si>
  <si>
    <t xml:space="preserve">EL TREBOL </t>
  </si>
  <si>
    <t xml:space="preserve">ARIEL SAN MARTIN </t>
  </si>
  <si>
    <t>17794915-9</t>
  </si>
  <si>
    <t>GCKG86</t>
  </si>
  <si>
    <t>HLBU975942-0</t>
  </si>
  <si>
    <t>HLG7037389</t>
  </si>
  <si>
    <t>HLBU614714-3</t>
  </si>
  <si>
    <t>HLG7118453</t>
  </si>
  <si>
    <t>MNBU042338-8</t>
  </si>
  <si>
    <t>ML-CL0240861</t>
  </si>
  <si>
    <t>FRANCISCO PINOCHE</t>
  </si>
  <si>
    <t>11529490-3</t>
  </si>
  <si>
    <t>LXWL76</t>
  </si>
  <si>
    <t>MNBU053552-0</t>
  </si>
  <si>
    <t>ML-CL0240949</t>
  </si>
  <si>
    <t xml:space="preserve">FRANCISCO PINOCHET </t>
  </si>
  <si>
    <t>TRANSF8015118</t>
  </si>
  <si>
    <t>MNBU413348-0</t>
  </si>
  <si>
    <t>MLCL0240947</t>
  </si>
  <si>
    <t>HLBU615061-4</t>
  </si>
  <si>
    <t>HLG7034270</t>
  </si>
  <si>
    <t>14::30</t>
  </si>
  <si>
    <t>VICTOR PINILLA</t>
  </si>
  <si>
    <t>10985872-2</t>
  </si>
  <si>
    <t>DRVC56</t>
  </si>
  <si>
    <t xml:space="preserve">BERNARDO MENSIA </t>
  </si>
  <si>
    <t>17619159-7</t>
  </si>
  <si>
    <t>KBBK58</t>
  </si>
  <si>
    <t>SUDU620011-3</t>
  </si>
  <si>
    <t>MLCL0240923</t>
  </si>
  <si>
    <t>DANIEL MORALES</t>
  </si>
  <si>
    <t>MNBU398435-6</t>
  </si>
  <si>
    <t>MLCL0240935</t>
  </si>
  <si>
    <t>MNBU051796-0</t>
  </si>
  <si>
    <t>MLCL0240890</t>
  </si>
  <si>
    <t xml:space="preserve">JUAN BAHAMONDES </t>
  </si>
  <si>
    <t>MNBU381833-4</t>
  </si>
  <si>
    <t>MLCL0240837</t>
  </si>
  <si>
    <t>MNBU053139-8</t>
  </si>
  <si>
    <t>MLCL0240895</t>
  </si>
  <si>
    <t>HLBU614915-1</t>
  </si>
  <si>
    <t>HLG7034419</t>
  </si>
  <si>
    <t>JAIME LEIVA</t>
  </si>
  <si>
    <t>11283929-1</t>
  </si>
  <si>
    <t>CXJF92</t>
  </si>
  <si>
    <t>BOL21973</t>
  </si>
  <si>
    <t>SUDU601132-0</t>
  </si>
  <si>
    <t>MLCL0240892</t>
  </si>
  <si>
    <t>B1P1F2A1</t>
  </si>
  <si>
    <t>HLBU614971-6</t>
  </si>
  <si>
    <t>HLG70334460</t>
  </si>
  <si>
    <t>PATRICIO GONZALEZ</t>
  </si>
  <si>
    <t>16485863-4</t>
  </si>
  <si>
    <t>DBRF53</t>
  </si>
  <si>
    <t>HLBU615048-7</t>
  </si>
  <si>
    <t>HLG7034416</t>
  </si>
  <si>
    <t>DC--DC</t>
  </si>
  <si>
    <t>HAROLDO PEREZ</t>
  </si>
  <si>
    <t>8599415-8</t>
  </si>
  <si>
    <t>RE3351</t>
  </si>
  <si>
    <t xml:space="preserve">FRANCISCO RIQUELME </t>
  </si>
  <si>
    <t>17472114-9</t>
  </si>
  <si>
    <t>BHYS28</t>
  </si>
  <si>
    <t>MNBU333034-0</t>
  </si>
  <si>
    <t>MLCL0240866</t>
  </si>
  <si>
    <t xml:space="preserve">SERGIO URIBE </t>
  </si>
  <si>
    <t>MNBU414738-0</t>
  </si>
  <si>
    <t>MLCL0240908</t>
  </si>
  <si>
    <t>YMLU542642-0</t>
  </si>
  <si>
    <t>YMAR218604</t>
  </si>
  <si>
    <t>MNBU407580-3</t>
  </si>
  <si>
    <t>MLCL0240816</t>
  </si>
  <si>
    <t>MNBU905800-7</t>
  </si>
  <si>
    <t>MLCL0245807</t>
  </si>
  <si>
    <t>MNBU409024-3</t>
  </si>
  <si>
    <t>MNBU042710-4</t>
  </si>
  <si>
    <t>MLCL0240929</t>
  </si>
  <si>
    <t>SOTRAMAR</t>
  </si>
  <si>
    <t>MMAU143314-4</t>
  </si>
  <si>
    <t>MLCL0240840</t>
  </si>
  <si>
    <t>PABLO OTAIZA</t>
  </si>
  <si>
    <t>18568294-3</t>
  </si>
  <si>
    <t>HBKB-62</t>
  </si>
  <si>
    <t>BOL21975</t>
  </si>
  <si>
    <t>BOL 21971</t>
  </si>
  <si>
    <t>PCIU611980-4</t>
  </si>
  <si>
    <t>BZ018844</t>
  </si>
  <si>
    <t>B1P2F5A2</t>
  </si>
  <si>
    <t>FBIU524177-6</t>
  </si>
  <si>
    <t>BZ018845</t>
  </si>
  <si>
    <t>DC -DO</t>
  </si>
  <si>
    <t>GERMAN GIRALDO</t>
  </si>
  <si>
    <t>25.837.212-3</t>
  </si>
  <si>
    <t>BTLY81</t>
  </si>
  <si>
    <t>FBIU559037-7</t>
  </si>
  <si>
    <t>BZ018847</t>
  </si>
  <si>
    <t>PCIU612088-9</t>
  </si>
  <si>
    <t>BZ018792</t>
  </si>
  <si>
    <t>28.334.853-9</t>
  </si>
  <si>
    <t>MERU410348-9</t>
  </si>
  <si>
    <t>BZ018794</t>
  </si>
  <si>
    <t>14.380.396-1</t>
  </si>
  <si>
    <t>PCIU614830-9</t>
  </si>
  <si>
    <t>BZ018797</t>
  </si>
  <si>
    <t>DCDO</t>
  </si>
  <si>
    <t>PCIU613192-3</t>
  </si>
  <si>
    <t>BZ018798</t>
  </si>
  <si>
    <t>18.023.656-2</t>
  </si>
  <si>
    <t>FBIU557482-2</t>
  </si>
  <si>
    <t>BZ018799</t>
  </si>
  <si>
    <t>PCIU612256-2</t>
  </si>
  <si>
    <t>BZ018771</t>
  </si>
  <si>
    <t>PCIU612066-2</t>
  </si>
  <si>
    <t>BZ018772</t>
  </si>
  <si>
    <t>OTPU663286-5</t>
  </si>
  <si>
    <t>BZ018775</t>
  </si>
  <si>
    <t>NT3254</t>
  </si>
  <si>
    <t xml:space="preserve">BRAYAN ARAYA </t>
  </si>
  <si>
    <t>BRAYAN ARAYA</t>
  </si>
  <si>
    <t>MNBU429389-4</t>
  </si>
  <si>
    <t>MLCL0240011</t>
  </si>
  <si>
    <t xml:space="preserve">MANUEL ALVARADO </t>
  </si>
  <si>
    <t>10236710-3</t>
  </si>
  <si>
    <t>DBXR28</t>
  </si>
  <si>
    <t>BOL 21966</t>
  </si>
  <si>
    <t>OTPU645988-9</t>
  </si>
  <si>
    <t>FX34059639</t>
  </si>
  <si>
    <t xml:space="preserve">TRANSPORTE VIDAL </t>
  </si>
  <si>
    <t xml:space="preserve">EDUARDO ROJAS </t>
  </si>
  <si>
    <t>12626279-5</t>
  </si>
  <si>
    <t>TL2130</t>
  </si>
  <si>
    <t xml:space="preserve">MARCOS VALENZUELA </t>
  </si>
  <si>
    <t>11966200-1</t>
  </si>
  <si>
    <t>PTDC96</t>
  </si>
  <si>
    <t>FACT4399 TRANSF15123317</t>
  </si>
  <si>
    <t>TEMU966349-0</t>
  </si>
  <si>
    <t>FX34059736</t>
  </si>
  <si>
    <t xml:space="preserve">INVERSEP </t>
  </si>
  <si>
    <t>MSDU981502-5</t>
  </si>
  <si>
    <t>FX34059645</t>
  </si>
  <si>
    <t xml:space="preserve">GUILLERMO ARAYA </t>
  </si>
  <si>
    <t>18910414-6</t>
  </si>
  <si>
    <t>VL6106</t>
  </si>
  <si>
    <t>FBIU523802-6</t>
  </si>
  <si>
    <t>BZ018831</t>
  </si>
  <si>
    <t>PCIU615144-7</t>
  </si>
  <si>
    <t>BZ018832</t>
  </si>
  <si>
    <t>07.184.794-2</t>
  </si>
  <si>
    <t>FBIU556061-8</t>
  </si>
  <si>
    <t>BZ018840</t>
  </si>
  <si>
    <t>OTPU663455-4</t>
  </si>
  <si>
    <t>BZ018839</t>
  </si>
  <si>
    <t>JUAN SILVA R</t>
  </si>
  <si>
    <t xml:space="preserve">GASTON DONOSO </t>
  </si>
  <si>
    <t>OTPU661371-5</t>
  </si>
  <si>
    <t>BZ018822</t>
  </si>
  <si>
    <t xml:space="preserve">SOTRAMAR </t>
  </si>
  <si>
    <t>IGNACIO PONTIO</t>
  </si>
  <si>
    <t>17475413-6</t>
  </si>
  <si>
    <t>NT9178</t>
  </si>
  <si>
    <t>HLBU932000-0</t>
  </si>
  <si>
    <t>HLG7034311</t>
  </si>
  <si>
    <t>DIEGO PONCE</t>
  </si>
  <si>
    <t>TRANSF8590663</t>
  </si>
  <si>
    <t>FBIU523102-1</t>
  </si>
  <si>
    <t>BZ018823</t>
  </si>
  <si>
    <t>DC  DO</t>
  </si>
  <si>
    <t>OTPU659401-9</t>
  </si>
  <si>
    <t>FX34059533</t>
  </si>
  <si>
    <t>19434680-8</t>
  </si>
  <si>
    <t>FBIU541258-6</t>
  </si>
  <si>
    <t>BZ018826</t>
  </si>
  <si>
    <t>OTPU605973-2</t>
  </si>
  <si>
    <t>FX34059649</t>
  </si>
  <si>
    <t>MNBU054804-5</t>
  </si>
  <si>
    <t>MLCL0240018</t>
  </si>
  <si>
    <t> SJKT-82</t>
  </si>
  <si>
    <t>TRANSF2163598</t>
  </si>
  <si>
    <t>MSDU904649-2</t>
  </si>
  <si>
    <t>FX34059534</t>
  </si>
  <si>
    <t>ALDO CAMPOS</t>
  </si>
  <si>
    <t>13025301-6</t>
  </si>
  <si>
    <t>KD7975</t>
  </si>
  <si>
    <t xml:space="preserve">CHRISTIAN SAN MARTIN </t>
  </si>
  <si>
    <t>YK5895</t>
  </si>
  <si>
    <t>CXRU144077-7</t>
  </si>
  <si>
    <t>FX34059648</t>
  </si>
  <si>
    <t>RODRIGO CASTRO</t>
  </si>
  <si>
    <t>10341455-5</t>
  </si>
  <si>
    <t>KGCD38</t>
  </si>
  <si>
    <t>JORGE OYARZUN</t>
  </si>
  <si>
    <t>11619927-0</t>
  </si>
  <si>
    <t>RC3819</t>
  </si>
  <si>
    <t>FBIU556528-7</t>
  </si>
  <si>
    <t>BZ018829</t>
  </si>
  <si>
    <t>PCIU614657-0</t>
  </si>
  <si>
    <t>BZ018830</t>
  </si>
  <si>
    <t>10.497.877-0</t>
  </si>
  <si>
    <t>JUAN GONZALES</t>
  </si>
  <si>
    <t>MSDU982480-8</t>
  </si>
  <si>
    <t>FX34059725</t>
  </si>
  <si>
    <t>MANUEL ALVARADO</t>
  </si>
  <si>
    <t>MSDU904603-9</t>
  </si>
  <si>
    <t>FX34059727</t>
  </si>
  <si>
    <t>OTPU650990-6</t>
  </si>
  <si>
    <t>FX34059536</t>
  </si>
  <si>
    <t>YMLU538427-9</t>
  </si>
  <si>
    <t>YMAR218752</t>
  </si>
  <si>
    <t>FBIU557138-2</t>
  </si>
  <si>
    <t>BZ018812</t>
  </si>
  <si>
    <t>MSDU981137-5</t>
  </si>
  <si>
    <t>FX34059647</t>
  </si>
  <si>
    <t>JORGE GUERRA</t>
  </si>
  <si>
    <t>PCIU612399-6</t>
  </si>
  <si>
    <t>BZ018814</t>
  </si>
  <si>
    <t>TLM</t>
  </si>
  <si>
    <t>HLBU982457-2</t>
  </si>
  <si>
    <t>HLG7034364</t>
  </si>
  <si>
    <t>JAVIER CITERNA</t>
  </si>
  <si>
    <t>17933043-1</t>
  </si>
  <si>
    <t>DLYX33</t>
  </si>
  <si>
    <t>FACT3495 TRANSF14092691</t>
  </si>
  <si>
    <t>FBIU557200-7</t>
  </si>
  <si>
    <t>BZ018815</t>
  </si>
  <si>
    <t xml:space="preserve">TRANS BELEN </t>
  </si>
  <si>
    <t>ALDO VALDES</t>
  </si>
  <si>
    <t>11831198-1</t>
  </si>
  <si>
    <t>RGHZ54</t>
  </si>
  <si>
    <t>MNBU351911-7</t>
  </si>
  <si>
    <t>MLCL0240006</t>
  </si>
  <si>
    <t>B3P3F3A1</t>
  </si>
  <si>
    <t>MOISES JOFRE</t>
  </si>
  <si>
    <t>11729119-7</t>
  </si>
  <si>
    <t>DPLH64</t>
  </si>
  <si>
    <t>TRANSF13273094</t>
  </si>
  <si>
    <t>FACTURAR A 76938729-3</t>
  </si>
  <si>
    <t>TRANSJOFU1628@GMAIL.COM</t>
  </si>
  <si>
    <t>MNBU041042-0</t>
  </si>
  <si>
    <t>MLCL0240987</t>
  </si>
  <si>
    <t>ALEXIS OÑATE</t>
  </si>
  <si>
    <t>KKPX-63</t>
  </si>
  <si>
    <t>TRANSF7007604</t>
  </si>
  <si>
    <t>MMAU128206-9</t>
  </si>
  <si>
    <t>MLCL0240969</t>
  </si>
  <si>
    <t xml:space="preserve">ALBERTO SCAFF </t>
  </si>
  <si>
    <t>5246222-3</t>
  </si>
  <si>
    <t>BVWR75</t>
  </si>
  <si>
    <t>MCAU606733-0</t>
  </si>
  <si>
    <t>MLCL0240122</t>
  </si>
  <si>
    <t>MMAU101435-9</t>
  </si>
  <si>
    <t>MLCL0240124</t>
  </si>
  <si>
    <t>MNBU361466-5</t>
  </si>
  <si>
    <t>MLCL0240101</t>
  </si>
  <si>
    <t>MNBU362305-5</t>
  </si>
  <si>
    <t>MLCL0240103</t>
  </si>
  <si>
    <t>27.159.778-9</t>
  </si>
  <si>
    <t>MNBU366625-2</t>
  </si>
  <si>
    <t>MLCL0240121</t>
  </si>
  <si>
    <t>15.753.578-1</t>
  </si>
  <si>
    <t>HLBU940256-1</t>
  </si>
  <si>
    <t>HLG7034475</t>
  </si>
  <si>
    <t>CRISTIAN GONDRE</t>
  </si>
  <si>
    <t>12846451-4</t>
  </si>
  <si>
    <t>TTJG40</t>
  </si>
  <si>
    <t>TRANSF7098906</t>
  </si>
  <si>
    <t>CXRU159313-8</t>
  </si>
  <si>
    <t>HLG7034473</t>
  </si>
  <si>
    <t>ELISEO SANTIS</t>
  </si>
  <si>
    <t>15065429-7</t>
  </si>
  <si>
    <t>KXCT84</t>
  </si>
  <si>
    <t>BOL21974</t>
  </si>
  <si>
    <t>OTPU658528-0</t>
  </si>
  <si>
    <t>FX34059582</t>
  </si>
  <si>
    <t>VÍCTOR NAVARRO</t>
  </si>
  <si>
    <t>18375162-K</t>
  </si>
  <si>
    <t>WV6231</t>
  </si>
  <si>
    <t>MMAU131399-8</t>
  </si>
  <si>
    <t>MLCL0240051</t>
  </si>
  <si>
    <t>HLBU615234-5</t>
  </si>
  <si>
    <t>HLG7034479</t>
  </si>
  <si>
    <t>CRISTIAN ARRIAGADA</t>
  </si>
  <si>
    <t>15480138-3</t>
  </si>
  <si>
    <t>DGRR51</t>
  </si>
  <si>
    <t>JOHN FAUNDEZ</t>
  </si>
  <si>
    <t>TRANSF7093980</t>
  </si>
  <si>
    <t>JUAN GUITIERREZ</t>
  </si>
  <si>
    <t>HLBU927867-7</t>
  </si>
  <si>
    <t>HLG7037398</t>
  </si>
  <si>
    <t>JOSE ASTETE</t>
  </si>
  <si>
    <t>18043385-6</t>
  </si>
  <si>
    <t>FVWC23</t>
  </si>
  <si>
    <t>FACT4398 TRANSF7056213</t>
  </si>
  <si>
    <t>BMOU931527-4</t>
  </si>
  <si>
    <t>LAB440351</t>
  </si>
  <si>
    <t>TRANSF 21350626</t>
  </si>
  <si>
    <t>MSDU983424-1</t>
  </si>
  <si>
    <t>FX34059584</t>
  </si>
  <si>
    <t>CLAUDIO PEÑA</t>
  </si>
  <si>
    <t>PCIU613985-8</t>
  </si>
  <si>
    <t>BZ018805</t>
  </si>
  <si>
    <t>PCIU613878-5</t>
  </si>
  <si>
    <t>BZ018806</t>
  </si>
  <si>
    <t>CAAU404060-7</t>
  </si>
  <si>
    <t>BZ018807</t>
  </si>
  <si>
    <t xml:space="preserve">JORGE CEBALLOS </t>
  </si>
  <si>
    <t>15659259-5</t>
  </si>
  <si>
    <t>FKJY94</t>
  </si>
  <si>
    <t>TRANSF 8402307</t>
  </si>
  <si>
    <t>N°173</t>
  </si>
  <si>
    <t>OTPU668025-1</t>
  </si>
  <si>
    <t>WHLP461720</t>
  </si>
  <si>
    <t>HLBU615547-3</t>
  </si>
  <si>
    <t>HLG7034294</t>
  </si>
  <si>
    <t xml:space="preserve">CLAUDIO GONZALES </t>
  </si>
  <si>
    <t>15071390-0</t>
  </si>
  <si>
    <t>DK9742</t>
  </si>
  <si>
    <t>MEDU918289-2</t>
  </si>
  <si>
    <t>FX34059528</t>
  </si>
  <si>
    <t>MSDU901197-9</t>
  </si>
  <si>
    <t>FX34059792</t>
  </si>
  <si>
    <t>18.910.414-6</t>
  </si>
  <si>
    <t>13998554-1</t>
  </si>
  <si>
    <t>HLBU614864-3</t>
  </si>
  <si>
    <t>HLG7034330</t>
  </si>
  <si>
    <t>B2P2F5A3</t>
  </si>
  <si>
    <t>OTPU668026-7</t>
  </si>
  <si>
    <t>WHLP461702</t>
  </si>
  <si>
    <t>RANCISCO AGURTO NUñEZ</t>
  </si>
  <si>
    <t>MMAU139719-7</t>
  </si>
  <si>
    <t>MLCL0240130</t>
  </si>
  <si>
    <t>MARIO MATCHLL</t>
  </si>
  <si>
    <t>11330064-7</t>
  </si>
  <si>
    <t>BN5754</t>
  </si>
  <si>
    <t>MSDU904650-6</t>
  </si>
  <si>
    <t>FX34059621</t>
  </si>
  <si>
    <t xml:space="preserve">GIOVANNY NAVIA </t>
  </si>
  <si>
    <t>20476212-0</t>
  </si>
  <si>
    <t>DA3714</t>
  </si>
  <si>
    <t>MSDU984877-5</t>
  </si>
  <si>
    <t>FX34059711</t>
  </si>
  <si>
    <t>MMAU142779-5</t>
  </si>
  <si>
    <t>MLCL0240143</t>
  </si>
  <si>
    <t>MNBU419647-2</t>
  </si>
  <si>
    <t>MLCL0240809</t>
  </si>
  <si>
    <t>OERU423718-1</t>
  </si>
  <si>
    <t>TEMU962723-4</t>
  </si>
  <si>
    <t>FX34059625</t>
  </si>
  <si>
    <t>HLBU980016-4</t>
  </si>
  <si>
    <t>HLG7118365</t>
  </si>
  <si>
    <t>HLBU614708-2</t>
  </si>
  <si>
    <t>HLG7034329</t>
  </si>
  <si>
    <t>MCAU605635-7</t>
  </si>
  <si>
    <t>MLCL0240179</t>
  </si>
  <si>
    <t>15--12</t>
  </si>
  <si>
    <t>MANUEL VALDEZ</t>
  </si>
  <si>
    <t>MWCU66953-1</t>
  </si>
  <si>
    <t>MLCL0240420</t>
  </si>
  <si>
    <t>TRANSF8071303</t>
  </si>
  <si>
    <t>ZMOU882349-0</t>
  </si>
  <si>
    <t>A4241293788</t>
  </si>
  <si>
    <t>GMOU903306-4</t>
  </si>
  <si>
    <t>A4241293791</t>
  </si>
  <si>
    <t>MMAU105694-5</t>
  </si>
  <si>
    <t>MLCL0240186</t>
  </si>
  <si>
    <t>CXRU146061-8</t>
  </si>
  <si>
    <t>FX34054118</t>
  </si>
  <si>
    <t>HLBU614428-9</t>
  </si>
  <si>
    <t>HLK1608375</t>
  </si>
  <si>
    <t>TRANSF8077826</t>
  </si>
  <si>
    <t>JOSE ASTETE PINO</t>
  </si>
  <si>
    <t>MNBU406284-8</t>
  </si>
  <si>
    <t>MLCL0400170</t>
  </si>
  <si>
    <t>FACT 4400/ TRANSF 7039193</t>
  </si>
  <si>
    <t>DAVID CASTRO</t>
  </si>
  <si>
    <t>13237906-8</t>
  </si>
  <si>
    <t>DLGS70</t>
  </si>
  <si>
    <t>CAAU406759-4</t>
  </si>
  <si>
    <t>BZ018558</t>
  </si>
  <si>
    <t>JUAN ARANCIBIA</t>
  </si>
  <si>
    <t>14000816-8</t>
  </si>
  <si>
    <t>FTKR16</t>
  </si>
  <si>
    <t>TRANSF 19442428</t>
  </si>
  <si>
    <t xml:space="preserve">CLAUDIO SILVA </t>
  </si>
  <si>
    <t>15095261-1</t>
  </si>
  <si>
    <t>JZJD74</t>
  </si>
  <si>
    <t xml:space="preserve">GABRIEL VEGA </t>
  </si>
  <si>
    <t>16754772-9</t>
  </si>
  <si>
    <t>PBDV95</t>
  </si>
  <si>
    <t>N°144</t>
  </si>
  <si>
    <t>AGUNSA</t>
  </si>
  <si>
    <t>HASU153960-5</t>
  </si>
  <si>
    <t>MLCL0240995</t>
  </si>
  <si>
    <t>LUIS TOBAR GAMBOA</t>
  </si>
  <si>
    <t>12726541-0</t>
  </si>
  <si>
    <t>KDVP80</t>
  </si>
  <si>
    <t>HMMU546389-9</t>
  </si>
  <si>
    <t>HMM230879624</t>
  </si>
  <si>
    <t>RONALD MELENDEZ</t>
  </si>
  <si>
    <t>HLBU931961-0</t>
  </si>
  <si>
    <t>HLG7144992</t>
  </si>
  <si>
    <t>RONALDMELENDEZ</t>
  </si>
  <si>
    <t>15699324-7</t>
  </si>
  <si>
    <t>DVLK67</t>
  </si>
  <si>
    <t>BOL21976</t>
  </si>
  <si>
    <t>SEGU968913-7</t>
  </si>
  <si>
    <t>JUAN SAN MARTIN</t>
  </si>
  <si>
    <t>8634504-8</t>
  </si>
  <si>
    <t>GHSB54 </t>
  </si>
  <si>
    <t>997440257 </t>
  </si>
  <si>
    <t>TEMU967630-5</t>
  </si>
  <si>
    <t>JUAN SILVA</t>
  </si>
  <si>
    <t>CAIU552004-9</t>
  </si>
  <si>
    <t>MEDU985479-1</t>
  </si>
  <si>
    <t>FX34064642</t>
  </si>
  <si>
    <t>PYCL83</t>
  </si>
  <si>
    <t>TRANSF 161871</t>
  </si>
  <si>
    <t>SEGU943447-6</t>
  </si>
  <si>
    <t>FX34654750</t>
  </si>
  <si>
    <t>HECTOR TORREA</t>
  </si>
  <si>
    <t>21563231-1</t>
  </si>
  <si>
    <t>PWTJ65</t>
  </si>
  <si>
    <t>TRANSF174565</t>
  </si>
  <si>
    <t>GUILLERMO VERDEJO</t>
  </si>
  <si>
    <t>7972395-9</t>
  </si>
  <si>
    <t>GGYW95</t>
  </si>
  <si>
    <t>SZLU953327-7</t>
  </si>
  <si>
    <t>JUAN TAPIA</t>
  </si>
  <si>
    <t>10896027-2</t>
  </si>
  <si>
    <t>HVFH10</t>
  </si>
  <si>
    <t>BOL/21979</t>
  </si>
  <si>
    <t xml:space="preserve">PATRICIO ABARCA </t>
  </si>
  <si>
    <t>10683228-5</t>
  </si>
  <si>
    <t>DVTF61</t>
  </si>
  <si>
    <t>MNBU443143-7</t>
  </si>
  <si>
    <t>MLCL0245859</t>
  </si>
  <si>
    <t>OBER CONTRERAS</t>
  </si>
  <si>
    <t>26977960-8</t>
  </si>
  <si>
    <t>TRANSF7618651</t>
  </si>
  <si>
    <t>N°134</t>
  </si>
  <si>
    <t>HMMU543736-0</t>
  </si>
  <si>
    <t>SZLU940905-5</t>
  </si>
  <si>
    <t>YMLU590283-0</t>
  </si>
  <si>
    <t>YMAR218792</t>
  </si>
  <si>
    <t>FSCU588212-7</t>
  </si>
  <si>
    <t>LAB417643</t>
  </si>
  <si>
    <t xml:space="preserve">LARRYFLORES </t>
  </si>
  <si>
    <t>FBIU527906-7</t>
  </si>
  <si>
    <t>LAB417629</t>
  </si>
  <si>
    <t>JUAN CARLOS HERNADEZ</t>
  </si>
  <si>
    <t>JOSE NONQUE PARRA</t>
  </si>
  <si>
    <t>8264306-0</t>
  </si>
  <si>
    <t>PFCS58</t>
  </si>
  <si>
    <t>JOSÉ SEPULVEDA VERGARA</t>
  </si>
  <si>
    <t>10494069-2</t>
  </si>
  <si>
    <t>CKXW-93</t>
  </si>
  <si>
    <t>TRANASF 7090822</t>
  </si>
  <si>
    <t>YMLU590120-0</t>
  </si>
  <si>
    <t>YMAR218645</t>
  </si>
  <si>
    <t>HMMU550480-6</t>
  </si>
  <si>
    <t>HMMU544103-5</t>
  </si>
  <si>
    <t xml:space="preserve">VICTOR VELOZO </t>
  </si>
  <si>
    <t>TTNU882221-8</t>
  </si>
  <si>
    <t>LAB417743</t>
  </si>
  <si>
    <t>OTPU636116-7</t>
  </si>
  <si>
    <t>LAB417633</t>
  </si>
  <si>
    <t>ONEU900410-6</t>
  </si>
  <si>
    <t>LAB417638</t>
  </si>
  <si>
    <t>DIEGO BARRAZA</t>
  </si>
  <si>
    <t>19.349.080-8</t>
  </si>
  <si>
    <t>YMLU542756-0</t>
  </si>
  <si>
    <t>YMAR218794</t>
  </si>
  <si>
    <t>YMLU542714-9</t>
  </si>
  <si>
    <t>YMAR218637</t>
  </si>
  <si>
    <t>CRSU613000-8</t>
  </si>
  <si>
    <t>FX34054575</t>
  </si>
  <si>
    <t>MEDU967109-1</t>
  </si>
  <si>
    <t>FX34062584</t>
  </si>
  <si>
    <t>CARLOS GONZÁLEZ</t>
  </si>
  <si>
    <t>FACT 4404/ TRANSF 7046221</t>
  </si>
  <si>
    <t>MIRKO CASTILLO</t>
  </si>
  <si>
    <t>LPBK27</t>
  </si>
  <si>
    <t>ARGENIS ALFARO</t>
  </si>
  <si>
    <t>15729124-6</t>
  </si>
  <si>
    <t>JHTW25</t>
  </si>
  <si>
    <t>N°04</t>
  </si>
  <si>
    <t xml:space="preserve">RICARDO SALDIA </t>
  </si>
  <si>
    <t>12626719-3</t>
  </si>
  <si>
    <t>FGPB46</t>
  </si>
  <si>
    <t>RICARDO SALDIAS</t>
  </si>
  <si>
    <t>FGPB 46</t>
  </si>
  <si>
    <t>N°92</t>
  </si>
  <si>
    <t>LUIS TOLEDO</t>
  </si>
  <si>
    <t>13429009-9</t>
  </si>
  <si>
    <t>OTPU614430-4</t>
  </si>
  <si>
    <t>10.665.280-5</t>
  </si>
  <si>
    <t>TEMU963068-6</t>
  </si>
  <si>
    <t>WILLIAN BALANTA</t>
  </si>
  <si>
    <t>25108470-K</t>
  </si>
  <si>
    <t>BYVG44</t>
  </si>
  <si>
    <t>TCLU750529-2</t>
  </si>
  <si>
    <t>MLCL0240865</t>
  </si>
  <si>
    <t>HENRY MARQUEZ</t>
  </si>
  <si>
    <t>26456646-0</t>
  </si>
  <si>
    <t>CPCG56</t>
  </si>
  <si>
    <t>TRANSF 8031723</t>
  </si>
  <si>
    <t>N°80</t>
  </si>
  <si>
    <t>TRANS DIAS UGARITIA</t>
  </si>
  <si>
    <t>77336242-4</t>
  </si>
  <si>
    <t>ANDERSON BOZO</t>
  </si>
  <si>
    <t>19016472-2</t>
  </si>
  <si>
    <t>SST2032</t>
  </si>
  <si>
    <t>CXRU143574-4</t>
  </si>
  <si>
    <t>FX34062530</t>
  </si>
  <si>
    <t>LUIS AGUIRRE</t>
  </si>
  <si>
    <t>19469014-2</t>
  </si>
  <si>
    <t>HJZG71</t>
  </si>
  <si>
    <t>TRANSF 8073304</t>
  </si>
  <si>
    <t>TEMU930318-0</t>
  </si>
  <si>
    <t>FX34054505</t>
  </si>
  <si>
    <t>JUNIOR POLEO</t>
  </si>
  <si>
    <t>28280735-1</t>
  </si>
  <si>
    <t>KXGX68</t>
  </si>
  <si>
    <t>OTPU649952-0</t>
  </si>
  <si>
    <t>YMAR218587</t>
  </si>
  <si>
    <t xml:space="preserve">JUNIOR  SANCHEZ </t>
  </si>
  <si>
    <t>14890865-6</t>
  </si>
  <si>
    <t>RX HS 74</t>
  </si>
  <si>
    <t>TRANSF 18514416</t>
  </si>
  <si>
    <t>MNBU403656-1</t>
  </si>
  <si>
    <t>MLCL0240881</t>
  </si>
  <si>
    <t>MNBU917591-3</t>
  </si>
  <si>
    <t>MLCL0240441</t>
  </si>
  <si>
    <t>OTPU665618-9</t>
  </si>
  <si>
    <t>BZ019907</t>
  </si>
  <si>
    <t>MNBU445068-0</t>
  </si>
  <si>
    <t>MLCL0240491</t>
  </si>
  <si>
    <t>OTPU665573-1</t>
  </si>
  <si>
    <t>BZ019910</t>
  </si>
  <si>
    <t>08.870.522-K</t>
  </si>
  <si>
    <t>CAAU407296-5</t>
  </si>
  <si>
    <t>BZ019931</t>
  </si>
  <si>
    <t>07.422.860-7</t>
  </si>
  <si>
    <t>MNBU371126-4</t>
  </si>
  <si>
    <t>MLCL0241000</t>
  </si>
  <si>
    <t>MNBU449304-3</t>
  </si>
  <si>
    <t>MLCL0240403</t>
  </si>
  <si>
    <t>MNBU449351-0</t>
  </si>
  <si>
    <t>MLCL0240509</t>
  </si>
  <si>
    <t>MNBU063381-0</t>
  </si>
  <si>
    <t>MLCL0240401</t>
  </si>
  <si>
    <t>MNBU437512-2</t>
  </si>
  <si>
    <t>MLCL0240435</t>
  </si>
  <si>
    <t>20.776.779-4</t>
  </si>
  <si>
    <t>TLLU119314-8</t>
  </si>
  <si>
    <t>MLCL0240484</t>
  </si>
  <si>
    <t>ITALO SEGURA</t>
  </si>
  <si>
    <t>13980124-5</t>
  </si>
  <si>
    <t>CAAU406694-1</t>
  </si>
  <si>
    <t>BZ018611</t>
  </si>
  <si>
    <t>JORGE FIGUEROA</t>
  </si>
  <si>
    <t> CVDC 45</t>
  </si>
  <si>
    <t>CAAU406741-8</t>
  </si>
  <si>
    <t>BZ018613</t>
  </si>
  <si>
    <t>ALFONSO LOPEZ</t>
  </si>
  <si>
    <t>CAAU406406-5</t>
  </si>
  <si>
    <t>BZ018617</t>
  </si>
  <si>
    <t>ITALO SEGURA </t>
  </si>
  <si>
    <t>JKDB 10</t>
  </si>
  <si>
    <t>CAAU406740-2</t>
  </si>
  <si>
    <t>BZ018599</t>
  </si>
  <si>
    <t>LFGV 53</t>
  </si>
  <si>
    <t>CAAU406882-0</t>
  </si>
  <si>
    <t>BZ018614</t>
  </si>
  <si>
    <t>JULIO GONZALEZ</t>
  </si>
  <si>
    <t>9535368-1</t>
  </si>
  <si>
    <t>DRDJ54</t>
  </si>
  <si>
    <t xml:space="preserve">JOSE REYES </t>
  </si>
  <si>
    <t>5949113-K</t>
  </si>
  <si>
    <t>PCIU615467-8</t>
  </si>
  <si>
    <t>BZ019930</t>
  </si>
  <si>
    <t>HLBU614797-1</t>
  </si>
  <si>
    <t>HLK1608376</t>
  </si>
  <si>
    <t xml:space="preserve">MANUEL VALDES </t>
  </si>
  <si>
    <t>HLBU615071-7</t>
  </si>
  <si>
    <t>HLG7034394</t>
  </si>
  <si>
    <t>ERICK GARRIDO</t>
  </si>
  <si>
    <t>15519725-0</t>
  </si>
  <si>
    <t>DPYF67</t>
  </si>
  <si>
    <t>BOL21988</t>
  </si>
  <si>
    <t>SEKU931129-1</t>
  </si>
  <si>
    <t>YMAR218619</t>
  </si>
  <si>
    <t>MARIO LEIVA</t>
  </si>
  <si>
    <t>5770853-0</t>
  </si>
  <si>
    <t>LE4874</t>
  </si>
  <si>
    <t>TRANSF 8074530</t>
  </si>
  <si>
    <t xml:space="preserve">CRISTIAN GONZALEZ </t>
  </si>
  <si>
    <t>SEKU911126-7</t>
  </si>
  <si>
    <t>WHLT015437</t>
  </si>
  <si>
    <t>B1P1A4A1</t>
  </si>
  <si>
    <t>BOL/21981</t>
  </si>
  <si>
    <t>SEKU933968-4</t>
  </si>
  <si>
    <t>YMAR218735</t>
  </si>
  <si>
    <t>FACT 4404 / TRANSF 7048199</t>
  </si>
  <si>
    <t xml:space="preserve">CARLOS CARREÑO </t>
  </si>
  <si>
    <t>17478052-8</t>
  </si>
  <si>
    <t>ME5151</t>
  </si>
  <si>
    <t>CAAU407240-9</t>
  </si>
  <si>
    <t>BZ019938</t>
  </si>
  <si>
    <t xml:space="preserve">HECTOR AGUILERA </t>
  </si>
  <si>
    <t>12948495-0</t>
  </si>
  <si>
    <t>LLCG43</t>
  </si>
  <si>
    <t>TRANSF 17263873</t>
  </si>
  <si>
    <t>N°68</t>
  </si>
  <si>
    <t xml:space="preserve">JOSE GALAZ </t>
  </si>
  <si>
    <t>10669427-3</t>
  </si>
  <si>
    <t>BKVW31</t>
  </si>
  <si>
    <t>MNBU051889-0</t>
  </si>
  <si>
    <t>MLCL0245878</t>
  </si>
  <si>
    <t>BLOQUE</t>
  </si>
  <si>
    <t>N°39</t>
  </si>
  <si>
    <t>MNBU429566-5</t>
  </si>
  <si>
    <t>MLCL0240189</t>
  </si>
  <si>
    <t>JOSE GALAZ</t>
  </si>
  <si>
    <t>TRANS7051902</t>
  </si>
  <si>
    <t>HLBU614925-4</t>
  </si>
  <si>
    <t>HLK1608282</t>
  </si>
  <si>
    <t xml:space="preserve">JOSE HERRERA </t>
  </si>
  <si>
    <t>17301516-K</t>
  </si>
  <si>
    <t>KBYR86</t>
  </si>
  <si>
    <t>MSDU901610-0</t>
  </si>
  <si>
    <t>FX64062860</t>
  </si>
  <si>
    <t>CAIU567788-7</t>
  </si>
  <si>
    <t>LAB418505</t>
  </si>
  <si>
    <t xml:space="preserve">MAURICIO ROMAN </t>
  </si>
  <si>
    <t>FRANCO FUENZALIDA</t>
  </si>
  <si>
    <t>19012233-6</t>
  </si>
  <si>
    <t>FLDR64</t>
  </si>
  <si>
    <t>CAAU407207-6</t>
  </si>
  <si>
    <t>RODRIGO MORENO</t>
  </si>
  <si>
    <t>15558372-K</t>
  </si>
  <si>
    <t>GGGX67</t>
  </si>
  <si>
    <t>TRANSF 8035340</t>
  </si>
  <si>
    <t>ALBERTO JORQUERA</t>
  </si>
  <si>
    <t>6876155-7</t>
  </si>
  <si>
    <t>ZX9267</t>
  </si>
  <si>
    <t>OPTU666653-0</t>
  </si>
  <si>
    <t>SEBASTIAN ARAYA</t>
  </si>
  <si>
    <t>15315613-1</t>
  </si>
  <si>
    <t>DHHX15</t>
  </si>
  <si>
    <t>TRANSF 7048199</t>
  </si>
  <si>
    <t>N°151</t>
  </si>
  <si>
    <t>LORENZO RAMOS</t>
  </si>
  <si>
    <t>16665333-9</t>
  </si>
  <si>
    <t>SVFZ68</t>
  </si>
  <si>
    <t>TTNU880416-9</t>
  </si>
  <si>
    <t>LAB418541</t>
  </si>
  <si>
    <t xml:space="preserve"> KBKK94</t>
  </si>
  <si>
    <t>TRANSF7013002</t>
  </si>
  <si>
    <t>MNBU437016-2</t>
  </si>
  <si>
    <t>MLCL0240536</t>
  </si>
  <si>
    <t>MNBU442260-4</t>
  </si>
  <si>
    <t>MLCL0240584</t>
  </si>
  <si>
    <t>CELSO PEREIRA</t>
  </si>
  <si>
    <t>RYYK35</t>
  </si>
  <si>
    <t>FSCU755472-3</t>
  </si>
  <si>
    <t>LUIS DONOSO</t>
  </si>
  <si>
    <t>8466034-5</t>
  </si>
  <si>
    <t>DG9049</t>
  </si>
  <si>
    <t>N°20</t>
  </si>
  <si>
    <t>DENIS FIERO</t>
  </si>
  <si>
    <t>SZLU936144-0</t>
  </si>
  <si>
    <t>FX34062751</t>
  </si>
  <si>
    <t>B/W16</t>
  </si>
  <si>
    <t>B/H2-4</t>
  </si>
  <si>
    <t>B/H2-3</t>
  </si>
  <si>
    <t>SEGU943389-1</t>
  </si>
  <si>
    <t>FX34062760</t>
  </si>
  <si>
    <t>B/W15</t>
  </si>
  <si>
    <t>SUDU627576-6</t>
  </si>
  <si>
    <t>MLCL0240523</t>
  </si>
  <si>
    <t>MSDU900808-6</t>
  </si>
  <si>
    <t>FX34062965</t>
  </si>
  <si>
    <t>TTNU872010-8</t>
  </si>
  <si>
    <t>FX34062918</t>
  </si>
  <si>
    <t>MSDU902643-3</t>
  </si>
  <si>
    <t>FX340626968</t>
  </si>
  <si>
    <t>B/W14</t>
  </si>
  <si>
    <t>TTNU886966-3</t>
  </si>
  <si>
    <t>LAB332538</t>
  </si>
  <si>
    <t xml:space="preserve">HECTOR ARIAS </t>
  </si>
  <si>
    <t>MCAU603901-0</t>
  </si>
  <si>
    <t>MLCL0240583</t>
  </si>
  <si>
    <t>MSDU900790-0</t>
  </si>
  <si>
    <t>FX34062917</t>
  </si>
  <si>
    <t>B/W13</t>
  </si>
  <si>
    <t>MSDU903069-1</t>
  </si>
  <si>
    <t>FX34062959</t>
  </si>
  <si>
    <t>B/W12</t>
  </si>
  <si>
    <t>MSDU903556-4</t>
  </si>
  <si>
    <t>FX34062920</t>
  </si>
  <si>
    <t>ONEU917031-8</t>
  </si>
  <si>
    <t>LAB332653</t>
  </si>
  <si>
    <t>FBIU513710-2</t>
  </si>
  <si>
    <t>FX34062863</t>
  </si>
  <si>
    <t>B/W11</t>
  </si>
  <si>
    <t>MSDU901012-3</t>
  </si>
  <si>
    <t>FX34062970</t>
  </si>
  <si>
    <t>B/W10</t>
  </si>
  <si>
    <t>SZLU950497-8</t>
  </si>
  <si>
    <t>FX34062961</t>
  </si>
  <si>
    <t>MSDU903335-0</t>
  </si>
  <si>
    <t>FX34062850</t>
  </si>
  <si>
    <t>B/W9</t>
  </si>
  <si>
    <t>ERWUIN CASTRO</t>
  </si>
  <si>
    <t>11899878-2</t>
  </si>
  <si>
    <t>RYBY64</t>
  </si>
  <si>
    <t>B/H2-2</t>
  </si>
  <si>
    <t>B/H2-1</t>
  </si>
  <si>
    <t xml:space="preserve">ENRIQUE SAN MARTIN </t>
  </si>
  <si>
    <t>SUDU801623-4</t>
  </si>
  <si>
    <t>MLCL0245066</t>
  </si>
  <si>
    <t>HLBU615023-4</t>
  </si>
  <si>
    <t>HLK1608281</t>
  </si>
  <si>
    <t>B/W8</t>
  </si>
  <si>
    <t>DAVID OLIVERA</t>
  </si>
  <si>
    <t>HLBU615096-0</t>
  </si>
  <si>
    <t>HLK1608270</t>
  </si>
  <si>
    <t>B/W7</t>
  </si>
  <si>
    <t xml:space="preserve">JUAN FARIAS </t>
  </si>
  <si>
    <t>HLBU929172-4</t>
  </si>
  <si>
    <t>HLK1608259</t>
  </si>
  <si>
    <t>B/W6</t>
  </si>
  <si>
    <t xml:space="preserve">ABEL SALINAS </t>
  </si>
  <si>
    <t>15631241-K</t>
  </si>
  <si>
    <t>FXLC78</t>
  </si>
  <si>
    <t>MNBU331812-8</t>
  </si>
  <si>
    <t>MLCL0245019</t>
  </si>
  <si>
    <t>HLBU962070-6</t>
  </si>
  <si>
    <t>HLK1609542</t>
  </si>
  <si>
    <t>B/W5</t>
  </si>
  <si>
    <t>MNBU025998-9</t>
  </si>
  <si>
    <t>MLCL0245055</t>
  </si>
  <si>
    <t>HLBU934113-1</t>
  </si>
  <si>
    <t>HLG7118369</t>
  </si>
  <si>
    <t>B/W4</t>
  </si>
  <si>
    <t>HECTOR GARCIA</t>
  </si>
  <si>
    <t>9161884-2</t>
  </si>
  <si>
    <t>CWVP68</t>
  </si>
  <si>
    <t>MNBU320347-4</t>
  </si>
  <si>
    <t>MLCL0245129</t>
  </si>
  <si>
    <t>LUIS GONZALES</t>
  </si>
  <si>
    <t>PATRICIO GONZALES</t>
  </si>
  <si>
    <t>OTPU628313-0</t>
  </si>
  <si>
    <t>LAB417716</t>
  </si>
  <si>
    <t>B3P3</t>
  </si>
  <si>
    <t>TRANSF14365507,18.000/TRANSF204646887.000</t>
  </si>
  <si>
    <t>MNBU409270-8</t>
  </si>
  <si>
    <t>MLCL0245130</t>
  </si>
  <si>
    <t>HLBU615192-4</t>
  </si>
  <si>
    <t>HLG1608413</t>
  </si>
  <si>
    <t>B/W3</t>
  </si>
  <si>
    <t>YF9331</t>
  </si>
  <si>
    <t>9404827-17</t>
  </si>
  <si>
    <t>HLBU920844-8</t>
  </si>
  <si>
    <t>HLK1608416</t>
  </si>
  <si>
    <t>B/W2</t>
  </si>
  <si>
    <t>EDUARDO ROJAS</t>
  </si>
  <si>
    <t>SB3234</t>
  </si>
  <si>
    <t>TRANS FUENZALIDA</t>
  </si>
  <si>
    <t xml:space="preserve">OSCAR ARANCIBIA </t>
  </si>
  <si>
    <t>CAAU407101-7</t>
  </si>
  <si>
    <t>TRANSF8010411</t>
  </si>
  <si>
    <t>OPTU626818-3</t>
  </si>
  <si>
    <t>LAB417645</t>
  </si>
  <si>
    <t>B3P3F5A2</t>
  </si>
  <si>
    <t>NAY MOLINA M</t>
  </si>
  <si>
    <t>CAIU567836-9</t>
  </si>
  <si>
    <t>LAB417659</t>
  </si>
  <si>
    <t>B3P3F5A3</t>
  </si>
  <si>
    <t>NAY MOLINA C</t>
  </si>
  <si>
    <t>MNBU050663-0</t>
  </si>
  <si>
    <t>MLCL0245145</t>
  </si>
  <si>
    <t>LEONARDO RIQUELME</t>
  </si>
  <si>
    <t>13689834-5</t>
  </si>
  <si>
    <t>PHSE48</t>
  </si>
  <si>
    <t>TTNU832145-3</t>
  </si>
  <si>
    <t>FX64062890</t>
  </si>
  <si>
    <t>LUIS ENRIQUE</t>
  </si>
  <si>
    <t>7290878-8</t>
  </si>
  <si>
    <t>TSXL22</t>
  </si>
  <si>
    <t>TRANSF8027049</t>
  </si>
  <si>
    <t>FTB TRANSPORTES</t>
  </si>
  <si>
    <t>CRISTIAN VELASQUEZ</t>
  </si>
  <si>
    <t>16974942-6</t>
  </si>
  <si>
    <t>BLBS11</t>
  </si>
  <si>
    <t>FCIU844228-8</t>
  </si>
  <si>
    <t>TRANSF22313672</t>
  </si>
  <si>
    <t>MNBU446654-1</t>
  </si>
  <si>
    <t>MLCL0362638</t>
  </si>
  <si>
    <t>NP-NO</t>
  </si>
  <si>
    <t>DGJP 26</t>
  </si>
  <si>
    <t>SUDU524867-9</t>
  </si>
  <si>
    <t>MLCL0245165</t>
  </si>
  <si>
    <t>HLBU951250-6</t>
  </si>
  <si>
    <t>HLK1609552</t>
  </si>
  <si>
    <t>HLBU933538-1</t>
  </si>
  <si>
    <t>HLK1609559</t>
  </si>
  <si>
    <t>BMOU690912-9</t>
  </si>
  <si>
    <t>FX34062887</t>
  </si>
  <si>
    <t>B1P2A3</t>
  </si>
  <si>
    <t>JUAN SUÑIGA</t>
  </si>
  <si>
    <t>HLBU920930-0</t>
  </si>
  <si>
    <t>HLK1609557</t>
  </si>
  <si>
    <t>JUAN BAHAMONDES</t>
  </si>
  <si>
    <t>HLBU969663-5</t>
  </si>
  <si>
    <t>HLK1609540</t>
  </si>
  <si>
    <t>SZLU950258-0</t>
  </si>
  <si>
    <t>FX34062891</t>
  </si>
  <si>
    <t>MMAU130228-9</t>
  </si>
  <si>
    <t>MLCL0245116</t>
  </si>
  <si>
    <t>TTNU849814-0</t>
  </si>
  <si>
    <t>FX34062940</t>
  </si>
  <si>
    <t>PEDRO VELIZ</t>
  </si>
  <si>
    <t>62189281-2</t>
  </si>
  <si>
    <t>ONEU926307-2</t>
  </si>
  <si>
    <t>LAB418747</t>
  </si>
  <si>
    <t>SUDU618649-0</t>
  </si>
  <si>
    <t>MLCL0245119</t>
  </si>
  <si>
    <t>07.882.691-6</t>
  </si>
  <si>
    <t>MNBU029537-4</t>
  </si>
  <si>
    <t>MLCL0245117</t>
  </si>
  <si>
    <t>MNBU351575-0</t>
  </si>
  <si>
    <t>MLCL0245081</t>
  </si>
  <si>
    <t xml:space="preserve">NO APLICA </t>
  </si>
  <si>
    <t>HLBU919610-0</t>
  </si>
  <si>
    <t>HLG7118349</t>
  </si>
  <si>
    <t>B/FG-12</t>
  </si>
  <si>
    <t xml:space="preserve">PATRICIO ARAVENA </t>
  </si>
  <si>
    <t>17092086-4</t>
  </si>
  <si>
    <t>KPXJ71</t>
  </si>
  <si>
    <t>MNBU349637-2</t>
  </si>
  <si>
    <t>MLCL0245139</t>
  </si>
  <si>
    <t>B/W1</t>
  </si>
  <si>
    <t xml:space="preserve">DAVID OLIVERA </t>
  </si>
  <si>
    <t>MNBU023757-3</t>
  </si>
  <si>
    <t>MLCL0245189</t>
  </si>
  <si>
    <t>ONEU921961-3</t>
  </si>
  <si>
    <t>LAB418611</t>
  </si>
  <si>
    <t>BOL21985</t>
  </si>
  <si>
    <t>HLBU949096-3</t>
  </si>
  <si>
    <t>HLG7118320</t>
  </si>
  <si>
    <t>B/FG-11</t>
  </si>
  <si>
    <t>HLBU615317-2</t>
  </si>
  <si>
    <t>HLG7118400</t>
  </si>
  <si>
    <t>B/FG-10</t>
  </si>
  <si>
    <t>ONEU939211-0</t>
  </si>
  <si>
    <t>LAB418741</t>
  </si>
  <si>
    <t>MNBU354396-2</t>
  </si>
  <si>
    <t>MLCL0245626</t>
  </si>
  <si>
    <t>JOSE HERRERA</t>
  </si>
  <si>
    <t>GESU950436-8</t>
  </si>
  <si>
    <t>HLG7118266</t>
  </si>
  <si>
    <t>DHHG71.</t>
  </si>
  <si>
    <t>TRANS19362897</t>
  </si>
  <si>
    <t>MNBU022554-6</t>
  </si>
  <si>
    <t>327934-2</t>
  </si>
  <si>
    <t>MLCL0245632</t>
  </si>
  <si>
    <t>12.056.870-1</t>
  </si>
  <si>
    <t>MNBU024780-1</t>
  </si>
  <si>
    <t>327933-0</t>
  </si>
  <si>
    <t>MLCL0245629</t>
  </si>
  <si>
    <t>ARIEL MALDONADO</t>
  </si>
  <si>
    <t>17475928-6</t>
  </si>
  <si>
    <t>CSBX39</t>
  </si>
  <si>
    <t>EDINSON DELFIN</t>
  </si>
  <si>
    <t>SZLU903513-0</t>
  </si>
  <si>
    <t>FX34062992</t>
  </si>
  <si>
    <t>EDUARDO CASTILLO</t>
  </si>
  <si>
    <t>11954476-9</t>
  </si>
  <si>
    <t>TSYB28</t>
  </si>
  <si>
    <t>BOL 21983</t>
  </si>
  <si>
    <t>UAEU123954-5</t>
  </si>
  <si>
    <t>HLK1609562</t>
  </si>
  <si>
    <t>07.838.605-3</t>
  </si>
  <si>
    <t>CAAU407279-6</t>
  </si>
  <si>
    <t>BZ019995</t>
  </si>
  <si>
    <t>JEYKO JARA</t>
  </si>
  <si>
    <t>CAAU406908-8</t>
  </si>
  <si>
    <t>BZ019996</t>
  </si>
  <si>
    <t>15.763.551-4</t>
  </si>
  <si>
    <t>HLBU985279-0</t>
  </si>
  <si>
    <t>HLG7118719</t>
  </si>
  <si>
    <t>B/FG-9</t>
  </si>
  <si>
    <t>13.763.212-8</t>
  </si>
  <si>
    <t>CAAU406912-8</t>
  </si>
  <si>
    <t>BZ020004</t>
  </si>
  <si>
    <t>HLBU979796-5</t>
  </si>
  <si>
    <t>HLG7118392</t>
  </si>
  <si>
    <t>B/FG-8</t>
  </si>
  <si>
    <t>OTPU636253-8</t>
  </si>
  <si>
    <t>LAB418625</t>
  </si>
  <si>
    <t>ALEJANDRO CABELLO</t>
  </si>
  <si>
    <t>12694686-4</t>
  </si>
  <si>
    <t>SCRY49</t>
  </si>
  <si>
    <t>MSDU902210-3</t>
  </si>
  <si>
    <t>FX34062938</t>
  </si>
  <si>
    <t>N°169</t>
  </si>
  <si>
    <t>OTPU665558-3</t>
  </si>
  <si>
    <t>BZ020005</t>
  </si>
  <si>
    <t>ROLANDO ALVAREZ</t>
  </si>
  <si>
    <t>12103029-2</t>
  </si>
  <si>
    <t>HLBU995032-8</t>
  </si>
  <si>
    <t>HLG7118343</t>
  </si>
  <si>
    <t>B/FG-7</t>
  </si>
  <si>
    <t>CARLOS OLIVA</t>
  </si>
  <si>
    <t>HLBU947907-5</t>
  </si>
  <si>
    <t>HLG7118331</t>
  </si>
  <si>
    <t>B/FG-6</t>
  </si>
  <si>
    <t xml:space="preserve">LUIS VELOZO </t>
  </si>
  <si>
    <t>CAAU406768-1</t>
  </si>
  <si>
    <t>BZ019997</t>
  </si>
  <si>
    <t>MNBU027150-0</t>
  </si>
  <si>
    <t>MLCL0245674</t>
  </si>
  <si>
    <t>OTPU665568-6</t>
  </si>
  <si>
    <t>BZ019998</t>
  </si>
  <si>
    <t>CAAU407213-7</t>
  </si>
  <si>
    <t>BZ020006</t>
  </si>
  <si>
    <t>MNBU033572-8</t>
  </si>
  <si>
    <t>MLCL0245649</t>
  </si>
  <si>
    <t>HLBU963003-1</t>
  </si>
  <si>
    <t>HLG7118726</t>
  </si>
  <si>
    <t>B/FG-5</t>
  </si>
  <si>
    <t xml:space="preserve">ADOLFO MORA </t>
  </si>
  <si>
    <t>HLBU975026-9</t>
  </si>
  <si>
    <t>HLK1609579</t>
  </si>
  <si>
    <t>B/FG-4</t>
  </si>
  <si>
    <t>CAAU407291-8</t>
  </si>
  <si>
    <t>BZ019999</t>
  </si>
  <si>
    <t>HLBU612972-5</t>
  </si>
  <si>
    <t>HLG7118725</t>
  </si>
  <si>
    <t>B/FG-3</t>
  </si>
  <si>
    <t>EDUARDO CORVALAN</t>
  </si>
  <si>
    <t>16289579-5</t>
  </si>
  <si>
    <t>BPXX55</t>
  </si>
  <si>
    <t>CHARLES DIAZ</t>
  </si>
  <si>
    <t>9433891-3</t>
  </si>
  <si>
    <t>CJFZ61</t>
  </si>
  <si>
    <t>HLBU957411-2</t>
  </si>
  <si>
    <t>HLG7118341</t>
  </si>
  <si>
    <t>B/FG-2</t>
  </si>
  <si>
    <t>MNBU033129-7</t>
  </si>
  <si>
    <t>MLCL0245759</t>
  </si>
  <si>
    <t>7.422.860-7</t>
  </si>
  <si>
    <t>MNBU427715-2</t>
  </si>
  <si>
    <t>MLCL0240909</t>
  </si>
  <si>
    <t>BOL21982</t>
  </si>
  <si>
    <t>HLBU606720-1</t>
  </si>
  <si>
    <t>HLG7118264</t>
  </si>
  <si>
    <t>SBFZ68</t>
  </si>
  <si>
    <t>HLG7118268</t>
  </si>
  <si>
    <t xml:space="preserve">ALFONSO TAPIA </t>
  </si>
  <si>
    <t>HLBU948982-8</t>
  </si>
  <si>
    <t>HLK1609662</t>
  </si>
  <si>
    <t>B/FG-1</t>
  </si>
  <si>
    <t>HLBU928481-2</t>
  </si>
  <si>
    <t>HLG7118714</t>
  </si>
  <si>
    <t>HLBU954177-8</t>
  </si>
  <si>
    <t>HLG7118707</t>
  </si>
  <si>
    <t>FERNANDO LARRAGUIBE</t>
  </si>
  <si>
    <t>9562559-2</t>
  </si>
  <si>
    <t>TCJW14</t>
  </si>
  <si>
    <t>MNBU344461-4</t>
  </si>
  <si>
    <t>MLCL0245704</t>
  </si>
  <si>
    <t>TRANSF7562907</t>
  </si>
  <si>
    <t>FSCU583239-0</t>
  </si>
  <si>
    <t>LAB418531</t>
  </si>
  <si>
    <t xml:space="preserve">NO APLCA </t>
  </si>
  <si>
    <t xml:space="preserve">PENDIENTE </t>
  </si>
  <si>
    <t>SEGU929744-0</t>
  </si>
  <si>
    <t>FZ34063152</t>
  </si>
  <si>
    <t xml:space="preserve">GABRIEL FIGUEROA </t>
  </si>
  <si>
    <t>11824347-1</t>
  </si>
  <si>
    <t>CDZK20</t>
  </si>
  <si>
    <t>TEMU929542-2</t>
  </si>
  <si>
    <t>FX34055347</t>
  </si>
  <si>
    <t xml:space="preserve">LUIS VALENZUELA </t>
  </si>
  <si>
    <t>9071093-1</t>
  </si>
  <si>
    <t>CRBZ76</t>
  </si>
  <si>
    <t>TRANSF15031035</t>
  </si>
  <si>
    <t>MNBU405985-0</t>
  </si>
  <si>
    <t>MLCL0245968</t>
  </si>
  <si>
    <t>MNBU403816-3</t>
  </si>
  <si>
    <t>MLCL0245746</t>
  </si>
  <si>
    <t xml:space="preserve">LUIS DURAN </t>
  </si>
  <si>
    <t>16260999-8</t>
  </si>
  <si>
    <t>JHBC62</t>
  </si>
  <si>
    <t>SZLU930628-9</t>
  </si>
  <si>
    <t>FX34063151</t>
  </si>
  <si>
    <t>ROBIN CATRIO</t>
  </si>
  <si>
    <t>16239150-K</t>
  </si>
  <si>
    <t>KHSL43</t>
  </si>
  <si>
    <t xml:space="preserve">TRANSFXCONFIRMAR </t>
  </si>
  <si>
    <t>MNBU359142-5</t>
  </si>
  <si>
    <t>MLCL0245756</t>
  </si>
  <si>
    <t xml:space="preserve">B1P1F1A1                                                                                  </t>
  </si>
  <si>
    <t>MNBU353685-5</t>
  </si>
  <si>
    <t>MLCL0245712</t>
  </si>
  <si>
    <t>13.879.127-0</t>
  </si>
  <si>
    <t>MNBU904767-7</t>
  </si>
  <si>
    <t>MLCL0245715</t>
  </si>
  <si>
    <t>13.559.692-2</t>
  </si>
  <si>
    <t>MNBU374326-1</t>
  </si>
  <si>
    <t>MLCL02455748</t>
  </si>
  <si>
    <t>MNBU366498-5</t>
  </si>
  <si>
    <t>MLCL0245716</t>
  </si>
  <si>
    <t>JOANGEL VILLALOBOS</t>
  </si>
  <si>
    <t>CJFZ94</t>
  </si>
  <si>
    <t>GESU949846-0</t>
  </si>
  <si>
    <t>FX34063109</t>
  </si>
  <si>
    <t>LUIS CONTRERAS</t>
  </si>
  <si>
    <t xml:space="preserve">LUIS CONTRERAS </t>
  </si>
  <si>
    <t>12772973-5</t>
  </si>
  <si>
    <t>RWJR62</t>
  </si>
  <si>
    <t>SI (XL)</t>
  </si>
  <si>
    <t>TRANSF11102178</t>
  </si>
  <si>
    <t>12772973-6</t>
  </si>
  <si>
    <t>RWJR63</t>
  </si>
  <si>
    <t>MNBU062342-6</t>
  </si>
  <si>
    <t>MLCL0245732</t>
  </si>
  <si>
    <t>MNBU023730-0</t>
  </si>
  <si>
    <t>MLCL0245745</t>
  </si>
  <si>
    <t>TRANS TOSELLI</t>
  </si>
  <si>
    <t xml:space="preserve">SEGUNDO SEGURA </t>
  </si>
  <si>
    <t>GFGD30</t>
  </si>
  <si>
    <t>MNBU440489-5</t>
  </si>
  <si>
    <t>BOL 21984</t>
  </si>
  <si>
    <t>CAAU407029-0</t>
  </si>
  <si>
    <t>BZ020014</t>
  </si>
  <si>
    <t>TEMU983698-0</t>
  </si>
  <si>
    <t>HLK1609566</t>
  </si>
  <si>
    <t>MWCU526946-7</t>
  </si>
  <si>
    <t>MLCL0245750</t>
  </si>
  <si>
    <t>DANIEL GOMEZ</t>
  </si>
  <si>
    <t>16253348-7</t>
  </si>
  <si>
    <t>CAAU408457-0</t>
  </si>
  <si>
    <t>BZ020022</t>
  </si>
  <si>
    <t>PCIU612273-1</t>
  </si>
  <si>
    <t>BZ020015</t>
  </si>
  <si>
    <t>MNBU912242-5</t>
  </si>
  <si>
    <t>MLCL0245793</t>
  </si>
  <si>
    <t>SUDU823512-4</t>
  </si>
  <si>
    <t>MLCL0245754</t>
  </si>
  <si>
    <t>VICTOR GIOVANNI</t>
  </si>
  <si>
    <t>MNBU358105-2</t>
  </si>
  <si>
    <t>MLCL0245739</t>
  </si>
  <si>
    <t>13.764.628-5</t>
  </si>
  <si>
    <t>OTPU665593-7</t>
  </si>
  <si>
    <t>BZ022217</t>
  </si>
  <si>
    <t>B5P3A1</t>
  </si>
  <si>
    <t>BOL21995</t>
  </si>
  <si>
    <t>HLBU992036-5</t>
  </si>
  <si>
    <t>HLK1609600</t>
  </si>
  <si>
    <t>CLAUDIO OLGUIN Q.</t>
  </si>
  <si>
    <t>MNBU438942-4</t>
  </si>
  <si>
    <t>MLCL0244182</t>
  </si>
  <si>
    <t>11.620.498-3</t>
  </si>
  <si>
    <t>OTPU666675-7</t>
  </si>
  <si>
    <t>BZ022219</t>
  </si>
  <si>
    <t>MNBU045662-7</t>
  </si>
  <si>
    <t>MLCL0245660</t>
  </si>
  <si>
    <t>HERNAN CANALES</t>
  </si>
  <si>
    <t>17.882.842-8</t>
  </si>
  <si>
    <t>NS1523</t>
  </si>
  <si>
    <t>CAAU406421-3</t>
  </si>
  <si>
    <t>BZ020041</t>
  </si>
  <si>
    <t>B5P3A2</t>
  </si>
  <si>
    <t>OTPU665571-0</t>
  </si>
  <si>
    <t>BZ020042</t>
  </si>
  <si>
    <t>MNBU380118-3</t>
  </si>
  <si>
    <t>MLCL0245719</t>
  </si>
  <si>
    <t>B3P3F3A2</t>
  </si>
  <si>
    <t>TTNU882179-9</t>
  </si>
  <si>
    <t>LAB418639</t>
  </si>
  <si>
    <t>BERNARDO SAN MARTIN</t>
  </si>
  <si>
    <t>6760245-5</t>
  </si>
  <si>
    <t>UH2943</t>
  </si>
  <si>
    <t>TLLU838151-1</t>
  </si>
  <si>
    <t>GABRIEL NUÑEZ</t>
  </si>
  <si>
    <t>5692675-5</t>
  </si>
  <si>
    <t>DRZV38</t>
  </si>
  <si>
    <t>TRANSXCONFIRMAR</t>
  </si>
  <si>
    <t>N°141</t>
  </si>
  <si>
    <t>RICHARD GUTIERREZ</t>
  </si>
  <si>
    <t>12453132-2</t>
  </si>
  <si>
    <t>DTBT15</t>
  </si>
  <si>
    <t>MNBU027996-4</t>
  </si>
  <si>
    <t>MLCL0245666</t>
  </si>
  <si>
    <t>JOSE ALVAREZ A.</t>
  </si>
  <si>
    <t>13.432.148-2</t>
  </si>
  <si>
    <t>CAAU407017-6</t>
  </si>
  <si>
    <t>BZ020028</t>
  </si>
  <si>
    <t>CAAU406643-2</t>
  </si>
  <si>
    <t>BZ020029</t>
  </si>
  <si>
    <t>HLBU995478-7</t>
  </si>
  <si>
    <t>HLG7118679</t>
  </si>
  <si>
    <t>MNBU349294-7</t>
  </si>
  <si>
    <t>MLCL0245640</t>
  </si>
  <si>
    <t>HLBU993831-7</t>
  </si>
  <si>
    <t>HLG7118675</t>
  </si>
  <si>
    <t>HERNAN VALENCIA</t>
  </si>
  <si>
    <t>9455819-0</t>
  </si>
  <si>
    <t>ZN3317</t>
  </si>
  <si>
    <t>FSCU580485-0</t>
  </si>
  <si>
    <t>LAB418570</t>
  </si>
  <si>
    <t>B3P1F1A1</t>
  </si>
  <si>
    <t>GONZALO LACOSTE</t>
  </si>
  <si>
    <t>14.205.957-6</t>
  </si>
  <si>
    <t>RTWH23</t>
  </si>
  <si>
    <t>BOL21993</t>
  </si>
  <si>
    <t>JUAN GUERRA</t>
  </si>
  <si>
    <t>17139871-1</t>
  </si>
  <si>
    <t>PC7590</t>
  </si>
  <si>
    <t>MNBU017638-0</t>
  </si>
  <si>
    <t>MLCL0245187</t>
  </si>
  <si>
    <t>ONEU922741-3</t>
  </si>
  <si>
    <t>LAB418732</t>
  </si>
  <si>
    <t>CAMILO HERNANDEZ</t>
  </si>
  <si>
    <t>17274885-6</t>
  </si>
  <si>
    <t>JWZH66</t>
  </si>
  <si>
    <t>TRANSF1062361</t>
  </si>
  <si>
    <t>TTNU873794-4</t>
  </si>
  <si>
    <t>LAB418612</t>
  </si>
  <si>
    <t>JUAN IBACETA</t>
  </si>
  <si>
    <t>9847474-9</t>
  </si>
  <si>
    <t>LZPV65</t>
  </si>
  <si>
    <t>BOL21990</t>
  </si>
  <si>
    <t>HLBU988814-0</t>
  </si>
  <si>
    <t>HLK1609685</t>
  </si>
  <si>
    <t>RICARDO ESPINOZA</t>
  </si>
  <si>
    <t>10399198-6</t>
  </si>
  <si>
    <t>DBZT83</t>
  </si>
  <si>
    <t>TRANS19432517</t>
  </si>
  <si>
    <t>YMLU590151-4</t>
  </si>
  <si>
    <t>YMAR218655</t>
  </si>
  <si>
    <t>MAURICIO VALENZUELA</t>
  </si>
  <si>
    <t>10833656-0</t>
  </si>
  <si>
    <t>VR8583</t>
  </si>
  <si>
    <t>HLBU940264-3</t>
  </si>
  <si>
    <t>HLG7118275</t>
  </si>
  <si>
    <t xml:space="preserve">PATRICIO LAGOS </t>
  </si>
  <si>
    <t>16488234-9</t>
  </si>
  <si>
    <t>TFFK95</t>
  </si>
  <si>
    <t>TRANSF8060338</t>
  </si>
  <si>
    <t>MNBU905012-0</t>
  </si>
  <si>
    <t>MLCL0245237</t>
  </si>
  <si>
    <t>YMLU590160-1</t>
  </si>
  <si>
    <t>YMAR218681</t>
  </si>
  <si>
    <t>HLBU979258-3</t>
  </si>
  <si>
    <t>HLG7118721</t>
  </si>
  <si>
    <t>PATRICIO LAGOS</t>
  </si>
  <si>
    <t>MNBU909831-3</t>
  </si>
  <si>
    <t>MLCL0245281</t>
  </si>
  <si>
    <t>HLBU614131-4</t>
  </si>
  <si>
    <t>HLG7118272</t>
  </si>
  <si>
    <t xml:space="preserve">RENE MENENDEZ </t>
  </si>
  <si>
    <t>HLBU614779-7</t>
  </si>
  <si>
    <t>HLG7118305</t>
  </si>
  <si>
    <t xml:space="preserve">CLAUDIO LOIS </t>
  </si>
  <si>
    <t>TTNU850274-4</t>
  </si>
  <si>
    <t>FX34063012</t>
  </si>
  <si>
    <t>GUSTAVO TOLEDO</t>
  </si>
  <si>
    <t>13430153-8</t>
  </si>
  <si>
    <t>LR8067</t>
  </si>
  <si>
    <t>MNBU032824-6</t>
  </si>
  <si>
    <t>MLCL0245260</t>
  </si>
  <si>
    <t>MNBU406534-3</t>
  </si>
  <si>
    <t>MLCL0245243</t>
  </si>
  <si>
    <t>MNBU408021-9</t>
  </si>
  <si>
    <t>MLCL02455272</t>
  </si>
  <si>
    <t>GESU957703-0</t>
  </si>
  <si>
    <t>HLK1609636</t>
  </si>
  <si>
    <t xml:space="preserve">CRISTIAN SAN MARTIN </t>
  </si>
  <si>
    <t>HLBU615874-4</t>
  </si>
  <si>
    <t>HLG7118660</t>
  </si>
  <si>
    <t>IGNACIO RAMIRES</t>
  </si>
  <si>
    <t>JUAN VARGAS</t>
  </si>
  <si>
    <t>JOSE URDANETA</t>
  </si>
  <si>
    <t>TL4090</t>
  </si>
  <si>
    <t>934164081S</t>
  </si>
  <si>
    <t>HLBU978897-9</t>
  </si>
  <si>
    <t>JOSE RODRIGUEZ</t>
  </si>
  <si>
    <t>CYCJ73</t>
  </si>
  <si>
    <t>BOL21986</t>
  </si>
  <si>
    <t xml:space="preserve">SE DEVOLVIO </t>
  </si>
  <si>
    <t>CESAR VELASQUEZ</t>
  </si>
  <si>
    <t>18760687-K</t>
  </si>
  <si>
    <t>HJYC75</t>
  </si>
  <si>
    <t>HLBU989112-2</t>
  </si>
  <si>
    <t>HLG7118290</t>
  </si>
  <si>
    <t>MARCOS MAYORGA</t>
  </si>
  <si>
    <t>22273666-8</t>
  </si>
  <si>
    <t>RS5758</t>
  </si>
  <si>
    <t>MMAU143965-1</t>
  </si>
  <si>
    <t>MLCL0245355</t>
  </si>
  <si>
    <t xml:space="preserve">ALEJNDRO PONCE </t>
  </si>
  <si>
    <t>CXRU138985-0</t>
  </si>
  <si>
    <t>FX34063038</t>
  </si>
  <si>
    <t>TTNU849412-4</t>
  </si>
  <si>
    <t>FX34063033</t>
  </si>
  <si>
    <t>HLBU959414-5</t>
  </si>
  <si>
    <t>HLK1609630</t>
  </si>
  <si>
    <t>MEDU961648-0</t>
  </si>
  <si>
    <t>FX34063074</t>
  </si>
  <si>
    <t xml:space="preserve">JOSE OYARZUN </t>
  </si>
  <si>
    <t>11765247-5</t>
  </si>
  <si>
    <t>KLRW58</t>
  </si>
  <si>
    <t>TRANSF 7202198</t>
  </si>
  <si>
    <t>HLBU908809-1</t>
  </si>
  <si>
    <t>HLG7118252</t>
  </si>
  <si>
    <t>MMAU135029-2</t>
  </si>
  <si>
    <t>MLCL0245328</t>
  </si>
  <si>
    <t>MSDU901486-0</t>
  </si>
  <si>
    <t>FX34063132</t>
  </si>
  <si>
    <t>CRISTIAN ZAMBRANO</t>
  </si>
  <si>
    <t>S/P</t>
  </si>
  <si>
    <t>HLBU921584-8</t>
  </si>
  <si>
    <t>HLG7118669</t>
  </si>
  <si>
    <t>JFCV32</t>
  </si>
  <si>
    <t>TEMU940083-1</t>
  </si>
  <si>
    <t>FX34063133</t>
  </si>
  <si>
    <t>TEMU936654-7</t>
  </si>
  <si>
    <t>FX34063029</t>
  </si>
  <si>
    <t>CXRU147582-9</t>
  </si>
  <si>
    <t>FX34063189</t>
  </si>
  <si>
    <t>18953063-3</t>
  </si>
  <si>
    <t>MCAU600569-0</t>
  </si>
  <si>
    <t>MLCL0245694</t>
  </si>
  <si>
    <t>HLBU932826-9</t>
  </si>
  <si>
    <t>HLK1609658</t>
  </si>
  <si>
    <t>YMLU550290-0</t>
  </si>
  <si>
    <t>YMAR218745</t>
  </si>
  <si>
    <t>OTPU649526-9</t>
  </si>
  <si>
    <t>YMAR218729</t>
  </si>
  <si>
    <t>OTPU666656-7</t>
  </si>
  <si>
    <t>BZ020069</t>
  </si>
  <si>
    <t>MIGUEL DA ROSA</t>
  </si>
  <si>
    <t>14488443-4</t>
  </si>
  <si>
    <t>KX1681</t>
  </si>
  <si>
    <t>MNBU046327-2</t>
  </si>
  <si>
    <t>MLCL0245334</t>
  </si>
  <si>
    <t>N°189</t>
  </si>
  <si>
    <t>MNBU067175-9</t>
  </si>
  <si>
    <t>MLCL0245653</t>
  </si>
  <si>
    <t>CLAUDIO LABRA</t>
  </si>
  <si>
    <t>13777448-8</t>
  </si>
  <si>
    <t>YU3770</t>
  </si>
  <si>
    <t>LUIS VIDAL</t>
  </si>
  <si>
    <t>12294276-7</t>
  </si>
  <si>
    <t>PFHS96</t>
  </si>
  <si>
    <t>HLBU969300-3</t>
  </si>
  <si>
    <t>HLK1609717</t>
  </si>
  <si>
    <t>OTPU665631-6</t>
  </si>
  <si>
    <t>BZ020084</t>
  </si>
  <si>
    <t>MSDU900874-3</t>
  </si>
  <si>
    <t>FZX34063088</t>
  </si>
  <si>
    <t>NICOLAS JIMENEZ</t>
  </si>
  <si>
    <t>HLBU997657-5</t>
  </si>
  <si>
    <t>HLG7118595</t>
  </si>
  <si>
    <t>PEDRO FUENTES</t>
  </si>
  <si>
    <t>12496660-4</t>
  </si>
  <si>
    <t>HGXV91</t>
  </si>
  <si>
    <t>OTPU666654-6</t>
  </si>
  <si>
    <t>BZ020060</t>
  </si>
  <si>
    <t>OTPU665615-2</t>
  </si>
  <si>
    <t>BZ020087</t>
  </si>
  <si>
    <t>HLBU967849-9</t>
  </si>
  <si>
    <t>HLG7118593</t>
  </si>
  <si>
    <t>SEGU999166-1</t>
  </si>
  <si>
    <t>FX34063087</t>
  </si>
  <si>
    <t>FSCU580297-0</t>
  </si>
  <si>
    <t>FX34063084</t>
  </si>
  <si>
    <t>MSDU901606-0</t>
  </si>
  <si>
    <t>FX34063239</t>
  </si>
  <si>
    <t>CCAU406775-8</t>
  </si>
  <si>
    <t>BZ020091</t>
  </si>
  <si>
    <t>JUAN RIVEROS</t>
  </si>
  <si>
    <t>17079-008-1</t>
  </si>
  <si>
    <t>GWBK25</t>
  </si>
  <si>
    <t>SUDU803936-9</t>
  </si>
  <si>
    <t>MLCL0245384</t>
  </si>
  <si>
    <t>OTPU665581-3</t>
  </si>
  <si>
    <t>BZ020203</t>
  </si>
  <si>
    <t>HLBU980233-6</t>
  </si>
  <si>
    <t>HLG7118259</t>
  </si>
  <si>
    <t>BOL21987</t>
  </si>
  <si>
    <t>OTPU663554-5</t>
  </si>
  <si>
    <t>BZ020228</t>
  </si>
  <si>
    <t>PCIU614360-5</t>
  </si>
  <si>
    <t>BZ020229</t>
  </si>
  <si>
    <t>CAAU406578-1</t>
  </si>
  <si>
    <t>BZ020234</t>
  </si>
  <si>
    <t>SUDU629464-2</t>
  </si>
  <si>
    <t>MLCL0245345</t>
  </si>
  <si>
    <t>DANIEL DIAZ</t>
  </si>
  <si>
    <t>13610770-4</t>
  </si>
  <si>
    <t>LJCV81</t>
  </si>
  <si>
    <t>TRANSF 21551449</t>
  </si>
  <si>
    <t>FBIU557450-3</t>
  </si>
  <si>
    <t>BZ020239</t>
  </si>
  <si>
    <t>FBIU556508-1</t>
  </si>
  <si>
    <t>BZ020238</t>
  </si>
  <si>
    <t>PCIU614679-6</t>
  </si>
  <si>
    <t>BZ020141</t>
  </si>
  <si>
    <t>HLBU994532-1</t>
  </si>
  <si>
    <t>HLG7118348</t>
  </si>
  <si>
    <t>HLBU615492-3</t>
  </si>
  <si>
    <t>HLG7118582</t>
  </si>
  <si>
    <t>MICHAEL GUERRA</t>
  </si>
  <si>
    <t>TTNU818301-4</t>
  </si>
  <si>
    <t>FX34064535</t>
  </si>
  <si>
    <t>17.481.181-4</t>
  </si>
  <si>
    <t>FBIU555530-8</t>
  </si>
  <si>
    <t>BZ020143</t>
  </si>
  <si>
    <t>FBIU511569-6</t>
  </si>
  <si>
    <t>WHLT015432</t>
  </si>
  <si>
    <t>MSDU980196-8</t>
  </si>
  <si>
    <t>LUIS ALIAGA </t>
  </si>
  <si>
    <t>10826745-3</t>
  </si>
  <si>
    <t>HRBX45</t>
  </si>
  <si>
    <t>BOL 21992</t>
  </si>
  <si>
    <t>CARLOS CARREÑO</t>
  </si>
  <si>
    <t>FS8590</t>
  </si>
  <si>
    <t>HPCU441269-7</t>
  </si>
  <si>
    <t>BZ020134</t>
  </si>
  <si>
    <t>JONATHAN PIMENTEL</t>
  </si>
  <si>
    <t>13024063-1 </t>
  </si>
  <si>
    <t>SH2433</t>
  </si>
  <si>
    <t>FBIU532933-7</t>
  </si>
  <si>
    <t>BZ020135</t>
  </si>
  <si>
    <t>CAAU832901-2</t>
  </si>
  <si>
    <t>BZ020136</t>
  </si>
  <si>
    <t xml:space="preserve">JORGE ROJAS </t>
  </si>
  <si>
    <t>26948183-8</t>
  </si>
  <si>
    <t>CPCG57</t>
  </si>
  <si>
    <t>MMAU143010-3</t>
  </si>
  <si>
    <t>MLCL0245333</t>
  </si>
  <si>
    <t>MMAU142087-2</t>
  </si>
  <si>
    <t>MLCL02455376</t>
  </si>
  <si>
    <t>MMAU144578-3</t>
  </si>
  <si>
    <t>MLCL0245366</t>
  </si>
  <si>
    <t>TEMU940820-0</t>
  </si>
  <si>
    <t>FX34064564</t>
  </si>
  <si>
    <t>FBIU529647-0</t>
  </si>
  <si>
    <t>WHLT015569</t>
  </si>
  <si>
    <t>OTPU619935-4</t>
  </si>
  <si>
    <t>WHLT015416</t>
  </si>
  <si>
    <t>CXRU147011-2</t>
  </si>
  <si>
    <t>FX34064602</t>
  </si>
  <si>
    <t xml:space="preserve">JOSE DEVIA </t>
  </si>
  <si>
    <t>7706823-6</t>
  </si>
  <si>
    <t>YV3507</t>
  </si>
  <si>
    <t>TTNU821877-0</t>
  </si>
  <si>
    <t>FX34064547</t>
  </si>
  <si>
    <t>ALFONSO FUENTEALBA</t>
  </si>
  <si>
    <t>11775131-7</t>
  </si>
  <si>
    <t>SGLT93</t>
  </si>
  <si>
    <t>BOL21991</t>
  </si>
  <si>
    <t>ALBERTO JORQUERA </t>
  </si>
  <si>
    <t>HLBU990244-3</t>
  </si>
  <si>
    <t>IVAN ALCAINO</t>
  </si>
  <si>
    <t>11546487-6</t>
  </si>
  <si>
    <t>BFYD41</t>
  </si>
  <si>
    <t>FORESTAL ELIAS PEREZ</t>
  </si>
  <si>
    <t>HLBU902291-5</t>
  </si>
  <si>
    <t>ARTURO JAQUE</t>
  </si>
  <si>
    <t>19471836-5</t>
  </si>
  <si>
    <t>HGYJ30</t>
  </si>
  <si>
    <t>BOL 21994</t>
  </si>
  <si>
    <t>MEDU990750-4</t>
  </si>
  <si>
    <t>FX34064707</t>
  </si>
  <si>
    <t>HLBU963538-9</t>
  </si>
  <si>
    <t>HLG7118610</t>
  </si>
  <si>
    <t>CRSU602609-8</t>
  </si>
  <si>
    <t>FX34064693</t>
  </si>
  <si>
    <t>HLBU997917-3</t>
  </si>
  <si>
    <t>HLG7118553</t>
  </si>
  <si>
    <t>HLBU977368-6</t>
  </si>
  <si>
    <t>HLK1609957</t>
  </si>
  <si>
    <t>CXFJ92</t>
  </si>
  <si>
    <t>MATIAS MARTINEZ</t>
  </si>
  <si>
    <t>HLBU613714-5</t>
  </si>
  <si>
    <t>HLG7118642</t>
  </si>
  <si>
    <t>B/MM6</t>
  </si>
  <si>
    <t>GESU944743-7</t>
  </si>
  <si>
    <t>FX34063323</t>
  </si>
  <si>
    <t>HLBU981388-1</t>
  </si>
  <si>
    <t>HLG7118555</t>
  </si>
  <si>
    <t>B/MM5</t>
  </si>
  <si>
    <t>RODRIGO AHUMADA</t>
  </si>
  <si>
    <t>11545860-4</t>
  </si>
  <si>
    <t>XV4139</t>
  </si>
  <si>
    <t>HLBU960703-1</t>
  </si>
  <si>
    <t>HLG7118556</t>
  </si>
  <si>
    <t>B/MM4</t>
  </si>
  <si>
    <t xml:space="preserve">CAMILO HERNANDEZ </t>
  </si>
  <si>
    <t>SERGIO MARTINEZ</t>
  </si>
  <si>
    <t>14597138-1</t>
  </si>
  <si>
    <t>GVLS90</t>
  </si>
  <si>
    <t>HLBU985071-4</t>
  </si>
  <si>
    <t>HLK1609952</t>
  </si>
  <si>
    <t>MEU963911-9</t>
  </si>
  <si>
    <t>FX34063426</t>
  </si>
  <si>
    <t>MOVIMIENTO</t>
  </si>
  <si>
    <t>TEMU929346-1</t>
  </si>
  <si>
    <t>FX340633379</t>
  </si>
  <si>
    <t>SEGU917915-4</t>
  </si>
  <si>
    <t>FX34064682</t>
  </si>
  <si>
    <t>OTPU604968-9</t>
  </si>
  <si>
    <t>LAB3400857</t>
  </si>
  <si>
    <t>B/MM3</t>
  </si>
  <si>
    <t>SZLU916081-0</t>
  </si>
  <si>
    <t>FX34063276</t>
  </si>
  <si>
    <t>FSCU594504-0</t>
  </si>
  <si>
    <t>LAB340999</t>
  </si>
  <si>
    <t>B/MM2</t>
  </si>
  <si>
    <t>CLAUDIO AGUILERA</t>
  </si>
  <si>
    <t>12846824-2</t>
  </si>
  <si>
    <t>SSBS90</t>
  </si>
  <si>
    <t>BOL21996</t>
  </si>
  <si>
    <t>FBIU3530252-6</t>
  </si>
  <si>
    <t>WHLT015511</t>
  </si>
  <si>
    <t>MSDU901294-9</t>
  </si>
  <si>
    <t>FX34063374</t>
  </si>
  <si>
    <t>GESU937677-6</t>
  </si>
  <si>
    <t>FX34063272</t>
  </si>
  <si>
    <t>CHIU903710-0</t>
  </si>
  <si>
    <t>TRIU839115-7</t>
  </si>
  <si>
    <t>FX34063284</t>
  </si>
  <si>
    <t>GESU919049-9</t>
  </si>
  <si>
    <t>FX34063376</t>
  </si>
  <si>
    <t>EJEMPLO NUEVA TARIFA</t>
  </si>
  <si>
    <t>NUEVA TARIFA</t>
  </si>
  <si>
    <t>UBIC_KEY</t>
  </si>
  <si>
    <t>FILA</t>
  </si>
  <si>
    <t>POS</t>
  </si>
  <si>
    <t>ALTURA</t>
  </si>
  <si>
    <t>SUBPOS</t>
  </si>
  <si>
    <t>OCUPADO_UND</t>
  </si>
  <si>
    <t>TIPO_TXT</t>
  </si>
  <si>
    <t>UBIC_KEY_TXT</t>
  </si>
  <si>
    <t>TGO</t>
  </si>
  <si>
    <t>{</t>
  </si>
  <si>
    <t>FECHA RETIRO</t>
  </si>
  <si>
    <t>AAAAAAA</t>
  </si>
  <si>
    <t>I</t>
  </si>
  <si>
    <t>MEDIO</t>
  </si>
  <si>
    <t>MEDIA</t>
  </si>
  <si>
    <t>MODA</t>
  </si>
  <si>
    <t>UBICACIÓN SUGERIDA</t>
  </si>
  <si>
    <t>TGO VIGENTE</t>
  </si>
  <si>
    <t>PATIO</t>
  </si>
  <si>
    <t>TGO ABAJO</t>
  </si>
  <si>
    <t>2,I,6,1,A</t>
  </si>
  <si>
    <t>2,f,I,1,A</t>
  </si>
  <si>
    <t>PUNTAJE</t>
  </si>
  <si>
    <t>BAHIA</t>
  </si>
  <si>
    <t>UBIC_ID</t>
  </si>
  <si>
    <t>DESCRIPCION</t>
  </si>
  <si>
    <t>1</t>
  </si>
  <si>
    <t>B1-A1-ZA-A</t>
  </si>
  <si>
    <t>Bahía 1 Altura 1 Zona a (A)</t>
  </si>
  <si>
    <t>B1-A1-ZA-B</t>
  </si>
  <si>
    <t>Bahía 1 Altura 1 Zona a (B)</t>
  </si>
  <si>
    <t>B1-A1-ZB-A</t>
  </si>
  <si>
    <t>Bahía 1 Altura 1 Zona b (A)</t>
  </si>
  <si>
    <t>B1-A1-ZB-B</t>
  </si>
  <si>
    <t>Bahía 1 Altura 1 Zona b (B)</t>
  </si>
  <si>
    <t>B1-A1-ZC-A</t>
  </si>
  <si>
    <t>Bahía 1 Altura 1 Zona c (A)</t>
  </si>
  <si>
    <t>B1-A1-ZC-B</t>
  </si>
  <si>
    <t>Bahía 1 Altura 1 Zona c (B)</t>
  </si>
  <si>
    <t>B1-A1-ZD-A</t>
  </si>
  <si>
    <t>Bahía 1 Altura 1 Zona d (A)</t>
  </si>
  <si>
    <t>B1-A1-ZD-B</t>
  </si>
  <si>
    <t>Bahía 1 Altura 1 Zona d (B)</t>
  </si>
  <si>
    <t>B1-A1-ZE-A</t>
  </si>
  <si>
    <t>Bahía 1 Altura 1 Zona e (A)</t>
  </si>
  <si>
    <t>B1-A1-ZE-B</t>
  </si>
  <si>
    <t>Bahía 1 Altura 1 Zona e (B)</t>
  </si>
  <si>
    <t>2</t>
  </si>
  <si>
    <t>B1-A2-ZA-A</t>
  </si>
  <si>
    <t>Bahía 1 Altura 2 Zona a (A)</t>
  </si>
  <si>
    <t>B1-A2-ZA-B</t>
  </si>
  <si>
    <t>Bahía 1 Altura 2 Zona a (B)</t>
  </si>
  <si>
    <t>B1-A2-ZB-A</t>
  </si>
  <si>
    <t>Bahía 1 Altura 2 Zona b (A)</t>
  </si>
  <si>
    <t>B1-A2-ZB-B</t>
  </si>
  <si>
    <t>Bahía 1 Altura 2 Zona b (B)</t>
  </si>
  <si>
    <t>B1-A2-ZC-A</t>
  </si>
  <si>
    <t>Bahía 1 Altura 2 Zona c (A)</t>
  </si>
  <si>
    <t>B1-A2-ZC-B</t>
  </si>
  <si>
    <t>Bahía 1 Altura 2 Zona c (B)</t>
  </si>
  <si>
    <t>B1-A2-ZD-A</t>
  </si>
  <si>
    <t>Bahía 1 Altura 2 Zona d (A)</t>
  </si>
  <si>
    <t>B1-A2-ZD-B</t>
  </si>
  <si>
    <t>Bahía 1 Altura 2 Zona d (B)</t>
  </si>
  <si>
    <t>B1-A2-ZE-A</t>
  </si>
  <si>
    <t>Bahía 1 Altura 2 Zona e (A)</t>
  </si>
  <si>
    <t>B1-A2-ZE-B</t>
  </si>
  <si>
    <t>Bahía 1 Altura 2 Zona e (B)</t>
  </si>
  <si>
    <t>B2-A1-ZA-A</t>
  </si>
  <si>
    <t>Bahía 2 Altura 1 Zona a (A)</t>
  </si>
  <si>
    <t>B2-A1-ZA-B</t>
  </si>
  <si>
    <t>Bahía 2 Altura 1 Zona a (B)</t>
  </si>
  <si>
    <t>B2-A1-ZB-A</t>
  </si>
  <si>
    <t>Bahía 2 Altura 1 Zona b (A)</t>
  </si>
  <si>
    <t>B2-A1-ZB-B</t>
  </si>
  <si>
    <t>Bahía 2 Altura 1 Zona b (B)</t>
  </si>
  <si>
    <t>B2-A1-ZC-A</t>
  </si>
  <si>
    <t>Bahía 2 Altura 1 Zona c (A)</t>
  </si>
  <si>
    <t>B2-A1-ZC-B</t>
  </si>
  <si>
    <t>Bahía 2 Altura 1 Zona c (B)</t>
  </si>
  <si>
    <t>B2-A1-ZD-A</t>
  </si>
  <si>
    <t>Bahía 2 Altura 1 Zona d (A)</t>
  </si>
  <si>
    <t>B2-A1-ZD-B</t>
  </si>
  <si>
    <t>Bahía 2 Altura 1 Zona d (B)</t>
  </si>
  <si>
    <t>B2-A1-ZE-A</t>
  </si>
  <si>
    <t>Bahía 2 Altura 1 Zona e (A)</t>
  </si>
  <si>
    <t>B2-A1-ZE-B</t>
  </si>
  <si>
    <t>Bahía 2 Altura 1 Zona e (B)</t>
  </si>
  <si>
    <t>B2-A1-ZF-A</t>
  </si>
  <si>
    <t>Bahía 2 Altura 1 Zona f (A)</t>
  </si>
  <si>
    <t>B2-A1-ZF-B</t>
  </si>
  <si>
    <t>Bahía 2 Altura 1 Zona f (B)</t>
  </si>
  <si>
    <t>B2-A2-ZA-A</t>
  </si>
  <si>
    <t>Bahía 2 Altura 2 Zona a (A)</t>
  </si>
  <si>
    <t>B2-A2-ZA-B</t>
  </si>
  <si>
    <t>Bahía 2 Altura 2 Zona a (B)</t>
  </si>
  <si>
    <t>B2-A2-ZB-A</t>
  </si>
  <si>
    <t>Bahía 2 Altura 2 Zona b (A)</t>
  </si>
  <si>
    <t>B2-A2-ZB-B</t>
  </si>
  <si>
    <t>Bahía 2 Altura 2 Zona b (B)</t>
  </si>
  <si>
    <t>B2-A2-ZC-A</t>
  </si>
  <si>
    <t>Bahía 2 Altura 2 Zona c (A)</t>
  </si>
  <si>
    <t>B2-A2-ZC-B</t>
  </si>
  <si>
    <t>Bahía 2 Altura 2 Zona c (B)</t>
  </si>
  <si>
    <t>B2-A2-ZD-A</t>
  </si>
  <si>
    <t>Bahía 2 Altura 2 Zona d (A)</t>
  </si>
  <si>
    <t>B2-A2-ZD-B</t>
  </si>
  <si>
    <t>Bahía 2 Altura 2 Zona d (B)</t>
  </si>
  <si>
    <t>B2-A2-ZE-A</t>
  </si>
  <si>
    <t>Bahía 2 Altura 2 Zona e (A)</t>
  </si>
  <si>
    <t>B2-A2-ZE-B</t>
  </si>
  <si>
    <t>Bahía 2 Altura 2 Zona e (B)</t>
  </si>
  <si>
    <t>B2-A2-ZF-A</t>
  </si>
  <si>
    <t>Bahía 2 Altura 2 Zona f (A)</t>
  </si>
  <si>
    <t>B2-A2-ZF-B</t>
  </si>
  <si>
    <t>Bahía 2 Altura 2 Zona f (B)</t>
  </si>
  <si>
    <t>3</t>
  </si>
  <si>
    <t>B3-A1-ZA-A</t>
  </si>
  <si>
    <t>Bahía 3 Altura 1 Zona a (A)</t>
  </si>
  <si>
    <t>B3-A1-ZA-B</t>
  </si>
  <si>
    <t>Bahía 3 Altura 1 Zona a (B)</t>
  </si>
  <si>
    <t>B3-A1-ZB-A</t>
  </si>
  <si>
    <t>Bahía 3 Altura 1 Zona b (A)</t>
  </si>
  <si>
    <t>B3-A1-ZB-B</t>
  </si>
  <si>
    <t>Bahía 3 Altura 1 Zona b (B)</t>
  </si>
  <si>
    <t>B3-A1-ZC-A</t>
  </si>
  <si>
    <t>Bahía 3 Altura 1 Zona c (A)</t>
  </si>
  <si>
    <t>B3-A1-ZC-B</t>
  </si>
  <si>
    <t>Bahía 3 Altura 1 Zona c (B)</t>
  </si>
  <si>
    <t>B3-A1-ZD-A</t>
  </si>
  <si>
    <t>Bahía 3 Altura 1 Zona d (A)</t>
  </si>
  <si>
    <t>B3-A1-ZD-B</t>
  </si>
  <si>
    <t>Bahía 3 Altura 1 Zona d (B)</t>
  </si>
  <si>
    <t>B3-A1-ZE-A</t>
  </si>
  <si>
    <t>Bahía 3 Altura 1 Zona e (A)</t>
  </si>
  <si>
    <t>B3-A1-ZE-B</t>
  </si>
  <si>
    <t>Bahía 3 Altura 1 Zona e (B)</t>
  </si>
  <si>
    <t>B3-A1-ZF-A</t>
  </si>
  <si>
    <t>Bahía 3 Altura 1 Zona f (A)</t>
  </si>
  <si>
    <t>B3-A1-ZF-B</t>
  </si>
  <si>
    <t>Bahía 3 Altura 1 Zona f (B)</t>
  </si>
  <si>
    <t>B3-A1-ZG-A</t>
  </si>
  <si>
    <t>Bahía 3 Altura 1 Zona g (A)</t>
  </si>
  <si>
    <t>B3-A1-ZG-B</t>
  </si>
  <si>
    <t>Bahía 3 Altura 1 Zona g (B)</t>
  </si>
  <si>
    <t>B3-A2-ZA-A</t>
  </si>
  <si>
    <t>Bahía 3 Altura 2 Zona a (A)</t>
  </si>
  <si>
    <t>B3-A2-ZA-B</t>
  </si>
  <si>
    <t>Bahía 3 Altura 2 Zona a (B)</t>
  </si>
  <si>
    <t>B3-A2-ZB-A</t>
  </si>
  <si>
    <t>Bahía 3 Altura 2 Zona b (A)</t>
  </si>
  <si>
    <t>B3-A2-ZB-B</t>
  </si>
  <si>
    <t>Bahía 3 Altura 2 Zona b (B)</t>
  </si>
  <si>
    <t>B3-A2-ZC-A</t>
  </si>
  <si>
    <t>Bahía 3 Altura 2 Zona c (A)</t>
  </si>
  <si>
    <t>B3-A2-ZC-B</t>
  </si>
  <si>
    <t>Bahía 3 Altura 2 Zona c (B)</t>
  </si>
  <si>
    <t>B3-A2-ZD-A</t>
  </si>
  <si>
    <t>Bahía 3 Altura 2 Zona d (A)</t>
  </si>
  <si>
    <t>B3-A2-ZD-B</t>
  </si>
  <si>
    <t>Bahía 3 Altura 2 Zona d (B)</t>
  </si>
  <si>
    <t>B3-A2-ZE-A</t>
  </si>
  <si>
    <t>Bahía 3 Altura 2 Zona e (A)</t>
  </si>
  <si>
    <t>B3-A2-ZE-B</t>
  </si>
  <si>
    <t>Bahía 3 Altura 2 Zona e (B)</t>
  </si>
  <si>
    <t>B3-A2-ZF-A</t>
  </si>
  <si>
    <t>Bahía 3 Altura 2 Zona f (A)</t>
  </si>
  <si>
    <t>B3-A2-ZF-B</t>
  </si>
  <si>
    <t>Bahía 3 Altura 2 Zona f (B)</t>
  </si>
  <si>
    <t>B3-A2-ZG-A</t>
  </si>
  <si>
    <t>Bahía 3 Altura 2 Zona g (A)</t>
  </si>
  <si>
    <t>B3-A2-ZG-B</t>
  </si>
  <si>
    <t>Bahía 3 Altura 2 Zona g (B)</t>
  </si>
  <si>
    <t>TGO_VIGENTE</t>
  </si>
  <si>
    <t>TGO_ABAJO</t>
  </si>
  <si>
    <t/>
  </si>
  <si>
    <t xml:space="preserve">    </t>
  </si>
  <si>
    <t>XPDF13</t>
  </si>
  <si>
    <t>fx305786</t>
  </si>
  <si>
    <t>Combinaciones</t>
  </si>
  <si>
    <t>JSDE21</t>
  </si>
  <si>
    <t>1,a,I,1</t>
  </si>
  <si>
    <t>1,I,1,1,A</t>
  </si>
  <si>
    <t>1,a,I,1,A</t>
  </si>
  <si>
    <t>KDKD21</t>
  </si>
  <si>
    <t>1,d,D,1</t>
  </si>
  <si>
    <t>2,a,I,1</t>
  </si>
  <si>
    <t>2,I,1,1,A</t>
  </si>
  <si>
    <t>LLENO</t>
  </si>
  <si>
    <t>2,a,I,1,A</t>
  </si>
  <si>
    <t>2,I,1,1,B</t>
  </si>
  <si>
    <t>2,a,I,1,B</t>
  </si>
  <si>
    <t>LAPE24</t>
  </si>
  <si>
    <t>1,a,D,1</t>
  </si>
  <si>
    <t>1,b,I,1</t>
  </si>
  <si>
    <t>1,I,2,1,A</t>
  </si>
  <si>
    <t>1,b,I,1,A</t>
  </si>
  <si>
    <t>1,I,2,1,B</t>
  </si>
  <si>
    <t>1,b,I,1,B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</si>
</sst>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7" formatCode="&quot;$&quot;#,##0.00;\-&quot;$&quot;#,##0.00"/>
    <numFmt numFmtId="164" formatCode="&quot;$&quot;#,##0.00;&quot;$&quot;\-#,##0.00"/>
    <numFmt numFmtId="165" formatCode="_ &quot;$&quot;* #,##0_ ;_ &quot;$&quot;* \-#,##0_ ;_ &quot;$&quot;* &quot;-&quot;_ ;_ @_ "/>
    <numFmt numFmtId="166" formatCode="_(* #,##0_);_(* \(#,##0\);_(* &quot;-&quot;_);_(@_)"/>
    <numFmt numFmtId="167" formatCode="_-&quot;$&quot;\ * #,##0_-;\-&quot;$&quot;\ * #,##0_-;_-&quot;$&quot;\ * &quot;-&quot;_-;_-@_-"/>
    <numFmt numFmtId="168" formatCode="_-&quot;$&quot;\ * #,##0.00_-;\-&quot;$&quot;\ * #,##0.00_-;_-&quot;$&quot;\ * &quot;-&quot;??_-;_-@_-"/>
    <numFmt numFmtId="169" formatCode="_-&quot;$&quot;\ * #,##0_-;\-&quot;$&quot;\ * #,##0_-;_-&quot;$&quot;\ * &quot;-&quot;??_-;_-@_-"/>
    <numFmt numFmtId="170" formatCode="&quot;$&quot;#,##0"/>
    <numFmt numFmtId="171" formatCode="[$-1540A]h:mm;@"/>
    <numFmt numFmtId="172" formatCode="[$-1540A]hh:mm;@"/>
    <numFmt numFmtId="173" formatCode="[$-1540A]m/d/yy;@"/>
    <numFmt numFmtId="174" formatCode="[$-10409]h:mm:ss\ AM/PM;@"/>
    <numFmt numFmtId="175" formatCode="[$-F400]h:mm:ss\ AM/PM"/>
    <numFmt numFmtId="176" formatCode="dd\-mm\-yyyy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1"/>
      <name val="Aptos Narrow"/>
      <family val="2"/>
    </font>
    <font>
      <sz val="11"/>
      <color theme="4"/>
      <name val="Calibri"/>
      <family val="2"/>
      <scheme val="minor"/>
    </font>
    <font>
      <sz val="10"/>
      <color rgb="FF000000"/>
      <name val="Inherit"/>
    </font>
    <font>
      <sz val="10"/>
      <name val="Calibri"/>
      <family val="2"/>
      <scheme val="minor"/>
    </font>
    <font>
      <sz val="11"/>
      <color rgb="FF000000"/>
      <name val="Arial"/>
      <family val="2"/>
    </font>
    <font>
      <sz val="8.5"/>
      <color rgb="FF000000"/>
      <name val="Arial"/>
      <family val="2"/>
    </font>
    <font>
      <sz val="8.5"/>
      <color rgb="FFF0F8FF"/>
      <name val="Arial"/>
      <family val="2"/>
    </font>
    <font>
      <sz val="8.5"/>
      <name val="Arial"/>
      <family val="2"/>
    </font>
    <font>
      <sz val="11"/>
      <name val="Calibri"/>
      <family val="2"/>
    </font>
    <font>
      <sz val="8.5"/>
      <color theme="4"/>
      <name val="Arial"/>
      <family val="2"/>
    </font>
    <font>
      <sz val="11"/>
      <color rgb="FF242424"/>
      <name val="Calibri"/>
      <family val="2"/>
      <scheme val="minor"/>
    </font>
    <font>
      <sz val="9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Aptos Narrow"/>
      <family val="2"/>
    </font>
    <font>
      <b/>
      <sz val="10"/>
      <color theme="1"/>
      <name val="Aptos Narrow"/>
      <family val="2"/>
    </font>
    <font>
      <sz val="10"/>
      <name val="Aptos Narrow"/>
      <family val="2"/>
    </font>
    <font>
      <sz val="10"/>
      <color rgb="FFFF0000"/>
      <name val="Aptos Narrow"/>
      <family val="2"/>
    </font>
    <font>
      <b/>
      <sz val="10"/>
      <color rgb="FF000000"/>
      <name val="Aptos Narrow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Aptos Narrow"/>
      <family val="2"/>
    </font>
    <font>
      <b/>
      <sz val="16"/>
      <color theme="0"/>
      <name val="Aptos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5F9"/>
        <bgColor indexed="64"/>
      </patternFill>
    </fill>
    <fill>
      <patternFill patternType="solid">
        <fgColor rgb="FFDDE9F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6FF66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rgb="FF808080"/>
      </left>
      <right style="medium">
        <color rgb="FF808080"/>
      </right>
      <top/>
      <bottom style="medium">
        <color rgb="FF80808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969696"/>
      </bottom>
      <diagonal/>
    </border>
    <border>
      <left style="medium">
        <color indexed="64"/>
      </left>
      <right style="medium">
        <color indexed="64"/>
      </right>
      <top style="thin">
        <color rgb="FF969696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969696"/>
      </right>
      <top style="medium">
        <color indexed="64"/>
      </top>
      <bottom/>
      <diagonal/>
    </border>
    <border>
      <left style="medium">
        <color indexed="64"/>
      </left>
      <right style="thin">
        <color rgb="FF969696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969696"/>
      </left>
      <right style="medium">
        <color indexed="64"/>
      </right>
      <top style="medium">
        <color indexed="64"/>
      </top>
      <bottom/>
      <diagonal/>
    </border>
    <border>
      <left style="thin">
        <color rgb="FF969696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91">
    <xf numFmtId="0" fontId="0" fillId="0" borderId="0" xfId="0"/>
    <xf numFmtId="0" fontId="5" fillId="2" borderId="1" xfId="0" applyFont="1" applyFill="1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wrapText="1"/>
    </xf>
    <xf numFmtId="0" fontId="5" fillId="0" borderId="1" xfId="0" applyFont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>
      <alignment horizontal="left" vertical="justify" wrapText="1"/>
    </xf>
    <xf numFmtId="0" fontId="0" fillId="0" borderId="2" xfId="0" applyBorder="1" applyAlignment="1">
      <alignment horizontal="left" vertical="center" wrapText="1"/>
    </xf>
    <xf numFmtId="1" fontId="5" fillId="2" borderId="1" xfId="0" applyNumberFormat="1" applyFont="1" applyFill="1" applyBorder="1" applyAlignment="1">
      <alignment horizontal="left" vertical="center"/>
    </xf>
    <xf numFmtId="165" fontId="5" fillId="2" borderId="1" xfId="2" applyFont="1" applyFill="1" applyBorder="1" applyAlignment="1">
      <alignment horizontal="left" vertical="center"/>
    </xf>
    <xf numFmtId="170" fontId="5" fillId="2" borderId="1" xfId="0" applyNumberFormat="1" applyFont="1" applyFill="1" applyBorder="1" applyAlignment="1">
      <alignment horizontal="left" vertical="center"/>
    </xf>
    <xf numFmtId="16" fontId="5" fillId="2" borderId="1" xfId="0" applyNumberFormat="1" applyFont="1" applyFill="1" applyBorder="1" applyAlignment="1">
      <alignment horizontal="left" vertical="center"/>
    </xf>
    <xf numFmtId="171" fontId="5" fillId="2" borderId="1" xfId="0" applyNumberFormat="1" applyFont="1" applyFill="1" applyBorder="1" applyAlignment="1">
      <alignment horizontal="left" vertical="center"/>
    </xf>
    <xf numFmtId="169" fontId="5" fillId="2" borderId="1" xfId="3" applyNumberFormat="1" applyFont="1" applyFill="1" applyBorder="1" applyAlignment="1">
      <alignment horizontal="left" vertical="center"/>
    </xf>
    <xf numFmtId="20" fontId="5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170" fontId="5" fillId="2" borderId="1" xfId="2" applyNumberFormat="1" applyFont="1" applyFill="1" applyBorder="1" applyAlignment="1">
      <alignment horizontal="left" vertical="center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/>
      <protection locked="0"/>
    </xf>
    <xf numFmtId="0" fontId="0" fillId="5" borderId="1" xfId="0" applyFill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left" vertical="center"/>
      <protection hidden="1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5" borderId="1" xfId="0" applyFont="1" applyFill="1" applyBorder="1" applyAlignment="1" applyProtection="1">
      <alignment horizontal="left" vertical="center"/>
      <protection locked="0"/>
    </xf>
    <xf numFmtId="20" fontId="5" fillId="0" borderId="1" xfId="0" applyNumberFormat="1" applyFont="1" applyBorder="1" applyAlignment="1" applyProtection="1">
      <alignment horizontal="left" vertical="center"/>
      <protection hidden="1"/>
    </xf>
    <xf numFmtId="0" fontId="7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>
      <alignment horizontal="left" vertical="top"/>
    </xf>
    <xf numFmtId="0" fontId="5" fillId="5" borderId="1" xfId="0" applyFont="1" applyFill="1" applyBorder="1" applyAlignment="1" applyProtection="1">
      <alignment horizontal="left" vertical="center" wrapText="1"/>
      <protection locked="0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9" fillId="5" borderId="1" xfId="0" applyFont="1" applyFill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>
      <alignment horizontal="left" wrapText="1"/>
    </xf>
    <xf numFmtId="0" fontId="5" fillId="2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 applyProtection="1">
      <alignment horizontal="left" vertical="center" wrapText="1"/>
      <protection locked="0"/>
    </xf>
    <xf numFmtId="16" fontId="0" fillId="0" borderId="1" xfId="0" applyNumberFormat="1" applyBorder="1" applyAlignment="1" applyProtection="1">
      <alignment horizontal="left" vertical="center"/>
      <protection hidden="1"/>
    </xf>
    <xf numFmtId="0" fontId="0" fillId="2" borderId="1" xfId="0" applyFill="1" applyBorder="1" applyAlignment="1">
      <alignment horizontal="left" vertical="center"/>
    </xf>
    <xf numFmtId="0" fontId="5" fillId="0" borderId="1" xfId="0" applyFont="1" applyBorder="1" applyAlignment="1">
      <alignment horizontal="left" vertical="justify" wrapText="1"/>
    </xf>
    <xf numFmtId="0" fontId="4" fillId="0" borderId="1" xfId="0" applyFont="1" applyBorder="1" applyAlignment="1">
      <alignment horizontal="left" wrapText="1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left" vertical="center" wrapText="1"/>
      <protection hidden="1"/>
    </xf>
    <xf numFmtId="0" fontId="5" fillId="0" borderId="1" xfId="0" applyFont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center" wrapText="1"/>
      <protection hidden="1"/>
    </xf>
    <xf numFmtId="0" fontId="0" fillId="2" borderId="1" xfId="0" applyFill="1" applyBorder="1" applyAlignment="1" applyProtection="1">
      <alignment horizontal="left" vertical="center" wrapText="1"/>
      <protection hidden="1"/>
    </xf>
    <xf numFmtId="0" fontId="3" fillId="2" borderId="1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16" fontId="0" fillId="2" borderId="1" xfId="0" applyNumberFormat="1" applyFill="1" applyBorder="1" applyAlignment="1">
      <alignment horizontal="left" vertical="center"/>
    </xf>
    <xf numFmtId="20" fontId="0" fillId="2" borderId="1" xfId="0" applyNumberFormat="1" applyFill="1" applyBorder="1" applyAlignment="1">
      <alignment horizontal="left" vertical="center"/>
    </xf>
    <xf numFmtId="1" fontId="0" fillId="2" borderId="1" xfId="0" applyNumberFormat="1" applyFill="1" applyBorder="1" applyAlignment="1">
      <alignment horizontal="left" vertical="center"/>
    </xf>
    <xf numFmtId="165" fontId="0" fillId="2" borderId="1" xfId="2" applyFont="1" applyFill="1" applyBorder="1" applyAlignment="1">
      <alignment horizontal="left" vertical="center"/>
    </xf>
    <xf numFmtId="170" fontId="0" fillId="2" borderId="1" xfId="0" applyNumberForma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 wrapText="1" readingOrder="1"/>
    </xf>
    <xf numFmtId="20" fontId="5" fillId="2" borderId="1" xfId="0" applyNumberFormat="1" applyFont="1" applyFill="1" applyBorder="1" applyAlignment="1">
      <alignment horizontal="left" vertical="center" wrapText="1"/>
    </xf>
    <xf numFmtId="16" fontId="5" fillId="2" borderId="1" xfId="0" applyNumberFormat="1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left" wrapText="1"/>
    </xf>
    <xf numFmtId="16" fontId="0" fillId="0" borderId="1" xfId="0" applyNumberFormat="1" applyBorder="1" applyAlignment="1">
      <alignment horizontal="left"/>
    </xf>
    <xf numFmtId="20" fontId="0" fillId="0" borderId="1" xfId="0" applyNumberFormat="1" applyBorder="1" applyAlignment="1">
      <alignment horizontal="left"/>
    </xf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5" fillId="0" borderId="0" xfId="0" applyFont="1"/>
    <xf numFmtId="0" fontId="5" fillId="2" borderId="2" xfId="0" applyFont="1" applyFill="1" applyBorder="1" applyAlignment="1">
      <alignment horizontal="left" vertical="center"/>
    </xf>
    <xf numFmtId="0" fontId="8" fillId="5" borderId="1" xfId="0" applyFont="1" applyFill="1" applyBorder="1" applyAlignment="1" applyProtection="1">
      <alignment horizontal="left" vertical="center" wrapText="1"/>
      <protection locked="0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>
      <alignment horizontal="left" wrapText="1"/>
    </xf>
    <xf numFmtId="0" fontId="4" fillId="0" borderId="1" xfId="0" applyFont="1" applyBorder="1" applyAlignment="1">
      <alignment horizontal="left"/>
    </xf>
    <xf numFmtId="3" fontId="0" fillId="0" borderId="1" xfId="0" applyNumberFormat="1" applyBorder="1" applyAlignment="1">
      <alignment horizontal="left"/>
    </xf>
    <xf numFmtId="0" fontId="11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wrapText="1"/>
    </xf>
    <xf numFmtId="0" fontId="5" fillId="2" borderId="3" xfId="0" applyFont="1" applyFill="1" applyBorder="1" applyAlignment="1">
      <alignment horizontal="left" vertical="center"/>
    </xf>
    <xf numFmtId="172" fontId="5" fillId="2" borderId="1" xfId="5" applyNumberFormat="1" applyFont="1" applyFill="1" applyBorder="1" applyAlignment="1">
      <alignment horizontal="left" vertical="center" wrapText="1"/>
    </xf>
    <xf numFmtId="172" fontId="5" fillId="2" borderId="1" xfId="0" applyNumberFormat="1" applyFont="1" applyFill="1" applyBorder="1" applyAlignment="1">
      <alignment horizontal="left" vertical="center"/>
    </xf>
    <xf numFmtId="172" fontId="0" fillId="0" borderId="1" xfId="0" applyNumberFormat="1" applyBorder="1" applyAlignment="1">
      <alignment horizontal="left"/>
    </xf>
    <xf numFmtId="172" fontId="5" fillId="2" borderId="1" xfId="0" applyNumberFormat="1" applyFont="1" applyFill="1" applyBorder="1" applyAlignment="1">
      <alignment horizontal="left" vertical="center" wrapText="1"/>
    </xf>
    <xf numFmtId="0" fontId="13" fillId="2" borderId="1" xfId="0" applyFont="1" applyFill="1" applyBorder="1" applyAlignment="1">
      <alignment horizontal="left" vertical="center"/>
    </xf>
    <xf numFmtId="0" fontId="13" fillId="0" borderId="1" xfId="0" applyFont="1" applyBorder="1"/>
    <xf numFmtId="0" fontId="5" fillId="0" borderId="3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 wrapText="1"/>
    </xf>
    <xf numFmtId="16" fontId="5" fillId="2" borderId="3" xfId="0" applyNumberFormat="1" applyFont="1" applyFill="1" applyBorder="1" applyAlignment="1">
      <alignment horizontal="left" vertical="center"/>
    </xf>
    <xf numFmtId="20" fontId="5" fillId="2" borderId="3" xfId="0" applyNumberFormat="1" applyFont="1" applyFill="1" applyBorder="1" applyAlignment="1">
      <alignment horizontal="left" vertical="center"/>
    </xf>
    <xf numFmtId="1" fontId="5" fillId="2" borderId="3" xfId="0" applyNumberFormat="1" applyFont="1" applyFill="1" applyBorder="1" applyAlignment="1">
      <alignment horizontal="left" vertical="center"/>
    </xf>
    <xf numFmtId="165" fontId="5" fillId="2" borderId="3" xfId="2" applyFont="1" applyFill="1" applyBorder="1" applyAlignment="1">
      <alignment horizontal="left" vertical="center"/>
    </xf>
    <xf numFmtId="172" fontId="5" fillId="2" borderId="3" xfId="0" applyNumberFormat="1" applyFont="1" applyFill="1" applyBorder="1" applyAlignment="1">
      <alignment horizontal="left" vertical="center"/>
    </xf>
    <xf numFmtId="170" fontId="5" fillId="2" borderId="3" xfId="0" applyNumberFormat="1" applyFont="1" applyFill="1" applyBorder="1" applyAlignment="1">
      <alignment horizontal="left" vertical="center"/>
    </xf>
    <xf numFmtId="0" fontId="7" fillId="0" borderId="1" xfId="0" applyFont="1" applyBorder="1"/>
    <xf numFmtId="0" fontId="7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vertical="center" wrapText="1"/>
    </xf>
    <xf numFmtId="0" fontId="7" fillId="5" borderId="1" xfId="0" applyFont="1" applyFill="1" applyBorder="1" applyAlignment="1">
      <alignment vertical="center"/>
    </xf>
    <xf numFmtId="172" fontId="5" fillId="2" borderId="4" xfId="0" applyNumberFormat="1" applyFont="1" applyFill="1" applyBorder="1" applyAlignment="1">
      <alignment horizontal="left" vertical="center"/>
    </xf>
    <xf numFmtId="20" fontId="5" fillId="0" borderId="1" xfId="0" applyNumberFormat="1" applyFont="1" applyBorder="1" applyAlignment="1">
      <alignment horizontal="left"/>
    </xf>
    <xf numFmtId="16" fontId="5" fillId="0" borderId="1" xfId="0" applyNumberFormat="1" applyFont="1" applyBorder="1" applyAlignment="1">
      <alignment horizontal="left"/>
    </xf>
    <xf numFmtId="0" fontId="0" fillId="2" borderId="1" xfId="0" applyFill="1" applyBorder="1" applyAlignment="1">
      <alignment horizontal="left"/>
    </xf>
    <xf numFmtId="0" fontId="7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/>
    </xf>
    <xf numFmtId="0" fontId="12" fillId="0" borderId="1" xfId="0" applyFont="1" applyBorder="1"/>
    <xf numFmtId="0" fontId="11" fillId="2" borderId="1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172" fontId="5" fillId="2" borderId="2" xfId="0" applyNumberFormat="1" applyFont="1" applyFill="1" applyBorder="1" applyAlignment="1">
      <alignment horizontal="left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5" fillId="2" borderId="1" xfId="0" applyFont="1" applyFill="1" applyBorder="1" applyAlignment="1">
      <alignment vertical="center"/>
    </xf>
    <xf numFmtId="165" fontId="5" fillId="2" borderId="1" xfId="2" applyFont="1" applyFill="1" applyBorder="1" applyAlignment="1">
      <alignment vertical="center"/>
    </xf>
    <xf numFmtId="170" fontId="5" fillId="2" borderId="1" xfId="2" applyNumberFormat="1" applyFont="1" applyFill="1" applyBorder="1" applyAlignment="1">
      <alignment vertical="center"/>
    </xf>
    <xf numFmtId="170" fontId="5" fillId="2" borderId="1" xfId="0" applyNumberFormat="1" applyFont="1" applyFill="1" applyBorder="1" applyAlignment="1">
      <alignment vertical="center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wrapText="1"/>
    </xf>
    <xf numFmtId="0" fontId="7" fillId="5" borderId="1" xfId="0" applyFont="1" applyFill="1" applyBorder="1" applyAlignment="1">
      <alignment horizontal="right" wrapText="1"/>
    </xf>
    <xf numFmtId="0" fontId="7" fillId="5" borderId="1" xfId="0" applyFont="1" applyFill="1" applyBorder="1" applyAlignment="1">
      <alignment horizontal="left"/>
    </xf>
    <xf numFmtId="16" fontId="0" fillId="0" borderId="3" xfId="0" applyNumberFormat="1" applyBorder="1" applyAlignment="1">
      <alignment horizontal="left"/>
    </xf>
    <xf numFmtId="172" fontId="0" fillId="0" borderId="4" xfId="0" applyNumberFormat="1" applyBorder="1" applyAlignment="1">
      <alignment horizontal="left"/>
    </xf>
    <xf numFmtId="0" fontId="5" fillId="2" borderId="2" xfId="0" applyFont="1" applyFill="1" applyBorder="1" applyAlignment="1">
      <alignment horizontal="left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172" fontId="5" fillId="2" borderId="7" xfId="0" applyNumberFormat="1" applyFont="1" applyFill="1" applyBorder="1" applyAlignment="1">
      <alignment horizontal="left" vertical="center"/>
    </xf>
    <xf numFmtId="0" fontId="7" fillId="0" borderId="0" xfId="0" applyFont="1"/>
    <xf numFmtId="0" fontId="0" fillId="0" borderId="3" xfId="0" applyBorder="1" applyAlignment="1" applyProtection="1">
      <alignment horizontal="left" vertical="center" wrapText="1"/>
      <protection hidden="1"/>
    </xf>
    <xf numFmtId="0" fontId="0" fillId="0" borderId="3" xfId="0" applyBorder="1" applyAlignment="1" applyProtection="1">
      <alignment horizontal="left" vertical="center"/>
      <protection hidden="1"/>
    </xf>
    <xf numFmtId="0" fontId="9" fillId="5" borderId="3" xfId="0" applyFont="1" applyFill="1" applyBorder="1" applyAlignment="1" applyProtection="1">
      <alignment horizontal="left" vertical="center" wrapText="1"/>
      <protection locked="0"/>
    </xf>
    <xf numFmtId="20" fontId="0" fillId="0" borderId="3" xfId="0" applyNumberFormat="1" applyBorder="1" applyAlignment="1">
      <alignment horizontal="left"/>
    </xf>
    <xf numFmtId="170" fontId="5" fillId="2" borderId="3" xfId="2" applyNumberFormat="1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/>
    </xf>
    <xf numFmtId="0" fontId="5" fillId="2" borderId="1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7" fillId="2" borderId="1" xfId="0" applyFont="1" applyFill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/>
    </xf>
    <xf numFmtId="16" fontId="0" fillId="2" borderId="1" xfId="0" applyNumberFormat="1" applyFill="1" applyBorder="1" applyAlignment="1">
      <alignment horizontal="left"/>
    </xf>
    <xf numFmtId="20" fontId="0" fillId="2" borderId="1" xfId="0" applyNumberFormat="1" applyFill="1" applyBorder="1" applyAlignment="1">
      <alignment horizontal="left"/>
    </xf>
    <xf numFmtId="172" fontId="0" fillId="2" borderId="1" xfId="0" applyNumberFormat="1" applyFill="1" applyBorder="1" applyAlignment="1">
      <alignment horizontal="left"/>
    </xf>
    <xf numFmtId="0" fontId="11" fillId="0" borderId="0" xfId="0" applyFont="1"/>
    <xf numFmtId="0" fontId="18" fillId="5" borderId="8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wrapText="1"/>
    </xf>
    <xf numFmtId="0" fontId="14" fillId="5" borderId="1" xfId="0" applyFont="1" applyFill="1" applyBorder="1" applyAlignment="1">
      <alignment horizontal="left" vertical="center"/>
    </xf>
    <xf numFmtId="0" fontId="13" fillId="0" borderId="0" xfId="0" applyFont="1"/>
    <xf numFmtId="0" fontId="13" fillId="2" borderId="0" xfId="0" applyFont="1" applyFill="1" applyAlignment="1">
      <alignment wrapText="1"/>
    </xf>
    <xf numFmtId="0" fontId="13" fillId="0" borderId="0" xfId="0" applyFont="1" applyAlignment="1">
      <alignment horizontal="left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5" fillId="6" borderId="2" xfId="0" applyFont="1" applyFill="1" applyBorder="1" applyAlignment="1">
      <alignment horizontal="center" vertical="center" wrapText="1"/>
    </xf>
    <xf numFmtId="0" fontId="11" fillId="0" borderId="1" xfId="0" applyFont="1" applyBorder="1" applyAlignment="1" applyProtection="1">
      <alignment horizontal="left" vertical="center"/>
      <protection hidden="1"/>
    </xf>
    <xf numFmtId="0" fontId="15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0" fontId="16" fillId="7" borderId="15" xfId="0" applyFont="1" applyFill="1" applyBorder="1" applyAlignment="1">
      <alignment horizontal="center" vertical="center" wrapText="1"/>
    </xf>
    <xf numFmtId="170" fontId="5" fillId="2" borderId="5" xfId="2" applyNumberFormat="1" applyFont="1" applyFill="1" applyBorder="1" applyAlignment="1">
      <alignment horizontal="left" vertical="center"/>
    </xf>
    <xf numFmtId="0" fontId="5" fillId="0" borderId="2" xfId="0" applyFont="1" applyBorder="1" applyAlignment="1" applyProtection="1">
      <alignment horizontal="left" vertical="center"/>
      <protection hidden="1"/>
    </xf>
    <xf numFmtId="0" fontId="5" fillId="0" borderId="2" xfId="0" applyFont="1" applyBorder="1" applyAlignment="1" applyProtection="1">
      <alignment horizontal="left" vertical="center"/>
      <protection locked="0"/>
    </xf>
    <xf numFmtId="0" fontId="17" fillId="5" borderId="1" xfId="0" applyFont="1" applyFill="1" applyBorder="1" applyAlignment="1" applyProtection="1">
      <alignment horizontal="left" vertical="center" wrapText="1"/>
      <protection locked="0"/>
    </xf>
    <xf numFmtId="0" fontId="21" fillId="5" borderId="8" xfId="0" applyFont="1" applyFill="1" applyBorder="1" applyAlignment="1">
      <alignment wrapText="1"/>
    </xf>
    <xf numFmtId="16" fontId="0" fillId="0" borderId="2" xfId="0" applyNumberFormat="1" applyBorder="1" applyAlignment="1">
      <alignment horizontal="left"/>
    </xf>
    <xf numFmtId="0" fontId="19" fillId="0" borderId="1" xfId="0" applyFont="1" applyBorder="1" applyAlignment="1" applyProtection="1">
      <alignment horizontal="left" vertical="center"/>
      <protection locked="0"/>
    </xf>
    <xf numFmtId="166" fontId="6" fillId="2" borderId="5" xfId="0" applyNumberFormat="1" applyFont="1" applyFill="1" applyBorder="1" applyAlignment="1">
      <alignment horizontal="right" vertical="center"/>
    </xf>
    <xf numFmtId="166" fontId="6" fillId="2" borderId="8" xfId="0" applyNumberFormat="1" applyFont="1" applyFill="1" applyBorder="1" applyAlignment="1">
      <alignment horizontal="right" vertical="center"/>
    </xf>
    <xf numFmtId="3" fontId="6" fillId="2" borderId="5" xfId="0" applyNumberFormat="1" applyFont="1" applyFill="1" applyBorder="1" applyAlignment="1">
      <alignment horizontal="right" vertical="center"/>
    </xf>
    <xf numFmtId="3" fontId="4" fillId="2" borderId="5" xfId="0" applyNumberFormat="1" applyFont="1" applyFill="1" applyBorder="1" applyAlignment="1">
      <alignment horizontal="right" vertical="center"/>
    </xf>
    <xf numFmtId="3" fontId="6" fillId="2" borderId="8" xfId="0" applyNumberFormat="1" applyFont="1" applyFill="1" applyBorder="1" applyAlignment="1">
      <alignment horizontal="right" vertical="center"/>
    </xf>
    <xf numFmtId="3" fontId="6" fillId="2" borderId="5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3" fillId="0" borderId="4" xfId="0" applyFont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/>
    </xf>
    <xf numFmtId="165" fontId="5" fillId="2" borderId="2" xfId="2" applyFont="1" applyFill="1" applyBorder="1" applyAlignment="1">
      <alignment horizontal="left" vertical="center"/>
    </xf>
    <xf numFmtId="172" fontId="0" fillId="0" borderId="2" xfId="0" applyNumberFormat="1" applyBorder="1" applyAlignment="1">
      <alignment horizontal="left"/>
    </xf>
    <xf numFmtId="0" fontId="5" fillId="0" borderId="2" xfId="0" applyFont="1" applyBorder="1" applyAlignment="1">
      <alignment horizontal="left" vertical="center"/>
    </xf>
    <xf numFmtId="170" fontId="5" fillId="2" borderId="2" xfId="0" applyNumberFormat="1" applyFont="1" applyFill="1" applyBorder="1" applyAlignment="1">
      <alignment horizontal="left" vertical="center"/>
    </xf>
    <xf numFmtId="0" fontId="0" fillId="0" borderId="6" xfId="0" applyBorder="1" applyAlignment="1">
      <alignment horizontal="left"/>
    </xf>
    <xf numFmtId="0" fontId="6" fillId="4" borderId="8" xfId="0" applyFont="1" applyFill="1" applyBorder="1" applyAlignment="1">
      <alignment horizontal="center" vertical="center"/>
    </xf>
    <xf numFmtId="0" fontId="6" fillId="4" borderId="3" xfId="0" applyFont="1" applyFill="1" applyBorder="1" applyAlignment="1" applyProtection="1">
      <alignment horizontal="center" vertical="center" wrapText="1"/>
      <protection locked="0"/>
    </xf>
    <xf numFmtId="0" fontId="6" fillId="4" borderId="3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shrinkToFit="1"/>
    </xf>
    <xf numFmtId="0" fontId="6" fillId="4" borderId="3" xfId="2" applyNumberFormat="1" applyFont="1" applyFill="1" applyBorder="1" applyAlignment="1">
      <alignment horizontal="center" vertical="center"/>
    </xf>
    <xf numFmtId="0" fontId="6" fillId="4" borderId="3" xfId="0" applyFont="1" applyFill="1" applyBorder="1" applyAlignment="1" applyProtection="1">
      <alignment horizontal="center" vertical="center"/>
      <protection locked="0"/>
    </xf>
    <xf numFmtId="0" fontId="6" fillId="4" borderId="3" xfId="3" applyNumberFormat="1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4" borderId="19" xfId="0" applyFont="1" applyFill="1" applyBorder="1" applyAlignment="1">
      <alignment horizontal="left" vertical="center"/>
    </xf>
    <xf numFmtId="0" fontId="6" fillId="4" borderId="20" xfId="0" applyFont="1" applyFill="1" applyBorder="1" applyAlignment="1" applyProtection="1">
      <alignment horizontal="left" vertical="center" wrapText="1"/>
      <protection locked="0"/>
    </xf>
    <xf numFmtId="0" fontId="6" fillId="4" borderId="20" xfId="0" applyFont="1" applyFill="1" applyBorder="1" applyAlignment="1">
      <alignment horizontal="left" vertical="center"/>
    </xf>
    <xf numFmtId="0" fontId="6" fillId="4" borderId="20" xfId="0" applyFont="1" applyFill="1" applyBorder="1" applyAlignment="1">
      <alignment horizontal="left" vertical="center" wrapText="1"/>
    </xf>
    <xf numFmtId="0" fontId="6" fillId="4" borderId="20" xfId="0" applyFont="1" applyFill="1" applyBorder="1" applyAlignment="1">
      <alignment horizontal="left" vertical="center" shrinkToFit="1"/>
    </xf>
    <xf numFmtId="0" fontId="6" fillId="4" borderId="20" xfId="2" applyNumberFormat="1" applyFont="1" applyFill="1" applyBorder="1" applyAlignment="1">
      <alignment horizontal="left" vertical="center"/>
    </xf>
    <xf numFmtId="3" fontId="6" fillId="8" borderId="9" xfId="0" applyNumberFormat="1" applyFont="1" applyFill="1" applyBorder="1" applyAlignment="1">
      <alignment horizontal="right" vertical="center"/>
    </xf>
    <xf numFmtId="0" fontId="0" fillId="8" borderId="2" xfId="0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wrapText="1"/>
    </xf>
    <xf numFmtId="20" fontId="0" fillId="0" borderId="2" xfId="0" applyNumberFormat="1" applyBorder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5" fillId="2" borderId="0" xfId="0" applyFont="1" applyFill="1" applyAlignment="1">
      <alignment horizontal="left" vertical="center" wrapText="1"/>
    </xf>
    <xf numFmtId="172" fontId="0" fillId="0" borderId="0" xfId="0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5" fillId="2" borderId="0" xfId="0" applyFont="1" applyFill="1" applyAlignment="1">
      <alignment vertical="center" wrapText="1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left"/>
    </xf>
    <xf numFmtId="0" fontId="2" fillId="0" borderId="0" xfId="1" applyBorder="1" applyAlignment="1">
      <alignment horizontal="left"/>
    </xf>
    <xf numFmtId="0" fontId="0" fillId="2" borderId="0" xfId="0" applyFill="1" applyAlignment="1">
      <alignment horizontal="left"/>
    </xf>
    <xf numFmtId="0" fontId="5" fillId="2" borderId="0" xfId="0" applyFont="1" applyFill="1" applyAlignment="1">
      <alignment horizontal="left" vertical="center"/>
    </xf>
    <xf numFmtId="0" fontId="0" fillId="10" borderId="18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0" xfId="0" applyAlignment="1" applyProtection="1">
      <alignment horizontal="center" wrapText="1"/>
      <protection locked="0"/>
    </xf>
    <xf numFmtId="170" fontId="0" fillId="10" borderId="18" xfId="0" applyNumberFormat="1" applyFill="1" applyBorder="1" applyAlignment="1">
      <alignment horizontal="center" vertical="center"/>
    </xf>
    <xf numFmtId="0" fontId="5" fillId="0" borderId="28" xfId="2" applyNumberFormat="1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0" xfId="0" applyFont="1"/>
    <xf numFmtId="175" fontId="0" fillId="0" borderId="0" xfId="0" applyNumberFormat="1"/>
    <xf numFmtId="0" fontId="5" fillId="0" borderId="4" xfId="0" applyFont="1" applyBorder="1" applyAlignment="1">
      <alignment horizontal="left" vertical="center"/>
    </xf>
    <xf numFmtId="14" fontId="5" fillId="0" borderId="4" xfId="0" applyNumberFormat="1" applyFont="1" applyBorder="1" applyAlignment="1">
      <alignment horizontal="left" vertical="center"/>
    </xf>
    <xf numFmtId="19" fontId="5" fillId="0" borderId="28" xfId="0" applyNumberFormat="1" applyFont="1" applyBorder="1" applyAlignment="1">
      <alignment horizontal="left" vertical="center" shrinkToFit="1"/>
    </xf>
    <xf numFmtId="0" fontId="5" fillId="0" borderId="28" xfId="0" applyFont="1" applyBorder="1" applyAlignment="1">
      <alignment horizontal="left" vertical="center"/>
    </xf>
    <xf numFmtId="0" fontId="5" fillId="0" borderId="28" xfId="0" applyFont="1" applyBorder="1" applyAlignment="1">
      <alignment horizontal="left" vertical="center" wrapText="1"/>
    </xf>
    <xf numFmtId="0" fontId="5" fillId="0" borderId="11" xfId="0" applyFont="1" applyBorder="1" applyAlignment="1" applyProtection="1">
      <alignment horizontal="left" vertical="center" wrapText="1"/>
      <protection locked="0"/>
    </xf>
    <xf numFmtId="0" fontId="5" fillId="0" borderId="11" xfId="0" applyFont="1" applyBorder="1" applyAlignment="1">
      <alignment horizontal="left" vertical="center"/>
    </xf>
    <xf numFmtId="0" fontId="5" fillId="0" borderId="11" xfId="0" applyFont="1" applyBorder="1" applyAlignment="1">
      <alignment horizontal="left" vertical="center" shrinkToFit="1"/>
    </xf>
    <xf numFmtId="0" fontId="5" fillId="0" borderId="11" xfId="2" applyNumberFormat="1" applyFont="1" applyFill="1" applyBorder="1" applyAlignment="1">
      <alignment horizontal="left" vertical="center"/>
    </xf>
    <xf numFmtId="0" fontId="5" fillId="0" borderId="11" xfId="0" applyFont="1" applyBorder="1" applyAlignment="1">
      <alignment horizontal="left" vertical="center" wrapText="1"/>
    </xf>
    <xf numFmtId="0" fontId="0" fillId="13" borderId="1" xfId="0" applyFill="1" applyBorder="1"/>
    <xf numFmtId="0" fontId="4" fillId="0" borderId="31" xfId="0" applyFont="1" applyBorder="1"/>
    <xf numFmtId="0" fontId="4" fillId="0" borderId="32" xfId="0" applyFont="1" applyBorder="1"/>
    <xf numFmtId="0" fontId="0" fillId="11" borderId="33" xfId="0" applyFill="1" applyBorder="1" applyAlignment="1">
      <alignment horizontal="center"/>
    </xf>
    <xf numFmtId="0" fontId="0" fillId="11" borderId="34" xfId="0" applyFill="1" applyBorder="1" applyAlignment="1">
      <alignment horizontal="center"/>
    </xf>
    <xf numFmtId="0" fontId="0" fillId="11" borderId="35" xfId="0" applyFill="1" applyBorder="1" applyAlignment="1">
      <alignment horizontal="center"/>
    </xf>
    <xf numFmtId="0" fontId="0" fillId="11" borderId="36" xfId="0" applyFill="1" applyBorder="1" applyAlignment="1">
      <alignment horizontal="center"/>
    </xf>
    <xf numFmtId="0" fontId="5" fillId="11" borderId="33" xfId="0" applyFont="1" applyFill="1" applyBorder="1" applyAlignment="1">
      <alignment horizontal="center"/>
    </xf>
    <xf numFmtId="0" fontId="5" fillId="11" borderId="34" xfId="0" applyFont="1" applyFill="1" applyBorder="1" applyAlignment="1">
      <alignment horizontal="center"/>
    </xf>
    <xf numFmtId="0" fontId="5" fillId="11" borderId="35" xfId="0" applyFont="1" applyFill="1" applyBorder="1" applyAlignment="1">
      <alignment horizontal="center"/>
    </xf>
    <xf numFmtId="0" fontId="5" fillId="11" borderId="36" xfId="0" applyFont="1" applyFill="1" applyBorder="1" applyAlignment="1">
      <alignment horizontal="center"/>
    </xf>
    <xf numFmtId="0" fontId="22" fillId="9" borderId="8" xfId="0" applyFont="1" applyFill="1" applyBorder="1"/>
    <xf numFmtId="0" fontId="22" fillId="9" borderId="3" xfId="0" applyFont="1" applyFill="1" applyBorder="1"/>
    <xf numFmtId="0" fontId="22" fillId="9" borderId="7" xfId="0" applyFont="1" applyFill="1" applyBorder="1"/>
    <xf numFmtId="0" fontId="6" fillId="10" borderId="5" xfId="0" applyFont="1" applyFill="1" applyBorder="1" applyAlignment="1">
      <alignment horizontal="left" vertical="center"/>
    </xf>
    <xf numFmtId="0" fontId="6" fillId="10" borderId="21" xfId="0" applyFont="1" applyFill="1" applyBorder="1" applyAlignment="1">
      <alignment horizontal="left" vertical="center"/>
    </xf>
    <xf numFmtId="0" fontId="23" fillId="9" borderId="1" xfId="0" applyFont="1" applyFill="1" applyBorder="1" applyAlignment="1">
      <alignment horizontal="left" vertical="center"/>
    </xf>
    <xf numFmtId="0" fontId="23" fillId="9" borderId="1" xfId="0" applyFont="1" applyFill="1" applyBorder="1" applyAlignment="1">
      <alignment horizontal="left" vertical="center" shrinkToFit="1"/>
    </xf>
    <xf numFmtId="0" fontId="23" fillId="9" borderId="1" xfId="2" applyNumberFormat="1" applyFont="1" applyFill="1" applyBorder="1" applyAlignment="1">
      <alignment horizontal="left" vertical="center"/>
    </xf>
    <xf numFmtId="0" fontId="23" fillId="9" borderId="1" xfId="0" applyFont="1" applyFill="1" applyBorder="1" applyAlignment="1" applyProtection="1">
      <alignment horizontal="left" vertical="center"/>
      <protection locked="0"/>
    </xf>
    <xf numFmtId="0" fontId="23" fillId="9" borderId="8" xfId="0" applyFont="1" applyFill="1" applyBorder="1" applyAlignment="1">
      <alignment horizontal="left" vertical="center"/>
    </xf>
    <xf numFmtId="0" fontId="23" fillId="9" borderId="3" xfId="0" applyFont="1" applyFill="1" applyBorder="1" applyAlignment="1">
      <alignment horizontal="left" vertical="center"/>
    </xf>
    <xf numFmtId="0" fontId="23" fillId="9" borderId="3" xfId="0" applyFont="1" applyFill="1" applyBorder="1" applyAlignment="1">
      <alignment horizontal="left" vertical="center" shrinkToFit="1"/>
    </xf>
    <xf numFmtId="0" fontId="23" fillId="9" borderId="3" xfId="2" applyNumberFormat="1" applyFont="1" applyFill="1" applyBorder="1" applyAlignment="1">
      <alignment horizontal="left" vertical="center"/>
    </xf>
    <xf numFmtId="0" fontId="23" fillId="9" borderId="3" xfId="0" applyFont="1" applyFill="1" applyBorder="1" applyAlignment="1" applyProtection="1">
      <alignment horizontal="left" vertical="center"/>
      <protection locked="0"/>
    </xf>
    <xf numFmtId="0" fontId="5" fillId="0" borderId="1" xfId="0" applyFont="1" applyBorder="1" applyAlignment="1">
      <alignment horizontal="left" vertical="center" shrinkToFit="1"/>
    </xf>
    <xf numFmtId="0" fontId="5" fillId="0" borderId="1" xfId="2" applyNumberFormat="1" applyFont="1" applyFill="1" applyBorder="1" applyAlignment="1">
      <alignment horizontal="left" vertical="center"/>
    </xf>
    <xf numFmtId="14" fontId="5" fillId="0" borderId="1" xfId="0" applyNumberFormat="1" applyFont="1" applyBorder="1" applyAlignment="1">
      <alignment horizontal="left" vertical="center"/>
    </xf>
    <xf numFmtId="19" fontId="5" fillId="0" borderId="1" xfId="0" applyNumberFormat="1" applyFont="1" applyBorder="1" applyAlignment="1">
      <alignment horizontal="left" vertical="center"/>
    </xf>
    <xf numFmtId="0" fontId="0" fillId="11" borderId="37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39" xfId="0" applyFill="1" applyBorder="1" applyAlignment="1">
      <alignment horizontal="center"/>
    </xf>
    <xf numFmtId="0" fontId="0" fillId="11" borderId="40" xfId="0" applyFill="1" applyBorder="1" applyAlignment="1">
      <alignment horizontal="center"/>
    </xf>
    <xf numFmtId="0" fontId="5" fillId="11" borderId="39" xfId="0" applyFont="1" applyFill="1" applyBorder="1" applyAlignment="1">
      <alignment horizontal="center"/>
    </xf>
    <xf numFmtId="0" fontId="5" fillId="11" borderId="40" xfId="0" applyFont="1" applyFill="1" applyBorder="1" applyAlignment="1">
      <alignment horizontal="center"/>
    </xf>
    <xf numFmtId="0" fontId="5" fillId="11" borderId="37" xfId="0" applyFont="1" applyFill="1" applyBorder="1" applyAlignment="1">
      <alignment horizontal="center"/>
    </xf>
    <xf numFmtId="0" fontId="5" fillId="11" borderId="38" xfId="0" applyFont="1" applyFill="1" applyBorder="1" applyAlignment="1">
      <alignment horizontal="center"/>
    </xf>
    <xf numFmtId="0" fontId="4" fillId="0" borderId="46" xfId="0" applyFont="1" applyBorder="1"/>
    <xf numFmtId="164" fontId="5" fillId="0" borderId="28" xfId="0" applyNumberFormat="1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left" vertical="center" wrapText="1"/>
    </xf>
    <xf numFmtId="0" fontId="0" fillId="12" borderId="3" xfId="0" applyFill="1" applyBorder="1"/>
    <xf numFmtId="0" fontId="0" fillId="11" borderId="1" xfId="0" applyFill="1" applyBorder="1"/>
    <xf numFmtId="14" fontId="0" fillId="10" borderId="18" xfId="0" applyNumberFormat="1" applyFill="1" applyBorder="1" applyAlignment="1">
      <alignment horizontal="center" vertical="center"/>
    </xf>
    <xf numFmtId="7" fontId="5" fillId="0" borderId="1" xfId="2" applyNumberFormat="1" applyFont="1" applyFill="1" applyBorder="1" applyAlignment="1">
      <alignment horizontal="left" vertical="center"/>
    </xf>
    <xf numFmtId="0" fontId="32" fillId="3" borderId="8" xfId="0" applyFont="1" applyFill="1" applyBorder="1" applyAlignment="1" applyProtection="1">
      <alignment horizontal="center" vertical="center" wrapText="1"/>
      <protection locked="0"/>
    </xf>
    <xf numFmtId="0" fontId="33" fillId="3" borderId="3" xfId="0" applyFont="1" applyFill="1" applyBorder="1" applyAlignment="1" applyProtection="1">
      <alignment horizontal="center" vertical="center" wrapText="1"/>
      <protection locked="0"/>
    </xf>
    <xf numFmtId="0" fontId="3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5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76" fontId="5" fillId="0" borderId="1" xfId="0" applyNumberFormat="1" applyFont="1" applyBorder="1" applyAlignment="1">
      <alignment horizontal="left" vertical="center"/>
    </xf>
    <xf numFmtId="20" fontId="5" fillId="0" borderId="1" xfId="0" applyNumberFormat="1" applyFont="1" applyBorder="1" applyAlignment="1">
      <alignment horizontal="left" vertical="center"/>
    </xf>
    <xf numFmtId="2" fontId="0" fillId="10" borderId="18" xfId="0" applyNumberFormat="1" applyFill="1" applyBorder="1" applyAlignment="1">
      <alignment horizontal="center" vertical="center"/>
    </xf>
    <xf numFmtId="20" fontId="0" fillId="10" borderId="18" xfId="0" applyNumberFormat="1" applyFill="1" applyBorder="1" applyAlignment="1">
      <alignment horizontal="center" vertical="center"/>
    </xf>
    <xf numFmtId="7" fontId="5" fillId="0" borderId="1" xfId="0" applyNumberFormat="1" applyFont="1" applyBorder="1" applyAlignment="1">
      <alignment horizontal="left" vertical="center" shrinkToFit="1"/>
    </xf>
    <xf numFmtId="0" fontId="6" fillId="0" borderId="5" xfId="0" applyFont="1" applyBorder="1" applyAlignment="1">
      <alignment horizontal="left"/>
    </xf>
    <xf numFmtId="14" fontId="5" fillId="0" borderId="1" xfId="0" applyNumberFormat="1" applyFont="1" applyBorder="1"/>
    <xf numFmtId="175" fontId="5" fillId="0" borderId="1" xfId="0" applyNumberFormat="1" applyFont="1" applyBorder="1"/>
    <xf numFmtId="0" fontId="5" fillId="0" borderId="4" xfId="0" applyFont="1" applyBorder="1"/>
    <xf numFmtId="7" fontId="5" fillId="0" borderId="1" xfId="0" applyNumberFormat="1" applyFont="1" applyBorder="1"/>
    <xf numFmtId="1" fontId="22" fillId="9" borderId="3" xfId="0" applyNumberFormat="1" applyFont="1" applyFill="1" applyBorder="1"/>
    <xf numFmtId="1" fontId="0" fillId="0" borderId="0" xfId="0" applyNumberFormat="1"/>
    <xf numFmtId="0" fontId="6" fillId="4" borderId="47" xfId="0" applyFont="1" applyFill="1" applyBorder="1" applyAlignment="1">
      <alignment horizontal="left" vertical="center"/>
    </xf>
    <xf numFmtId="0" fontId="6" fillId="4" borderId="18" xfId="0" applyFont="1" applyFill="1" applyBorder="1" applyAlignment="1" applyProtection="1">
      <alignment horizontal="left" vertical="center" wrapText="1"/>
      <protection locked="0"/>
    </xf>
    <xf numFmtId="0" fontId="6" fillId="4" borderId="18" xfId="0" applyFont="1" applyFill="1" applyBorder="1" applyAlignment="1">
      <alignment horizontal="left" vertical="center"/>
    </xf>
    <xf numFmtId="0" fontId="6" fillId="4" borderId="18" xfId="0" applyFont="1" applyFill="1" applyBorder="1" applyAlignment="1">
      <alignment horizontal="left" vertical="center" wrapText="1"/>
    </xf>
    <xf numFmtId="0" fontId="6" fillId="4" borderId="18" xfId="0" applyFont="1" applyFill="1" applyBorder="1" applyAlignment="1">
      <alignment horizontal="left" vertical="center" shrinkToFit="1"/>
    </xf>
    <xf numFmtId="0" fontId="6" fillId="4" borderId="18" xfId="2" applyNumberFormat="1" applyFont="1" applyFill="1" applyBorder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34" fillId="0" borderId="0" xfId="0" applyFont="1"/>
    <xf numFmtId="0" fontId="0" fillId="10" borderId="47" xfId="0" applyFill="1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14" fontId="0" fillId="10" borderId="18" xfId="0" applyNumberFormat="1" applyFill="1" applyBorder="1" applyAlignment="1">
      <alignment horizontal="left" vertical="center"/>
    </xf>
    <xf numFmtId="175" fontId="0" fillId="10" borderId="18" xfId="0" applyNumberFormat="1" applyFill="1" applyBorder="1" applyAlignment="1">
      <alignment horizontal="left" vertical="center"/>
    </xf>
    <xf numFmtId="0" fontId="0" fillId="10" borderId="18" xfId="0" applyFill="1" applyBorder="1" applyAlignment="1">
      <alignment horizontal="left" vertical="center"/>
    </xf>
    <xf numFmtId="170" fontId="0" fillId="10" borderId="18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35" fillId="9" borderId="17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25" fillId="0" borderId="50" xfId="0" applyFont="1" applyBorder="1" applyAlignment="1" applyProtection="1">
      <alignment horizontal="left" vertical="center" wrapText="1"/>
      <protection locked="0"/>
    </xf>
    <xf numFmtId="3" fontId="26" fillId="10" borderId="51" xfId="0" applyNumberFormat="1" applyFont="1" applyFill="1" applyBorder="1" applyAlignment="1">
      <alignment horizontal="left" vertical="center"/>
    </xf>
    <xf numFmtId="0" fontId="24" fillId="0" borderId="51" xfId="0" applyFont="1" applyBorder="1" applyAlignment="1">
      <alignment horizontal="left" vertical="center" wrapText="1"/>
    </xf>
    <xf numFmtId="14" fontId="24" fillId="0" borderId="51" xfId="0" applyNumberFormat="1" applyFont="1" applyBorder="1" applyAlignment="1">
      <alignment horizontal="left" vertical="center" wrapText="1"/>
    </xf>
    <xf numFmtId="175" fontId="24" fillId="0" borderId="51" xfId="0" applyNumberFormat="1" applyFont="1" applyBorder="1" applyAlignment="1">
      <alignment horizontal="left" vertical="center" wrapText="1"/>
    </xf>
    <xf numFmtId="0" fontId="26" fillId="10" borderId="51" xfId="0" applyFont="1" applyFill="1" applyBorder="1" applyAlignment="1">
      <alignment horizontal="left" vertical="center" wrapText="1"/>
    </xf>
    <xf numFmtId="170" fontId="26" fillId="10" borderId="51" xfId="0" applyNumberFormat="1" applyFont="1" applyFill="1" applyBorder="1" applyAlignment="1">
      <alignment horizontal="left" vertical="center" wrapText="1"/>
    </xf>
    <xf numFmtId="0" fontId="24" fillId="0" borderId="51" xfId="0" applyFont="1" applyBorder="1" applyAlignment="1">
      <alignment horizontal="left"/>
    </xf>
    <xf numFmtId="14" fontId="24" fillId="10" borderId="51" xfId="0" applyNumberFormat="1" applyFont="1" applyFill="1" applyBorder="1" applyAlignment="1">
      <alignment horizontal="left"/>
    </xf>
    <xf numFmtId="175" fontId="24" fillId="10" borderId="51" xfId="0" applyNumberFormat="1" applyFont="1" applyFill="1" applyBorder="1" applyAlignment="1">
      <alignment horizontal="left"/>
    </xf>
    <xf numFmtId="0" fontId="24" fillId="10" borderId="51" xfId="0" applyFont="1" applyFill="1" applyBorder="1" applyAlignment="1">
      <alignment horizontal="left"/>
    </xf>
    <xf numFmtId="1" fontId="24" fillId="10" borderId="51" xfId="0" applyNumberFormat="1" applyFont="1" applyFill="1" applyBorder="1" applyAlignment="1">
      <alignment horizontal="left"/>
    </xf>
    <xf numFmtId="170" fontId="24" fillId="10" borderId="51" xfId="0" applyNumberFormat="1" applyFont="1" applyFill="1" applyBorder="1" applyAlignment="1">
      <alignment horizontal="left"/>
    </xf>
    <xf numFmtId="16" fontId="24" fillId="10" borderId="51" xfId="0" applyNumberFormat="1" applyFont="1" applyFill="1" applyBorder="1" applyAlignment="1">
      <alignment horizontal="left"/>
    </xf>
    <xf numFmtId="0" fontId="27" fillId="0" borderId="51" xfId="0" applyFont="1" applyBorder="1" applyAlignment="1">
      <alignment horizontal="left" wrapText="1"/>
    </xf>
    <xf numFmtId="0" fontId="25" fillId="0" borderId="35" xfId="0" applyFont="1" applyBorder="1" applyAlignment="1" applyProtection="1">
      <alignment horizontal="left" vertical="center" wrapText="1"/>
      <protection locked="0"/>
    </xf>
    <xf numFmtId="0" fontId="26" fillId="10" borderId="36" xfId="0" applyFont="1" applyFill="1" applyBorder="1" applyAlignment="1">
      <alignment horizontal="left" vertical="center"/>
    </xf>
    <xf numFmtId="0" fontId="25" fillId="0" borderId="50" xfId="0" applyFont="1" applyBorder="1" applyAlignment="1" applyProtection="1">
      <alignment horizontal="left" vertical="center"/>
      <protection locked="0"/>
    </xf>
    <xf numFmtId="3" fontId="13" fillId="10" borderId="51" xfId="0" applyNumberFormat="1" applyFont="1" applyFill="1" applyBorder="1" applyAlignment="1">
      <alignment horizontal="left" vertical="center"/>
    </xf>
    <xf numFmtId="0" fontId="25" fillId="0" borderId="52" xfId="0" applyFont="1" applyBorder="1" applyAlignment="1" applyProtection="1">
      <alignment horizontal="left" vertical="center"/>
      <protection locked="0"/>
    </xf>
    <xf numFmtId="16" fontId="25" fillId="0" borderId="50" xfId="0" applyNumberFormat="1" applyFont="1" applyBorder="1" applyAlignment="1" applyProtection="1">
      <alignment horizontal="left" vertical="center"/>
      <protection locked="0"/>
    </xf>
    <xf numFmtId="20" fontId="25" fillId="0" borderId="50" xfId="0" applyNumberFormat="1" applyFont="1" applyBorder="1" applyAlignment="1" applyProtection="1">
      <alignment horizontal="left" vertical="center"/>
      <protection locked="0"/>
    </xf>
    <xf numFmtId="173" fontId="13" fillId="10" borderId="51" xfId="0" applyNumberFormat="1" applyFont="1" applyFill="1" applyBorder="1" applyAlignment="1">
      <alignment horizontal="left" vertical="center"/>
    </xf>
    <xf numFmtId="174" fontId="13" fillId="10" borderId="51" xfId="0" applyNumberFormat="1" applyFont="1" applyFill="1" applyBorder="1" applyAlignment="1">
      <alignment horizontal="left" vertical="center"/>
    </xf>
    <xf numFmtId="170" fontId="13" fillId="10" borderId="51" xfId="0" applyNumberFormat="1" applyFont="1" applyFill="1" applyBorder="1" applyAlignment="1">
      <alignment horizontal="left" vertical="center"/>
    </xf>
    <xf numFmtId="3" fontId="13" fillId="2" borderId="51" xfId="0" applyNumberFormat="1" applyFont="1" applyFill="1" applyBorder="1" applyAlignment="1">
      <alignment horizontal="left" vertical="center"/>
    </xf>
    <xf numFmtId="0" fontId="28" fillId="2" borderId="50" xfId="0" applyFont="1" applyFill="1" applyBorder="1" applyAlignment="1" applyProtection="1">
      <alignment horizontal="left" vertical="center"/>
      <protection locked="0"/>
    </xf>
    <xf numFmtId="0" fontId="28" fillId="2" borderId="35" xfId="0" applyFont="1" applyFill="1" applyBorder="1" applyAlignment="1" applyProtection="1">
      <alignment horizontal="left" vertical="center"/>
      <protection locked="0"/>
    </xf>
    <xf numFmtId="3" fontId="13" fillId="2" borderId="36" xfId="0" applyNumberFormat="1" applyFont="1" applyFill="1" applyBorder="1" applyAlignment="1">
      <alignment horizontal="left" vertical="center"/>
    </xf>
    <xf numFmtId="0" fontId="6" fillId="10" borderId="9" xfId="0" applyFont="1" applyFill="1" applyBorder="1" applyAlignment="1">
      <alignment horizontal="left" vertical="center"/>
    </xf>
    <xf numFmtId="0" fontId="5" fillId="0" borderId="5" xfId="0" applyFont="1" applyBorder="1"/>
    <xf numFmtId="1" fontId="5" fillId="0" borderId="1" xfId="0" applyNumberFormat="1" applyFont="1" applyBorder="1"/>
    <xf numFmtId="0" fontId="32" fillId="15" borderId="46" xfId="0" applyFont="1" applyFill="1" applyBorder="1" applyAlignment="1">
      <alignment horizontal="center" vertical="center" wrapText="1"/>
    </xf>
    <xf numFmtId="0" fontId="32" fillId="15" borderId="43" xfId="0" applyFont="1" applyFill="1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10" fillId="0" borderId="26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0" fontId="36" fillId="9" borderId="33" xfId="0" applyFont="1" applyFill="1" applyBorder="1" applyAlignment="1" applyProtection="1">
      <alignment horizontal="center" vertical="center" wrapText="1"/>
      <protection locked="0"/>
    </xf>
    <xf numFmtId="0" fontId="36" fillId="9" borderId="34" xfId="0" applyFont="1" applyFill="1" applyBorder="1" applyAlignment="1" applyProtection="1">
      <alignment horizontal="center" vertical="center" wrapText="1"/>
      <protection locked="0"/>
    </xf>
    <xf numFmtId="0" fontId="37" fillId="9" borderId="20" xfId="0" applyFont="1" applyFill="1" applyBorder="1" applyAlignment="1" applyProtection="1">
      <alignment horizontal="center" vertical="center" wrapText="1"/>
      <protection locked="0"/>
    </xf>
    <xf numFmtId="0" fontId="37" fillId="9" borderId="49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22" xfId="0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 applyProtection="1">
      <alignment horizontal="center" vertical="center"/>
      <protection locked="0"/>
    </xf>
    <xf numFmtId="0" fontId="10" fillId="0" borderId="24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24" xfId="0" applyFont="1" applyBorder="1" applyAlignment="1" applyProtection="1">
      <alignment horizontal="center" wrapText="1"/>
      <protection locked="0"/>
    </xf>
    <xf numFmtId="0" fontId="10" fillId="0" borderId="25" xfId="0" applyFont="1" applyBorder="1" applyAlignment="1" applyProtection="1">
      <alignment horizontal="center" wrapText="1"/>
      <protection locked="0"/>
    </xf>
    <xf numFmtId="0" fontId="10" fillId="0" borderId="26" xfId="0" applyFont="1" applyBorder="1" applyAlignment="1" applyProtection="1">
      <alignment horizontal="center" wrapText="1"/>
      <protection locked="0"/>
    </xf>
    <xf numFmtId="0" fontId="10" fillId="0" borderId="27" xfId="0" applyFont="1" applyBorder="1" applyAlignment="1" applyProtection="1">
      <alignment horizontal="center" wrapText="1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wrapText="1"/>
      <protection locked="0"/>
    </xf>
    <xf numFmtId="0" fontId="10" fillId="0" borderId="22" xfId="0" applyFont="1" applyBorder="1" applyAlignment="1" applyProtection="1">
      <alignment horizontal="center" wrapText="1"/>
      <protection locked="0"/>
    </xf>
    <xf numFmtId="0" fontId="10" fillId="0" borderId="23" xfId="0" applyFont="1" applyBorder="1" applyAlignment="1" applyProtection="1">
      <alignment horizontal="center" wrapText="1"/>
      <protection locked="0"/>
    </xf>
    <xf numFmtId="0" fontId="4" fillId="0" borderId="41" xfId="0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 wrapText="1"/>
    </xf>
    <xf numFmtId="0" fontId="4" fillId="0" borderId="43" xfId="0" applyFont="1" applyBorder="1" applyAlignment="1">
      <alignment horizontal="left" vertical="center" wrapText="1"/>
    </xf>
    <xf numFmtId="0" fontId="4" fillId="0" borderId="41" xfId="0" applyFont="1" applyBorder="1" applyAlignment="1">
      <alignment horizontal="center" vertical="center" wrapText="1"/>
    </xf>
    <xf numFmtId="0" fontId="4" fillId="0" borderId="42" xfId="0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29" fillId="14" borderId="17" xfId="0" applyFont="1" applyFill="1" applyBorder="1" applyAlignment="1">
      <alignment horizontal="center"/>
    </xf>
    <xf numFmtId="0" fontId="29" fillId="14" borderId="29" xfId="0" applyFont="1" applyFill="1" applyBorder="1" applyAlignment="1">
      <alignment horizontal="center"/>
    </xf>
    <xf numFmtId="0" fontId="29" fillId="14" borderId="30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3" xfId="0" applyFont="1" applyBorder="1" applyAlignment="1">
      <alignment horizontal="center"/>
    </xf>
  </cellXfs>
  <cellStyles count="6">
    <cellStyle name="Hipervínculo" xfId="1" builtinId="8"/>
    <cellStyle name="Moneda [0] 2" xfId="2" xr:uid="{6D9AEB85-5574-41CE-8568-B42299DE02F2}"/>
    <cellStyle name="Moneda [0] 2 2" xfId="4" xr:uid="{25B5AED1-2681-4500-8E47-D26312E7F048}"/>
    <cellStyle name="Moneda 2" xfId="3" xr:uid="{5487FA40-89F3-40C2-9F52-980639D1A8A3}"/>
    <cellStyle name="Normal" xfId="0" builtinId="0"/>
    <cellStyle name="Porcentaje" xfId="5" builtinId="5"/>
  </cellStyles>
  <dxfs count="510"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&quot;$&quot;#,##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&quot;$&quot;#,##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[$-1540A]hh:mm;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left" vertical="center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5" formatCode="[$-F400]h:mm:ss\ AM/PM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&quot;$&quot;#,##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&quot;$&quot;#,##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[$-1540A]hh:mm;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&quot;$&quot;#,##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&quot;$&quot;#,##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2" formatCode="[$-1540A]hh:mm;@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7C80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FFFFCC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FFFFCC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ill>
        <patternFill>
          <bgColor rgb="FFFF7C80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3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protection locked="0" hidden="0"/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66"/>
      <color rgb="FFFF7C80"/>
      <color rgb="FFCCFFCC"/>
      <color rgb="FFFFFFCC"/>
      <color rgb="FFFFFF99"/>
      <color rgb="FFFF5050"/>
      <color rgb="FF111111"/>
      <color rgb="FF333333"/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0</xdr:col>
      <xdr:colOff>1491776</xdr:colOff>
      <xdr:row>22</xdr:row>
      <xdr:rowOff>166108</xdr:rowOff>
    </xdr:to>
    <xdr:sp macro="[0]!Agregar_Ingreso_a_INGRESOS" textlink="">
      <xdr:nvSpPr>
        <xdr:cNvPr id="2" name="Rectángulo 1">
          <a:extLst>
            <a:ext uri="{FF2B5EF4-FFF2-40B4-BE49-F238E27FC236}">
              <a16:creationId xmlns:a16="http://schemas.microsoft.com/office/drawing/2014/main" id="{030A41B5-7FDF-A8D2-B034-968D8FA2CE7D}"/>
            </a:ext>
          </a:extLst>
        </xdr:cNvPr>
        <xdr:cNvSpPr/>
      </xdr:nvSpPr>
      <xdr:spPr>
        <a:xfrm>
          <a:off x="0" y="3781778"/>
          <a:ext cx="1491776" cy="523589"/>
        </a:xfrm>
        <a:prstGeom prst="rect">
          <a:avLst/>
        </a:prstGeom>
        <a:solidFill>
          <a:srgbClr val="FFFF00"/>
        </a:solidFill>
        <a:ln w="19050">
          <a:solidFill>
            <a:schemeClr val="tx1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ysClr val="windowText" lastClr="000000"/>
              </a:solidFill>
            </a:rPr>
            <a:t>AGREGAR</a:t>
          </a:r>
          <a:r>
            <a:rPr lang="es-CL" sz="1400" b="1" baseline="0">
              <a:solidFill>
                <a:sysClr val="windowText" lastClr="000000"/>
              </a:solidFill>
            </a:rPr>
            <a:t> INGRESO</a:t>
          </a:r>
        </a:p>
        <a:p>
          <a:pPr algn="ctr"/>
          <a:endParaRPr lang="es-CL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1197</xdr:colOff>
      <xdr:row>22</xdr:row>
      <xdr:rowOff>166108</xdr:rowOff>
    </xdr:to>
    <xdr:sp macro="[0]!Limpiar_ingreso" textlink="">
      <xdr:nvSpPr>
        <xdr:cNvPr id="4" name="Rectángulo 3">
          <a:extLst>
            <a:ext uri="{FF2B5EF4-FFF2-40B4-BE49-F238E27FC236}">
              <a16:creationId xmlns:a16="http://schemas.microsoft.com/office/drawing/2014/main" id="{04112095-9EF4-46DA-8BE0-897C3EF88795}"/>
            </a:ext>
          </a:extLst>
        </xdr:cNvPr>
        <xdr:cNvSpPr/>
      </xdr:nvSpPr>
      <xdr:spPr>
        <a:xfrm>
          <a:off x="1590842" y="3803316"/>
          <a:ext cx="1491776" cy="527055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800" b="1"/>
            <a:t>LIMPIAR</a:t>
          </a:r>
        </a:p>
        <a:p>
          <a:pPr algn="ctr"/>
          <a:endParaRPr lang="es-CL" sz="1800" b="1"/>
        </a:p>
      </xdr:txBody>
    </xdr:sp>
    <xdr:clientData/>
  </xdr:twoCellAnchor>
  <xdr:oneCellAnchor>
    <xdr:from>
      <xdr:col>3</xdr:col>
      <xdr:colOff>12493</xdr:colOff>
      <xdr:row>21</xdr:row>
      <xdr:rowOff>125499</xdr:rowOff>
    </xdr:from>
    <xdr:ext cx="1402160" cy="857481"/>
    <xdr:pic>
      <xdr:nvPicPr>
        <xdr:cNvPr id="3" name="Imagen 2">
          <a:extLst>
            <a:ext uri="{FF2B5EF4-FFF2-40B4-BE49-F238E27FC236}">
              <a16:creationId xmlns:a16="http://schemas.microsoft.com/office/drawing/2014/main" id="{17E635B6-B34E-4021-90CF-FC15EF7D2A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6149" y="4435171"/>
          <a:ext cx="1402160" cy="857481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640080</xdr:colOff>
      <xdr:row>22</xdr:row>
      <xdr:rowOff>145716</xdr:rowOff>
    </xdr:from>
    <xdr:to>
      <xdr:col>4</xdr:col>
      <xdr:colOff>1828259</xdr:colOff>
      <xdr:row>25</xdr:row>
      <xdr:rowOff>128944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FDDE13E0-9EC7-4734-9C2E-7AFC0C4B8D09}"/>
            </a:ext>
          </a:extLst>
        </xdr:cNvPr>
        <xdr:cNvSpPr/>
      </xdr:nvSpPr>
      <xdr:spPr>
        <a:xfrm>
          <a:off x="5631180" y="4854876"/>
          <a:ext cx="1188179" cy="531868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800" b="1"/>
            <a:t>LIMPIAR</a:t>
          </a:r>
        </a:p>
        <a:p>
          <a:pPr algn="ctr"/>
          <a:endParaRPr lang="es-CL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0</xdr:col>
      <xdr:colOff>1491776</xdr:colOff>
      <xdr:row>28</xdr:row>
      <xdr:rowOff>162551</xdr:rowOff>
    </xdr:to>
    <xdr:sp macro="[0]!Agregar_Salida_a_SALIDAS" textlink="">
      <xdr:nvSpPr>
        <xdr:cNvPr id="2" name="Rectángulo 1">
          <a:extLst>
            <a:ext uri="{FF2B5EF4-FFF2-40B4-BE49-F238E27FC236}">
              <a16:creationId xmlns:a16="http://schemas.microsoft.com/office/drawing/2014/main" id="{825EF52E-495A-48C5-B44A-2DF43DCD0F8B}"/>
            </a:ext>
          </a:extLst>
        </xdr:cNvPr>
        <xdr:cNvSpPr/>
      </xdr:nvSpPr>
      <xdr:spPr>
        <a:xfrm>
          <a:off x="0" y="5186039"/>
          <a:ext cx="1491776" cy="532454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ysClr val="windowText" lastClr="000000"/>
              </a:solidFill>
            </a:rPr>
            <a:t>AGREGAR</a:t>
          </a:r>
          <a:r>
            <a:rPr lang="es-CL" sz="1400" b="1" baseline="0">
              <a:solidFill>
                <a:sysClr val="windowText" lastClr="000000"/>
              </a:solidFill>
            </a:rPr>
            <a:t> SALIDA</a:t>
          </a:r>
        </a:p>
      </xdr:txBody>
    </xdr:sp>
    <xdr:clientData/>
  </xdr:twoCellAnchor>
  <xdr:twoCellAnchor>
    <xdr:from>
      <xdr:col>0</xdr:col>
      <xdr:colOff>1589942</xdr:colOff>
      <xdr:row>26</xdr:row>
      <xdr:rowOff>0</xdr:rowOff>
    </xdr:from>
    <xdr:to>
      <xdr:col>2</xdr:col>
      <xdr:colOff>842</xdr:colOff>
      <xdr:row>28</xdr:row>
      <xdr:rowOff>162551</xdr:rowOff>
    </xdr:to>
    <xdr:sp macro="[0]!limpiar_salida" textlink="">
      <xdr:nvSpPr>
        <xdr:cNvPr id="3" name="Rectángulo 2">
          <a:extLst>
            <a:ext uri="{FF2B5EF4-FFF2-40B4-BE49-F238E27FC236}">
              <a16:creationId xmlns:a16="http://schemas.microsoft.com/office/drawing/2014/main" id="{78F07FCE-29E8-4A42-81B1-DA68CD6CA25E}"/>
            </a:ext>
          </a:extLst>
        </xdr:cNvPr>
        <xdr:cNvSpPr/>
      </xdr:nvSpPr>
      <xdr:spPr>
        <a:xfrm>
          <a:off x="1589942" y="5186039"/>
          <a:ext cx="1495890" cy="532454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800" b="1"/>
            <a:t>LIMPIAR</a:t>
          </a:r>
        </a:p>
      </xdr:txBody>
    </xdr:sp>
    <xdr:clientData/>
  </xdr:twoCellAnchor>
  <xdr:oneCellAnchor>
    <xdr:from>
      <xdr:col>3</xdr:col>
      <xdr:colOff>122772</xdr:colOff>
      <xdr:row>30</xdr:row>
      <xdr:rowOff>120883</xdr:rowOff>
    </xdr:from>
    <xdr:ext cx="1262684" cy="710817"/>
    <xdr:pic>
      <xdr:nvPicPr>
        <xdr:cNvPr id="4" name="Imagen 3">
          <a:extLst>
            <a:ext uri="{FF2B5EF4-FFF2-40B4-BE49-F238E27FC236}">
              <a16:creationId xmlns:a16="http://schemas.microsoft.com/office/drawing/2014/main" id="{6142293B-BEB9-403E-92BA-D7E2CB46B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4717" y="6147610"/>
          <a:ext cx="1262684" cy="710817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548640</xdr:colOff>
      <xdr:row>31</xdr:row>
      <xdr:rowOff>60960</xdr:rowOff>
    </xdr:from>
    <xdr:to>
      <xdr:col>4</xdr:col>
      <xdr:colOff>1736819</xdr:colOff>
      <xdr:row>34</xdr:row>
      <xdr:rowOff>36568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2E2DDEF9-BAAD-48E5-8CB3-884AD3BC6F2E}"/>
            </a:ext>
          </a:extLst>
        </xdr:cNvPr>
        <xdr:cNvSpPr/>
      </xdr:nvSpPr>
      <xdr:spPr>
        <a:xfrm>
          <a:off x="6103620" y="6972300"/>
          <a:ext cx="1188179" cy="531868"/>
        </a:xfrm>
        <a:prstGeom prst="rect">
          <a:avLst/>
        </a:prstGeom>
        <a:ln w="19050">
          <a:solidFill>
            <a:schemeClr val="tx1"/>
          </a:solidFill>
        </a:ln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800" b="1"/>
            <a:t>LIMPIAR</a:t>
          </a:r>
        </a:p>
        <a:p>
          <a:pPr algn="ctr"/>
          <a:endParaRPr lang="es-CL" sz="18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751527-C5DE-4227-95D2-3404A77863A1}" name="LISTA_CLIENTES" displayName="LISTA_CLIENTES" ref="A1:F190" totalsRowShown="0" headerRowDxfId="508" headerRowBorderDxfId="507" tableBorderDxfId="506" totalsRowBorderDxfId="505">
  <autoFilter ref="A1:F190" xr:uid="{21751527-C5DE-4227-95D2-3404A77863A1}"/>
  <tableColumns count="6">
    <tableColumn id="1" xr3:uid="{1B5A5279-105E-4E5F-9FF0-EA1EE1E87908}" name="N° CLIENTE" dataDxfId="504"/>
    <tableColumn id="2" xr3:uid="{370A725D-0CCA-4B82-9016-E1ABEC9B5056}" name="CLIENTE" dataDxfId="503"/>
    <tableColumn id="3" xr3:uid="{D86E0EDB-E726-4D23-B833-5782820005E0}" name="RUT" dataDxfId="502"/>
    <tableColumn id="6" xr3:uid="{32CBEA4A-311D-46C3-B1AF-B9A8F1AC4DBB}" name="MEDIA" dataDxfId="501">
      <calculatedColumnFormula>IFERROR(
    AVERAGEIFS(
        HISTORICO_OLD[DÍAS], HISTORICO_OLD[CLIENTE], LISTA_CLIENTES[[#This Row],[CLIENTE]],
        HISTORICO_OLD[DÍAS], "&lt;&gt;0",
        HISTORICO_OLD[DÍAS], "&lt;&gt;"
    ),
"")</calculatedColumnFormula>
    </tableColumn>
    <tableColumn id="7" xr3:uid="{A28F018B-6036-438A-8A5C-E5562F837CED}" name="MODA" dataDxfId="500">
      <calculatedColumnFormula>_xlfn.MODE.SNGL(HISTORICO_OLD[DÍAS])</calculatedColumnFormula>
    </tableColumn>
    <tableColumn id="5" xr3:uid="{85B5C360-44EB-493C-B12C-4683391745B2}" name="TGO" dataDxfId="4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1088F2-47E4-4220-B98C-FD7243426E4C}" name="Carga_V_Inicial" displayName="Carga_V_Inicial" ref="G2:H6" totalsRowShown="0">
  <autoFilter ref="G2:H6" xr:uid="{2E1088F2-47E4-4220-B98C-FD7243426E4C}"/>
  <tableColumns count="2">
    <tableColumn id="1" xr3:uid="{5EED09F8-D3BE-4797-A9C5-6FFBEC1B0F8F}" name="Tipo Carga"/>
    <tableColumn id="2" xr3:uid="{EBC3C04F-B859-4F03-B9FC-279F5FBECC31}" name="Valor Inicial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13EA6E-FA58-44AF-AFD5-1E2E4ACFB68A}" name="INGRESOS2" displayName="INGRESOS2" ref="A2:Q11" totalsRowShown="0" headerRowDxfId="494" dataDxfId="492" headerRowBorderDxfId="493">
  <tableColumns count="17">
    <tableColumn id="1" xr3:uid="{E4DC1102-944D-4803-815C-A861152EFCA4}" name="N° INGRESO" dataDxfId="491"/>
    <tableColumn id="2" xr3:uid="{16137900-CCB3-4730-ACE7-1C2B1C183C95}" name="CLIENTE" dataDxfId="490"/>
    <tableColumn id="3" xr3:uid="{537C1C5E-08FA-40CE-B7F3-3E22CC0344F3}" name="RUT CLIENTE" dataDxfId="489"/>
    <tableColumn id="4" xr3:uid="{0663C59E-1443-472A-BC0F-9A376866A2F7}" name="CONDUCTOR" dataDxfId="488"/>
    <tableColumn id="5" xr3:uid="{EBC3A005-3713-4F19-8FEC-FD729B9900D1}" name="RUT CONDUCTOR" dataDxfId="487"/>
    <tableColumn id="6" xr3:uid="{E8224D90-E2E6-4C7D-9C75-75E6CD27F264}" name="PATENTE" dataDxfId="486"/>
    <tableColumn id="7" xr3:uid="{F8C31390-02D2-418B-A120-CF0751FBD1A0}" name="CONTACTO" dataDxfId="485"/>
    <tableColumn id="8" xr3:uid="{95046567-3065-4BC5-AB66-077E7A77A9EA}" name="FECHA INGRESO" dataDxfId="484"/>
    <tableColumn id="9" xr3:uid="{F38A5D5D-2F12-4CED-9F03-BFDBA5ABD66E}" name="HORA INGRESO" dataDxfId="483"/>
    <tableColumn id="10" xr3:uid="{5E215F56-E685-41C0-8F3F-4988CB9ED0C9}" name="Tipo carga" dataDxfId="482"/>
    <tableColumn id="12" xr3:uid="{B98E7849-7774-4FD0-B048-BD0E95DD6B3B}" name="ACCIÓN" dataDxfId="481"/>
    <tableColumn id="14" xr3:uid="{09FC0FCC-1DC3-4CC9-93D8-34B385D65630}" name="N° CONTENEDOR" dataDxfId="480"/>
    <tableColumn id="15" xr3:uid="{04FFECDA-E8FE-4CDF-A621-8E3FDCA8D087}" name="GUIA" dataDxfId="479"/>
    <tableColumn id="16" xr3:uid="{DAA6D736-523D-4683-A8E8-AF815AB9BBF5}" name="CORTINA" dataDxfId="478"/>
    <tableColumn id="17" xr3:uid="{8DD4AE32-C25C-49B3-A60F-D43F025B769B}" name="N° Sellos" dataDxfId="477"/>
    <tableColumn id="18" xr3:uid="{1B81DFB0-723C-4E0A-87A3-61EF3FDEB6BB}" name="Valor Inicial" dataDxfId="476"/>
    <tableColumn id="19" xr3:uid="{63D29DE3-F795-43A5-B8FD-1B2CA013275C}" name="UBICACIÓN" dataDxfId="475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8F39C82-9D2C-4130-97EA-1CA53B3A0FEE}" name="OCUPACION_UBIC" displayName="OCUPACION_UBIC" ref="A1:Q7" totalsRowShown="0" headerRowDxfId="456" dataDxfId="454" headerRowBorderDxfId="455" tableBorderDxfId="453" totalsRowBorderDxfId="452">
  <autoFilter ref="A1:Q7" xr:uid="{C8F39C82-9D2C-4130-97EA-1CA53B3A0FEE}"/>
  <tableColumns count="17">
    <tableColumn id="1" xr3:uid="{19410F39-5C20-44BD-81BC-7C357F245033}" name="UBIC_KEY" dataDxfId="451"/>
    <tableColumn id="2" xr3:uid="{528D4BF8-BEDC-4DEE-B015-402B7B72B266}" name="FILA" dataDxfId="450"/>
    <tableColumn id="3" xr3:uid="{2CC0BC3B-131C-46FB-80A3-98DC5242C1F3}" name="LADO" dataDxfId="449"/>
    <tableColumn id="4" xr3:uid="{7871DE59-A749-4E67-8FF0-E2F50AE9878E}" name="POS" dataDxfId="448"/>
    <tableColumn id="5" xr3:uid="{3D8ADC6A-E460-4A08-8F3B-CA691D942191}" name="ALTURA" dataDxfId="447"/>
    <tableColumn id="6" xr3:uid="{103D750C-D4EC-4043-92DD-F4DD0A542417}" name="SUBPOS" dataDxfId="446"/>
    <tableColumn id="7" xr3:uid="{3F7B1F1A-8037-42EE-A1B8-9DE4B364705B}" name="OCUPADO_UND" dataDxfId="445"/>
    <tableColumn id="8" xr3:uid="{9CC344F3-0D5E-46B2-8874-1C7F0D228BFB}" name="ESTADO" dataDxfId="444"/>
    <tableColumn id="9" xr3:uid="{351F24D9-FD4B-47E1-9B81-9F34124F50CF}" name="N° CONTENEDOR" dataDxfId="443"/>
    <tableColumn id="10" xr3:uid="{283184FF-5070-4C5B-A0EB-65E52A1CBAC0}" name="CLIENTE" dataDxfId="442"/>
    <tableColumn id="11" xr3:uid="{32FA3F6B-998A-44A1-BAFB-FAE0DC1D2033}" name="TIPO_TXT" dataDxfId="441"/>
    <tableColumn id="12" xr3:uid="{793A0C60-FA64-4E45-AC3E-B45F8946321D}" name="UBIC_KEY_TXT" dataDxfId="440"/>
    <tableColumn id="13" xr3:uid="{0758E5B3-C27F-4E79-974A-D88C5E949995}" name="TGO VIGENTE" dataDxfId="439">
      <calculatedColumnFormula>TODAY() - (_xlfn.XLOOKUP(OCUPACION_UBIC[[#This Row],[N° CONTENEDOR]], INGRESOS[N° CONTENEDOR], INGRESOS[FECHA INGRESO], , , -1) - 1)</calculatedColumnFormula>
    </tableColumn>
    <tableColumn id="14" xr3:uid="{EF895205-FEAF-47E6-BBE5-7940B31352C2}" name="PATIO" dataDxfId="438">
      <calculatedColumnFormula>VALUE(LEFT(OCUPACION_UBIC[[#This Row],[UBIC_KEY]], SEARCH(",", OCUPACION_UBIC[[#This Row],[UBIC_KEY]]) - 1))</calculatedColumnFormula>
    </tableColumn>
    <tableColumn id="15" xr3:uid="{B8A8D920-3F6C-4B8B-9E9F-EC889B363240}" name="TGO ABAJO" dataDxfId="437">
      <calculatedColumnFormula array="1">IF(
    OCUPACION_UBIC[[#This Row],[ALTURA]]=1,
    OCUPACION_UBIC[[#This Row],[TGO VIGENTE]],
    IFERROR(
        INDEX(
            OCUPACION_UBIC[TGO VIGENTE],
            MATCH(
                OCUPACION_UBIC[[#This Row],[FILA]]&amp;OCUPACION_UBIC[[#This Row],[LADO]]&amp;OCUPACION_UBIC[[#This Row],[POS]]&amp;OCUPACION_UBIC[[#This Row],[SUBPOS]]&amp;1,
                OCUPACION_UBIC[FILA]&amp;OCUPACION_UBIC[LADO]&amp;OCUPACION_UBIC[POS]&amp;OCUPACION_UBIC[SUBPOS]&amp;OCUPACION_UBIC[ALTURA],
                0
            )
        ),
        ""
    )
)</calculatedColumnFormula>
    </tableColumn>
    <tableColumn id="16" xr3:uid="{C44ECA08-5333-41AB-96BA-0F0B8700BC55}" name="PUNTAJE" dataDxfId="436">
      <calculatedColumnFormula>_xlfn.LET(
    _xlpm.TGO_in, INGRESO!$B$19,
    _xlpm.patio, OCUPACION_UBIC[[#This Row],[PATIO]],
    _xlpm.altura, OCUPACION_UBIC[[#This Row],[ALTURA]],
    _xlpm.ocupado, OCUPACION_UBIC[[#This Row],[OCUPADO_UND]],
    _xlpm.tgovig_abajo, OCUPACION_UBIC[[#This Row],[TGO ABAJO]],
    _xlpm.pos, OCUPACION_UBIC[[#This Row],[POS]],
    _xlpm.score1, IF(
                (_xlpm.TGO_in&gt;5)*(_xlpm.altura=1)*(_xlpm.ocupado=0),
                300000 + _xlpm.patio*1000 + VALUE(_xlpm.pos),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calculatedColumnFormula>
    </tableColumn>
    <tableColumn id="17" xr3:uid="{89487EB2-4276-46E1-9CEB-39A325A2CB63}" name="UBIC_ID" dataDxfId="43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43D933E-B31D-43FC-8790-242F4528C9A0}" name="CAT_UBIC" displayName="CAT_UBIC" ref="A1:O73" totalsRowShown="0">
  <autoFilter ref="A1:O73" xr:uid="{843D933E-B31D-43FC-8790-242F4528C9A0}"/>
  <tableColumns count="15">
    <tableColumn id="1" xr3:uid="{A6227DB9-82AA-4C5F-8658-BD5F8722D53B}" name="BAHIA"/>
    <tableColumn id="2" xr3:uid="{B29AADFB-B4CF-49A2-8A0E-D1DC62786A66}" name="ALTURA"/>
    <tableColumn id="3" xr3:uid="{56A334B3-E035-4BCD-A8D9-4373CDE662A0}" name="ZONA"/>
    <tableColumn id="4" xr3:uid="{EFD0CC8E-252F-44DA-8027-D3546C2BB290}" name="LADO"/>
    <tableColumn id="5" xr3:uid="{2EB71F1E-8F4C-479D-A34C-E45E71744F5E}" name="UBIC_ID"/>
    <tableColumn id="6" xr3:uid="{1643AB98-71BC-419A-B0C5-338C94F538D0}" name="DESCRIPCION"/>
    <tableColumn id="7" xr3:uid="{E914BBA4-0CFC-4A68-9393-BF02465DD9B8}" name="PATIO"/>
    <tableColumn id="8" xr3:uid="{95B5CB77-13BC-4FD9-A903-9D694D8ED753}" name="FILA"/>
    <tableColumn id="9" xr3:uid="{CF1E938B-9D61-4841-85B7-83B7E694BC3D}" name="POS"/>
    <tableColumn id="10" xr3:uid="{8A4C865B-ECBF-4E6A-82B5-69C976FBA10A}" name="SUBPOS"/>
    <tableColumn id="11" xr3:uid="{8F590C31-4B38-4ADA-828C-4DD1D10BFC1A}" name="UBIC_KEY_TXT"/>
    <tableColumn id="12" xr3:uid="{31C9A182-41C3-4C56-BCEB-37080EE3E89B}" name="OCUPADO_UND" dataDxfId="434">
      <calculatedColumnFormula>IFERROR(
    _xlfn.XLOOKUP(
        CAT_UBIC[[#This Row],[UBIC_KEY_TXT]],
        OCUPACION_UBIC[UBIC_KEY_TXT],
        OCUPACION_UBIC[TGO VIGENTE]
    ),
    ""
)</calculatedColumnFormula>
    </tableColumn>
    <tableColumn id="13" xr3:uid="{8E12C3CA-5821-4F16-B250-6B503BCEFF81}" name="TGO_VIGENTE" dataDxfId="433">
      <calculatedColumnFormula>IFERROR(
    _xlfn.XLOOKUP(
        CAT_UBIC[[#This Row],[UBIC_KEY_TXT]],
        OCUPACION_UBIC[UBIC_KEY_TXT],
        OCUPACION_UBIC[TGO VIGENTE]
    ),
    ""
)</calculatedColumnFormula>
    </tableColumn>
    <tableColumn id="14" xr3:uid="{E366059C-DF1A-4EF0-89B7-C32DF3ADFE56}" name="TGO_ABAJO" dataDxfId="432">
      <calculatedColumnFormula array="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calculatedColumnFormula>
    </tableColumn>
    <tableColumn id="15" xr3:uid="{D7CDE7A0-D0F9-4A0C-A2CE-22B0F3B41194}" name="PUNTAJE" dataDxfId="431">
      <calculatedColumnFormula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F49A5BD-B934-473E-9B6C-2ECFB57E53F8}" name="VIGENTES10" displayName="VIGENTES10" ref="A1:AJ1173" totalsRowShown="0" headerRowDxfId="350" headerRowBorderDxfId="349" tableBorderDxfId="348">
  <tableColumns count="36">
    <tableColumn id="1" xr3:uid="{8886C77C-3EF1-412C-A6EB-9D794A4B2065}" name="N° INGRESO" dataDxfId="347"/>
    <tableColumn id="2" xr3:uid="{C65A14E3-69F9-496A-BAB6-93E6E08D9E00}" name="CLIENTE" dataDxfId="346"/>
    <tableColumn id="3" xr3:uid="{EA7C8D2A-6FFB-4097-92AE-3C8AC76FA76D}" name="RUT CLIENTE" dataDxfId="345"/>
    <tableColumn id="4" xr3:uid="{9D2A5518-6AC9-4101-AD6D-39EF10C4515E}" name="CONDUCTOR" dataDxfId="344"/>
    <tableColumn id="5" xr3:uid="{5AAA18FB-340C-4ACD-A95B-64ACC61BC81E}" name="RUT CONDUCTOR" dataDxfId="343"/>
    <tableColumn id="6" xr3:uid="{3E4F6536-9250-4E19-AE4B-16AEA609A8E0}" name="PATENTE" dataDxfId="342"/>
    <tableColumn id="7" xr3:uid="{1111C8D0-9281-4E39-808F-4BBCE8DAB507}" name="CONTACTO" dataDxfId="341"/>
    <tableColumn id="8" xr3:uid="{D5874EFB-D06F-431B-8751-460B3A00AFAE}" name="FECHA INGRESO" dataDxfId="340"/>
    <tableColumn id="9" xr3:uid="{3758D12D-0D36-47AC-899B-CF8CA2429075}" name="HORA INGRESO" dataDxfId="339"/>
    <tableColumn id="10" xr3:uid="{BA1DA522-FFFE-4BB7-8CC3-2C6B5F7B55AD}" name="Tipo carga" dataDxfId="338"/>
    <tableColumn id="11" xr3:uid="{F79A1AB8-FF4A-4797-9DC8-3C4D03370D20}" name="CANTIDAD" dataDxfId="337"/>
    <tableColumn id="12" xr3:uid="{D95E33B0-22FD-40D7-9CED-56CE1345A25B}" name="ACCIÓN" dataDxfId="336"/>
    <tableColumn id="13" xr3:uid="{CF421793-7147-4E8D-82E3-C202BF97DA21}" name="SOBREDIMENSIONADO" dataDxfId="335"/>
    <tableColumn id="36" xr3:uid="{617D6E7B-EB9C-4B9B-88C1-56F241D36E36}" name="Columna1" dataDxfId="334">
      <calculatedColumnFormula>COUNTIF($O$1:$O$1172,O2)&gt;1</calculatedColumnFormula>
    </tableColumn>
    <tableColumn id="14" xr3:uid="{75AD7F66-3DBE-4DAE-9D39-B343A81E0CB2}" name="CONTENEDORES" dataDxfId="333"/>
    <tableColumn id="15" xr3:uid="{3AB39C8A-BE3D-47C3-9B65-BEEFFFA54C12}" name="GUIA" dataDxfId="332"/>
    <tableColumn id="16" xr3:uid="{0E3BEFA8-E8B5-4521-AAA5-9822074CA777}" name="CORTINA" dataDxfId="331"/>
    <tableColumn id="17" xr3:uid="{772A7BF0-C2C3-42C0-B455-168B52C58B69}" name="N° Sellos" dataDxfId="330"/>
    <tableColumn id="18" xr3:uid="{97FD7566-6C47-4932-B7B9-868E9DE130E2}" name="Valor Inicial" dataDxfId="329" dataCellStyle="Moneda [0] 2">
      <calculatedColumnFormula>IF(OR(H2&lt;=0, H2=""), "",
    IF(OR(J2="1X40 RF VACIO", J2="1X40 DRY VACIO"),
        IF(L2="CUSTODIA", 28000,
            IF(OR(L2="TRASPASO", L2="MOVIMIENTO"), 18000, "")
        ),
        IF(OR(J2="1X20 RF VACIO", J2="1X20 DRY VACIO", J2="ISOTANK"),
            IF(L2="CUSTODIA", 20000,
                IF(OR(L2="TRASPASO", L2="MOVIMIENTO"), 15000, "Error en tipo de acción")
            ),
            IF(AND(OR(J2="PALLET", J2="CAJON"), L2="CUSTODIA"),
                IF(M2="SI (XL)", 7000*K2,
                    IF(M2="SI (XXL)", 9000*K2,
                        IF(M2="SI (OTRO)", "", 5000*K2)
                    )
                ),
                IF(AND(OR(J2="PALLET", J2="CAJON"),OR(L2="TRASPASO", L2="MOVIMIENTO")),
                    IF(M2="SI (XL)", 5000*K2,
                        IF(M2="SI (XXL)", 7000*K2,
                            IF(M2="SI (OTRO)", "", 3500*K2)
                        )
                    ),
                    ""
                )
            )
        )
    )
)</calculatedColumnFormula>
    </tableColumn>
    <tableColumn id="19" xr3:uid="{E0047829-1FFA-4B86-907C-6A66A0AAD626}" name="ESTADO" dataDxfId="328"/>
    <tableColumn id="20" xr3:uid="{4ECEE7FB-C04C-469B-94F1-5201F3106E35}" name="Gate Out " dataDxfId="327"/>
    <tableColumn id="21" xr3:uid="{B96C2345-20F1-4E1C-9FBD-60AA451E75C3}" name="UBICACIÓN" dataDxfId="326"/>
    <tableColumn id="22" xr3:uid="{35A2C207-BB57-43DE-B31D-629534A4F66A}" name="FECHA RETIRO " dataDxfId="325"/>
    <tableColumn id="23" xr3:uid="{2194BA03-11C6-4B00-858E-E688D1958F9E}" name="HORA RETIRO" dataDxfId="324"/>
    <tableColumn id="24" xr3:uid="{E2D4CBCA-4A2D-4DE9-ABE9-7994D346B0A9}" name="TRANSPORTISTA" dataDxfId="323"/>
    <tableColumn id="25" xr3:uid="{94E9413A-57C2-482C-A6E0-3BD244A8241E}" name="RUT TRANSPORTISTA" dataDxfId="322"/>
    <tableColumn id="26" xr3:uid="{FCAA0C09-3A09-44CC-B9F8-6FFAD7CCA7CA}" name="PATENTE5" dataDxfId="321"/>
    <tableColumn id="27" xr3:uid="{38E26722-4D50-46C7-834E-63E4B710E75D}" name="TELEFONO" dataDxfId="320"/>
    <tableColumn id="28" xr3:uid="{4C608718-7ED5-403B-98E1-F21602B04691}" name="DÍAS" dataDxfId="319">
      <calculatedColumnFormula>IF(AND(W2&lt;&gt;"",H2&lt;&gt;"",ISNUMBER(W2-H2)),W2-H2+1,"")</calculatedColumnFormula>
    </tableColumn>
    <tableColumn id="29" xr3:uid="{FA3B7108-5F95-42BD-95AD-24B1456DBD9C}" name="Valor final" dataDxfId="318">
      <calculatedColumnFormula>IF(AC2&lt;=0, "ERROR EN DÍA DE SALIDA",
    IF(AC2="", "",
        IF(OR(J2="1X40 RF VACIO", J2="1X40 DRY VACIO"),
            IF(L2="CUSTODIA",
                IF(AC2&lt;=5, 28000,
                    IF(AC2&gt;5, IF(AC2&lt;=8, 28000 + 2000*(AC2 - 5), 34000 + 5000*(AC2-8)), "")
                ),
                IF(OR(L2="TRASPASO",L2="MOVIMIENTO"), 18000, "")
            ),
            IF(OR(J2="1X20 RF VACIO", J2="1X20 DRY VACIO", J2="ISOTANK"),
                IF(L2="CUSTODIA",
                    IF(AC2&lt;=5, 20000,
                        IF(AC2&gt;5, IF(AC2&lt;=8, 20000 + 2000*(AC2 - 5), 26000 + 5000*(AC2-8)), "")
                    ),
                    IF(OR(L2="TRASPASO",L2="MOVIMIENTO"), 15000, "Error en tipo de acción")
                ),
                IF(AND(OR(J2="PALLET", J2="CAJON"), L2="CUSTODIA", AC2&lt;=5),
                    IF(M2="SI (XL)", 7000*K2,
                        IF(M2="SI (XXL)", 9000*K2, 5000*K2)
                    ),
                    IF(AND(OR(J2="PALLET", J2="CAJON"), L2="CUSTODIA", AC2&gt;5),
                        IF(M2="SI (XL)", (7000 + 1000*(AC2 - 5))*K2,
                            IF(M2="SI (XXL)", (9000 + 1000*(AC2 - 5))*K2, (5000 + 1000*(AC2 - 5))*K2)
                        ),
                        IF(AND(OR(J2="PALLET", J2="CAJON"),OR(L2="TRASPASO",L2="MOVIMIENTO")),
                            IF(M2="SI (XL)", 5000*K2,
                                IF(M2="SI (XXL)", 7000*K2, 3500*K2)
                            ),
                            ""
                        )
                    )
                )
            )
        )
    )
)</calculatedColumnFormula>
    </tableColumn>
    <tableColumn id="30" xr3:uid="{333D82AD-EC25-4C49-A81B-F793BA63E27F}" name="IVA" dataDxfId="317"/>
    <tableColumn id="31" xr3:uid="{504867D6-E4D8-40C8-A0D4-2B23876761F6}" name="VALOR FINAL + IVA" dataDxfId="316">
      <calculatedColumnFormula>IFERROR(IF(AD2="","",IF(AE2="NO","NO APLICA",IF(AE2="SI",AD2*1.19,""))), "")</calculatedColumnFormula>
    </tableColumn>
    <tableColumn id="32" xr3:uid="{3EFCF409-F907-4AE8-A8DB-7275893A79C0}" name="ESTADO6" dataDxfId="315"/>
    <tableColumn id="33" xr3:uid="{2EBAC9D6-1E54-4C4F-94BC-EA0CC9EF8E84}" name="Observacion " dataDxfId="314"/>
    <tableColumn id="34" xr3:uid="{549C8EC8-3C76-444D-8738-91A64FA05CEC}" name="N° CLIENTE" dataDxfId="313"/>
    <tableColumn id="35" xr3:uid="{0FC0FEDF-5D12-43AB-AB90-B9B401FCDC16}" name="FILTRO" dataDxfId="31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D6249B-3312-41FA-812F-8C33D32CEE39}" name="Tabla2" displayName="Tabla2" ref="A1:AJ1173" totalsRowShown="0" headerRowDxfId="231" headerRowBorderDxfId="230" tableBorderDxfId="229">
  <tableColumns count="36">
    <tableColumn id="1" xr3:uid="{89D10D28-3C7B-4406-B69F-3C3AB926561A}" name="N° INGRESO" dataDxfId="228"/>
    <tableColumn id="2" xr3:uid="{16CC4124-1011-4B62-B6CA-CA6F830AC122}" name="CLIENTE" dataDxfId="227"/>
    <tableColumn id="3" xr3:uid="{847AC935-2D70-4191-A264-DF07AC92D287}" name="RUT CLIENTE" dataDxfId="226"/>
    <tableColumn id="4" xr3:uid="{53AA5CC8-1768-4ACE-A61A-D3AC996FA5B9}" name="CONDUCTOR" dataDxfId="225"/>
    <tableColumn id="5" xr3:uid="{D3262651-CB7A-457D-8B42-058E5EABF580}" name="RUT CONDUCTOR" dataDxfId="224"/>
    <tableColumn id="6" xr3:uid="{102498B8-2B2E-4A26-AFD6-4C35577F88C0}" name="PATENTE" dataDxfId="223"/>
    <tableColumn id="7" xr3:uid="{F3B68C5A-D062-41FA-A606-CE5C1A04BED3}" name="CONTACTO" dataDxfId="222"/>
    <tableColumn id="8" xr3:uid="{D09D2D8B-A636-4678-80C9-A17078D3B1D3}" name="FECHA INGRESO" dataDxfId="221"/>
    <tableColumn id="9" xr3:uid="{240CF8D0-4E9B-4184-A575-1A0D0FD012D1}" name="HORA INGRESO" dataDxfId="220"/>
    <tableColumn id="10" xr3:uid="{78201A64-731C-43B7-95C6-FF8BCBFB1A38}" name="Tipo carga" dataDxfId="219"/>
    <tableColumn id="11" xr3:uid="{AE06D963-BE84-4D5B-B2A1-9F7771D7CE66}" name="CANTIDAD" dataDxfId="218"/>
    <tableColumn id="12" xr3:uid="{B7CE07E9-B92F-42EE-8047-578870166F3A}" name="ACCIÓN" dataDxfId="217"/>
    <tableColumn id="13" xr3:uid="{294FF64A-91B9-4672-A5BE-6600542D1364}" name="SOBREDIMENSIONADO" dataDxfId="216"/>
    <tableColumn id="36" xr3:uid="{63B6D311-3588-48DE-9580-251F58A0FC40}" name="Columna1" dataDxfId="215">
      <calculatedColumnFormula>COUNTIF($O$1:$O$1172,O2)&gt;1</calculatedColumnFormula>
    </tableColumn>
    <tableColumn id="14" xr3:uid="{F641854E-B0B0-4609-9B38-244F90C24FF5}" name="CONTENEDORES" dataDxfId="214"/>
    <tableColumn id="15" xr3:uid="{9D06A9EE-008B-41D5-9079-560785B2D82A}" name="GUIA" dataDxfId="213"/>
    <tableColumn id="16" xr3:uid="{9F29E200-7120-42E6-8602-68C6C94DF8E7}" name="CORTINA" dataDxfId="212"/>
    <tableColumn id="17" xr3:uid="{74F5C849-2BDF-4286-A38D-2475A7DC4743}" name="N° Sellos" dataDxfId="211"/>
    <tableColumn id="18" xr3:uid="{A3A18AEA-792A-48A9-9505-F6F0F64A44AA}" name="Valor Inicial" dataDxfId="210" dataCellStyle="Moneda [0] 2">
      <calculatedColumnFormula>IF(OR(H2&lt;=0, H2=""), "",
    IF(OR(J2="1X40 RF VACIO", J2="1X40 DRY VACIO"),
        IF(L2="CUSTODIA", 28000,
            IF(OR(L2="TRASPASO", L2="MOVIMIENTO"), 18000, "")
        ),
        IF(OR(J2="1X20 RF VACIO", J2="1X20 DRY VACIO", J2="ISOTANK"),
            IF(L2="CUSTODIA", 20000,
                IF(OR(L2="TRASPASO", L2="MOVIMIENTO"), 15000, "Error en tipo de acción")
            ),
            IF(AND(OR(J2="PALLET", J2="CAJON"), L2="CUSTODIA"),
                IF(M2="SI (XL)", 7000*K2,
                    IF(M2="SI (XXL)", 9000*K2,
                        IF(M2="SI (OTRO)", "", 5000*K2)
                    )
                ),
                IF(AND(OR(J2="PALLET", J2="CAJON"),OR(L2="TRASPASO", L2="MOVIMIENTO")),
                    IF(M2="SI (XL)", 5000*K2,
                        IF(M2="SI (XXL)", 7000*K2,
                            IF(M2="SI (OTRO)", "", 3500*K2)
                        )
                    ),
                    ""
                )
            )
        )
    )
)</calculatedColumnFormula>
    </tableColumn>
    <tableColumn id="19" xr3:uid="{B2735B43-C24C-47E3-9053-1B1BF3796459}" name="ESTADO" dataDxfId="209"/>
    <tableColumn id="20" xr3:uid="{7DF4C961-35CF-493A-8B15-3CC0124A5D8E}" name="Gate Out " dataDxfId="208"/>
    <tableColumn id="21" xr3:uid="{B5FF7982-D35C-41D8-8D7C-D61C32EB6A9C}" name="UBICACIÓN" dataDxfId="207"/>
    <tableColumn id="22" xr3:uid="{A7767D4B-9851-4394-AC25-21CA3B5B1F4B}" name="FECHA RETIRO " dataDxfId="206"/>
    <tableColumn id="23" xr3:uid="{F8A3EBA6-1639-4122-9DA0-33EEF5325E36}" name="HORA RETIRO" dataDxfId="205"/>
    <tableColumn id="24" xr3:uid="{00EA80F4-E14D-4A31-A580-E88D7A4657BD}" name="TRANSPORTISTA" dataDxfId="204"/>
    <tableColumn id="25" xr3:uid="{E6BE8F1E-0161-42EE-8ED5-F9B89114053C}" name="RUT TRANSPORTISTA" dataDxfId="203"/>
    <tableColumn id="26" xr3:uid="{2416257B-3DDE-44A5-930C-E641D7886A0B}" name="PATENTE5" dataDxfId="202"/>
    <tableColumn id="27" xr3:uid="{742AFDF4-9D46-429D-A13D-F88AFC24584D}" name="TELEFONO" dataDxfId="201"/>
    <tableColumn id="28" xr3:uid="{F366CF39-3034-4A24-B00D-9275405D3A5D}" name="DÍAS" dataDxfId="200">
      <calculatedColumnFormula>IF(AND(W2&lt;&gt;"",H2&lt;&gt;"",ISNUMBER(W2-H2)),W2-H2+1,"")</calculatedColumnFormula>
    </tableColumn>
    <tableColumn id="29" xr3:uid="{0A11D65D-C5BA-461B-832F-7F16DCDA3BFD}" name="Valor final" dataDxfId="199">
      <calculatedColumnFormula>IF(AC2&lt;=0, "ERROR EN DÍA DE SALIDA",
    IF(AC2="", "",
        IF(OR(J2="1X40 RF VACIO", J2="1X40 DRY VACIO"),
            IF(L2="CUSTODIA",
                IF(AC2&lt;=5, 28000,
                    IF(AC2&gt;5, IF(AC2&lt;=8, 28000 + 2000*(AC2 - 5), 34000 + 5000*(AC2-8)), "")
                ),
                IF(OR(L2="TRASPASO",L2="MOVIMIENTO"), 18000, "")
            ),
            IF(OR(J2="1X20 RF VACIO", J2="1X20 DRY VACIO", J2="ISOTANK"),
                IF(L2="CUSTODIA",
                    IF(AC2&lt;=5, 20000,
                        IF(AC2&gt;5, IF(AC2&lt;=8, 20000 + 2000*(AC2 - 5), 26000 + 5000*(AC2-8)), "")
                    ),
                    IF(OR(L2="TRASPASO",L2="MOVIMIENTO"), 15000, "Error en tipo de acción")
                ),
                IF(AND(OR(J2="PALLET", J2="CAJON"), L2="CUSTODIA", AC2&lt;=5),
                    IF(M2="SI (XL)", 7000*K2,
                        IF(M2="SI (XXL)", 9000*K2, 5000*K2)
                    ),
                    IF(AND(OR(J2="PALLET", J2="CAJON"), L2="CUSTODIA", AC2&gt;5),
                        IF(M2="SI (XL)", (7000 + 1000*(AC2 - 5))*K2,
                            IF(M2="SI (XXL)", (9000 + 1000*(AC2 - 5))*K2, (5000 + 1000*(AC2 - 5))*K2)
                        ),
                        IF(AND(OR(J2="PALLET", J2="CAJON"),OR(L2="TRASPASO",L2="MOVIMIENTO")),
                            IF(M2="SI (XL)", 5000*K2,
                                IF(M2="SI (XXL)", 7000*K2, 3500*K2)
                            ),
                            ""
                        )
                    )
                )
            )
        )
    )
)</calculatedColumnFormula>
    </tableColumn>
    <tableColumn id="30" xr3:uid="{D38FE058-6DA3-4526-8045-AF48E888A4FC}" name="IVA" dataDxfId="198"/>
    <tableColumn id="31" xr3:uid="{F0C75CEA-9525-4650-94BE-6BDA774A1590}" name="VALOR FINAL + IVA" dataDxfId="197">
      <calculatedColumnFormula>IFERROR(IF(AD2="","",IF(AE2="NO","NO APLICA",IF(AE2="SI",AD2*1.19,""))), "")</calculatedColumnFormula>
    </tableColumn>
    <tableColumn id="32" xr3:uid="{B3B3C01A-CBE5-4016-8E5D-C2491ADDDE55}" name="ESTADO6" dataDxfId="196"/>
    <tableColumn id="33" xr3:uid="{F909E728-37DA-4524-846F-ED457206F1BB}" name="Observacion " dataDxfId="195"/>
    <tableColumn id="34" xr3:uid="{F78BA115-A67A-4FD7-8EA5-6A6574529B6D}" name="N° CLIENTE" dataDxfId="194"/>
    <tableColumn id="35" xr3:uid="{FBD5B4D1-90CA-4574-AEDA-CD3BEFEA0504}" name="FILTRO" dataDxfId="193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B69B46E-D203-4050-8408-F8D012471D7C}" name="VIGENTES" displayName="VIGENTES" ref="A1:S5" totalsRowShown="0" headerRowDxfId="192" dataDxfId="190" headerRowBorderDxfId="191" tableBorderDxfId="189" totalsRowBorderDxfId="188">
  <tableColumns count="19">
    <tableColumn id="1" xr3:uid="{E6FAAD01-4778-4678-B002-9B8BF42ED2BA}" name="N° INGRESO" dataDxfId="187"/>
    <tableColumn id="2" xr3:uid="{3B33723A-AEAB-485E-94A0-D9559AD3EFEA}" name="CLIENTE" dataDxfId="186"/>
    <tableColumn id="3" xr3:uid="{A4609ADF-8B97-48AD-A47D-F3CF92AA7741}" name="RUT CLIENTE" dataDxfId="185"/>
    <tableColumn id="4" xr3:uid="{F37DFFC0-E2A1-4BA9-8DD5-6DA962A2A40D}" name="CONDUCTOR" dataDxfId="184"/>
    <tableColumn id="5" xr3:uid="{42E2AADE-9C60-447F-9413-74C211A52CE0}" name="RUT CONDUCTOR" dataDxfId="183"/>
    <tableColumn id="6" xr3:uid="{8FDBA6E2-F6A2-4E2C-8848-25D0512302A1}" name="PATENTE" dataDxfId="182"/>
    <tableColumn id="7" xr3:uid="{66C28443-C5B7-4D7D-ADD4-22C1C8095F80}" name="CONTACTO" dataDxfId="181"/>
    <tableColumn id="8" xr3:uid="{804E58A6-D1A3-409C-A1C5-6574C3DBD483}" name="FECHA INGRESO" dataDxfId="180"/>
    <tableColumn id="9" xr3:uid="{90704F01-783E-4E28-B2EA-DEF3CD89A771}" name="HORA INGRESO" dataDxfId="179"/>
    <tableColumn id="10" xr3:uid="{D699DA35-5AA2-4771-B880-145438F0E7F6}" name="Tipo carga" dataDxfId="178"/>
    <tableColumn id="11" xr3:uid="{34B55AC1-888A-47A9-AEE5-1CF938435F2B}" name="CANTIDAD" dataDxfId="177"/>
    <tableColumn id="12" xr3:uid="{584FEE1A-B7CE-4935-8E51-950F9EDA0F51}" name="ACCIÓN" dataDxfId="176"/>
    <tableColumn id="13" xr3:uid="{A5696C07-8CD5-4E11-A7DD-A4F4B91351AF}" name="SOBREDIMENSIONADO" dataDxfId="175"/>
    <tableColumn id="14" xr3:uid="{6FDE6102-D4FD-4B26-B8B8-76846AC1DEAF}" name="N° CONTENEDOR" dataDxfId="174"/>
    <tableColumn id="15" xr3:uid="{69E7DEF2-D82F-498C-98E2-6F5BE2EC178C}" name="GUIA" dataDxfId="173"/>
    <tableColumn id="16" xr3:uid="{6CE39655-605C-473F-92E6-6846EB2408BA}" name="CORTINA" dataDxfId="172"/>
    <tableColumn id="17" xr3:uid="{5ED5663F-7C92-427A-AFA6-43B1535DF1A4}" name="N° Sellos" dataDxfId="171"/>
    <tableColumn id="18" xr3:uid="{1C6B41CB-CCAE-40CE-977B-11328C79320C}" name="Valor Inicial" dataDxfId="170"/>
    <tableColumn id="19" xr3:uid="{2E1608F5-7810-459C-964A-A2240F9C4E6B}" name="UBICACIÓN" dataDxfId="16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C903F4-B03C-42DE-8207-ECB243782E89}" name="INGRESOS" displayName="INGRESOS" ref="A1:Q33" totalsRowShown="0" headerRowDxfId="167" dataDxfId="165" headerRowBorderDxfId="166">
  <tableColumns count="17">
    <tableColumn id="1" xr3:uid="{DCE15EE3-1E97-4011-B0CA-2EE5549797C4}" name="N° INGRESO" dataDxfId="164"/>
    <tableColumn id="2" xr3:uid="{0C5AB09E-ED91-485D-9AF2-89F1289E9E1D}" name="CLIENTE" dataDxfId="163"/>
    <tableColumn id="3" xr3:uid="{A51420E4-358B-4830-9EEC-CFAC39D6837B}" name="RUT CLIENTE" dataDxfId="162"/>
    <tableColumn id="4" xr3:uid="{C8A5D522-ADC8-4D2F-A51F-BCC30847ED80}" name="CONDUCTOR" dataDxfId="161"/>
    <tableColumn id="5" xr3:uid="{8FB1BD6B-CB06-49CC-BE0D-6A14B1285582}" name="RUT CONDUCTOR" dataDxfId="160"/>
    <tableColumn id="6" xr3:uid="{5FC0E515-F240-4179-B57E-4FD3B689DC79}" name="PATENTE" dataDxfId="159"/>
    <tableColumn id="7" xr3:uid="{483DA5FA-4476-4C8B-BC39-7025B313B454}" name="CONTACTO" dataDxfId="158"/>
    <tableColumn id="8" xr3:uid="{9B8D305C-CF6C-4EEE-ABF9-FDBB643217CA}" name="FECHA INGRESO" dataDxfId="157"/>
    <tableColumn id="9" xr3:uid="{51A4A7E5-6A3E-4DE7-88EC-116814441276}" name="HORA INGRESO" dataDxfId="156"/>
    <tableColumn id="10" xr3:uid="{A5F431F9-B078-4748-B937-214153F8048C}" name="Tipo carga" dataDxfId="155"/>
    <tableColumn id="12" xr3:uid="{4AD8168B-4E0A-4C0A-95FC-87ADB4ECBFC7}" name="ACCIÓN" dataDxfId="154"/>
    <tableColumn id="14" xr3:uid="{1BB7AC2C-BA88-40E7-8F0A-6EC3E249AD87}" name="N° CONTENEDOR" dataDxfId="153"/>
    <tableColumn id="15" xr3:uid="{D3001793-5F3E-44B0-9724-552975CC2544}" name="GUIA" dataDxfId="152"/>
    <tableColumn id="16" xr3:uid="{3C14D7D0-A5CD-4ED0-BEA4-FCE91595FABF}" name="CORTINA" dataDxfId="151"/>
    <tableColumn id="17" xr3:uid="{6B73B6BC-2A7A-41DE-AB52-2DB17B376602}" name="N° Sellos" dataDxfId="150"/>
    <tableColumn id="18" xr3:uid="{BCA9D18B-65C1-4F96-AF0E-1E19448B1ABA}" name="Valor Inicial" dataDxfId="149"/>
    <tableColumn id="19" xr3:uid="{872D2D65-A9FD-4F53-B469-0A5C7809B7A9}" name="UBICACIÓN" dataDxfId="148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073171-DFC0-49FD-AF75-CF9835252578}" name="SALIDAS" displayName="SALIDAS" ref="A1:W18" totalsRowShown="0" headerRowDxfId="145" dataDxfId="143" headerRowBorderDxfId="144" tableBorderDxfId="142" totalsRowBorderDxfId="141">
  <tableColumns count="23">
    <tableColumn id="1" xr3:uid="{66DC4802-0469-4D1B-8B9A-BCC1499935BE}" name="N° INGRESO" dataDxfId="140"/>
    <tableColumn id="2" xr3:uid="{251E9D37-1184-426E-9AC7-F16A9933BB11}" name="CLIENTE" dataDxfId="139"/>
    <tableColumn id="3" xr3:uid="{1AFDE83F-44B7-45C5-9FD1-ECAE98635A75}" name="RUT CLIENTE" dataDxfId="138"/>
    <tableColumn id="4" xr3:uid="{30B747A8-E2C6-4423-9044-9C0C2ED7DE5D}" name="TIPO CARGA" dataDxfId="137"/>
    <tableColumn id="6" xr3:uid="{09059320-2561-4F3E-AFBD-6597C7675D95}" name="ACCIÓN" dataDxfId="136"/>
    <tableColumn id="8" xr3:uid="{AF90B7FF-C835-4787-9698-DDDAE5EA88B8}" name="N° CONTENEDOR" dataDxfId="135"/>
    <tableColumn id="9" xr3:uid="{28B2846F-B68C-4A9F-8545-4D7C41BEF9D8}" name="GUIA" dataDxfId="134"/>
    <tableColumn id="10" xr3:uid="{A7DAAC13-1CE8-41F2-ADBE-BFAEA4CD9CEF}" name="CORTINA" dataDxfId="133"/>
    <tableColumn id="11" xr3:uid="{9BB20E20-8FF7-42CB-BA6F-55A3CD5D1793}" name="N° SELLOS" dataDxfId="132"/>
    <tableColumn id="12" xr3:uid="{2E50C65D-3F2D-45DB-898E-E4D42B540C86}" name="VALOR INICIAL" dataDxfId="131"/>
    <tableColumn id="13" xr3:uid="{E9055780-2A8B-4BD7-AA18-5D25B103548D}" name="UBICACIÓN" dataDxfId="130"/>
    <tableColumn id="14" xr3:uid="{2DB2BE31-1819-41B4-A293-889BA7B1E448}" name="GATE OUT" dataDxfId="129"/>
    <tableColumn id="15" xr3:uid="{0A3D3D95-2D68-454E-A213-46ABB98E4432}" name="FECHA RETIRO " dataDxfId="128"/>
    <tableColumn id="16" xr3:uid="{9F40A2C7-D474-4D02-8730-02359ED56227}" name="HORA RETIRO" dataDxfId="127"/>
    <tableColumn id="17" xr3:uid="{816B67D6-1AE0-46AF-9A31-EA567BB4D143}" name="CONDUCTOR" dataDxfId="126"/>
    <tableColumn id="18" xr3:uid="{072519F4-95FF-49FD-AAA7-3B090ABBC19C}" name="RUT CONDUCTOR" dataDxfId="125"/>
    <tableColumn id="19" xr3:uid="{734795E4-C582-474E-8125-3356529379DF}" name="PATENTE" dataDxfId="124"/>
    <tableColumn id="20" xr3:uid="{E4F9BC3E-17ED-482C-A109-AE018587F772}" name="TELEFONO" dataDxfId="123"/>
    <tableColumn id="21" xr3:uid="{F5C307C9-8244-4AB1-9B91-537D5993BC6E}" name="DÍAS" dataDxfId="122"/>
    <tableColumn id="22" xr3:uid="{5E8DE6AC-CC77-4E9A-A7FC-285BDC38D40C}" name="VALOR FINAL" dataDxfId="121"/>
    <tableColumn id="23" xr3:uid="{523F5DA7-5FDB-4B10-A21B-EEF88C209682}" name="IVA" dataDxfId="120"/>
    <tableColumn id="24" xr3:uid="{E68153E0-DBF1-49BB-95FF-FBA9B6FCFCBC}" name="VALOR FINAL + IVA" dataDxfId="119"/>
    <tableColumn id="25" xr3:uid="{BCDAEC48-DC50-4AF3-A016-894EDC363E43}" name="OBSERVACIÓN" dataDxfId="11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0B6AD03-A47A-4164-B0C0-A9714F6503E3}" name="HISTORICO_OLD" displayName="HISTORICO_OLD" ref="A1:AI1173" totalsRowShown="0" headerRowDxfId="37" headerRowBorderDxfId="36" tableBorderDxfId="35">
  <autoFilter ref="A1:AI1173" xr:uid="{8DD6249B-3312-41FA-812F-8C33D32CEE39}"/>
  <sortState xmlns:xlrd2="http://schemas.microsoft.com/office/spreadsheetml/2017/richdata2" ref="A2:AI1173">
    <sortCondition ref="H1:H1173"/>
  </sortState>
  <tableColumns count="35">
    <tableColumn id="1" xr3:uid="{76D00650-BC43-4FEC-AD2F-2C42B5B812C8}" name="N° INGRESO" dataDxfId="34"/>
    <tableColumn id="2" xr3:uid="{9938F977-C4F2-4294-9E46-B599D141CCD4}" name="CLIENTE" dataDxfId="33"/>
    <tableColumn id="3" xr3:uid="{BBAC054A-A8CA-4B66-99EA-C0EE96B6309C}" name="RUT CLIENTE" dataDxfId="32"/>
    <tableColumn id="4" xr3:uid="{58240994-6FD2-4B2B-8D83-05747B2337C9}" name="CONDUCTOR" dataDxfId="31"/>
    <tableColumn id="5" xr3:uid="{83AEE7DC-7E37-4379-B948-57BA6EB6A1BC}" name="RUT CONDUCTOR" dataDxfId="30"/>
    <tableColumn id="6" xr3:uid="{E5493861-7C7A-4AB8-AA69-F7E8D92645FB}" name="PATENTE" dataDxfId="29"/>
    <tableColumn id="7" xr3:uid="{3FB9C992-2E62-4454-A067-40AB678993A1}" name="CONTACTO" dataDxfId="28"/>
    <tableColumn id="8" xr3:uid="{E7AB3E9C-4B9D-4872-96D9-9857BCBF00E6}" name="FECHA INGRESO" dataDxfId="27"/>
    <tableColumn id="9" xr3:uid="{CC0E1420-BC0D-45EB-ACD3-765A604D3807}" name="HORA INGRESO" dataDxfId="26"/>
    <tableColumn id="10" xr3:uid="{C7A93DF4-9721-462B-8DBD-AFBE2D79C737}" name="Tipo carga" dataDxfId="25"/>
    <tableColumn id="11" xr3:uid="{24B4C850-FEB6-4682-82AE-A3A5E295E5E0}" name="CANTIDAD" dataDxfId="24"/>
    <tableColumn id="12" xr3:uid="{6397522C-6801-436A-8D51-80FD40E315CF}" name="ACCIÓN" dataDxfId="23"/>
    <tableColumn id="13" xr3:uid="{679B49B1-2FCD-42A2-B38F-BC1F4AE73006}" name="SOBREDIMENSIONADO" dataDxfId="22"/>
    <tableColumn id="14" xr3:uid="{19A3D151-BF0E-43E9-AF7A-D0358D81E387}" name="CONTENEDORES" dataDxfId="21"/>
    <tableColumn id="15" xr3:uid="{E474CC1B-9BEC-469D-80DF-36E6EFF93408}" name="GUIA" dataDxfId="20"/>
    <tableColumn id="16" xr3:uid="{B6AD674B-A002-4947-B78E-5E9C9F0109D9}" name="CORTINA" dataDxfId="19"/>
    <tableColumn id="17" xr3:uid="{2CF13717-4EB8-40AE-B5F3-11F0F04DDC33}" name="N° Sellos" dataDxfId="18"/>
    <tableColumn id="18" xr3:uid="{31760801-1201-4E6F-80C1-709572E0BC18}" name="Valor Inicial" dataDxfId="17" dataCellStyle="Moneda [0] 2">
      <calculatedColumnFormula>IF(OR(H2&lt;=0, H2=""), "",
    IF(OR(J2="1X40 RF VACIO", J2="1X40 DRY VACIO"),
        IF(L2="CUSTODIA", 28000,
            IF(OR(L2="TRASPASO", L2="MOVIMIENTO"), 18000, "")
        ),
        IF(OR(J2="1X20 RF VACIO", J2="1X20 DRY VACIO", J2="ISOTANK"),
            IF(L2="CUSTODIA", 20000,
                IF(OR(L2="TRASPASO", L2="MOVIMIENTO"), 15000, "Error en tipo de acción")
            ),
            IF(AND(OR(J2="PALLET", J2="CAJON"), L2="CUSTODIA"),
                IF(M2="SI (XL)", 7000*K2,
                    IF(M2="SI (XXL)", 9000*K2,
                        IF(M2="SI (OTRO)", "", 5000*K2)
                    )
                ),
                IF(AND(OR(J2="PALLET", J2="CAJON"),OR(L2="TRASPASO", L2="MOVIMIENTO")),
                    IF(M2="SI (XL)", 5000*K2,
                        IF(M2="SI (XXL)", 7000*K2,
                            IF(M2="SI (OTRO)", "", 3500*K2)
                        )
                    ),
                    ""
                )
            )
        )
    )
)</calculatedColumnFormula>
    </tableColumn>
    <tableColumn id="19" xr3:uid="{34A3F0CB-9043-4905-AD5A-A41B8EA88C1D}" name="ESTADO" dataDxfId="16"/>
    <tableColumn id="20" xr3:uid="{3E6265AA-B0C6-45B1-8CBE-4F372D7E6E8B}" name="Gate Out " dataDxfId="15"/>
    <tableColumn id="21" xr3:uid="{5648B3AC-4BCF-4D06-A45E-D6EC2BE910DA}" name="UBICACIÓN" dataDxfId="14"/>
    <tableColumn id="22" xr3:uid="{5A31AA44-87A4-4FF8-B544-F4830510301F}" name="FECHA RETIRO " dataDxfId="13"/>
    <tableColumn id="23" xr3:uid="{BBFE0DFB-071C-4FCA-A88C-2C40758007A1}" name="HORA RETIRO" dataDxfId="12"/>
    <tableColumn id="24" xr3:uid="{6774A704-B0C7-4952-BA87-55CC9FD2C1B0}" name="TRANSPORTISTA" dataDxfId="11"/>
    <tableColumn id="25" xr3:uid="{14391CF4-2022-4951-B75D-6CF1A8B3488E}" name="RUT TRANSPORTISTA" dataDxfId="10"/>
    <tableColumn id="26" xr3:uid="{E7727A1D-4240-423A-8E16-B08F76D996B9}" name="PATENTE5" dataDxfId="9"/>
    <tableColumn id="27" xr3:uid="{932DFD60-EE51-4EE0-A5CE-F390EA1D2E69}" name="TELEFONO" dataDxfId="8"/>
    <tableColumn id="28" xr3:uid="{ECDDC17B-82E7-4C5B-93DE-168E59B973EC}" name="DÍAS" dataDxfId="7">
      <calculatedColumnFormula>IF(AND(V2&lt;&gt;"",H2&lt;&gt;"",ISNUMBER(V2-H2)),V2-H2+1,"")</calculatedColumnFormula>
    </tableColumn>
    <tableColumn id="29" xr3:uid="{354D9D08-5ECA-4F39-B6E1-EE381E1D3C94}" name="Valor final" dataDxfId="6">
      <calculatedColumnFormula>IF(AB2&lt;=0, "ERROR EN DÍA DE SALIDA",
    IF(AB2="", "",
        IF(OR(J2="1X40 RF VACIO", J2="1X40 DRY VACIO"),
            IF(L2="CUSTODIA",
                IF(AB2&lt;=5, 28000,
                    IF(AB2&gt;5, IF(AB2&lt;=8, 28000 + 2000*(AB2 - 5), 34000 + 5000*(AB2-8)), "")
                ),
                IF(OR(L2="TRASPASO",L2="MOVIMIENTO"), 18000, "")
            ),
            IF(OR(J2="1X20 RF VACIO", J2="1X20 DRY VACIO", J2="ISOTANK"),
                IF(L2="CUSTODIA",
                    IF(AB2&lt;=5, 20000,
                        IF(AB2&gt;5, IF(AB2&lt;=8, 20000 + 2000*(AB2 - 5), 26000 + 5000*(AB2-8)), "")
                    ),
                    IF(OR(L2="TRASPASO",L2="MOVIMIENTO"), 15000, "Error en tipo de acción")
                ),
                IF(AND(OR(J2="PALLET", J2="CAJON"), L2="CUSTODIA", AB2&lt;=5),
                    IF(M2="SI (XL)", 7000*K2,
                        IF(M2="SI (XXL)", 9000*K2, 5000*K2)
                    ),
                    IF(AND(OR(J2="PALLET", J2="CAJON"), L2="CUSTODIA", AB2&gt;5),
                        IF(M2="SI (XL)", (7000 + 1000*(AB2 - 5))*K2,
                            IF(M2="SI (XXL)", (9000 + 1000*(AB2 - 5))*K2, (5000 + 1000*(AB2 - 5))*K2)
                        ),
                        IF(AND(OR(J2="PALLET", J2="CAJON"),OR(L2="TRASPASO",L2="MOVIMIENTO")),
                            IF(M2="SI (XL)", 5000*K2,
                                IF(M2="SI (XXL)", 7000*K2, 3500*K2)
                            ),
                            ""
                        )
                    )
                )
            )
        )
    )
)</calculatedColumnFormula>
    </tableColumn>
    <tableColumn id="30" xr3:uid="{043C9A1D-30AD-46F3-8974-FC28FACB32FE}" name="IVA" dataDxfId="5"/>
    <tableColumn id="31" xr3:uid="{730BB5D2-65D6-4CB7-8712-C4B5C0EF3134}" name="VALOR FINAL + IVA" dataDxfId="4">
      <calculatedColumnFormula>IFERROR(IF(AC2="","",IF(AD2="NO","NO APLICA",IF(AD2="SI",AC2*1.19,""))), "")</calculatedColumnFormula>
    </tableColumn>
    <tableColumn id="32" xr3:uid="{9290A1D4-7A32-4E77-BEC9-E3297C5D4BE0}" name="ESTADO6" dataDxfId="3"/>
    <tableColumn id="33" xr3:uid="{65A61822-CB3D-4F3D-AC0A-1A02DE05CFDF}" name="Observacion " dataDxfId="2"/>
    <tableColumn id="34" xr3:uid="{9441DEE9-3E54-48C2-AE89-CE14F346AD56}" name="N° CLIENTE" dataDxfId="1"/>
    <tableColumn id="35" xr3:uid="{88CAE534-D554-4555-9722-03A9F780637A}" name="FILTR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RANSJOFU1628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TRANSJOFU1628@GMAIL.COM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TRANSJOFU1628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A93E-A9BE-479D-805B-E1F035172A75}">
  <sheetPr codeName="Hoja1"/>
  <dimension ref="A1:F190"/>
  <sheetViews>
    <sheetView zoomScale="145" zoomScaleNormal="145" workbookViewId="0">
      <selection activeCell="B186" sqref="B186"/>
    </sheetView>
  </sheetViews>
  <sheetFormatPr baseColWidth="10" defaultColWidth="11.44140625" defaultRowHeight="14.4"/>
  <cols>
    <col min="1" max="1" width="13.21875" style="286" customWidth="1"/>
    <col min="2" max="2" width="33.44140625" customWidth="1"/>
    <col min="3" max="5" width="15.109375" customWidth="1"/>
  </cols>
  <sheetData>
    <row r="1" spans="1:6" ht="17.399999999999999">
      <c r="A1" s="281" t="s">
        <v>0</v>
      </c>
      <c r="B1" s="282" t="s">
        <v>1</v>
      </c>
      <c r="C1" s="282" t="s">
        <v>2</v>
      </c>
      <c r="D1" s="282" t="s">
        <v>5529</v>
      </c>
      <c r="E1" s="282" t="s">
        <v>5530</v>
      </c>
      <c r="F1" s="283" t="s">
        <v>5523</v>
      </c>
    </row>
    <row r="2" spans="1:6" ht="28.8">
      <c r="A2" s="284">
        <v>1</v>
      </c>
      <c r="B2" s="4" t="s">
        <v>5</v>
      </c>
      <c r="C2" s="4"/>
      <c r="D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" s="4">
        <f>_xlfn.MODE.SNGL(HISTORICO_OLD[DÍAS])</f>
        <v>2</v>
      </c>
      <c r="F2" s="64">
        <v>0</v>
      </c>
    </row>
    <row r="3" spans="1:6">
      <c r="A3" s="284">
        <v>2</v>
      </c>
      <c r="B3" s="4" t="s">
        <v>7</v>
      </c>
      <c r="C3" s="4" t="s">
        <v>8</v>
      </c>
      <c r="D3" s="4">
        <f>IFERROR(
    AVERAGEIFS(
        HISTORICO_OLD[DÍAS], HISTORICO_OLD[CLIENTE], LISTA_CLIENTES[[#This Row],[CLIENTE]],
        HISTORICO_OLD[DÍAS], "&lt;&gt;0",
        HISTORICO_OLD[DÍAS], "&lt;&gt;"
    ),
"")</f>
        <v>2</v>
      </c>
      <c r="E3" s="4">
        <f>_xlfn.MODE.SNGL(HISTORICO_OLD[DÍAS])</f>
        <v>2</v>
      </c>
      <c r="F3" s="64">
        <v>0</v>
      </c>
    </row>
    <row r="4" spans="1:6">
      <c r="A4" s="284">
        <v>3</v>
      </c>
      <c r="B4" s="4" t="s">
        <v>10</v>
      </c>
      <c r="C4" s="4" t="s">
        <v>11</v>
      </c>
      <c r="D4" s="4">
        <f>IFERROR(
    AVERAGEIFS(
        HISTORICO_OLD[DÍAS], HISTORICO_OLD[CLIENTE], LISTA_CLIENTES[[#This Row],[CLIENTE]],
        HISTORICO_OLD[DÍAS], "&lt;&gt;0",
        HISTORICO_OLD[DÍAS], "&lt;&gt;"
    ),
"")</f>
        <v>4.5</v>
      </c>
      <c r="E4" s="4">
        <f>_xlfn.MODE.SNGL(HISTORICO_OLD[DÍAS])</f>
        <v>2</v>
      </c>
      <c r="F4" s="64">
        <v>0</v>
      </c>
    </row>
    <row r="5" spans="1:6">
      <c r="A5" s="284">
        <v>4</v>
      </c>
      <c r="B5" s="4" t="s">
        <v>12</v>
      </c>
      <c r="C5" s="4" t="s">
        <v>13</v>
      </c>
      <c r="D5" s="4">
        <f>IFERROR(
    AVERAGEIFS(
        HISTORICO_OLD[DÍAS], HISTORICO_OLD[CLIENTE], LISTA_CLIENTES[[#This Row],[CLIENTE]],
        HISTORICO_OLD[DÍAS], "&lt;&gt;0",
        HISTORICO_OLD[DÍAS], "&lt;&gt;"
    ),
"")</f>
        <v>1</v>
      </c>
      <c r="E5" s="4">
        <f>_xlfn.MODE.SNGL(HISTORICO_OLD[DÍAS])</f>
        <v>2</v>
      </c>
      <c r="F5" s="64">
        <v>0</v>
      </c>
    </row>
    <row r="6" spans="1:6">
      <c r="A6" s="284">
        <v>5</v>
      </c>
      <c r="B6" s="4" t="s">
        <v>14</v>
      </c>
      <c r="C6" s="4" t="s">
        <v>15</v>
      </c>
      <c r="D6" s="4">
        <f>IFERROR(
    AVERAGEIFS(
        HISTORICO_OLD[DÍAS], HISTORICO_OLD[CLIENTE], LISTA_CLIENTES[[#This Row],[CLIENTE]],
        HISTORICO_OLD[DÍAS], "&lt;&gt;0",
        HISTORICO_OLD[DÍAS], "&lt;&gt;"
    ),
"")</f>
        <v>1.4545454545454546</v>
      </c>
      <c r="E6" s="4">
        <f>_xlfn.MODE.SNGL(HISTORICO_OLD[DÍAS])</f>
        <v>2</v>
      </c>
      <c r="F6" s="64">
        <v>0</v>
      </c>
    </row>
    <row r="7" spans="1:6">
      <c r="A7" s="284">
        <v>6</v>
      </c>
      <c r="B7" s="4" t="s">
        <v>16</v>
      </c>
      <c r="C7" s="4" t="s">
        <v>17</v>
      </c>
      <c r="D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" s="4">
        <f>_xlfn.MODE.SNGL(HISTORICO_OLD[DÍAS])</f>
        <v>2</v>
      </c>
      <c r="F7" s="64">
        <v>0</v>
      </c>
    </row>
    <row r="8" spans="1:6">
      <c r="A8" s="284">
        <v>7</v>
      </c>
      <c r="B8" s="4" t="s">
        <v>18</v>
      </c>
      <c r="C8" s="4" t="s">
        <v>19</v>
      </c>
      <c r="D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" s="4">
        <f>_xlfn.MODE.SNGL(HISTORICO_OLD[DÍAS])</f>
        <v>2</v>
      </c>
      <c r="F8" s="64">
        <v>0</v>
      </c>
    </row>
    <row r="9" spans="1:6">
      <c r="A9" s="284">
        <v>8</v>
      </c>
      <c r="B9" s="4" t="s">
        <v>20</v>
      </c>
      <c r="C9" s="4" t="s">
        <v>21</v>
      </c>
      <c r="D9" s="4">
        <f>IFERROR(
    AVERAGEIFS(
        HISTORICO_OLD[DÍAS], HISTORICO_OLD[CLIENTE], LISTA_CLIENTES[[#This Row],[CLIENTE]],
        HISTORICO_OLD[DÍAS], "&lt;&gt;0",
        HISTORICO_OLD[DÍAS], "&lt;&gt;"
    ),
"")</f>
        <v>1.75</v>
      </c>
      <c r="E9" s="4">
        <f>_xlfn.MODE.SNGL(HISTORICO_OLD[DÍAS])</f>
        <v>2</v>
      </c>
      <c r="F9" s="64">
        <v>0</v>
      </c>
    </row>
    <row r="10" spans="1:6">
      <c r="A10" s="284">
        <v>9</v>
      </c>
      <c r="B10" s="4" t="s">
        <v>22</v>
      </c>
      <c r="C10" s="4"/>
      <c r="D1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" s="4">
        <f>_xlfn.MODE.SNGL(HISTORICO_OLD[DÍAS])</f>
        <v>2</v>
      </c>
      <c r="F10" s="64">
        <v>0</v>
      </c>
    </row>
    <row r="11" spans="1:6">
      <c r="A11" s="284">
        <v>10</v>
      </c>
      <c r="B11" s="4" t="s">
        <v>23</v>
      </c>
      <c r="C11" s="4"/>
      <c r="D1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" s="4">
        <f>_xlfn.MODE.SNGL(HISTORICO_OLD[DÍAS])</f>
        <v>2</v>
      </c>
      <c r="F11" s="64">
        <v>0</v>
      </c>
    </row>
    <row r="12" spans="1:6">
      <c r="A12" s="284">
        <v>11</v>
      </c>
      <c r="B12" s="4" t="s">
        <v>24</v>
      </c>
      <c r="C12" s="4" t="s">
        <v>25</v>
      </c>
      <c r="D1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" s="4">
        <f>_xlfn.MODE.SNGL(HISTORICO_OLD[DÍAS])</f>
        <v>2</v>
      </c>
      <c r="F12" s="64">
        <v>0</v>
      </c>
    </row>
    <row r="13" spans="1:6">
      <c r="A13" s="284">
        <v>12</v>
      </c>
      <c r="B13" s="4" t="s">
        <v>26</v>
      </c>
      <c r="C13" s="4" t="s">
        <v>27</v>
      </c>
      <c r="D1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" s="4">
        <f>_xlfn.MODE.SNGL(HISTORICO_OLD[DÍAS])</f>
        <v>2</v>
      </c>
      <c r="F13" s="64">
        <v>0</v>
      </c>
    </row>
    <row r="14" spans="1:6">
      <c r="A14" s="284">
        <v>13</v>
      </c>
      <c r="B14" s="4" t="s">
        <v>28</v>
      </c>
      <c r="C14" s="4"/>
      <c r="D1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4" s="4">
        <f>_xlfn.MODE.SNGL(HISTORICO_OLD[DÍAS])</f>
        <v>2</v>
      </c>
      <c r="F14" s="64">
        <v>0</v>
      </c>
    </row>
    <row r="15" spans="1:6">
      <c r="A15" s="284">
        <v>14</v>
      </c>
      <c r="B15" s="4" t="s">
        <v>29</v>
      </c>
      <c r="C15" s="4" t="s">
        <v>30</v>
      </c>
      <c r="D1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" s="4">
        <f>_xlfn.MODE.SNGL(HISTORICO_OLD[DÍAS])</f>
        <v>2</v>
      </c>
      <c r="F15" s="64">
        <v>0</v>
      </c>
    </row>
    <row r="16" spans="1:6">
      <c r="A16" s="284">
        <v>15</v>
      </c>
      <c r="B16" s="4" t="s">
        <v>31</v>
      </c>
      <c r="C16" s="4" t="s">
        <v>32</v>
      </c>
      <c r="D1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" s="4">
        <f>_xlfn.MODE.SNGL(HISTORICO_OLD[DÍAS])</f>
        <v>2</v>
      </c>
      <c r="F16" s="64">
        <v>0</v>
      </c>
    </row>
    <row r="17" spans="1:6">
      <c r="A17" s="284">
        <v>16</v>
      </c>
      <c r="B17" s="4" t="s">
        <v>33</v>
      </c>
      <c r="C17" s="4" t="s">
        <v>34</v>
      </c>
      <c r="D1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7" s="4">
        <f>_xlfn.MODE.SNGL(HISTORICO_OLD[DÍAS])</f>
        <v>2</v>
      </c>
      <c r="F17" s="64">
        <v>0</v>
      </c>
    </row>
    <row r="18" spans="1:6">
      <c r="A18" s="284">
        <v>17</v>
      </c>
      <c r="B18" s="4" t="s">
        <v>35</v>
      </c>
      <c r="C18" s="4" t="s">
        <v>36</v>
      </c>
      <c r="D1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8" s="4">
        <f>_xlfn.MODE.SNGL(HISTORICO_OLD[DÍAS])</f>
        <v>2</v>
      </c>
      <c r="F18" s="64">
        <v>0</v>
      </c>
    </row>
    <row r="19" spans="1:6">
      <c r="A19" s="284">
        <v>18</v>
      </c>
      <c r="B19" s="4" t="s">
        <v>37</v>
      </c>
      <c r="C19" s="4"/>
      <c r="D1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9" s="4">
        <f>_xlfn.MODE.SNGL(HISTORICO_OLD[DÍAS])</f>
        <v>2</v>
      </c>
      <c r="F19" s="64">
        <v>0</v>
      </c>
    </row>
    <row r="20" spans="1:6">
      <c r="A20" s="284">
        <v>19</v>
      </c>
      <c r="B20" s="4" t="s">
        <v>38</v>
      </c>
      <c r="C20" s="4" t="s">
        <v>39</v>
      </c>
      <c r="D2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0" s="4">
        <f>_xlfn.MODE.SNGL(HISTORICO_OLD[DÍAS])</f>
        <v>2</v>
      </c>
      <c r="F20" s="64">
        <v>0</v>
      </c>
    </row>
    <row r="21" spans="1:6">
      <c r="A21" s="284">
        <v>20</v>
      </c>
      <c r="B21" s="4" t="s">
        <v>40</v>
      </c>
      <c r="C21" s="4" t="s">
        <v>41</v>
      </c>
      <c r="D21" s="4">
        <f>IFERROR(
    AVERAGEIFS(
        HISTORICO_OLD[DÍAS], HISTORICO_OLD[CLIENTE], LISTA_CLIENTES[[#This Row],[CLIENTE]],
        HISTORICO_OLD[DÍAS], "&lt;&gt;0",
        HISTORICO_OLD[DÍAS], "&lt;&gt;"
    ),
"")</f>
        <v>1</v>
      </c>
      <c r="E21" s="4">
        <f>_xlfn.MODE.SNGL(HISTORICO_OLD[DÍAS])</f>
        <v>2</v>
      </c>
      <c r="F21" s="64">
        <v>0</v>
      </c>
    </row>
    <row r="22" spans="1:6">
      <c r="A22" s="284">
        <v>21</v>
      </c>
      <c r="B22" s="4" t="s">
        <v>42</v>
      </c>
      <c r="C22" s="4" t="s">
        <v>43</v>
      </c>
      <c r="D2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2" s="4">
        <f>_xlfn.MODE.SNGL(HISTORICO_OLD[DÍAS])</f>
        <v>2</v>
      </c>
      <c r="F22" s="64">
        <v>0</v>
      </c>
    </row>
    <row r="23" spans="1:6">
      <c r="A23" s="284">
        <v>22</v>
      </c>
      <c r="B23" s="4" t="s">
        <v>44</v>
      </c>
      <c r="C23" s="4" t="s">
        <v>45</v>
      </c>
      <c r="D23" s="4">
        <f>IFERROR(
    AVERAGEIFS(
        HISTORICO_OLD[DÍAS], HISTORICO_OLD[CLIENTE], LISTA_CLIENTES[[#This Row],[CLIENTE]],
        HISTORICO_OLD[DÍAS], "&lt;&gt;0",
        HISTORICO_OLD[DÍAS], "&lt;&gt;"
    ),
"")</f>
        <v>2.4285714285714284</v>
      </c>
      <c r="E23" s="4">
        <f>_xlfn.MODE.SNGL(HISTORICO_OLD[DÍAS])</f>
        <v>2</v>
      </c>
      <c r="F23" s="64">
        <v>0</v>
      </c>
    </row>
    <row r="24" spans="1:6">
      <c r="A24" s="284">
        <v>23</v>
      </c>
      <c r="B24" s="4" t="s">
        <v>46</v>
      </c>
      <c r="C24" s="4"/>
      <c r="D2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4" s="4">
        <f>_xlfn.MODE.SNGL(HISTORICO_OLD[DÍAS])</f>
        <v>2</v>
      </c>
      <c r="F24" s="64">
        <v>0</v>
      </c>
    </row>
    <row r="25" spans="1:6">
      <c r="A25" s="284">
        <v>24</v>
      </c>
      <c r="B25" s="4" t="s">
        <v>47</v>
      </c>
      <c r="C25" s="4" t="s">
        <v>48</v>
      </c>
      <c r="D2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5" s="4">
        <f>_xlfn.MODE.SNGL(HISTORICO_OLD[DÍAS])</f>
        <v>2</v>
      </c>
      <c r="F25" s="64">
        <v>0</v>
      </c>
    </row>
    <row r="26" spans="1:6">
      <c r="A26" s="284">
        <v>25</v>
      </c>
      <c r="B26" s="4" t="s">
        <v>49</v>
      </c>
      <c r="C26" s="4" t="s">
        <v>50</v>
      </c>
      <c r="D2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6" s="4">
        <f>_xlfn.MODE.SNGL(HISTORICO_OLD[DÍAS])</f>
        <v>2</v>
      </c>
      <c r="F26" s="64">
        <v>0</v>
      </c>
    </row>
    <row r="27" spans="1:6">
      <c r="A27" s="284">
        <v>26</v>
      </c>
      <c r="B27" s="4" t="s">
        <v>51</v>
      </c>
      <c r="C27" s="4" t="s">
        <v>52</v>
      </c>
      <c r="D2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7" s="4">
        <f>_xlfn.MODE.SNGL(HISTORICO_OLD[DÍAS])</f>
        <v>2</v>
      </c>
      <c r="F27" s="64">
        <v>0</v>
      </c>
    </row>
    <row r="28" spans="1:6">
      <c r="A28" s="284">
        <v>27</v>
      </c>
      <c r="B28" s="4" t="s">
        <v>53</v>
      </c>
      <c r="C28" s="4"/>
      <c r="D2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28" s="4">
        <f>_xlfn.MODE.SNGL(HISTORICO_OLD[DÍAS])</f>
        <v>2</v>
      </c>
      <c r="F28" s="64">
        <v>0</v>
      </c>
    </row>
    <row r="29" spans="1:6">
      <c r="A29" s="284">
        <v>28</v>
      </c>
      <c r="B29" s="4" t="s">
        <v>54</v>
      </c>
      <c r="C29" s="4" t="s">
        <v>55</v>
      </c>
      <c r="D29" s="4">
        <f>IFERROR(
    AVERAGEIFS(
        HISTORICO_OLD[DÍAS], HISTORICO_OLD[CLIENTE], LISTA_CLIENTES[[#This Row],[CLIENTE]],
        HISTORICO_OLD[DÍAS], "&lt;&gt;0",
        HISTORICO_OLD[DÍAS], "&lt;&gt;"
    ),
"")</f>
        <v>5.625</v>
      </c>
      <c r="E29" s="4">
        <f>_xlfn.MODE.SNGL(HISTORICO_OLD[DÍAS])</f>
        <v>2</v>
      </c>
      <c r="F29" s="64">
        <v>0</v>
      </c>
    </row>
    <row r="30" spans="1:6">
      <c r="A30" s="284">
        <v>29</v>
      </c>
      <c r="B30" s="4" t="s">
        <v>56</v>
      </c>
      <c r="C30" s="4" t="s">
        <v>57</v>
      </c>
      <c r="D3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0" s="4">
        <f>_xlfn.MODE.SNGL(HISTORICO_OLD[DÍAS])</f>
        <v>2</v>
      </c>
      <c r="F30" s="64">
        <v>0</v>
      </c>
    </row>
    <row r="31" spans="1:6">
      <c r="A31" s="284">
        <v>30</v>
      </c>
      <c r="B31" s="4" t="s">
        <v>58</v>
      </c>
      <c r="C31" s="4" t="s">
        <v>59</v>
      </c>
      <c r="D3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1" s="4">
        <f>_xlfn.MODE.SNGL(HISTORICO_OLD[DÍAS])</f>
        <v>2</v>
      </c>
      <c r="F31" s="64">
        <v>0</v>
      </c>
    </row>
    <row r="32" spans="1:6">
      <c r="A32" s="284">
        <v>31</v>
      </c>
      <c r="B32" s="4" t="s">
        <v>60</v>
      </c>
      <c r="C32" s="4"/>
      <c r="D3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2" s="4">
        <f>_xlfn.MODE.SNGL(HISTORICO_OLD[DÍAS])</f>
        <v>2</v>
      </c>
      <c r="F32" s="64">
        <v>0</v>
      </c>
    </row>
    <row r="33" spans="1:6">
      <c r="A33" s="284">
        <v>32</v>
      </c>
      <c r="B33" s="4" t="s">
        <v>61</v>
      </c>
      <c r="C33" s="4" t="s">
        <v>62</v>
      </c>
      <c r="D33" s="4">
        <f>IFERROR(
    AVERAGEIFS(
        HISTORICO_OLD[DÍAS], HISTORICO_OLD[CLIENTE], LISTA_CLIENTES[[#This Row],[CLIENTE]],
        HISTORICO_OLD[DÍAS], "&lt;&gt;0",
        HISTORICO_OLD[DÍAS], "&lt;&gt;"
    ),
"")</f>
        <v>10.333333333333334</v>
      </c>
      <c r="E33" s="4">
        <f>_xlfn.MODE.SNGL(HISTORICO_OLD[DÍAS])</f>
        <v>2</v>
      </c>
      <c r="F33" s="64">
        <v>0</v>
      </c>
    </row>
    <row r="34" spans="1:6">
      <c r="A34" s="284">
        <v>33</v>
      </c>
      <c r="B34" s="4" t="s">
        <v>63</v>
      </c>
      <c r="C34" s="4"/>
      <c r="D3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4" s="4">
        <f>_xlfn.MODE.SNGL(HISTORICO_OLD[DÍAS])</f>
        <v>2</v>
      </c>
      <c r="F34" s="64">
        <v>0</v>
      </c>
    </row>
    <row r="35" spans="1:6">
      <c r="A35" s="284">
        <v>34</v>
      </c>
      <c r="B35" s="4" t="s">
        <v>64</v>
      </c>
      <c r="C35" s="4" t="s">
        <v>65</v>
      </c>
      <c r="D3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5" s="4">
        <f>_xlfn.MODE.SNGL(HISTORICO_OLD[DÍAS])</f>
        <v>2</v>
      </c>
      <c r="F35" s="64">
        <v>0</v>
      </c>
    </row>
    <row r="36" spans="1:6">
      <c r="A36" s="284">
        <v>35</v>
      </c>
      <c r="B36" s="4" t="s">
        <v>66</v>
      </c>
      <c r="C36" s="4" t="s">
        <v>67</v>
      </c>
      <c r="D3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6" s="4">
        <f>_xlfn.MODE.SNGL(HISTORICO_OLD[DÍAS])</f>
        <v>2</v>
      </c>
      <c r="F36" s="64">
        <v>0</v>
      </c>
    </row>
    <row r="37" spans="1:6">
      <c r="A37" s="284">
        <v>36</v>
      </c>
      <c r="B37" s="4" t="s">
        <v>68</v>
      </c>
      <c r="C37" s="4" t="s">
        <v>69</v>
      </c>
      <c r="D37" s="4">
        <f>IFERROR(
    AVERAGEIFS(
        HISTORICO_OLD[DÍAS], HISTORICO_OLD[CLIENTE], LISTA_CLIENTES[[#This Row],[CLIENTE]],
        HISTORICO_OLD[DÍAS], "&lt;&gt;0",
        HISTORICO_OLD[DÍAS], "&lt;&gt;"
    ),
"")</f>
        <v>1.3333333333333333</v>
      </c>
      <c r="E37" s="4">
        <f>_xlfn.MODE.SNGL(HISTORICO_OLD[DÍAS])</f>
        <v>2</v>
      </c>
      <c r="F37" s="64">
        <v>0</v>
      </c>
    </row>
    <row r="38" spans="1:6">
      <c r="A38" s="284">
        <v>37</v>
      </c>
      <c r="B38" s="4" t="s">
        <v>70</v>
      </c>
      <c r="C38" s="4" t="s">
        <v>71</v>
      </c>
      <c r="D3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8" s="4">
        <f>_xlfn.MODE.SNGL(HISTORICO_OLD[DÍAS])</f>
        <v>2</v>
      </c>
      <c r="F38" s="64">
        <v>0</v>
      </c>
    </row>
    <row r="39" spans="1:6">
      <c r="A39" s="284">
        <v>38</v>
      </c>
      <c r="B39" s="4" t="s">
        <v>72</v>
      </c>
      <c r="C39" s="4" t="s">
        <v>73</v>
      </c>
      <c r="D3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39" s="4">
        <f>_xlfn.MODE.SNGL(HISTORICO_OLD[DÍAS])</f>
        <v>2</v>
      </c>
      <c r="F39" s="64">
        <v>0</v>
      </c>
    </row>
    <row r="40" spans="1:6">
      <c r="A40" s="284">
        <v>39</v>
      </c>
      <c r="B40" s="4" t="s">
        <v>74</v>
      </c>
      <c r="C40" s="4" t="s">
        <v>75</v>
      </c>
      <c r="D40" s="4">
        <f>IFERROR(
    AVERAGEIFS(
        HISTORICO_OLD[DÍAS], HISTORICO_OLD[CLIENTE], LISTA_CLIENTES[[#This Row],[CLIENTE]],
        HISTORICO_OLD[DÍAS], "&lt;&gt;0",
        HISTORICO_OLD[DÍAS], "&lt;&gt;"
    ),
"")</f>
        <v>4</v>
      </c>
      <c r="E40" s="4">
        <f>_xlfn.MODE.SNGL(HISTORICO_OLD[DÍAS])</f>
        <v>2</v>
      </c>
      <c r="F40" s="64">
        <v>0</v>
      </c>
    </row>
    <row r="41" spans="1:6">
      <c r="A41" s="284">
        <v>40</v>
      </c>
      <c r="B41" s="4" t="s">
        <v>76</v>
      </c>
      <c r="C41" s="4" t="s">
        <v>77</v>
      </c>
      <c r="D4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1" s="4">
        <f>_xlfn.MODE.SNGL(HISTORICO_OLD[DÍAS])</f>
        <v>2</v>
      </c>
      <c r="F41" s="64">
        <v>0</v>
      </c>
    </row>
    <row r="42" spans="1:6">
      <c r="A42" s="284">
        <v>41</v>
      </c>
      <c r="B42" s="4" t="s">
        <v>78</v>
      </c>
      <c r="C42" s="4" t="s">
        <v>79</v>
      </c>
      <c r="D4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2" s="4">
        <f>_xlfn.MODE.SNGL(HISTORICO_OLD[DÍAS])</f>
        <v>2</v>
      </c>
      <c r="F42" s="64">
        <v>0</v>
      </c>
    </row>
    <row r="43" spans="1:6">
      <c r="A43" s="284">
        <v>42</v>
      </c>
      <c r="B43" s="4" t="s">
        <v>80</v>
      </c>
      <c r="C43" s="4" t="s">
        <v>81</v>
      </c>
      <c r="D4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3" s="4">
        <f>_xlfn.MODE.SNGL(HISTORICO_OLD[DÍAS])</f>
        <v>2</v>
      </c>
      <c r="F43" s="64">
        <v>0</v>
      </c>
    </row>
    <row r="44" spans="1:6" ht="28.8">
      <c r="A44" s="284">
        <v>43</v>
      </c>
      <c r="B44" s="4" t="s">
        <v>82</v>
      </c>
      <c r="C44" s="4" t="s">
        <v>83</v>
      </c>
      <c r="D4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4" s="4">
        <f>_xlfn.MODE.SNGL(HISTORICO_OLD[DÍAS])</f>
        <v>2</v>
      </c>
      <c r="F44" s="64">
        <v>0</v>
      </c>
    </row>
    <row r="45" spans="1:6">
      <c r="A45" s="284">
        <v>44</v>
      </c>
      <c r="B45" s="4" t="s">
        <v>84</v>
      </c>
      <c r="C45" s="4"/>
      <c r="D4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5" s="4">
        <f>_xlfn.MODE.SNGL(HISTORICO_OLD[DÍAS])</f>
        <v>2</v>
      </c>
      <c r="F45" s="64">
        <v>0</v>
      </c>
    </row>
    <row r="46" spans="1:6">
      <c r="A46" s="284">
        <v>45</v>
      </c>
      <c r="B46" s="4" t="s">
        <v>85</v>
      </c>
      <c r="C46" s="4" t="s">
        <v>86</v>
      </c>
      <c r="D4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6" s="4">
        <f>_xlfn.MODE.SNGL(HISTORICO_OLD[DÍAS])</f>
        <v>2</v>
      </c>
      <c r="F46" s="64">
        <v>0</v>
      </c>
    </row>
    <row r="47" spans="1:6">
      <c r="A47" s="284">
        <v>46</v>
      </c>
      <c r="B47" s="4" t="s">
        <v>87</v>
      </c>
      <c r="C47" s="4"/>
      <c r="D4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7" s="4">
        <f>_xlfn.MODE.SNGL(HISTORICO_OLD[DÍAS])</f>
        <v>2</v>
      </c>
      <c r="F47" s="64">
        <v>0</v>
      </c>
    </row>
    <row r="48" spans="1:6" ht="28.8">
      <c r="A48" s="284">
        <v>47</v>
      </c>
      <c r="B48" s="4" t="s">
        <v>88</v>
      </c>
      <c r="C48" s="4" t="s">
        <v>89</v>
      </c>
      <c r="D4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8" s="4">
        <f>_xlfn.MODE.SNGL(HISTORICO_OLD[DÍAS])</f>
        <v>2</v>
      </c>
      <c r="F48" s="64">
        <v>0</v>
      </c>
    </row>
    <row r="49" spans="1:6">
      <c r="A49" s="284">
        <v>48</v>
      </c>
      <c r="B49" s="4" t="s">
        <v>90</v>
      </c>
      <c r="C49" s="4" t="s">
        <v>91</v>
      </c>
      <c r="D4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49" s="4">
        <f>_xlfn.MODE.SNGL(HISTORICO_OLD[DÍAS])</f>
        <v>2</v>
      </c>
      <c r="F49" s="64">
        <v>0</v>
      </c>
    </row>
    <row r="50" spans="1:6">
      <c r="A50" s="284">
        <v>49</v>
      </c>
      <c r="B50" s="4" t="s">
        <v>92</v>
      </c>
      <c r="C50" s="4" t="s">
        <v>93</v>
      </c>
      <c r="D5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0" s="4">
        <f>_xlfn.MODE.SNGL(HISTORICO_OLD[DÍAS])</f>
        <v>2</v>
      </c>
      <c r="F50" s="64">
        <v>0</v>
      </c>
    </row>
    <row r="51" spans="1:6">
      <c r="A51" s="284">
        <v>50</v>
      </c>
      <c r="B51" s="4" t="s">
        <v>94</v>
      </c>
      <c r="C51" s="4" t="s">
        <v>95</v>
      </c>
      <c r="D5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1" s="4">
        <f>_xlfn.MODE.SNGL(HISTORICO_OLD[DÍAS])</f>
        <v>2</v>
      </c>
      <c r="F51" s="64">
        <v>0</v>
      </c>
    </row>
    <row r="52" spans="1:6">
      <c r="A52" s="284">
        <v>51</v>
      </c>
      <c r="B52" s="4" t="s">
        <v>96</v>
      </c>
      <c r="C52" s="4" t="s">
        <v>97</v>
      </c>
      <c r="D5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2" s="4">
        <f>_xlfn.MODE.SNGL(HISTORICO_OLD[DÍAS])</f>
        <v>2</v>
      </c>
      <c r="F52" s="64">
        <v>0</v>
      </c>
    </row>
    <row r="53" spans="1:6">
      <c r="A53" s="284">
        <v>52</v>
      </c>
      <c r="B53" s="4" t="s">
        <v>98</v>
      </c>
      <c r="C53" s="4" t="s">
        <v>99</v>
      </c>
      <c r="D5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3" s="4">
        <f>_xlfn.MODE.SNGL(HISTORICO_OLD[DÍAS])</f>
        <v>2</v>
      </c>
      <c r="F53" s="64">
        <v>0</v>
      </c>
    </row>
    <row r="54" spans="1:6">
      <c r="A54" s="284">
        <v>53</v>
      </c>
      <c r="B54" s="4" t="s">
        <v>100</v>
      </c>
      <c r="C54" s="4"/>
      <c r="D5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4" s="4">
        <f>_xlfn.MODE.SNGL(HISTORICO_OLD[DÍAS])</f>
        <v>2</v>
      </c>
      <c r="F54" s="64">
        <v>0</v>
      </c>
    </row>
    <row r="55" spans="1:6">
      <c r="A55" s="284">
        <v>54</v>
      </c>
      <c r="B55" s="4" t="s">
        <v>101</v>
      </c>
      <c r="C55" s="4" t="s">
        <v>102</v>
      </c>
      <c r="D5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5" s="4">
        <f>_xlfn.MODE.SNGL(HISTORICO_OLD[DÍAS])</f>
        <v>2</v>
      </c>
      <c r="F55" s="64">
        <v>0</v>
      </c>
    </row>
    <row r="56" spans="1:6">
      <c r="A56" s="284">
        <v>55</v>
      </c>
      <c r="B56" s="4" t="s">
        <v>103</v>
      </c>
      <c r="C56" s="4" t="s">
        <v>104</v>
      </c>
      <c r="D56" s="4">
        <f>IFERROR(
    AVERAGEIFS(
        HISTORICO_OLD[DÍAS], HISTORICO_OLD[CLIENTE], LISTA_CLIENTES[[#This Row],[CLIENTE]],
        HISTORICO_OLD[DÍAS], "&lt;&gt;0",
        HISTORICO_OLD[DÍAS], "&lt;&gt;"
    ),
"")</f>
        <v>2</v>
      </c>
      <c r="E56" s="4">
        <f>_xlfn.MODE.SNGL(HISTORICO_OLD[DÍAS])</f>
        <v>2</v>
      </c>
      <c r="F56" s="64">
        <v>0</v>
      </c>
    </row>
    <row r="57" spans="1:6">
      <c r="A57" s="284">
        <v>56</v>
      </c>
      <c r="B57" s="4" t="s">
        <v>105</v>
      </c>
      <c r="C57" s="4"/>
      <c r="D5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7" s="4">
        <f>_xlfn.MODE.SNGL(HISTORICO_OLD[DÍAS])</f>
        <v>2</v>
      </c>
      <c r="F57" s="64">
        <v>0</v>
      </c>
    </row>
    <row r="58" spans="1:6">
      <c r="A58" s="284">
        <v>57</v>
      </c>
      <c r="B58" s="4" t="s">
        <v>106</v>
      </c>
      <c r="C58" s="4" t="s">
        <v>107</v>
      </c>
      <c r="D5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8" s="4">
        <f>_xlfn.MODE.SNGL(HISTORICO_OLD[DÍAS])</f>
        <v>2</v>
      </c>
      <c r="F58" s="64">
        <v>0</v>
      </c>
    </row>
    <row r="59" spans="1:6">
      <c r="A59" s="284">
        <v>58</v>
      </c>
      <c r="B59" s="4" t="s">
        <v>108</v>
      </c>
      <c r="C59" s="4" t="s">
        <v>109</v>
      </c>
      <c r="D5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59" s="4">
        <f>_xlfn.MODE.SNGL(HISTORICO_OLD[DÍAS])</f>
        <v>2</v>
      </c>
      <c r="F59" s="64">
        <v>0</v>
      </c>
    </row>
    <row r="60" spans="1:6">
      <c r="A60" s="284">
        <v>59</v>
      </c>
      <c r="B60" s="4" t="s">
        <v>110</v>
      </c>
      <c r="C60" s="4" t="s">
        <v>111</v>
      </c>
      <c r="D60" s="4">
        <f>IFERROR(
    AVERAGEIFS(
        HISTORICO_OLD[DÍAS], HISTORICO_OLD[CLIENTE], LISTA_CLIENTES[[#This Row],[CLIENTE]],
        HISTORICO_OLD[DÍAS], "&lt;&gt;0",
        HISTORICO_OLD[DÍAS], "&lt;&gt;"
    ),
"")</f>
        <v>2</v>
      </c>
      <c r="E60" s="4">
        <f>_xlfn.MODE.SNGL(HISTORICO_OLD[DÍAS])</f>
        <v>2</v>
      </c>
      <c r="F60" s="64">
        <v>0</v>
      </c>
    </row>
    <row r="61" spans="1:6">
      <c r="A61" s="284">
        <v>60</v>
      </c>
      <c r="B61" s="4" t="s">
        <v>112</v>
      </c>
      <c r="C61" s="4" t="s">
        <v>113</v>
      </c>
      <c r="D6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61" s="4">
        <f>_xlfn.MODE.SNGL(HISTORICO_OLD[DÍAS])</f>
        <v>2</v>
      </c>
      <c r="F61" s="64">
        <v>0</v>
      </c>
    </row>
    <row r="62" spans="1:6">
      <c r="A62" s="284">
        <v>61</v>
      </c>
      <c r="B62" s="4" t="s">
        <v>114</v>
      </c>
      <c r="C62" s="4" t="s">
        <v>115</v>
      </c>
      <c r="D6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62" s="4">
        <f>_xlfn.MODE.SNGL(HISTORICO_OLD[DÍAS])</f>
        <v>2</v>
      </c>
      <c r="F62" s="64">
        <v>0</v>
      </c>
    </row>
    <row r="63" spans="1:6">
      <c r="A63" s="284">
        <v>62</v>
      </c>
      <c r="B63" s="4" t="s">
        <v>116</v>
      </c>
      <c r="C63" s="4" t="s">
        <v>117</v>
      </c>
      <c r="D6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63" s="4">
        <f>_xlfn.MODE.SNGL(HISTORICO_OLD[DÍAS])</f>
        <v>2</v>
      </c>
      <c r="F63" s="64">
        <v>0</v>
      </c>
    </row>
    <row r="64" spans="1:6">
      <c r="A64" s="284">
        <v>63</v>
      </c>
      <c r="B64" s="4" t="s">
        <v>118</v>
      </c>
      <c r="C64" s="4" t="s">
        <v>119</v>
      </c>
      <c r="D6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64" s="4">
        <f>_xlfn.MODE.SNGL(HISTORICO_OLD[DÍAS])</f>
        <v>2</v>
      </c>
      <c r="F64" s="64">
        <v>0</v>
      </c>
    </row>
    <row r="65" spans="1:6">
      <c r="A65" s="284">
        <v>64</v>
      </c>
      <c r="B65" s="4" t="s">
        <v>120</v>
      </c>
      <c r="C65" s="4" t="s">
        <v>121</v>
      </c>
      <c r="D6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65" s="4">
        <f>_xlfn.MODE.SNGL(HISTORICO_OLD[DÍAS])</f>
        <v>2</v>
      </c>
      <c r="F65" s="64">
        <v>0</v>
      </c>
    </row>
    <row r="66" spans="1:6">
      <c r="A66" s="284">
        <v>65</v>
      </c>
      <c r="B66" s="4" t="s">
        <v>122</v>
      </c>
      <c r="C66" s="4" t="s">
        <v>123</v>
      </c>
      <c r="D6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66" s="4">
        <f>_xlfn.MODE.SNGL(HISTORICO_OLD[DÍAS])</f>
        <v>2</v>
      </c>
      <c r="F66" s="64">
        <v>0</v>
      </c>
    </row>
    <row r="67" spans="1:6">
      <c r="A67" s="284">
        <v>66</v>
      </c>
      <c r="B67" s="4" t="s">
        <v>124</v>
      </c>
      <c r="C67" s="4" t="s">
        <v>125</v>
      </c>
      <c r="D67" s="4">
        <f>IFERROR(
    AVERAGEIFS(
        HISTORICO_OLD[DÍAS], HISTORICO_OLD[CLIENTE], LISTA_CLIENTES[[#This Row],[CLIENTE]],
        HISTORICO_OLD[DÍAS], "&lt;&gt;0",
        HISTORICO_OLD[DÍAS], "&lt;&gt;"
    ),
"")</f>
        <v>8.3333333333333339</v>
      </c>
      <c r="E67" s="4">
        <f>_xlfn.MODE.SNGL(HISTORICO_OLD[DÍAS])</f>
        <v>2</v>
      </c>
      <c r="F67" s="64">
        <v>0</v>
      </c>
    </row>
    <row r="68" spans="1:6">
      <c r="A68" s="284">
        <v>67</v>
      </c>
      <c r="B68" s="4" t="s">
        <v>126</v>
      </c>
      <c r="C68" s="4" t="s">
        <v>127</v>
      </c>
      <c r="D6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68" s="4">
        <f>_xlfn.MODE.SNGL(HISTORICO_OLD[DÍAS])</f>
        <v>2</v>
      </c>
      <c r="F68" s="64">
        <v>0</v>
      </c>
    </row>
    <row r="69" spans="1:6">
      <c r="A69" s="284">
        <v>68</v>
      </c>
      <c r="B69" s="4" t="s">
        <v>128</v>
      </c>
      <c r="C69" s="4" t="s">
        <v>129</v>
      </c>
      <c r="D69" s="4">
        <f>IFERROR(
    AVERAGEIFS(
        HISTORICO_OLD[DÍAS], HISTORICO_OLD[CLIENTE], LISTA_CLIENTES[[#This Row],[CLIENTE]],
        HISTORICO_OLD[DÍAS], "&lt;&gt;0",
        HISTORICO_OLD[DÍAS], "&lt;&gt;"
    ),
"")</f>
        <v>1</v>
      </c>
      <c r="E69" s="4">
        <f>_xlfn.MODE.SNGL(HISTORICO_OLD[DÍAS])</f>
        <v>2</v>
      </c>
      <c r="F69" s="64">
        <v>0</v>
      </c>
    </row>
    <row r="70" spans="1:6">
      <c r="A70" s="284">
        <v>69</v>
      </c>
      <c r="B70" s="4" t="s">
        <v>130</v>
      </c>
      <c r="C70" s="4" t="s">
        <v>131</v>
      </c>
      <c r="D7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0" s="4">
        <f>_xlfn.MODE.SNGL(HISTORICO_OLD[DÍAS])</f>
        <v>2</v>
      </c>
      <c r="F70" s="64">
        <v>0</v>
      </c>
    </row>
    <row r="71" spans="1:6">
      <c r="A71" s="284">
        <v>70</v>
      </c>
      <c r="B71" s="4" t="s">
        <v>132</v>
      </c>
      <c r="C71" s="4" t="s">
        <v>133</v>
      </c>
      <c r="D7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1" s="4">
        <f>_xlfn.MODE.SNGL(HISTORICO_OLD[DÍAS])</f>
        <v>2</v>
      </c>
      <c r="F71" s="64">
        <v>0</v>
      </c>
    </row>
    <row r="72" spans="1:6">
      <c r="A72" s="284">
        <v>71</v>
      </c>
      <c r="B72" s="4" t="s">
        <v>134</v>
      </c>
      <c r="C72" s="4" t="s">
        <v>135</v>
      </c>
      <c r="D7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2" s="4">
        <f>_xlfn.MODE.SNGL(HISTORICO_OLD[DÍAS])</f>
        <v>2</v>
      </c>
      <c r="F72" s="64">
        <v>0</v>
      </c>
    </row>
    <row r="73" spans="1:6">
      <c r="A73" s="284">
        <v>72</v>
      </c>
      <c r="B73" s="4" t="s">
        <v>136</v>
      </c>
      <c r="C73" s="4" t="s">
        <v>137</v>
      </c>
      <c r="D7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3" s="4">
        <f>_xlfn.MODE.SNGL(HISTORICO_OLD[DÍAS])</f>
        <v>2</v>
      </c>
      <c r="F73" s="64">
        <v>0</v>
      </c>
    </row>
    <row r="74" spans="1:6">
      <c r="A74" s="284">
        <v>73</v>
      </c>
      <c r="B74" s="4" t="s">
        <v>138</v>
      </c>
      <c r="C74" s="4" t="s">
        <v>139</v>
      </c>
      <c r="D7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4" s="4">
        <f>_xlfn.MODE.SNGL(HISTORICO_OLD[DÍAS])</f>
        <v>2</v>
      </c>
      <c r="F74" s="64">
        <v>0</v>
      </c>
    </row>
    <row r="75" spans="1:6">
      <c r="A75" s="284">
        <v>74</v>
      </c>
      <c r="B75" s="4" t="s">
        <v>140</v>
      </c>
      <c r="C75" s="4" t="s">
        <v>141</v>
      </c>
      <c r="D7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5" s="4">
        <f>_xlfn.MODE.SNGL(HISTORICO_OLD[DÍAS])</f>
        <v>2</v>
      </c>
      <c r="F75" s="64">
        <v>0</v>
      </c>
    </row>
    <row r="76" spans="1:6" ht="28.8">
      <c r="A76" s="284">
        <v>75</v>
      </c>
      <c r="B76" s="4" t="s">
        <v>142</v>
      </c>
      <c r="C76" s="4" t="s">
        <v>143</v>
      </c>
      <c r="D7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6" s="4">
        <f>_xlfn.MODE.SNGL(HISTORICO_OLD[DÍAS])</f>
        <v>2</v>
      </c>
      <c r="F76" s="64">
        <v>0</v>
      </c>
    </row>
    <row r="77" spans="1:6" ht="28.8">
      <c r="A77" s="284">
        <v>76</v>
      </c>
      <c r="B77" s="4" t="s">
        <v>144</v>
      </c>
      <c r="C77" s="4" t="s">
        <v>145</v>
      </c>
      <c r="D7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7" s="4">
        <f>_xlfn.MODE.SNGL(HISTORICO_OLD[DÍAS])</f>
        <v>2</v>
      </c>
      <c r="F77" s="64">
        <v>0</v>
      </c>
    </row>
    <row r="78" spans="1:6" ht="28.8">
      <c r="A78" s="284">
        <v>77</v>
      </c>
      <c r="B78" s="4" t="s">
        <v>146</v>
      </c>
      <c r="C78" s="4" t="s">
        <v>147</v>
      </c>
      <c r="D7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8" s="4">
        <f>_xlfn.MODE.SNGL(HISTORICO_OLD[DÍAS])</f>
        <v>2</v>
      </c>
      <c r="F78" s="64">
        <v>0</v>
      </c>
    </row>
    <row r="79" spans="1:6">
      <c r="A79" s="284">
        <v>78</v>
      </c>
      <c r="B79" s="4" t="s">
        <v>148</v>
      </c>
      <c r="C79" s="4" t="s">
        <v>149</v>
      </c>
      <c r="D7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79" s="4">
        <f>_xlfn.MODE.SNGL(HISTORICO_OLD[DÍAS])</f>
        <v>2</v>
      </c>
      <c r="F79" s="64">
        <v>0</v>
      </c>
    </row>
    <row r="80" spans="1:6">
      <c r="A80" s="284">
        <v>79</v>
      </c>
      <c r="B80" s="4" t="s">
        <v>150</v>
      </c>
      <c r="C80" s="4"/>
      <c r="D8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0" s="4">
        <f>_xlfn.MODE.SNGL(HISTORICO_OLD[DÍAS])</f>
        <v>2</v>
      </c>
      <c r="F80" s="64">
        <v>0</v>
      </c>
    </row>
    <row r="81" spans="1:6">
      <c r="A81" s="284">
        <v>80</v>
      </c>
      <c r="B81" s="4" t="s">
        <v>151</v>
      </c>
      <c r="C81" s="4" t="s">
        <v>152</v>
      </c>
      <c r="D81" s="4">
        <f>IFERROR(
    AVERAGEIFS(
        HISTORICO_OLD[DÍAS], HISTORICO_OLD[CLIENTE], LISTA_CLIENTES[[#This Row],[CLIENTE]],
        HISTORICO_OLD[DÍAS], "&lt;&gt;0",
        HISTORICO_OLD[DÍAS], "&lt;&gt;"
    ),
"")</f>
        <v>1.5</v>
      </c>
      <c r="E81" s="4">
        <f>_xlfn.MODE.SNGL(HISTORICO_OLD[DÍAS])</f>
        <v>2</v>
      </c>
      <c r="F81" s="64">
        <v>0</v>
      </c>
    </row>
    <row r="82" spans="1:6">
      <c r="A82" s="284">
        <v>81</v>
      </c>
      <c r="B82" s="4" t="s">
        <v>153</v>
      </c>
      <c r="C82" s="4" t="s">
        <v>154</v>
      </c>
      <c r="D8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2" s="4">
        <f>_xlfn.MODE.SNGL(HISTORICO_OLD[DÍAS])</f>
        <v>2</v>
      </c>
      <c r="F82" s="64">
        <v>0</v>
      </c>
    </row>
    <row r="83" spans="1:6">
      <c r="A83" s="284">
        <v>82</v>
      </c>
      <c r="B83" s="4" t="s">
        <v>155</v>
      </c>
      <c r="C83" s="4" t="s">
        <v>156</v>
      </c>
      <c r="D8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3" s="4">
        <f>_xlfn.MODE.SNGL(HISTORICO_OLD[DÍAS])</f>
        <v>2</v>
      </c>
      <c r="F83" s="64">
        <v>0</v>
      </c>
    </row>
    <row r="84" spans="1:6">
      <c r="A84" s="284">
        <v>83</v>
      </c>
      <c r="B84" s="4" t="s">
        <v>157</v>
      </c>
      <c r="C84" s="4" t="s">
        <v>158</v>
      </c>
      <c r="D8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4" s="4">
        <f>_xlfn.MODE.SNGL(HISTORICO_OLD[DÍAS])</f>
        <v>2</v>
      </c>
      <c r="F84" s="64">
        <v>0</v>
      </c>
    </row>
    <row r="85" spans="1:6">
      <c r="A85" s="284">
        <v>84</v>
      </c>
      <c r="B85" s="4" t="s">
        <v>159</v>
      </c>
      <c r="C85" s="4" t="s">
        <v>160</v>
      </c>
      <c r="D85" s="4">
        <f>IFERROR(
    AVERAGEIFS(
        HISTORICO_OLD[DÍAS], HISTORICO_OLD[CLIENTE], LISTA_CLIENTES[[#This Row],[CLIENTE]],
        HISTORICO_OLD[DÍAS], "&lt;&gt;0",
        HISTORICO_OLD[DÍAS], "&lt;&gt;"
    ),
"")</f>
        <v>3.6</v>
      </c>
      <c r="E85" s="4">
        <f>_xlfn.MODE.SNGL(HISTORICO_OLD[DÍAS])</f>
        <v>2</v>
      </c>
      <c r="F85" s="64">
        <v>0</v>
      </c>
    </row>
    <row r="86" spans="1:6" ht="28.8">
      <c r="A86" s="284">
        <v>85</v>
      </c>
      <c r="B86" s="4" t="s">
        <v>161</v>
      </c>
      <c r="C86" s="4" t="s">
        <v>162</v>
      </c>
      <c r="D8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6" s="4">
        <f>_xlfn.MODE.SNGL(HISTORICO_OLD[DÍAS])</f>
        <v>2</v>
      </c>
      <c r="F86" s="64">
        <v>0</v>
      </c>
    </row>
    <row r="87" spans="1:6">
      <c r="A87" s="284">
        <v>86</v>
      </c>
      <c r="B87" s="4" t="s">
        <v>163</v>
      </c>
      <c r="C87" s="4" t="s">
        <v>164</v>
      </c>
      <c r="D8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7" s="4">
        <f>_xlfn.MODE.SNGL(HISTORICO_OLD[DÍAS])</f>
        <v>2</v>
      </c>
      <c r="F87" s="64">
        <v>0</v>
      </c>
    </row>
    <row r="88" spans="1:6">
      <c r="A88" s="284">
        <v>87</v>
      </c>
      <c r="B88" s="4" t="s">
        <v>165</v>
      </c>
      <c r="C88" s="4" t="s">
        <v>166</v>
      </c>
      <c r="D88" s="4">
        <f>IFERROR(
    AVERAGEIFS(
        HISTORICO_OLD[DÍAS], HISTORICO_OLD[CLIENTE], LISTA_CLIENTES[[#This Row],[CLIENTE]],
        HISTORICO_OLD[DÍAS], "&lt;&gt;0",
        HISTORICO_OLD[DÍAS], "&lt;&gt;"
    ),
"")</f>
        <v>3.6923076923076925</v>
      </c>
      <c r="E88" s="4">
        <f>_xlfn.MODE.SNGL(HISTORICO_OLD[DÍAS])</f>
        <v>2</v>
      </c>
      <c r="F88" s="64">
        <v>0</v>
      </c>
    </row>
    <row r="89" spans="1:6">
      <c r="A89" s="284">
        <v>88</v>
      </c>
      <c r="B89" s="4" t="s">
        <v>167</v>
      </c>
      <c r="C89" s="4" t="s">
        <v>168</v>
      </c>
      <c r="D8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89" s="4">
        <f>_xlfn.MODE.SNGL(HISTORICO_OLD[DÍAS])</f>
        <v>2</v>
      </c>
      <c r="F89" s="64">
        <v>0</v>
      </c>
    </row>
    <row r="90" spans="1:6" ht="28.8">
      <c r="A90" s="284">
        <v>89</v>
      </c>
      <c r="B90" s="4" t="s">
        <v>169</v>
      </c>
      <c r="C90" s="4" t="s">
        <v>170</v>
      </c>
      <c r="D9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0" s="4">
        <f>_xlfn.MODE.SNGL(HISTORICO_OLD[DÍAS])</f>
        <v>2</v>
      </c>
      <c r="F90" s="64">
        <v>0</v>
      </c>
    </row>
    <row r="91" spans="1:6">
      <c r="A91" s="284">
        <v>90</v>
      </c>
      <c r="B91" s="4" t="s">
        <v>171</v>
      </c>
      <c r="C91" s="4" t="s">
        <v>172</v>
      </c>
      <c r="D9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1" s="4">
        <f>_xlfn.MODE.SNGL(HISTORICO_OLD[DÍAS])</f>
        <v>2</v>
      </c>
      <c r="F91" s="64">
        <v>0</v>
      </c>
    </row>
    <row r="92" spans="1:6">
      <c r="A92" s="284">
        <v>91</v>
      </c>
      <c r="B92" s="4" t="s">
        <v>173</v>
      </c>
      <c r="C92" s="4" t="s">
        <v>174</v>
      </c>
      <c r="D9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2" s="4">
        <f>_xlfn.MODE.SNGL(HISTORICO_OLD[DÍAS])</f>
        <v>2</v>
      </c>
      <c r="F92" s="64">
        <v>0</v>
      </c>
    </row>
    <row r="93" spans="1:6" ht="28.8">
      <c r="A93" s="284">
        <v>92</v>
      </c>
      <c r="B93" s="4" t="s">
        <v>175</v>
      </c>
      <c r="C93" s="4" t="s">
        <v>176</v>
      </c>
      <c r="D93" s="4">
        <f>IFERROR(
    AVERAGEIFS(
        HISTORICO_OLD[DÍAS], HISTORICO_OLD[CLIENTE], LISTA_CLIENTES[[#This Row],[CLIENTE]],
        HISTORICO_OLD[DÍAS], "&lt;&gt;0",
        HISTORICO_OLD[DÍAS], "&lt;&gt;"
    ),
"")</f>
        <v>2</v>
      </c>
      <c r="E93" s="4">
        <f>_xlfn.MODE.SNGL(HISTORICO_OLD[DÍAS])</f>
        <v>2</v>
      </c>
      <c r="F93" s="64">
        <v>0</v>
      </c>
    </row>
    <row r="94" spans="1:6">
      <c r="A94" s="284">
        <v>93</v>
      </c>
      <c r="B94" s="4" t="s">
        <v>177</v>
      </c>
      <c r="C94" s="4" t="s">
        <v>178</v>
      </c>
      <c r="D9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4" s="4">
        <f>_xlfn.MODE.SNGL(HISTORICO_OLD[DÍAS])</f>
        <v>2</v>
      </c>
      <c r="F94" s="64">
        <v>0</v>
      </c>
    </row>
    <row r="95" spans="1:6">
      <c r="A95" s="284">
        <v>94</v>
      </c>
      <c r="B95" s="4" t="s">
        <v>179</v>
      </c>
      <c r="C95" s="4" t="s">
        <v>180</v>
      </c>
      <c r="D9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5" s="4">
        <f>_xlfn.MODE.SNGL(HISTORICO_OLD[DÍAS])</f>
        <v>2</v>
      </c>
      <c r="F95" s="64">
        <v>0</v>
      </c>
    </row>
    <row r="96" spans="1:6">
      <c r="A96" s="284">
        <v>95</v>
      </c>
      <c r="B96" s="4" t="s">
        <v>181</v>
      </c>
      <c r="C96" s="4" t="s">
        <v>182</v>
      </c>
      <c r="D96" s="4">
        <f>IFERROR(
    AVERAGEIFS(
        HISTORICO_OLD[DÍAS], HISTORICO_OLD[CLIENTE], LISTA_CLIENTES[[#This Row],[CLIENTE]],
        HISTORICO_OLD[DÍAS], "&lt;&gt;0",
        HISTORICO_OLD[DÍAS], "&lt;&gt;"
    ),
"")</f>
        <v>6.666666666666667</v>
      </c>
      <c r="E96" s="4">
        <f>_xlfn.MODE.SNGL(HISTORICO_OLD[DÍAS])</f>
        <v>2</v>
      </c>
      <c r="F96" s="64">
        <v>0</v>
      </c>
    </row>
    <row r="97" spans="1:6">
      <c r="A97" s="284">
        <v>96</v>
      </c>
      <c r="B97" s="4" t="s">
        <v>183</v>
      </c>
      <c r="C97" s="4" t="s">
        <v>184</v>
      </c>
      <c r="D9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7" s="4">
        <f>_xlfn.MODE.SNGL(HISTORICO_OLD[DÍAS])</f>
        <v>2</v>
      </c>
      <c r="F97" s="64">
        <v>0</v>
      </c>
    </row>
    <row r="98" spans="1:6">
      <c r="A98" s="284">
        <v>97</v>
      </c>
      <c r="B98" s="4" t="s">
        <v>185</v>
      </c>
      <c r="C98" s="4" t="s">
        <v>186</v>
      </c>
      <c r="D9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8" s="4">
        <f>_xlfn.MODE.SNGL(HISTORICO_OLD[DÍAS])</f>
        <v>2</v>
      </c>
      <c r="F98" s="64">
        <v>0</v>
      </c>
    </row>
    <row r="99" spans="1:6" ht="28.8">
      <c r="A99" s="284">
        <v>98</v>
      </c>
      <c r="B99" s="4" t="s">
        <v>187</v>
      </c>
      <c r="C99" s="4" t="s">
        <v>188</v>
      </c>
      <c r="D9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99" s="4">
        <f>_xlfn.MODE.SNGL(HISTORICO_OLD[DÍAS])</f>
        <v>2</v>
      </c>
      <c r="F99" s="64">
        <v>0</v>
      </c>
    </row>
    <row r="100" spans="1:6">
      <c r="A100" s="284">
        <v>99</v>
      </c>
      <c r="B100" s="4" t="s">
        <v>189</v>
      </c>
      <c r="C100" s="4" t="s">
        <v>190</v>
      </c>
      <c r="D100" s="4">
        <f>IFERROR(
    AVERAGEIFS(
        HISTORICO_OLD[DÍAS], HISTORICO_OLD[CLIENTE], LISTA_CLIENTES[[#This Row],[CLIENTE]],
        HISTORICO_OLD[DÍAS], "&lt;&gt;0",
        HISTORICO_OLD[DÍAS], "&lt;&gt;"
    ),
"")</f>
        <v>1.8333333333333333</v>
      </c>
      <c r="E100" s="4">
        <f>_xlfn.MODE.SNGL(HISTORICO_OLD[DÍAS])</f>
        <v>2</v>
      </c>
      <c r="F100" s="64">
        <v>0</v>
      </c>
    </row>
    <row r="101" spans="1:6">
      <c r="A101" s="284">
        <v>100</v>
      </c>
      <c r="B101" s="4" t="s">
        <v>191</v>
      </c>
      <c r="C101" s="4" t="s">
        <v>192</v>
      </c>
      <c r="D101" s="4">
        <f>IFERROR(
    AVERAGEIFS(
        HISTORICO_OLD[DÍAS], HISTORICO_OLD[CLIENTE], LISTA_CLIENTES[[#This Row],[CLIENTE]],
        HISTORICO_OLD[DÍAS], "&lt;&gt;0",
        HISTORICO_OLD[DÍAS], "&lt;&gt;"
    ),
"")</f>
        <v>4.1428571428571432</v>
      </c>
      <c r="E101" s="4">
        <f>_xlfn.MODE.SNGL(HISTORICO_OLD[DÍAS])</f>
        <v>2</v>
      </c>
      <c r="F101" s="64">
        <v>0</v>
      </c>
    </row>
    <row r="102" spans="1:6">
      <c r="A102" s="284">
        <v>101</v>
      </c>
      <c r="B102" s="4" t="s">
        <v>193</v>
      </c>
      <c r="C102" s="4" t="s">
        <v>194</v>
      </c>
      <c r="D10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2" s="4">
        <f>_xlfn.MODE.SNGL(HISTORICO_OLD[DÍAS])</f>
        <v>2</v>
      </c>
      <c r="F102" s="64">
        <v>0</v>
      </c>
    </row>
    <row r="103" spans="1:6" ht="28.8">
      <c r="A103" s="284">
        <v>102</v>
      </c>
      <c r="B103" s="4" t="s">
        <v>195</v>
      </c>
      <c r="C103" s="4" t="s">
        <v>196</v>
      </c>
      <c r="D10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3" s="4">
        <f>_xlfn.MODE.SNGL(HISTORICO_OLD[DÍAS])</f>
        <v>2</v>
      </c>
      <c r="F103" s="64">
        <v>0</v>
      </c>
    </row>
    <row r="104" spans="1:6">
      <c r="A104" s="284">
        <v>103</v>
      </c>
      <c r="B104" s="4" t="s">
        <v>197</v>
      </c>
      <c r="C104" s="4" t="s">
        <v>198</v>
      </c>
      <c r="D10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4" s="4">
        <f>_xlfn.MODE.SNGL(HISTORICO_OLD[DÍAS])</f>
        <v>2</v>
      </c>
      <c r="F104" s="64">
        <v>0</v>
      </c>
    </row>
    <row r="105" spans="1:6">
      <c r="A105" s="284">
        <v>104</v>
      </c>
      <c r="B105" s="4" t="s">
        <v>199</v>
      </c>
      <c r="C105" s="4" t="s">
        <v>200</v>
      </c>
      <c r="D10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5" s="4">
        <f>_xlfn.MODE.SNGL(HISTORICO_OLD[DÍAS])</f>
        <v>2</v>
      </c>
      <c r="F105" s="64">
        <v>0</v>
      </c>
    </row>
    <row r="106" spans="1:6" ht="28.8">
      <c r="A106" s="284">
        <v>105</v>
      </c>
      <c r="B106" s="4" t="s">
        <v>201</v>
      </c>
      <c r="C106" s="4" t="s">
        <v>202</v>
      </c>
      <c r="D10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6" s="4">
        <f>_xlfn.MODE.SNGL(HISTORICO_OLD[DÍAS])</f>
        <v>2</v>
      </c>
      <c r="F106" s="64">
        <v>0</v>
      </c>
    </row>
    <row r="107" spans="1:6">
      <c r="A107" s="284">
        <v>106</v>
      </c>
      <c r="B107" s="4" t="s">
        <v>203</v>
      </c>
      <c r="C107" s="4" t="s">
        <v>204</v>
      </c>
      <c r="D10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7" s="4">
        <f>_xlfn.MODE.SNGL(HISTORICO_OLD[DÍAS])</f>
        <v>2</v>
      </c>
      <c r="F107" s="64">
        <v>0</v>
      </c>
    </row>
    <row r="108" spans="1:6">
      <c r="A108" s="284">
        <v>107</v>
      </c>
      <c r="B108" s="4" t="s">
        <v>205</v>
      </c>
      <c r="C108" s="4" t="s">
        <v>206</v>
      </c>
      <c r="D10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8" s="4">
        <f>_xlfn.MODE.SNGL(HISTORICO_OLD[DÍAS])</f>
        <v>2</v>
      </c>
      <c r="F108" s="64">
        <v>0</v>
      </c>
    </row>
    <row r="109" spans="1:6">
      <c r="A109" s="284">
        <v>108</v>
      </c>
      <c r="B109" s="4" t="s">
        <v>207</v>
      </c>
      <c r="C109" s="4" t="s">
        <v>208</v>
      </c>
      <c r="D10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09" s="4">
        <f>_xlfn.MODE.SNGL(HISTORICO_OLD[DÍAS])</f>
        <v>2</v>
      </c>
      <c r="F109" s="64">
        <v>0</v>
      </c>
    </row>
    <row r="110" spans="1:6">
      <c r="A110" s="284">
        <v>109</v>
      </c>
      <c r="B110" s="4" t="s">
        <v>209</v>
      </c>
      <c r="C110" s="4" t="s">
        <v>210</v>
      </c>
      <c r="D11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0" s="4">
        <f>_xlfn.MODE.SNGL(HISTORICO_OLD[DÍAS])</f>
        <v>2</v>
      </c>
      <c r="F110" s="64">
        <v>0</v>
      </c>
    </row>
    <row r="111" spans="1:6">
      <c r="A111" s="284">
        <v>110</v>
      </c>
      <c r="B111" s="4" t="s">
        <v>211</v>
      </c>
      <c r="C111" s="4" t="s">
        <v>212</v>
      </c>
      <c r="D11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1" s="4">
        <f>_xlfn.MODE.SNGL(HISTORICO_OLD[DÍAS])</f>
        <v>2</v>
      </c>
      <c r="F111" s="64">
        <v>0</v>
      </c>
    </row>
    <row r="112" spans="1:6">
      <c r="A112" s="284">
        <v>111</v>
      </c>
      <c r="B112" s="4" t="s">
        <v>213</v>
      </c>
      <c r="C112" s="4" t="s">
        <v>214</v>
      </c>
      <c r="D11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2" s="4">
        <f>_xlfn.MODE.SNGL(HISTORICO_OLD[DÍAS])</f>
        <v>2</v>
      </c>
      <c r="F112" s="64">
        <v>0</v>
      </c>
    </row>
    <row r="113" spans="1:6">
      <c r="A113" s="284">
        <v>112</v>
      </c>
      <c r="B113" s="4" t="s">
        <v>215</v>
      </c>
      <c r="C113" s="4" t="s">
        <v>216</v>
      </c>
      <c r="D11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3" s="4">
        <f>_xlfn.MODE.SNGL(HISTORICO_OLD[DÍAS])</f>
        <v>2</v>
      </c>
      <c r="F113" s="64">
        <v>0</v>
      </c>
    </row>
    <row r="114" spans="1:6" ht="28.8">
      <c r="A114" s="284">
        <v>113</v>
      </c>
      <c r="B114" s="4" t="s">
        <v>217</v>
      </c>
      <c r="C114" s="4" t="s">
        <v>218</v>
      </c>
      <c r="D11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4" s="4">
        <f>_xlfn.MODE.SNGL(HISTORICO_OLD[DÍAS])</f>
        <v>2</v>
      </c>
      <c r="F114" s="64">
        <v>0</v>
      </c>
    </row>
    <row r="115" spans="1:6">
      <c r="A115" s="284">
        <v>114</v>
      </c>
      <c r="B115" s="4" t="s">
        <v>219</v>
      </c>
      <c r="C115" s="4" t="s">
        <v>220</v>
      </c>
      <c r="D11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5" s="4">
        <f>_xlfn.MODE.SNGL(HISTORICO_OLD[DÍAS])</f>
        <v>2</v>
      </c>
      <c r="F115" s="64">
        <v>0</v>
      </c>
    </row>
    <row r="116" spans="1:6">
      <c r="A116" s="284">
        <v>115</v>
      </c>
      <c r="B116" s="4" t="s">
        <v>221</v>
      </c>
      <c r="C116" s="4" t="s">
        <v>222</v>
      </c>
      <c r="D116" s="4">
        <f>IFERROR(
    AVERAGEIFS(
        HISTORICO_OLD[DÍAS], HISTORICO_OLD[CLIENTE], LISTA_CLIENTES[[#This Row],[CLIENTE]],
        HISTORICO_OLD[DÍAS], "&lt;&gt;0",
        HISTORICO_OLD[DÍAS], "&lt;&gt;"
    ),
"")</f>
        <v>11.4</v>
      </c>
      <c r="E116" s="4">
        <f>_xlfn.MODE.SNGL(HISTORICO_OLD[DÍAS])</f>
        <v>2</v>
      </c>
      <c r="F116" s="64">
        <v>0</v>
      </c>
    </row>
    <row r="117" spans="1:6">
      <c r="A117" s="284">
        <v>116</v>
      </c>
      <c r="B117" s="4" t="s">
        <v>223</v>
      </c>
      <c r="C117" s="4" t="s">
        <v>224</v>
      </c>
      <c r="D117" s="4">
        <f>IFERROR(
    AVERAGEIFS(
        HISTORICO_OLD[DÍAS], HISTORICO_OLD[CLIENTE], LISTA_CLIENTES[[#This Row],[CLIENTE]],
        HISTORICO_OLD[DÍAS], "&lt;&gt;0",
        HISTORICO_OLD[DÍAS], "&lt;&gt;"
    ),
"")</f>
        <v>6</v>
      </c>
      <c r="E117" s="4">
        <f>_xlfn.MODE.SNGL(HISTORICO_OLD[DÍAS])</f>
        <v>2</v>
      </c>
      <c r="F117" s="64">
        <v>0</v>
      </c>
    </row>
    <row r="118" spans="1:6">
      <c r="A118" s="284">
        <v>117</v>
      </c>
      <c r="B118" s="4" t="s">
        <v>225</v>
      </c>
      <c r="C118" s="4" t="s">
        <v>226</v>
      </c>
      <c r="D11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8" s="4">
        <f>_xlfn.MODE.SNGL(HISTORICO_OLD[DÍAS])</f>
        <v>2</v>
      </c>
      <c r="F118" s="64">
        <v>0</v>
      </c>
    </row>
    <row r="119" spans="1:6">
      <c r="A119" s="284">
        <v>118</v>
      </c>
      <c r="B119" s="4" t="s">
        <v>227</v>
      </c>
      <c r="C119" s="4" t="s">
        <v>228</v>
      </c>
      <c r="D11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19" s="4">
        <f>_xlfn.MODE.SNGL(HISTORICO_OLD[DÍAS])</f>
        <v>2</v>
      </c>
      <c r="F119" s="64">
        <v>0</v>
      </c>
    </row>
    <row r="120" spans="1:6">
      <c r="A120" s="284">
        <v>119</v>
      </c>
      <c r="B120" s="4" t="s">
        <v>229</v>
      </c>
      <c r="C120" s="4" t="s">
        <v>230</v>
      </c>
      <c r="D12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0" s="4">
        <f>_xlfn.MODE.SNGL(HISTORICO_OLD[DÍAS])</f>
        <v>2</v>
      </c>
      <c r="F120" s="64">
        <v>0</v>
      </c>
    </row>
    <row r="121" spans="1:6">
      <c r="A121" s="284">
        <v>120</v>
      </c>
      <c r="B121" s="4" t="s">
        <v>231</v>
      </c>
      <c r="C121" s="4" t="s">
        <v>232</v>
      </c>
      <c r="D12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1" s="4">
        <f>_xlfn.MODE.SNGL(HISTORICO_OLD[DÍAS])</f>
        <v>2</v>
      </c>
      <c r="F121" s="64">
        <v>0</v>
      </c>
    </row>
    <row r="122" spans="1:6">
      <c r="A122" s="284">
        <v>121</v>
      </c>
      <c r="B122" s="4" t="s">
        <v>233</v>
      </c>
      <c r="C122" s="4" t="s">
        <v>234</v>
      </c>
      <c r="D12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2" s="4">
        <f>_xlfn.MODE.SNGL(HISTORICO_OLD[DÍAS])</f>
        <v>2</v>
      </c>
      <c r="F122" s="64">
        <v>0</v>
      </c>
    </row>
    <row r="123" spans="1:6">
      <c r="A123" s="284">
        <v>122</v>
      </c>
      <c r="B123" s="4" t="s">
        <v>235</v>
      </c>
      <c r="C123" s="4" t="s">
        <v>236</v>
      </c>
      <c r="D12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3" s="4">
        <f>_xlfn.MODE.SNGL(HISTORICO_OLD[DÍAS])</f>
        <v>2</v>
      </c>
      <c r="F123" s="64">
        <v>0</v>
      </c>
    </row>
    <row r="124" spans="1:6">
      <c r="A124" s="284">
        <v>123</v>
      </c>
      <c r="B124" s="4" t="s">
        <v>237</v>
      </c>
      <c r="C124" s="4" t="s">
        <v>238</v>
      </c>
      <c r="D12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4" s="4">
        <f>_xlfn.MODE.SNGL(HISTORICO_OLD[DÍAS])</f>
        <v>2</v>
      </c>
      <c r="F124" s="64">
        <v>0</v>
      </c>
    </row>
    <row r="125" spans="1:6" ht="28.8">
      <c r="A125" s="284">
        <v>124</v>
      </c>
      <c r="B125" s="4" t="s">
        <v>239</v>
      </c>
      <c r="C125" s="4" t="s">
        <v>240</v>
      </c>
      <c r="D12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5" s="4">
        <f>_xlfn.MODE.SNGL(HISTORICO_OLD[DÍAS])</f>
        <v>2</v>
      </c>
      <c r="F125" s="64">
        <v>0</v>
      </c>
    </row>
    <row r="126" spans="1:6">
      <c r="A126" s="284">
        <v>125</v>
      </c>
      <c r="B126" s="4" t="s">
        <v>241</v>
      </c>
      <c r="C126" s="4" t="s">
        <v>242</v>
      </c>
      <c r="D12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6" s="4">
        <f>_xlfn.MODE.SNGL(HISTORICO_OLD[DÍAS])</f>
        <v>2</v>
      </c>
      <c r="F126" s="64">
        <v>0</v>
      </c>
    </row>
    <row r="127" spans="1:6">
      <c r="A127" s="284">
        <v>126</v>
      </c>
      <c r="B127" s="4" t="s">
        <v>243</v>
      </c>
      <c r="C127" s="4" t="s">
        <v>244</v>
      </c>
      <c r="D12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7" s="4">
        <f>_xlfn.MODE.SNGL(HISTORICO_OLD[DÍAS])</f>
        <v>2</v>
      </c>
      <c r="F127" s="64">
        <v>0</v>
      </c>
    </row>
    <row r="128" spans="1:6">
      <c r="A128" s="284">
        <v>127</v>
      </c>
      <c r="B128" s="4" t="s">
        <v>245</v>
      </c>
      <c r="C128" s="4" t="s">
        <v>246</v>
      </c>
      <c r="D128" s="4">
        <f>IFERROR(
    AVERAGEIFS(
        HISTORICO_OLD[DÍAS], HISTORICO_OLD[CLIENTE], LISTA_CLIENTES[[#This Row],[CLIENTE]],
        HISTORICO_OLD[DÍAS], "&lt;&gt;0",
        HISTORICO_OLD[DÍAS], "&lt;&gt;"
    ),
"")</f>
        <v>23.754716981132077</v>
      </c>
      <c r="E128" s="4">
        <f>_xlfn.MODE.SNGL(HISTORICO_OLD[DÍAS])</f>
        <v>2</v>
      </c>
      <c r="F128" s="64">
        <v>0</v>
      </c>
    </row>
    <row r="129" spans="1:6">
      <c r="A129" s="284">
        <v>128</v>
      </c>
      <c r="B129" s="4" t="s">
        <v>247</v>
      </c>
      <c r="C129" s="4" t="s">
        <v>248</v>
      </c>
      <c r="D12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29" s="4">
        <f>_xlfn.MODE.SNGL(HISTORICO_OLD[DÍAS])</f>
        <v>2</v>
      </c>
      <c r="F129" s="64">
        <v>0</v>
      </c>
    </row>
    <row r="130" spans="1:6">
      <c r="A130" s="284">
        <v>129</v>
      </c>
      <c r="B130" s="4" t="s">
        <v>249</v>
      </c>
      <c r="C130" s="4" t="s">
        <v>250</v>
      </c>
      <c r="D13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0" s="4">
        <f>_xlfn.MODE.SNGL(HISTORICO_OLD[DÍAS])</f>
        <v>2</v>
      </c>
      <c r="F130" s="64">
        <v>0</v>
      </c>
    </row>
    <row r="131" spans="1:6">
      <c r="A131" s="284">
        <v>130</v>
      </c>
      <c r="B131" s="4" t="s">
        <v>251</v>
      </c>
      <c r="C131" s="4" t="s">
        <v>252</v>
      </c>
      <c r="D13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1" s="4">
        <f>_xlfn.MODE.SNGL(HISTORICO_OLD[DÍAS])</f>
        <v>2</v>
      </c>
      <c r="F131" s="64">
        <v>0</v>
      </c>
    </row>
    <row r="132" spans="1:6">
      <c r="A132" s="284">
        <v>131</v>
      </c>
      <c r="B132" s="4" t="s">
        <v>253</v>
      </c>
      <c r="C132" s="4" t="s">
        <v>254</v>
      </c>
      <c r="D13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2" s="4">
        <f>_xlfn.MODE.SNGL(HISTORICO_OLD[DÍAS])</f>
        <v>2</v>
      </c>
      <c r="F132" s="64">
        <v>0</v>
      </c>
    </row>
    <row r="133" spans="1:6">
      <c r="A133" s="284">
        <v>132</v>
      </c>
      <c r="B133" s="4" t="s">
        <v>255</v>
      </c>
      <c r="C133" s="4" t="s">
        <v>256</v>
      </c>
      <c r="D133" s="4">
        <f>IFERROR(
    AVERAGEIFS(
        HISTORICO_OLD[DÍAS], HISTORICO_OLD[CLIENTE], LISTA_CLIENTES[[#This Row],[CLIENTE]],
        HISTORICO_OLD[DÍAS], "&lt;&gt;0",
        HISTORICO_OLD[DÍAS], "&lt;&gt;"
    ),
"")</f>
        <v>1</v>
      </c>
      <c r="E133" s="4">
        <f>_xlfn.MODE.SNGL(HISTORICO_OLD[DÍAS])</f>
        <v>2</v>
      </c>
      <c r="F133" s="64">
        <v>0</v>
      </c>
    </row>
    <row r="134" spans="1:6">
      <c r="A134" s="284">
        <v>133</v>
      </c>
      <c r="B134" s="4" t="s">
        <v>257</v>
      </c>
      <c r="C134" s="4" t="s">
        <v>258</v>
      </c>
      <c r="D13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4" s="4">
        <f>_xlfn.MODE.SNGL(HISTORICO_OLD[DÍAS])</f>
        <v>2</v>
      </c>
      <c r="F134" s="64">
        <v>0</v>
      </c>
    </row>
    <row r="135" spans="1:6">
      <c r="A135" s="284">
        <v>134</v>
      </c>
      <c r="B135" s="4" t="s">
        <v>259</v>
      </c>
      <c r="C135" s="4" t="s">
        <v>260</v>
      </c>
      <c r="D135" s="4">
        <f>IFERROR(
    AVERAGEIFS(
        HISTORICO_OLD[DÍAS], HISTORICO_OLD[CLIENTE], LISTA_CLIENTES[[#This Row],[CLIENTE]],
        HISTORICO_OLD[DÍAS], "&lt;&gt;0",
        HISTORICO_OLD[DÍAS], "&lt;&gt;"
    ),
"")</f>
        <v>6</v>
      </c>
      <c r="E135" s="4">
        <f>_xlfn.MODE.SNGL(HISTORICO_OLD[DÍAS])</f>
        <v>2</v>
      </c>
      <c r="F135" s="64">
        <v>0</v>
      </c>
    </row>
    <row r="136" spans="1:6">
      <c r="A136" s="284">
        <v>135</v>
      </c>
      <c r="B136" s="4" t="s">
        <v>261</v>
      </c>
      <c r="C136" s="4" t="s">
        <v>262</v>
      </c>
      <c r="D13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6" s="4">
        <f>_xlfn.MODE.SNGL(HISTORICO_OLD[DÍAS])</f>
        <v>2</v>
      </c>
      <c r="F136" s="64">
        <v>0</v>
      </c>
    </row>
    <row r="137" spans="1:6">
      <c r="A137" s="284">
        <v>136</v>
      </c>
      <c r="B137" s="4" t="s">
        <v>263</v>
      </c>
      <c r="C137" s="4" t="s">
        <v>264</v>
      </c>
      <c r="D13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7" s="4">
        <f>_xlfn.MODE.SNGL(HISTORICO_OLD[DÍAS])</f>
        <v>2</v>
      </c>
      <c r="F137" s="64">
        <v>0</v>
      </c>
    </row>
    <row r="138" spans="1:6">
      <c r="A138" s="284">
        <v>137</v>
      </c>
      <c r="B138" s="4" t="s">
        <v>265</v>
      </c>
      <c r="C138" s="4" t="s">
        <v>266</v>
      </c>
      <c r="D13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8" s="4">
        <f>_xlfn.MODE.SNGL(HISTORICO_OLD[DÍAS])</f>
        <v>2</v>
      </c>
      <c r="F138" s="64">
        <v>0</v>
      </c>
    </row>
    <row r="139" spans="1:6">
      <c r="A139" s="284">
        <v>138</v>
      </c>
      <c r="B139" s="4" t="s">
        <v>267</v>
      </c>
      <c r="C139" s="4" t="s">
        <v>268</v>
      </c>
      <c r="D13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39" s="4">
        <f>_xlfn.MODE.SNGL(HISTORICO_OLD[DÍAS])</f>
        <v>2</v>
      </c>
      <c r="F139" s="64">
        <v>0</v>
      </c>
    </row>
    <row r="140" spans="1:6">
      <c r="A140" s="284">
        <v>139</v>
      </c>
      <c r="B140" s="4" t="s">
        <v>269</v>
      </c>
      <c r="C140" s="4" t="s">
        <v>270</v>
      </c>
      <c r="D140" s="4">
        <f>IFERROR(
    AVERAGEIFS(
        HISTORICO_OLD[DÍAS], HISTORICO_OLD[CLIENTE], LISTA_CLIENTES[[#This Row],[CLIENTE]],
        HISTORICO_OLD[DÍAS], "&lt;&gt;0",
        HISTORICO_OLD[DÍAS], "&lt;&gt;"
    ),
"")</f>
        <v>13.777777777777779</v>
      </c>
      <c r="E140" s="4">
        <f>_xlfn.MODE.SNGL(HISTORICO_OLD[DÍAS])</f>
        <v>2</v>
      </c>
      <c r="F140" s="64">
        <v>0</v>
      </c>
    </row>
    <row r="141" spans="1:6" ht="28.8">
      <c r="A141" s="284">
        <v>140</v>
      </c>
      <c r="B141" s="4" t="s">
        <v>271</v>
      </c>
      <c r="C141" s="4"/>
      <c r="D14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41" s="4">
        <f>_xlfn.MODE.SNGL(HISTORICO_OLD[DÍAS])</f>
        <v>2</v>
      </c>
      <c r="F141" s="64">
        <v>0</v>
      </c>
    </row>
    <row r="142" spans="1:6">
      <c r="A142" s="284">
        <v>141</v>
      </c>
      <c r="B142" s="4" t="s">
        <v>272</v>
      </c>
      <c r="C142" s="4" t="s">
        <v>273</v>
      </c>
      <c r="D142" s="4">
        <f>IFERROR(
    AVERAGEIFS(
        HISTORICO_OLD[DÍAS], HISTORICO_OLD[CLIENTE], LISTA_CLIENTES[[#This Row],[CLIENTE]],
        HISTORICO_OLD[DÍAS], "&lt;&gt;0",
        HISTORICO_OLD[DÍAS], "&lt;&gt;"
    ),
"")</f>
        <v>1</v>
      </c>
      <c r="E142" s="4">
        <f>_xlfn.MODE.SNGL(HISTORICO_OLD[DÍAS])</f>
        <v>2</v>
      </c>
      <c r="F142" s="64">
        <v>0</v>
      </c>
    </row>
    <row r="143" spans="1:6">
      <c r="A143" s="284">
        <v>142</v>
      </c>
      <c r="B143" s="4" t="s">
        <v>274</v>
      </c>
      <c r="C143" s="4" t="s">
        <v>275</v>
      </c>
      <c r="D143" s="4">
        <f>IFERROR(
    AVERAGEIFS(
        HISTORICO_OLD[DÍAS], HISTORICO_OLD[CLIENTE], LISTA_CLIENTES[[#This Row],[CLIENTE]],
        HISTORICO_OLD[DÍAS], "&lt;&gt;0",
        HISTORICO_OLD[DÍAS], "&lt;&gt;"
    ),
"")</f>
        <v>3.7142857142857144</v>
      </c>
      <c r="E143" s="4">
        <f>_xlfn.MODE.SNGL(HISTORICO_OLD[DÍAS])</f>
        <v>2</v>
      </c>
      <c r="F143" s="64">
        <v>0</v>
      </c>
    </row>
    <row r="144" spans="1:6">
      <c r="A144" s="284">
        <v>143</v>
      </c>
      <c r="B144" s="4" t="s">
        <v>276</v>
      </c>
      <c r="C144" s="4" t="s">
        <v>277</v>
      </c>
      <c r="D14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44" s="4">
        <f>_xlfn.MODE.SNGL(HISTORICO_OLD[DÍAS])</f>
        <v>2</v>
      </c>
      <c r="F144" s="64">
        <v>0</v>
      </c>
    </row>
    <row r="145" spans="1:6">
      <c r="A145" s="284">
        <v>144</v>
      </c>
      <c r="B145" s="4" t="s">
        <v>278</v>
      </c>
      <c r="C145" s="4" t="s">
        <v>279</v>
      </c>
      <c r="D145" s="4">
        <f>IFERROR(
    AVERAGEIFS(
        HISTORICO_OLD[DÍAS], HISTORICO_OLD[CLIENTE], LISTA_CLIENTES[[#This Row],[CLIENTE]],
        HISTORICO_OLD[DÍAS], "&lt;&gt;0",
        HISTORICO_OLD[DÍAS], "&lt;&gt;"
    ),
"")</f>
        <v>1</v>
      </c>
      <c r="E145" s="4">
        <f>_xlfn.MODE.SNGL(HISTORICO_OLD[DÍAS])</f>
        <v>2</v>
      </c>
      <c r="F145" s="64">
        <v>0</v>
      </c>
    </row>
    <row r="146" spans="1:6">
      <c r="A146" s="284">
        <v>145</v>
      </c>
      <c r="B146" s="4" t="s">
        <v>280</v>
      </c>
      <c r="C146" s="4"/>
      <c r="D14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46" s="4">
        <f>_xlfn.MODE.SNGL(HISTORICO_OLD[DÍAS])</f>
        <v>2</v>
      </c>
      <c r="F146" s="64">
        <v>0</v>
      </c>
    </row>
    <row r="147" spans="1:6">
      <c r="A147" s="284">
        <v>146</v>
      </c>
      <c r="B147" s="4" t="s">
        <v>281</v>
      </c>
      <c r="C147" s="4"/>
      <c r="D14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47" s="4">
        <f>_xlfn.MODE.SNGL(HISTORICO_OLD[DÍAS])</f>
        <v>2</v>
      </c>
      <c r="F147" s="64">
        <v>0</v>
      </c>
    </row>
    <row r="148" spans="1:6">
      <c r="A148" s="284">
        <v>147</v>
      </c>
      <c r="B148" s="4" t="s">
        <v>282</v>
      </c>
      <c r="C148" s="4" t="s">
        <v>283</v>
      </c>
      <c r="D14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48" s="4">
        <f>_xlfn.MODE.SNGL(HISTORICO_OLD[DÍAS])</f>
        <v>2</v>
      </c>
      <c r="F148" s="64">
        <v>0</v>
      </c>
    </row>
    <row r="149" spans="1:6">
      <c r="A149" s="284">
        <v>148</v>
      </c>
      <c r="B149" s="4" t="s">
        <v>284</v>
      </c>
      <c r="C149" s="4" t="s">
        <v>285</v>
      </c>
      <c r="D149" s="4">
        <f>IFERROR(
    AVERAGEIFS(
        HISTORICO_OLD[DÍAS], HISTORICO_OLD[CLIENTE], LISTA_CLIENTES[[#This Row],[CLIENTE]],
        HISTORICO_OLD[DÍAS], "&lt;&gt;0",
        HISTORICO_OLD[DÍAS], "&lt;&gt;"
    ),
"")</f>
        <v>4.2352941176470589</v>
      </c>
      <c r="E149" s="4">
        <f>_xlfn.MODE.SNGL(HISTORICO_OLD[DÍAS])</f>
        <v>2</v>
      </c>
      <c r="F149" s="64">
        <v>0</v>
      </c>
    </row>
    <row r="150" spans="1:6">
      <c r="A150" s="284">
        <v>149</v>
      </c>
      <c r="B150" s="4" t="s">
        <v>286</v>
      </c>
      <c r="C150" s="4" t="s">
        <v>287</v>
      </c>
      <c r="D15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0" s="4">
        <f>_xlfn.MODE.SNGL(HISTORICO_OLD[DÍAS])</f>
        <v>2</v>
      </c>
      <c r="F150" s="64">
        <v>0</v>
      </c>
    </row>
    <row r="151" spans="1:6">
      <c r="A151" s="284">
        <v>150</v>
      </c>
      <c r="B151" s="4" t="s">
        <v>288</v>
      </c>
      <c r="C151" s="4" t="s">
        <v>289</v>
      </c>
      <c r="D15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1" s="4">
        <f>_xlfn.MODE.SNGL(HISTORICO_OLD[DÍAS])</f>
        <v>2</v>
      </c>
      <c r="F151" s="64">
        <v>0</v>
      </c>
    </row>
    <row r="152" spans="1:6">
      <c r="A152" s="284">
        <v>151</v>
      </c>
      <c r="B152" s="4" t="s">
        <v>290</v>
      </c>
      <c r="C152" s="4" t="s">
        <v>291</v>
      </c>
      <c r="D152" s="4">
        <f>IFERROR(
    AVERAGEIFS(
        HISTORICO_OLD[DÍAS], HISTORICO_OLD[CLIENTE], LISTA_CLIENTES[[#This Row],[CLIENTE]],
        HISTORICO_OLD[DÍAS], "&lt;&gt;0",
        HISTORICO_OLD[DÍAS], "&lt;&gt;"
    ),
"")</f>
        <v>1</v>
      </c>
      <c r="E152" s="4">
        <f>_xlfn.MODE.SNGL(HISTORICO_OLD[DÍAS])</f>
        <v>2</v>
      </c>
      <c r="F152" s="64">
        <v>0</v>
      </c>
    </row>
    <row r="153" spans="1:6">
      <c r="A153" s="284">
        <v>152</v>
      </c>
      <c r="B153" s="4" t="s">
        <v>292</v>
      </c>
      <c r="C153" s="4" t="s">
        <v>293</v>
      </c>
      <c r="D15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3" s="4">
        <f>_xlfn.MODE.SNGL(HISTORICO_OLD[DÍAS])</f>
        <v>2</v>
      </c>
      <c r="F153" s="64">
        <v>0</v>
      </c>
    </row>
    <row r="154" spans="1:6">
      <c r="A154" s="284">
        <v>153</v>
      </c>
      <c r="B154" s="4" t="s">
        <v>294</v>
      </c>
      <c r="C154" s="4" t="s">
        <v>295</v>
      </c>
      <c r="D15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4" s="4">
        <f>_xlfn.MODE.SNGL(HISTORICO_OLD[DÍAS])</f>
        <v>2</v>
      </c>
      <c r="F154" s="64">
        <v>0</v>
      </c>
    </row>
    <row r="155" spans="1:6">
      <c r="A155" s="284">
        <v>154</v>
      </c>
      <c r="B155" s="4" t="s">
        <v>296</v>
      </c>
      <c r="C155" s="4" t="s">
        <v>297</v>
      </c>
      <c r="D15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5" s="4">
        <f>_xlfn.MODE.SNGL(HISTORICO_OLD[DÍAS])</f>
        <v>2</v>
      </c>
      <c r="F155" s="64">
        <v>0</v>
      </c>
    </row>
    <row r="156" spans="1:6">
      <c r="A156" s="284">
        <v>155</v>
      </c>
      <c r="B156" s="4" t="s">
        <v>298</v>
      </c>
      <c r="C156" s="4" t="s">
        <v>299</v>
      </c>
      <c r="D15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6" s="4">
        <f>_xlfn.MODE.SNGL(HISTORICO_OLD[DÍAS])</f>
        <v>2</v>
      </c>
      <c r="F156" s="64">
        <v>0</v>
      </c>
    </row>
    <row r="157" spans="1:6">
      <c r="A157" s="284">
        <v>156</v>
      </c>
      <c r="B157" s="4" t="s">
        <v>300</v>
      </c>
      <c r="C157" s="4" t="s">
        <v>301</v>
      </c>
      <c r="D15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7" s="4">
        <f>_xlfn.MODE.SNGL(HISTORICO_OLD[DÍAS])</f>
        <v>2</v>
      </c>
      <c r="F157" s="64">
        <v>0</v>
      </c>
    </row>
    <row r="158" spans="1:6">
      <c r="A158" s="284">
        <v>157</v>
      </c>
      <c r="B158" s="4" t="s">
        <v>302</v>
      </c>
      <c r="C158" s="4" t="s">
        <v>303</v>
      </c>
      <c r="D15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8" s="4">
        <f>_xlfn.MODE.SNGL(HISTORICO_OLD[DÍAS])</f>
        <v>2</v>
      </c>
      <c r="F158" s="64">
        <v>0</v>
      </c>
    </row>
    <row r="159" spans="1:6">
      <c r="A159" s="284">
        <v>158</v>
      </c>
      <c r="B159" s="4" t="s">
        <v>304</v>
      </c>
      <c r="C159" s="4" t="s">
        <v>305</v>
      </c>
      <c r="D15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59" s="4">
        <f>_xlfn.MODE.SNGL(HISTORICO_OLD[DÍAS])</f>
        <v>2</v>
      </c>
      <c r="F159" s="64">
        <v>0</v>
      </c>
    </row>
    <row r="160" spans="1:6">
      <c r="A160" s="284">
        <v>159</v>
      </c>
      <c r="B160" s="4" t="s">
        <v>306</v>
      </c>
      <c r="C160" s="4" t="s">
        <v>307</v>
      </c>
      <c r="D160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0" s="4">
        <f>_xlfn.MODE.SNGL(HISTORICO_OLD[DÍAS])</f>
        <v>2</v>
      </c>
      <c r="F160" s="64">
        <v>0</v>
      </c>
    </row>
    <row r="161" spans="1:6">
      <c r="A161" s="284">
        <v>160</v>
      </c>
      <c r="B161" s="4" t="s">
        <v>308</v>
      </c>
      <c r="C161" s="4" t="s">
        <v>309</v>
      </c>
      <c r="D16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1" s="4">
        <f>_xlfn.MODE.SNGL(HISTORICO_OLD[DÍAS])</f>
        <v>2</v>
      </c>
      <c r="F161" s="64">
        <v>0</v>
      </c>
    </row>
    <row r="162" spans="1:6">
      <c r="A162" s="284">
        <v>161</v>
      </c>
      <c r="B162" s="4" t="s">
        <v>310</v>
      </c>
      <c r="C162" s="4" t="s">
        <v>311</v>
      </c>
      <c r="D162" s="4">
        <f>IFERROR(
    AVERAGEIFS(
        HISTORICO_OLD[DÍAS], HISTORICO_OLD[CLIENTE], LISTA_CLIENTES[[#This Row],[CLIENTE]],
        HISTORICO_OLD[DÍAS], "&lt;&gt;0",
        HISTORICO_OLD[DÍAS], "&lt;&gt;"
    ),
"")</f>
        <v>10.25</v>
      </c>
      <c r="E162" s="4">
        <f>_xlfn.MODE.SNGL(HISTORICO_OLD[DÍAS])</f>
        <v>2</v>
      </c>
      <c r="F162" s="64">
        <v>0</v>
      </c>
    </row>
    <row r="163" spans="1:6" ht="28.8">
      <c r="A163" s="284">
        <v>162</v>
      </c>
      <c r="B163" s="4" t="s">
        <v>312</v>
      </c>
      <c r="C163" s="4" t="s">
        <v>313</v>
      </c>
      <c r="D16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3" s="4">
        <f>_xlfn.MODE.SNGL(HISTORICO_OLD[DÍAS])</f>
        <v>2</v>
      </c>
      <c r="F163" s="64">
        <v>0</v>
      </c>
    </row>
    <row r="164" spans="1:6">
      <c r="A164" s="284">
        <v>163</v>
      </c>
      <c r="B164" s="4" t="s">
        <v>314</v>
      </c>
      <c r="C164" s="4" t="s">
        <v>315</v>
      </c>
      <c r="D164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4" s="4">
        <f>_xlfn.MODE.SNGL(HISTORICO_OLD[DÍAS])</f>
        <v>2</v>
      </c>
      <c r="F164" s="64">
        <v>0</v>
      </c>
    </row>
    <row r="165" spans="1:6">
      <c r="A165" s="284">
        <v>164</v>
      </c>
      <c r="B165" s="4" t="s">
        <v>316</v>
      </c>
      <c r="C165" s="4" t="s">
        <v>317</v>
      </c>
      <c r="D16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5" s="4">
        <f>_xlfn.MODE.SNGL(HISTORICO_OLD[DÍAS])</f>
        <v>2</v>
      </c>
      <c r="F165" s="64">
        <v>0</v>
      </c>
    </row>
    <row r="166" spans="1:6">
      <c r="A166" s="284">
        <v>165</v>
      </c>
      <c r="B166" s="4" t="s">
        <v>318</v>
      </c>
      <c r="C166" s="4" t="s">
        <v>319</v>
      </c>
      <c r="D16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6" s="4">
        <f>_xlfn.MODE.SNGL(HISTORICO_OLD[DÍAS])</f>
        <v>2</v>
      </c>
      <c r="F166" s="64">
        <v>0</v>
      </c>
    </row>
    <row r="167" spans="1:6">
      <c r="A167" s="284">
        <v>166</v>
      </c>
      <c r="B167" s="4" t="s">
        <v>320</v>
      </c>
      <c r="C167" s="4" t="s">
        <v>321</v>
      </c>
      <c r="D167" s="4">
        <f>IFERROR(
    AVERAGEIFS(
        HISTORICO_OLD[DÍAS], HISTORICO_OLD[CLIENTE], LISTA_CLIENTES[[#This Row],[CLIENTE]],
        HISTORICO_OLD[DÍAS], "&lt;&gt;0",
        HISTORICO_OLD[DÍAS], "&lt;&gt;"
    ),
"")</f>
        <v>13.175637393767705</v>
      </c>
      <c r="E167" s="4">
        <f>_xlfn.MODE.SNGL(HISTORICO_OLD[DÍAS])</f>
        <v>2</v>
      </c>
      <c r="F167" s="64">
        <v>0</v>
      </c>
    </row>
    <row r="168" spans="1:6">
      <c r="A168" s="284">
        <v>167</v>
      </c>
      <c r="B168" s="4" t="s">
        <v>322</v>
      </c>
      <c r="C168" s="4" t="s">
        <v>323</v>
      </c>
      <c r="D16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8" s="4">
        <f>_xlfn.MODE.SNGL(HISTORICO_OLD[DÍAS])</f>
        <v>2</v>
      </c>
      <c r="F168" s="64">
        <v>0</v>
      </c>
    </row>
    <row r="169" spans="1:6" ht="28.8">
      <c r="A169" s="284">
        <v>168</v>
      </c>
      <c r="B169" s="4" t="s">
        <v>324</v>
      </c>
      <c r="C169" s="4"/>
      <c r="D16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69" s="4">
        <f>_xlfn.MODE.SNGL(HISTORICO_OLD[DÍAS])</f>
        <v>2</v>
      </c>
      <c r="F169" s="64">
        <v>0</v>
      </c>
    </row>
    <row r="170" spans="1:6">
      <c r="A170" s="284">
        <v>169</v>
      </c>
      <c r="B170" s="4" t="s">
        <v>325</v>
      </c>
      <c r="C170" s="4" t="s">
        <v>326</v>
      </c>
      <c r="D170" s="4">
        <f>IFERROR(
    AVERAGEIFS(
        HISTORICO_OLD[DÍAS], HISTORICO_OLD[CLIENTE], LISTA_CLIENTES[[#This Row],[CLIENTE]],
        HISTORICO_OLD[DÍAS], "&lt;&gt;0",
        HISTORICO_OLD[DÍAS], "&lt;&gt;"
    ),
"")</f>
        <v>1</v>
      </c>
      <c r="E170" s="4">
        <f>_xlfn.MODE.SNGL(HISTORICO_OLD[DÍAS])</f>
        <v>2</v>
      </c>
      <c r="F170" s="64">
        <v>0</v>
      </c>
    </row>
    <row r="171" spans="1:6">
      <c r="A171" s="284">
        <v>170</v>
      </c>
      <c r="B171" s="4" t="s">
        <v>327</v>
      </c>
      <c r="C171" s="4" t="s">
        <v>328</v>
      </c>
      <c r="D171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71" s="4">
        <f>_xlfn.MODE.SNGL(HISTORICO_OLD[DÍAS])</f>
        <v>2</v>
      </c>
      <c r="F171" s="64">
        <v>0</v>
      </c>
    </row>
    <row r="172" spans="1:6">
      <c r="A172" s="284">
        <v>171</v>
      </c>
      <c r="B172" s="4" t="s">
        <v>329</v>
      </c>
      <c r="C172" s="4" t="s">
        <v>330</v>
      </c>
      <c r="D172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72" s="4">
        <f>_xlfn.MODE.SNGL(HISTORICO_OLD[DÍAS])</f>
        <v>2</v>
      </c>
      <c r="F172" s="64">
        <v>0</v>
      </c>
    </row>
    <row r="173" spans="1:6">
      <c r="A173" s="284">
        <v>172</v>
      </c>
      <c r="B173" s="4" t="s">
        <v>331</v>
      </c>
      <c r="C173" s="4" t="s">
        <v>332</v>
      </c>
      <c r="D173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73" s="4">
        <f>_xlfn.MODE.SNGL(HISTORICO_OLD[DÍAS])</f>
        <v>2</v>
      </c>
      <c r="F173" s="64">
        <v>0</v>
      </c>
    </row>
    <row r="174" spans="1:6">
      <c r="A174" s="284">
        <v>173</v>
      </c>
      <c r="B174" s="4" t="s">
        <v>333</v>
      </c>
      <c r="C174" s="4" t="s">
        <v>334</v>
      </c>
      <c r="D174" s="4">
        <f>IFERROR(
    AVERAGEIFS(
        HISTORICO_OLD[DÍAS], HISTORICO_OLD[CLIENTE], LISTA_CLIENTES[[#This Row],[CLIENTE]],
        HISTORICO_OLD[DÍAS], "&lt;&gt;0",
        HISTORICO_OLD[DÍAS], "&lt;&gt;"
    ),
"")</f>
        <v>2</v>
      </c>
      <c r="E174" s="4">
        <f>_xlfn.MODE.SNGL(HISTORICO_OLD[DÍAS])</f>
        <v>2</v>
      </c>
      <c r="F174" s="64">
        <v>0</v>
      </c>
    </row>
    <row r="175" spans="1:6">
      <c r="A175" s="284">
        <v>174</v>
      </c>
      <c r="B175" s="4" t="s">
        <v>335</v>
      </c>
      <c r="C175" s="4" t="s">
        <v>336</v>
      </c>
      <c r="D175" s="4">
        <f>IFERROR(
    AVERAGEIFS(
        HISTORICO_OLD[DÍAS], HISTORICO_OLD[CLIENTE], LISTA_CLIENTES[[#This Row],[CLIENTE]],
        HISTORICO_OLD[DÍAS], "&lt;&gt;0",
        HISTORICO_OLD[DÍAS], "&lt;&gt;"
    ),
"")</f>
        <v>1</v>
      </c>
      <c r="E175" s="4">
        <f>_xlfn.MODE.SNGL(HISTORICO_OLD[DÍAS])</f>
        <v>2</v>
      </c>
      <c r="F175" s="64">
        <v>0</v>
      </c>
    </row>
    <row r="176" spans="1:6">
      <c r="A176" s="284">
        <v>175</v>
      </c>
      <c r="B176" s="4" t="s">
        <v>337</v>
      </c>
      <c r="C176" s="4" t="s">
        <v>338</v>
      </c>
      <c r="D17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76" s="4">
        <f>_xlfn.MODE.SNGL(HISTORICO_OLD[DÍAS])</f>
        <v>2</v>
      </c>
      <c r="F176" s="64">
        <v>0</v>
      </c>
    </row>
    <row r="177" spans="1:6">
      <c r="A177" s="284">
        <v>176</v>
      </c>
      <c r="B177" s="4" t="s">
        <v>339</v>
      </c>
      <c r="C177" s="4" t="s">
        <v>340</v>
      </c>
      <c r="D177" s="4">
        <f>IFERROR(
    AVERAGEIFS(
        HISTORICO_OLD[DÍAS], HISTORICO_OLD[CLIENTE], LISTA_CLIENTES[[#This Row],[CLIENTE]],
        HISTORICO_OLD[DÍAS], "&lt;&gt;0",
        HISTORICO_OLD[DÍAS], "&lt;&gt;"
    ),
"")</f>
        <v>4.4915254237288131</v>
      </c>
      <c r="E177" s="4">
        <f>_xlfn.MODE.SNGL(HISTORICO_OLD[DÍAS])</f>
        <v>2</v>
      </c>
      <c r="F177" s="64">
        <v>0</v>
      </c>
    </row>
    <row r="178" spans="1:6">
      <c r="A178" s="284">
        <v>177</v>
      </c>
      <c r="B178" s="4" t="s">
        <v>341</v>
      </c>
      <c r="C178" s="4" t="s">
        <v>342</v>
      </c>
      <c r="D17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78" s="4">
        <f>_xlfn.MODE.SNGL(HISTORICO_OLD[DÍAS])</f>
        <v>2</v>
      </c>
      <c r="F178" s="64">
        <v>0</v>
      </c>
    </row>
    <row r="179" spans="1:6">
      <c r="A179" s="284">
        <v>178</v>
      </c>
      <c r="B179" s="4" t="s">
        <v>343</v>
      </c>
      <c r="C179" s="4" t="s">
        <v>344</v>
      </c>
      <c r="D179" s="4">
        <f>IFERROR(
    AVERAGEIFS(
        HISTORICO_OLD[DÍAS], HISTORICO_OLD[CLIENTE], LISTA_CLIENTES[[#This Row],[CLIENTE]],
        HISTORICO_OLD[DÍAS], "&lt;&gt;0",
        HISTORICO_OLD[DÍAS], "&lt;&gt;"
    ),
"")</f>
        <v>1</v>
      </c>
      <c r="E179" s="4">
        <f>_xlfn.MODE.SNGL(HISTORICO_OLD[DÍAS])</f>
        <v>2</v>
      </c>
      <c r="F179" s="64">
        <v>0</v>
      </c>
    </row>
    <row r="180" spans="1:6">
      <c r="A180" s="284">
        <v>179</v>
      </c>
      <c r="B180" s="4" t="s">
        <v>345</v>
      </c>
      <c r="C180" s="4" t="s">
        <v>346</v>
      </c>
      <c r="D180" s="4">
        <f>IFERROR(
    AVERAGEIFS(
        HISTORICO_OLD[DÍAS], HISTORICO_OLD[CLIENTE], LISTA_CLIENTES[[#This Row],[CLIENTE]],
        HISTORICO_OLD[DÍAS], "&lt;&gt;0",
        HISTORICO_OLD[DÍAS], "&lt;&gt;"
    ),
"")</f>
        <v>1.25</v>
      </c>
      <c r="E180" s="4">
        <f>_xlfn.MODE.SNGL(HISTORICO_OLD[DÍAS])</f>
        <v>2</v>
      </c>
      <c r="F180" s="64">
        <v>0</v>
      </c>
    </row>
    <row r="181" spans="1:6">
      <c r="A181" s="284">
        <v>180</v>
      </c>
      <c r="B181" s="4" t="s">
        <v>347</v>
      </c>
      <c r="C181" s="4" t="s">
        <v>348</v>
      </c>
      <c r="D181" s="4">
        <f>IFERROR(
    AVERAGEIFS(
        HISTORICO_OLD[DÍAS], HISTORICO_OLD[CLIENTE], LISTA_CLIENTES[[#This Row],[CLIENTE]],
        HISTORICO_OLD[DÍAS], "&lt;&gt;0",
        HISTORICO_OLD[DÍAS], "&lt;&gt;"
    ),
"")</f>
        <v>1</v>
      </c>
      <c r="E181" s="4">
        <f>_xlfn.MODE.SNGL(HISTORICO_OLD[DÍAS])</f>
        <v>2</v>
      </c>
      <c r="F181" s="64">
        <v>0</v>
      </c>
    </row>
    <row r="182" spans="1:6">
      <c r="A182" s="284">
        <v>181</v>
      </c>
      <c r="B182" s="4" t="s">
        <v>349</v>
      </c>
      <c r="C182" s="4" t="s">
        <v>350</v>
      </c>
      <c r="D182" s="4">
        <f>IFERROR(
    AVERAGEIFS(
        HISTORICO_OLD[DÍAS], HISTORICO_OLD[CLIENTE], LISTA_CLIENTES[[#This Row],[CLIENTE]],
        HISTORICO_OLD[DÍAS], "&lt;&gt;0",
        HISTORICO_OLD[DÍAS], "&lt;&gt;"
    ),
"")</f>
        <v>3</v>
      </c>
      <c r="E182" s="4">
        <f>_xlfn.MODE.SNGL(HISTORICO_OLD[DÍAS])</f>
        <v>2</v>
      </c>
      <c r="F182" s="64">
        <v>0</v>
      </c>
    </row>
    <row r="183" spans="1:6">
      <c r="A183" s="284">
        <v>182</v>
      </c>
      <c r="B183" s="4" t="s">
        <v>351</v>
      </c>
      <c r="C183" s="4" t="s">
        <v>352</v>
      </c>
      <c r="D183" s="4">
        <f>IFERROR(
    AVERAGEIFS(
        HISTORICO_OLD[DÍAS], HISTORICO_OLD[CLIENTE], LISTA_CLIENTES[[#This Row],[CLIENTE]],
        HISTORICO_OLD[DÍAS], "&lt;&gt;0",
        HISTORICO_OLD[DÍAS], "&lt;&gt;"
    ),
"")</f>
        <v>5</v>
      </c>
      <c r="E183" s="4">
        <f>_xlfn.MODE.SNGL(HISTORICO_OLD[DÍAS])</f>
        <v>2</v>
      </c>
      <c r="F183" s="64">
        <v>0</v>
      </c>
    </row>
    <row r="184" spans="1:6">
      <c r="A184" s="284">
        <v>183</v>
      </c>
      <c r="B184" s="4" t="s">
        <v>353</v>
      </c>
      <c r="C184" s="4" t="s">
        <v>354</v>
      </c>
      <c r="D184" s="4">
        <f>IFERROR(
    AVERAGEIFS(
        HISTORICO_OLD[DÍAS], HISTORICO_OLD[CLIENTE], LISTA_CLIENTES[[#This Row],[CLIENTE]],
        HISTORICO_OLD[DÍAS], "&lt;&gt;0",
        HISTORICO_OLD[DÍAS], "&lt;&gt;"
    ),
"")</f>
        <v>4.3913043478260869</v>
      </c>
      <c r="E184" s="4">
        <f>_xlfn.MODE.SNGL(HISTORICO_OLD[DÍAS])</f>
        <v>2</v>
      </c>
      <c r="F184" s="64">
        <v>0</v>
      </c>
    </row>
    <row r="185" spans="1:6">
      <c r="A185" s="284">
        <v>184</v>
      </c>
      <c r="B185" s="4" t="s">
        <v>355</v>
      </c>
      <c r="C185" s="4" t="s">
        <v>356</v>
      </c>
      <c r="D185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85" s="4">
        <f>_xlfn.MODE.SNGL(HISTORICO_OLD[DÍAS])</f>
        <v>2</v>
      </c>
      <c r="F185" s="64">
        <v>0</v>
      </c>
    </row>
    <row r="186" spans="1:6">
      <c r="A186" s="284">
        <v>185</v>
      </c>
      <c r="B186" s="4" t="s">
        <v>357</v>
      </c>
      <c r="C186" s="4" t="s">
        <v>358</v>
      </c>
      <c r="D186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86" s="4">
        <f>_xlfn.MODE.SNGL(HISTORICO_OLD[DÍAS])</f>
        <v>2</v>
      </c>
      <c r="F186" s="64">
        <v>0</v>
      </c>
    </row>
    <row r="187" spans="1:6">
      <c r="A187" s="284">
        <v>186</v>
      </c>
      <c r="B187" s="4" t="s">
        <v>359</v>
      </c>
      <c r="C187" s="4" t="s">
        <v>360</v>
      </c>
      <c r="D187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87" s="4">
        <f>_xlfn.MODE.SNGL(HISTORICO_OLD[DÍAS])</f>
        <v>2</v>
      </c>
      <c r="F187" s="64">
        <v>0</v>
      </c>
    </row>
    <row r="188" spans="1:6">
      <c r="A188" s="284">
        <v>187</v>
      </c>
      <c r="B188" s="4" t="s">
        <v>361</v>
      </c>
      <c r="C188" s="4" t="s">
        <v>362</v>
      </c>
      <c r="D188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88" s="4">
        <f>_xlfn.MODE.SNGL(HISTORICO_OLD[DÍAS])</f>
        <v>2</v>
      </c>
      <c r="F188" s="64">
        <v>0</v>
      </c>
    </row>
    <row r="189" spans="1:6" ht="28.8">
      <c r="A189" s="284">
        <v>188</v>
      </c>
      <c r="B189" s="4" t="s">
        <v>363</v>
      </c>
      <c r="C189" s="4" t="s">
        <v>364</v>
      </c>
      <c r="D189" s="4" t="str">
        <f>IFERROR(
    AVERAGEIFS(
        HISTORICO_OLD[DÍAS], HISTORICO_OLD[CLIENTE], LISTA_CLIENTES[[#This Row],[CLIENTE]],
        HISTORICO_OLD[DÍAS], "&lt;&gt;0",
        HISTORICO_OLD[DÍAS], "&lt;&gt;"
    ),
"")</f>
        <v/>
      </c>
      <c r="E189" s="4">
        <f>_xlfn.MODE.SNGL(HISTORICO_OLD[DÍAS])</f>
        <v>2</v>
      </c>
      <c r="F189" s="64">
        <v>0</v>
      </c>
    </row>
    <row r="190" spans="1:6">
      <c r="A190" s="285">
        <v>189</v>
      </c>
      <c r="B190" s="14" t="s">
        <v>365</v>
      </c>
      <c r="C190" s="14" t="s">
        <v>366</v>
      </c>
      <c r="D190" s="4">
        <f>IFERROR(
    AVERAGEIFS(
        HISTORICO_OLD[DÍAS], HISTORICO_OLD[CLIENTE], LISTA_CLIENTES[[#This Row],[CLIENTE]],
        HISTORICO_OLD[DÍAS], "&lt;&gt;0",
        HISTORICO_OLD[DÍAS], "&lt;&gt;"
    ),
"")</f>
        <v>1</v>
      </c>
      <c r="E190" s="14">
        <f>_xlfn.MODE.SNGL(HISTORICO_OLD[DÍAS])</f>
        <v>2</v>
      </c>
      <c r="F190" s="64">
        <v>0</v>
      </c>
    </row>
  </sheetData>
  <phoneticPr fontId="30" type="noConversion"/>
  <conditionalFormatting sqref="C2:E190">
    <cfRule type="cellIs" dxfId="509" priority="2" operator="lessThan">
      <formula>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5EEA-8227-4469-9FD3-BAAEB43AAB7E}">
  <sheetPr codeName="Hoja2"/>
  <dimension ref="A1:H93"/>
  <sheetViews>
    <sheetView zoomScale="133" workbookViewId="0">
      <selection activeCell="G3" sqref="G3:G6"/>
    </sheetView>
  </sheetViews>
  <sheetFormatPr baseColWidth="10" defaultColWidth="11.44140625" defaultRowHeight="14.4"/>
  <cols>
    <col min="7" max="7" width="14.44140625" bestFit="1" customWidth="1"/>
    <col min="8" max="8" width="12" customWidth="1"/>
  </cols>
  <sheetData>
    <row r="1" spans="1:8">
      <c r="A1" t="s">
        <v>367</v>
      </c>
      <c r="B1" t="s">
        <v>368</v>
      </c>
      <c r="D1" t="str" cm="1">
        <f t="array" ref="D1:E92">_xlfn.UNIQUE(HISTORICO_OLD[[CLIENTE]:[RUT CLIENTE]])</f>
        <v>TRANS TANGO / JOSE ARANCIBIA</v>
      </c>
      <c r="E1" t="str">
        <v>14305336-9</v>
      </c>
    </row>
    <row r="2" spans="1:8">
      <c r="A2" t="str" cm="1">
        <f t="array" ref="A2:B93">_xlfn.UNIQUE(HISTORICO_OLD[[CLIENTE]:[RUT CLIENTE]])</f>
        <v>TRANS TANGO / JOSE ARANCIBIA</v>
      </c>
      <c r="B2" t="str">
        <v>14305336-9</v>
      </c>
      <c r="D2" t="str">
        <v>SYSMAY SPA</v>
      </c>
      <c r="E2" t="str">
        <v>77566739-7</v>
      </c>
      <c r="G2" t="s">
        <v>369</v>
      </c>
      <c r="H2" t="s">
        <v>370</v>
      </c>
    </row>
    <row r="3" spans="1:8">
      <c r="A3" t="str">
        <v>SYSMAY SPA</v>
      </c>
      <c r="B3" t="str">
        <v>77566739-7</v>
      </c>
      <c r="D3" t="str">
        <v>BONONATO</v>
      </c>
      <c r="E3" t="str">
        <v>77727417-7</v>
      </c>
      <c r="G3" t="s">
        <v>371</v>
      </c>
      <c r="H3">
        <v>25000</v>
      </c>
    </row>
    <row r="4" spans="1:8">
      <c r="A4" t="str">
        <v>BONONATO</v>
      </c>
      <c r="B4" t="str">
        <v>77727417-7</v>
      </c>
      <c r="D4" t="str">
        <v xml:space="preserve">DANIEL GUZMAN </v>
      </c>
      <c r="E4">
        <v>0</v>
      </c>
      <c r="G4" t="s">
        <v>372</v>
      </c>
      <c r="H4">
        <v>18000</v>
      </c>
    </row>
    <row r="5" spans="1:8">
      <c r="A5" t="str">
        <v xml:space="preserve">DANIEL GUZMAN </v>
      </c>
      <c r="B5">
        <v>0</v>
      </c>
      <c r="D5" t="str">
        <v>JOSE ROZAS</v>
      </c>
      <c r="E5">
        <v>0</v>
      </c>
      <c r="G5" t="s">
        <v>373</v>
      </c>
      <c r="H5">
        <v>25000</v>
      </c>
    </row>
    <row r="6" spans="1:8">
      <c r="A6" t="str">
        <v>JOSE ROZAS</v>
      </c>
      <c r="B6">
        <v>0</v>
      </c>
      <c r="D6" t="str">
        <v>JUAN PONTIO/BONONATO</v>
      </c>
      <c r="E6">
        <v>0</v>
      </c>
      <c r="G6" t="s">
        <v>374</v>
      </c>
      <c r="H6">
        <v>18000</v>
      </c>
    </row>
    <row r="7" spans="1:8">
      <c r="A7" t="str">
        <v>JUAN PONTIO/BONONATO</v>
      </c>
      <c r="B7">
        <v>0</v>
      </c>
      <c r="D7" t="str">
        <v>EDGARDO VASQUEZ</v>
      </c>
      <c r="E7" t="str">
        <v>77055666-K</v>
      </c>
    </row>
    <row r="8" spans="1:8">
      <c r="A8" t="str">
        <v>EDGARDO VASQUEZ</v>
      </c>
      <c r="B8" t="str">
        <v>77055666-K</v>
      </c>
      <c r="D8" t="str">
        <v>RICARDO MARIN</v>
      </c>
      <c r="E8" t="str">
        <v>76698176-3</v>
      </c>
    </row>
    <row r="9" spans="1:8">
      <c r="A9" t="str">
        <v>RICARDO MARIN</v>
      </c>
      <c r="B9" t="str">
        <v>76698176-3</v>
      </c>
      <c r="D9" t="str">
        <v>DANIEL GUZMAN</v>
      </c>
      <c r="E9">
        <v>0</v>
      </c>
    </row>
    <row r="10" spans="1:8">
      <c r="A10" t="str">
        <v>DANIEL GUZMAN</v>
      </c>
      <c r="B10">
        <v>0</v>
      </c>
      <c r="D10" t="str">
        <v>TRANS INVERSAL/PISCIS</v>
      </c>
      <c r="E10" t="str">
        <v>76344130-K</v>
      </c>
    </row>
    <row r="11" spans="1:8">
      <c r="A11" t="str">
        <v>TRANS INVERSAL/PISCIS</v>
      </c>
      <c r="B11" t="str">
        <v>76344130-K</v>
      </c>
      <c r="D11" t="str">
        <v>TRANS INVERSAL/PISCIS</v>
      </c>
      <c r="E11" t="str">
        <v>76277269-8</v>
      </c>
    </row>
    <row r="12" spans="1:8">
      <c r="A12" t="str">
        <v>TRANS INVERSAL/PISCIS</v>
      </c>
      <c r="B12" t="str">
        <v>76277269-8</v>
      </c>
      <c r="D12" t="str">
        <v>DOLE CHILE</v>
      </c>
      <c r="E12" t="str">
        <v>94612000-6</v>
      </c>
    </row>
    <row r="13" spans="1:8">
      <c r="A13" t="str">
        <v>DOLE CHILE</v>
      </c>
      <c r="B13" t="str">
        <v>94612000-6</v>
      </c>
      <c r="D13" t="str">
        <v xml:space="preserve">FRULOG </v>
      </c>
      <c r="E13" t="str">
        <v>76828647-7</v>
      </c>
    </row>
    <row r="14" spans="1:8">
      <c r="A14" t="str">
        <v xml:space="preserve">FRULOG </v>
      </c>
      <c r="B14" t="str">
        <v>76828647-7</v>
      </c>
      <c r="D14" t="str">
        <v>DOLE CHILE VZ</v>
      </c>
      <c r="E14" t="str">
        <v>94612000-6</v>
      </c>
    </row>
    <row r="15" spans="1:8">
      <c r="A15" t="str">
        <v>DOLE CHILE VZ</v>
      </c>
      <c r="B15" t="str">
        <v>94612000-6</v>
      </c>
      <c r="D15" t="str">
        <v xml:space="preserve">CRISTIAN URRIAGA </v>
      </c>
      <c r="E15" t="str">
        <v>76247579-9</v>
      </c>
    </row>
    <row r="16" spans="1:8">
      <c r="A16" t="str">
        <v xml:space="preserve">CRISTIAN URRIAGA </v>
      </c>
      <c r="B16" t="str">
        <v>76247579-9</v>
      </c>
      <c r="D16" t="str">
        <v xml:space="preserve">DOLE CHILE </v>
      </c>
      <c r="E16" t="str">
        <v>94612000-6</v>
      </c>
    </row>
    <row r="17" spans="1:5">
      <c r="A17" t="str">
        <v xml:space="preserve">DOLE CHILE </v>
      </c>
      <c r="B17" t="str">
        <v>94612000-6</v>
      </c>
      <c r="D17" t="str">
        <v>AZOCAR</v>
      </c>
      <c r="E17" t="str">
        <v>76341301-2</v>
      </c>
    </row>
    <row r="18" spans="1:5">
      <c r="A18" t="str">
        <v>AZOCAR</v>
      </c>
      <c r="B18" t="str">
        <v>76341301-2</v>
      </c>
      <c r="D18" t="str">
        <v>SAN EXPEDITO</v>
      </c>
      <c r="E18" t="str">
        <v>76217435-9</v>
      </c>
    </row>
    <row r="19" spans="1:5">
      <c r="A19" t="str">
        <v>SAN EXPEDITO</v>
      </c>
      <c r="B19" t="str">
        <v>76217435-9</v>
      </c>
      <c r="D19" t="str">
        <v xml:space="preserve">SAN EXPEDITO </v>
      </c>
      <c r="E19" t="str">
        <v>76217435-9</v>
      </c>
    </row>
    <row r="20" spans="1:5">
      <c r="A20" t="str">
        <v xml:space="preserve">SAN EXPEDITO </v>
      </c>
      <c r="B20" t="str">
        <v>76217435-9</v>
      </c>
      <c r="D20" t="str">
        <v xml:space="preserve">AZOCAR </v>
      </c>
      <c r="E20" t="str">
        <v>76341301-2</v>
      </c>
    </row>
    <row r="21" spans="1:5">
      <c r="A21" t="str">
        <v xml:space="preserve">AZOCAR </v>
      </c>
      <c r="B21" t="str">
        <v>76341301-2</v>
      </c>
      <c r="D21" t="str">
        <v xml:space="preserve">RAL LOGISTICA </v>
      </c>
      <c r="E21" t="str">
        <v>76277269-8</v>
      </c>
    </row>
    <row r="22" spans="1:5">
      <c r="A22" t="str">
        <v xml:space="preserve">RAL LOGISTICA </v>
      </c>
      <c r="B22" t="str">
        <v>76277269-8</v>
      </c>
      <c r="D22" t="str">
        <v xml:space="preserve">TRANS VERGARA </v>
      </c>
      <c r="E22" t="str">
        <v>77657962-9</v>
      </c>
    </row>
    <row r="23" spans="1:5">
      <c r="A23" t="str">
        <v xml:space="preserve">TRANS VERGARA </v>
      </c>
      <c r="B23" t="str">
        <v>77657962-9</v>
      </c>
      <c r="D23" t="str">
        <v>FRIAS Y QUERA</v>
      </c>
      <c r="E23" t="str">
        <v>78021540-2</v>
      </c>
    </row>
    <row r="24" spans="1:5">
      <c r="A24" t="str">
        <v>FRIAS Y QUERA</v>
      </c>
      <c r="B24" t="str">
        <v>78021540-2</v>
      </c>
      <c r="D24" t="str">
        <v xml:space="preserve">TRANS CARTAGENA //NESTOR </v>
      </c>
      <c r="E24" t="str">
        <v>76773450-6</v>
      </c>
    </row>
    <row r="25" spans="1:5">
      <c r="A25" t="str">
        <v xml:space="preserve">TRANS CARTAGENA //NESTOR </v>
      </c>
      <c r="B25" t="str">
        <v>76773450-6</v>
      </c>
      <c r="D25" t="str">
        <v>RAL LOGISTICA</v>
      </c>
      <c r="E25" t="str">
        <v>76277269-8</v>
      </c>
    </row>
    <row r="26" spans="1:5">
      <c r="A26" t="str">
        <v>RAL LOGISTICA</v>
      </c>
      <c r="B26" t="str">
        <v>76277269-8</v>
      </c>
      <c r="D26" t="str">
        <v>BOTAZI</v>
      </c>
      <c r="E26" t="str">
        <v>76430676-7</v>
      </c>
    </row>
    <row r="27" spans="1:5">
      <c r="A27" t="str">
        <v>BOTAZI</v>
      </c>
      <c r="B27" t="str">
        <v>76430676-7</v>
      </c>
      <c r="D27" t="str">
        <v>INVERSEP</v>
      </c>
      <c r="E27" t="str">
        <v>77257511-4</v>
      </c>
    </row>
    <row r="28" spans="1:5">
      <c r="A28" t="str">
        <v>INVERSEP</v>
      </c>
      <c r="B28" t="str">
        <v>77257511-4</v>
      </c>
      <c r="D28" t="str">
        <v>TRANS CURAUMA</v>
      </c>
      <c r="E28" t="str">
        <v>77549856-0</v>
      </c>
    </row>
    <row r="29" spans="1:5">
      <c r="A29" t="str">
        <v>TRANS CURAUMA</v>
      </c>
      <c r="B29" t="str">
        <v>77549856-0</v>
      </c>
      <c r="D29" t="str">
        <v>LOGISTICA FERIS</v>
      </c>
      <c r="E29" t="str">
        <v>76935415-8</v>
      </c>
    </row>
    <row r="30" spans="1:5">
      <c r="A30" t="str">
        <v>LOGISTICA FERIS</v>
      </c>
      <c r="B30" t="str">
        <v>76935415-8</v>
      </c>
      <c r="D30" t="str">
        <v xml:space="preserve">VZ LOGISTIC // CARLOS ZAMORA </v>
      </c>
      <c r="E30" t="str">
        <v>76442617-7</v>
      </c>
    </row>
    <row r="31" spans="1:5">
      <c r="A31" t="str">
        <v xml:space="preserve">VZ LOGISTIC // CARLOS ZAMORA </v>
      </c>
      <c r="B31" t="str">
        <v>76442617-7</v>
      </c>
      <c r="D31" t="str">
        <v>TRANS CARGA TRINCADO</v>
      </c>
      <c r="E31" t="str">
        <v>78014064-K</v>
      </c>
    </row>
    <row r="32" spans="1:5">
      <c r="A32" t="str">
        <v>TRANS CARGA TRINCADO</v>
      </c>
      <c r="B32" t="str">
        <v>78014064-K</v>
      </c>
      <c r="D32" t="str">
        <v>ERNESTO CAUTIVO</v>
      </c>
      <c r="E32" t="str">
        <v>76054444-2</v>
      </c>
    </row>
    <row r="33" spans="1:5">
      <c r="A33" t="str">
        <v>ERNESTO CAUTIVO</v>
      </c>
      <c r="B33" t="str">
        <v>76054444-2</v>
      </c>
      <c r="D33" t="str">
        <v>MARCOS CAMPOS</v>
      </c>
      <c r="E33" t="str">
        <v>76279652-K</v>
      </c>
    </row>
    <row r="34" spans="1:5">
      <c r="A34" t="str">
        <v>MARCOS CAMPOS</v>
      </c>
      <c r="B34" t="str">
        <v>76279652-K</v>
      </c>
      <c r="D34" t="str">
        <v>MAURICIO GONZALEZ</v>
      </c>
      <c r="E34">
        <v>0</v>
      </c>
    </row>
    <row r="35" spans="1:5">
      <c r="A35" t="str">
        <v>MAURICIO GONZALEZ</v>
      </c>
      <c r="B35">
        <v>0</v>
      </c>
      <c r="D35" t="str">
        <v>EL TREBOL</v>
      </c>
      <c r="E35" t="str">
        <v>76321621-7</v>
      </c>
    </row>
    <row r="36" spans="1:5">
      <c r="A36" t="str">
        <v>EL TREBOL</v>
      </c>
      <c r="B36" t="str">
        <v>76321621-7</v>
      </c>
      <c r="D36" t="str">
        <v>TRAYDILL</v>
      </c>
      <c r="E36" t="str">
        <v>78543560-5</v>
      </c>
    </row>
    <row r="37" spans="1:5">
      <c r="A37" t="str">
        <v>TRAYDILL</v>
      </c>
      <c r="B37" t="str">
        <v>78543560-5</v>
      </c>
      <c r="D37" t="str">
        <v>QUETRANS</v>
      </c>
      <c r="E37" t="str">
        <v>76458918-1</v>
      </c>
    </row>
    <row r="38" spans="1:5">
      <c r="A38" t="str">
        <v>QUETRANS</v>
      </c>
      <c r="B38" t="str">
        <v>76458918-1</v>
      </c>
      <c r="D38" t="str">
        <v>TROCABISO</v>
      </c>
      <c r="E38" t="str">
        <v>76688212-9</v>
      </c>
    </row>
    <row r="39" spans="1:5">
      <c r="A39" t="str">
        <v>TROCABISO</v>
      </c>
      <c r="B39" t="str">
        <v>76688212-9</v>
      </c>
      <c r="D39" t="str">
        <v>GRUPO LOGISTICO</v>
      </c>
      <c r="E39" t="str">
        <v>76010628-3</v>
      </c>
    </row>
    <row r="40" spans="1:5">
      <c r="A40" t="str">
        <v>GRUPO LOGISTICO</v>
      </c>
      <c r="B40" t="str">
        <v>76010628-3</v>
      </c>
      <c r="D40" t="str">
        <v>TOTAL LOGISTICA</v>
      </c>
      <c r="E40" t="str">
        <v>76715977-3</v>
      </c>
    </row>
    <row r="41" spans="1:5">
      <c r="A41" t="str">
        <v>TOTAL LOGISTICA</v>
      </c>
      <c r="B41" t="str">
        <v>76715977-3</v>
      </c>
      <c r="D41" t="str">
        <v xml:space="preserve">PEDRO URIBE </v>
      </c>
      <c r="E41">
        <v>0</v>
      </c>
    </row>
    <row r="42" spans="1:5">
      <c r="A42" t="str">
        <v xml:space="preserve">PEDRO URIBE </v>
      </c>
      <c r="B42">
        <v>0</v>
      </c>
      <c r="D42" t="str">
        <v>IBACETA HNO</v>
      </c>
      <c r="E42" t="str">
        <v>76262354-4</v>
      </c>
    </row>
    <row r="43" spans="1:5">
      <c r="A43" t="str">
        <v>IBACETA HNO</v>
      </c>
      <c r="B43" t="str">
        <v>76262354-4</v>
      </c>
      <c r="D43" t="str">
        <v>ECAS</v>
      </c>
      <c r="E43" t="str">
        <v>76074079-9</v>
      </c>
    </row>
    <row r="44" spans="1:5">
      <c r="A44" t="str">
        <v>ECAS</v>
      </c>
      <c r="B44" t="str">
        <v>76074079-9</v>
      </c>
      <c r="D44" t="str">
        <v>FRIAS Y QUERA</v>
      </c>
      <c r="E44" t="str">
        <v xml:space="preserve"> 78021540-2</v>
      </c>
    </row>
    <row r="45" spans="1:5">
      <c r="A45" t="str">
        <v>FRIAS Y QUERA</v>
      </c>
      <c r="B45" t="str">
        <v xml:space="preserve"> 78021540-2</v>
      </c>
      <c r="D45" t="str">
        <v>PRAMAX</v>
      </c>
      <c r="E45" t="str">
        <v>76457926-7</v>
      </c>
    </row>
    <row r="46" spans="1:5">
      <c r="A46" t="str">
        <v>PRAMAX</v>
      </c>
      <c r="B46" t="str">
        <v>76457926-7</v>
      </c>
      <c r="D46" t="str">
        <v>SERVIFRUIT</v>
      </c>
      <c r="E46">
        <v>0</v>
      </c>
    </row>
    <row r="47" spans="1:5">
      <c r="A47" t="str">
        <v>SERVIFRUIT</v>
      </c>
      <c r="B47">
        <v>0</v>
      </c>
      <c r="D47" t="str">
        <v>SURTERRA</v>
      </c>
      <c r="E47" t="str">
        <v>77631370-K</v>
      </c>
    </row>
    <row r="48" spans="1:5">
      <c r="A48" t="str">
        <v>SURTERRA</v>
      </c>
      <c r="B48" t="str">
        <v>77631370-K</v>
      </c>
      <c r="D48" t="str">
        <v>TRANS BELEN</v>
      </c>
      <c r="E48" t="str">
        <v>76090016-8</v>
      </c>
    </row>
    <row r="49" spans="1:5">
      <c r="A49" t="str">
        <v>TRANS BELEN</v>
      </c>
      <c r="B49" t="str">
        <v>76090016-8</v>
      </c>
      <c r="D49" t="str">
        <v xml:space="preserve">TRANS VPP </v>
      </c>
      <c r="E49" t="str">
        <v>77309231-1</v>
      </c>
    </row>
    <row r="50" spans="1:5">
      <c r="A50" t="str">
        <v xml:space="preserve">TRANS VPP </v>
      </c>
      <c r="B50" t="str">
        <v>77309231-1</v>
      </c>
      <c r="D50" t="str">
        <v>TRANS GONZALEZ</v>
      </c>
      <c r="E50" t="str">
        <v>7286666-5</v>
      </c>
    </row>
    <row r="51" spans="1:5">
      <c r="A51" t="str">
        <v>TRANS GONZALEZ</v>
      </c>
      <c r="B51" t="str">
        <v>7286666-5</v>
      </c>
      <c r="D51" t="str">
        <v>LEO NAVARRO</v>
      </c>
      <c r="E51" t="str">
        <v>18302892-8</v>
      </c>
    </row>
    <row r="52" spans="1:5">
      <c r="A52" t="str">
        <v>LEO NAVARRO</v>
      </c>
      <c r="B52" t="str">
        <v>18302892-8</v>
      </c>
      <c r="D52" t="str">
        <v>TRANS MIRANDA / LOGISTICA IZARRA</v>
      </c>
      <c r="E52" t="str">
        <v>77093327-7</v>
      </c>
    </row>
    <row r="53" spans="1:5">
      <c r="A53" t="str">
        <v>TRANS MIRANDA / LOGISTICA IZARRA</v>
      </c>
      <c r="B53" t="str">
        <v>77093327-7</v>
      </c>
      <c r="D53" t="str">
        <v>TRANS CORDILLERA</v>
      </c>
      <c r="E53">
        <v>0</v>
      </c>
    </row>
    <row r="54" spans="1:5">
      <c r="A54" t="str">
        <v>TRANS CORDILLERA</v>
      </c>
      <c r="B54">
        <v>0</v>
      </c>
      <c r="D54" t="str">
        <v xml:space="preserve">EL TREBOL </v>
      </c>
      <c r="E54" t="str">
        <v>76321621-7</v>
      </c>
    </row>
    <row r="55" spans="1:5">
      <c r="A55" t="str">
        <v xml:space="preserve">EL TREBOL </v>
      </c>
      <c r="B55" t="str">
        <v>76321621-7</v>
      </c>
      <c r="D55" t="str">
        <v>SOTRAMAR</v>
      </c>
      <c r="E55">
        <v>0</v>
      </c>
    </row>
    <row r="56" spans="1:5">
      <c r="A56" t="str">
        <v>SOTRAMAR</v>
      </c>
      <c r="B56">
        <v>0</v>
      </c>
      <c r="D56" t="str">
        <v xml:space="preserve">BRAYAN ARAYA </v>
      </c>
      <c r="E56">
        <v>0</v>
      </c>
    </row>
    <row r="57" spans="1:5">
      <c r="A57" t="str">
        <v xml:space="preserve">BRAYAN ARAYA </v>
      </c>
      <c r="B57">
        <v>0</v>
      </c>
      <c r="D57" t="str">
        <v xml:space="preserve">TRANSPORTE VIDAL </v>
      </c>
      <c r="E57">
        <v>0</v>
      </c>
    </row>
    <row r="58" spans="1:5">
      <c r="A58" t="str">
        <v xml:space="preserve">TRANSPORTE VIDAL </v>
      </c>
      <c r="B58">
        <v>0</v>
      </c>
      <c r="D58" t="str">
        <v xml:space="preserve">INVERSEP </v>
      </c>
      <c r="E58" t="str">
        <v>77257511-4</v>
      </c>
    </row>
    <row r="59" spans="1:5">
      <c r="A59" t="str">
        <v xml:space="preserve">INVERSEP </v>
      </c>
      <c r="B59" t="str">
        <v>77257511-4</v>
      </c>
      <c r="D59" t="str">
        <v xml:space="preserve">SOTRAMAR </v>
      </c>
      <c r="E59">
        <v>0</v>
      </c>
    </row>
    <row r="60" spans="1:5">
      <c r="A60" t="str">
        <v xml:space="preserve">SOTRAMAR </v>
      </c>
      <c r="B60">
        <v>0</v>
      </c>
      <c r="D60" t="str">
        <v>TLM</v>
      </c>
      <c r="E60">
        <v>0</v>
      </c>
    </row>
    <row r="61" spans="1:5">
      <c r="A61" t="str">
        <v>TLM</v>
      </c>
      <c r="B61">
        <v>0</v>
      </c>
      <c r="D61" t="str">
        <v xml:space="preserve">TRANS BELEN </v>
      </c>
      <c r="E61" t="str">
        <v>76090016-8</v>
      </c>
    </row>
    <row r="62" spans="1:5">
      <c r="A62" t="str">
        <v xml:space="preserve">TRANS BELEN </v>
      </c>
      <c r="B62" t="str">
        <v>76090016-8</v>
      </c>
      <c r="D62" t="str">
        <v>TRANS 2C/ JORGE CEBALLOS</v>
      </c>
      <c r="E62" t="str">
        <v>77499067-4</v>
      </c>
    </row>
    <row r="63" spans="1:5">
      <c r="A63" t="str">
        <v>TRANS 2C/ JORGE CEBALLOS</v>
      </c>
      <c r="B63" t="str">
        <v>77499067-4</v>
      </c>
      <c r="D63" t="str">
        <v>BONONATO</v>
      </c>
      <c r="E63">
        <v>0</v>
      </c>
    </row>
    <row r="64" spans="1:5">
      <c r="A64" t="str">
        <v>BONONATO</v>
      </c>
      <c r="B64">
        <v>0</v>
      </c>
      <c r="D64" t="str">
        <v xml:space="preserve">DECANOTRANS </v>
      </c>
      <c r="E64" t="str">
        <v>76801647-K</v>
      </c>
    </row>
    <row r="65" spans="1:5">
      <c r="A65" t="str">
        <v xml:space="preserve">DECANOTRANS </v>
      </c>
      <c r="B65" t="str">
        <v>76801647-K</v>
      </c>
      <c r="D65" t="str">
        <v>AGUNSA</v>
      </c>
      <c r="E65">
        <v>0</v>
      </c>
    </row>
    <row r="66" spans="1:5">
      <c r="A66" t="str">
        <v>AGUNSA</v>
      </c>
      <c r="B66">
        <v>0</v>
      </c>
      <c r="D66" t="str">
        <v>RONALD MELENDEZ</v>
      </c>
      <c r="E66">
        <v>0</v>
      </c>
    </row>
    <row r="67" spans="1:5">
      <c r="A67" t="str">
        <v>RONALD MELENDEZ</v>
      </c>
      <c r="B67">
        <v>0</v>
      </c>
      <c r="D67" t="str">
        <v>GUILLERMO VERDEJO</v>
      </c>
      <c r="E67">
        <v>0</v>
      </c>
    </row>
    <row r="68" spans="1:5">
      <c r="A68" t="str">
        <v>GUILLERMO VERDEJO</v>
      </c>
      <c r="B68">
        <v>0</v>
      </c>
      <c r="D68" t="str">
        <v>MAGGIO / GASTON GUZMAN</v>
      </c>
      <c r="E68" t="str">
        <v>76763507-9</v>
      </c>
    </row>
    <row r="69" spans="1:5">
      <c r="A69" t="str">
        <v>MAGGIO / GASTON GUZMAN</v>
      </c>
      <c r="B69" t="str">
        <v>76763507-9</v>
      </c>
      <c r="D69" t="str">
        <v>JUAN CARLOS HERNADEZ</v>
      </c>
      <c r="E69">
        <v>0</v>
      </c>
    </row>
    <row r="70" spans="1:5">
      <c r="A70" t="str">
        <v>JUAN CARLOS HERNADEZ</v>
      </c>
      <c r="B70">
        <v>0</v>
      </c>
      <c r="D70" t="str">
        <v>BRISSA MARIN</v>
      </c>
      <c r="E70" t="str">
        <v>76497928-1</v>
      </c>
    </row>
    <row r="71" spans="1:5">
      <c r="A71" t="str">
        <v>BRISSA MARIN</v>
      </c>
      <c r="B71" t="str">
        <v>76497928-1</v>
      </c>
      <c r="D71" t="str">
        <v>NUEVA AVENIDA // FRANSCISCO AVERDAÑO</v>
      </c>
      <c r="E71" t="str">
        <v>76404517-3</v>
      </c>
    </row>
    <row r="72" spans="1:5">
      <c r="A72" t="str">
        <v>NUEVA AVENIDA // FRANSCISCO AVERDAÑO</v>
      </c>
      <c r="B72" t="str">
        <v>76404517-3</v>
      </c>
      <c r="D72" t="str">
        <v>CASTELLINI</v>
      </c>
      <c r="E72" t="str">
        <v>76501883-8</v>
      </c>
    </row>
    <row r="73" spans="1:5">
      <c r="A73" t="str">
        <v>CASTELLINI</v>
      </c>
      <c r="B73" t="str">
        <v>76501883-8</v>
      </c>
      <c r="D73" t="str">
        <v>TRANS DIAS UGARITIA</v>
      </c>
      <c r="E73" t="str">
        <v>77336242-4</v>
      </c>
    </row>
    <row r="74" spans="1:5">
      <c r="A74" t="str">
        <v>TRANS DIAS UGARITIA</v>
      </c>
      <c r="B74" t="str">
        <v>77336242-4</v>
      </c>
      <c r="D74" t="str">
        <v>JORGE TAPIA OYARZUN</v>
      </c>
      <c r="E74" t="str">
        <v>9934793-7</v>
      </c>
    </row>
    <row r="75" spans="1:5">
      <c r="A75" t="str">
        <v>JORGE TAPIA OYARZUN</v>
      </c>
      <c r="B75" t="str">
        <v>9934793-7</v>
      </c>
      <c r="D75" t="str">
        <v>RICARDO FARÍAS/TRANS H FARIAS</v>
      </c>
      <c r="E75" t="str">
        <v>77228516-7</v>
      </c>
    </row>
    <row r="76" spans="1:5">
      <c r="A76" t="str">
        <v>RICARDO FARÍAS/TRANS H FARIAS</v>
      </c>
      <c r="B76" t="str">
        <v>77228516-7</v>
      </c>
      <c r="D76" t="str">
        <v>FRANCO FUENZALIDA</v>
      </c>
      <c r="E76">
        <v>0</v>
      </c>
    </row>
    <row r="77" spans="1:5">
      <c r="A77" t="str">
        <v>FRANCO FUENZALIDA</v>
      </c>
      <c r="B77">
        <v>0</v>
      </c>
      <c r="D77" t="str">
        <v>TRANS CL VICTOR LIBERON</v>
      </c>
      <c r="E77" t="str">
        <v>77475200-5</v>
      </c>
    </row>
    <row r="78" spans="1:5">
      <c r="A78" t="str">
        <v>TRANS CL VICTOR LIBERON</v>
      </c>
      <c r="B78" t="str">
        <v>77475200-5</v>
      </c>
      <c r="D78" t="str">
        <v>TRANSPORT PEREIRA/CELSO PEREIRA</v>
      </c>
      <c r="E78" t="str">
        <v>96707410-1</v>
      </c>
    </row>
    <row r="79" spans="1:5">
      <c r="A79" t="str">
        <v>TRANSPORT PEREIRA/CELSO PEREIRA</v>
      </c>
      <c r="B79" t="str">
        <v>96707410-1</v>
      </c>
      <c r="D79" t="str">
        <v>LUIS GONZALES</v>
      </c>
      <c r="E79">
        <v>0</v>
      </c>
    </row>
    <row r="80" spans="1:5">
      <c r="A80" t="str">
        <v>LUIS GONZALES</v>
      </c>
      <c r="B80">
        <v>0</v>
      </c>
      <c r="D80" t="str">
        <v>TRANS FUENZALIDA</v>
      </c>
      <c r="E80">
        <v>0</v>
      </c>
    </row>
    <row r="81" spans="1:5">
      <c r="A81" t="str">
        <v>TRANS FUENZALIDA</v>
      </c>
      <c r="B81">
        <v>0</v>
      </c>
      <c r="D81" t="str">
        <v>FTB TRANSPORTES</v>
      </c>
      <c r="E81">
        <v>0</v>
      </c>
    </row>
    <row r="82" spans="1:5">
      <c r="A82" t="str">
        <v>FTB TRANSPORTES</v>
      </c>
      <c r="B82">
        <v>0</v>
      </c>
      <c r="D82" t="str">
        <v>TRANS SOTRAP</v>
      </c>
      <c r="E82" t="str">
        <v>76708754-3</v>
      </c>
    </row>
    <row r="83" spans="1:5">
      <c r="A83" t="str">
        <v>TRANS SOTRAP</v>
      </c>
      <c r="B83" t="str">
        <v>76708754-3</v>
      </c>
      <c r="D83" t="str">
        <v>PEDRO VELIZ</v>
      </c>
      <c r="E83">
        <v>0</v>
      </c>
    </row>
    <row r="84" spans="1:5">
      <c r="A84" t="str">
        <v>PEDRO VELIZ</v>
      </c>
      <c r="B84">
        <v>0</v>
      </c>
      <c r="D84" t="str">
        <v>LUIS CONTRERAS</v>
      </c>
      <c r="E84">
        <v>0</v>
      </c>
    </row>
    <row r="85" spans="1:5">
      <c r="A85" t="str">
        <v>LUIS CONTRERAS</v>
      </c>
      <c r="B85">
        <v>0</v>
      </c>
      <c r="D85" t="str">
        <v>TRANS TOSELLI</v>
      </c>
      <c r="E85">
        <v>0</v>
      </c>
    </row>
    <row r="86" spans="1:5">
      <c r="A86" t="str">
        <v>TRANS TOSELLI</v>
      </c>
      <c r="B86">
        <v>0</v>
      </c>
      <c r="D86" t="str">
        <v>TRANS VARLEY</v>
      </c>
      <c r="E86" t="str">
        <v>76174806-8</v>
      </c>
    </row>
    <row r="87" spans="1:5">
      <c r="A87" t="str">
        <v>TRANS VARLEY</v>
      </c>
      <c r="B87" t="str">
        <v>76174806-8</v>
      </c>
      <c r="D87" t="str">
        <v>JUAN VARGAS</v>
      </c>
      <c r="E87">
        <v>0</v>
      </c>
    </row>
    <row r="88" spans="1:5">
      <c r="A88" t="str">
        <v>JUAN VARGAS</v>
      </c>
      <c r="B88">
        <v>0</v>
      </c>
      <c r="D88" t="str">
        <v>TRANS GARAY</v>
      </c>
      <c r="E88" t="str">
        <v>76789077-K</v>
      </c>
    </row>
    <row r="89" spans="1:5">
      <c r="A89" t="str">
        <v>TRANS GARAY</v>
      </c>
      <c r="B89" t="str">
        <v>76789077-K</v>
      </c>
      <c r="D89" t="str">
        <v>LUIS TOLEDO</v>
      </c>
      <c r="E89">
        <v>0</v>
      </c>
    </row>
    <row r="90" spans="1:5">
      <c r="A90" t="str">
        <v>LUIS TOLEDO</v>
      </c>
      <c r="B90">
        <v>0</v>
      </c>
      <c r="D90" t="str">
        <v>FORESTAL ELIAS PEREZ</v>
      </c>
      <c r="E90">
        <v>0</v>
      </c>
    </row>
    <row r="91" spans="1:5">
      <c r="A91" t="str">
        <v>FORESTAL ELIAS PEREZ</v>
      </c>
      <c r="B91">
        <v>0</v>
      </c>
      <c r="D91" t="str">
        <v>MATIAS MARTINEZ</v>
      </c>
      <c r="E91">
        <v>0</v>
      </c>
    </row>
    <row r="92" spans="1:5">
      <c r="A92" t="str">
        <v>MATIAS MARTINEZ</v>
      </c>
      <c r="B92">
        <v>0</v>
      </c>
      <c r="D92" t="str">
        <v>EJEMPLO NUEVA TARIFA</v>
      </c>
      <c r="E92">
        <v>0</v>
      </c>
    </row>
    <row r="93" spans="1:5">
      <c r="A93" t="str">
        <v>EJEMPLO NUEVA TARIFA</v>
      </c>
      <c r="B93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287CA-2470-4D33-9F23-7BCF4D0353E9}">
  <sheetPr codeName="Hoja6">
    <tabColor rgb="FFFFFF00"/>
  </sheetPr>
  <dimension ref="A1:L34"/>
  <sheetViews>
    <sheetView showGridLines="0" tabSelected="1" zoomScale="92" zoomScaleNormal="115" workbookViewId="0">
      <selection activeCell="B19" sqref="B19"/>
    </sheetView>
  </sheetViews>
  <sheetFormatPr baseColWidth="10" defaultColWidth="0" defaultRowHeight="14.4" zeroHeight="1"/>
  <cols>
    <col min="1" max="1" width="23.33203125" style="195" customWidth="1"/>
    <col min="2" max="2" width="21.33203125" style="313" customWidth="1"/>
    <col min="3" max="3" width="13" customWidth="1"/>
    <col min="4" max="4" width="14.6640625" bestFit="1" customWidth="1"/>
    <col min="5" max="5" width="25" customWidth="1"/>
    <col min="6" max="6" width="11.44140625" customWidth="1"/>
    <col min="7" max="8" width="11.44140625" hidden="1" customWidth="1"/>
    <col min="9" max="9" width="14.44140625" hidden="1" customWidth="1"/>
    <col min="10" max="10" width="11.44140625" hidden="1" customWidth="1"/>
    <col min="11" max="11" width="14.33203125" hidden="1" customWidth="1"/>
    <col min="12" max="12" width="0" hidden="1" customWidth="1"/>
    <col min="13" max="16384" width="11.44140625" hidden="1"/>
  </cols>
  <sheetData>
    <row r="1" spans="1:6" ht="18.600000000000001" thickBot="1">
      <c r="A1" s="314" t="s">
        <v>375</v>
      </c>
      <c r="B1" s="315" t="s">
        <v>376</v>
      </c>
      <c r="D1" s="354" t="s">
        <v>377</v>
      </c>
      <c r="E1" s="355"/>
    </row>
    <row r="2" spans="1:6" ht="21">
      <c r="A2" s="299" t="s">
        <v>378</v>
      </c>
      <c r="B2" s="307">
        <v>31</v>
      </c>
      <c r="D2" s="356" t="s">
        <v>379</v>
      </c>
      <c r="E2" s="357"/>
    </row>
    <row r="3" spans="1:6">
      <c r="A3" s="300" t="s">
        <v>1</v>
      </c>
      <c r="B3" s="308" t="s">
        <v>525</v>
      </c>
      <c r="D3" s="333" t="s">
        <v>381</v>
      </c>
      <c r="E3" s="334">
        <f>B2</f>
        <v>31</v>
      </c>
    </row>
    <row r="4" spans="1:6">
      <c r="A4" s="301" t="s">
        <v>382</v>
      </c>
      <c r="B4" s="308" t="s">
        <v>246</v>
      </c>
      <c r="D4" s="335" t="s">
        <v>1</v>
      </c>
      <c r="E4" s="334" t="str">
        <f>B3</f>
        <v>JUAN PONTIO/BONONATO</v>
      </c>
    </row>
    <row r="5" spans="1:6">
      <c r="A5" s="302" t="s">
        <v>384</v>
      </c>
      <c r="B5" s="308" t="s">
        <v>5514</v>
      </c>
      <c r="D5" s="333" t="s">
        <v>386</v>
      </c>
      <c r="E5" s="334" t="str">
        <f>B4</f>
        <v>94612000-6</v>
      </c>
    </row>
    <row r="6" spans="1:6">
      <c r="A6" s="301" t="s">
        <v>387</v>
      </c>
      <c r="B6" s="308" t="s">
        <v>747</v>
      </c>
      <c r="D6" s="333" t="s">
        <v>389</v>
      </c>
      <c r="E6" s="334" t="str">
        <f t="shared" ref="E6:E12" si="0">B5</f>
        <v>NUEVA TARIFA</v>
      </c>
    </row>
    <row r="7" spans="1:6">
      <c r="A7" s="301" t="s">
        <v>390</v>
      </c>
      <c r="B7" s="308" t="s">
        <v>1488</v>
      </c>
      <c r="D7" s="333" t="s">
        <v>392</v>
      </c>
      <c r="E7" s="334" t="str">
        <f t="shared" si="0"/>
        <v>6506716-1</v>
      </c>
    </row>
    <row r="8" spans="1:6">
      <c r="A8" s="301" t="s">
        <v>3</v>
      </c>
      <c r="B8" s="308">
        <v>940534751</v>
      </c>
      <c r="D8" s="333" t="s">
        <v>390</v>
      </c>
      <c r="E8" s="334" t="str">
        <f t="shared" si="0"/>
        <v>TRSP76</v>
      </c>
    </row>
    <row r="9" spans="1:6">
      <c r="A9" s="301" t="s">
        <v>393</v>
      </c>
      <c r="B9" s="309">
        <v>45987</v>
      </c>
      <c r="D9" s="336" t="s">
        <v>3</v>
      </c>
      <c r="E9" s="334">
        <f t="shared" si="0"/>
        <v>940534751</v>
      </c>
    </row>
    <row r="10" spans="1:6">
      <c r="A10" s="301" t="s">
        <v>394</v>
      </c>
      <c r="B10" s="310">
        <v>0.47468749999999998</v>
      </c>
      <c r="D10" s="337" t="s">
        <v>393</v>
      </c>
      <c r="E10" s="338">
        <f>B9</f>
        <v>45987</v>
      </c>
    </row>
    <row r="11" spans="1:6">
      <c r="A11" s="301" t="s">
        <v>395</v>
      </c>
      <c r="B11" s="308" t="s">
        <v>371</v>
      </c>
      <c r="D11" s="333" t="s">
        <v>394</v>
      </c>
      <c r="E11" s="339">
        <f t="shared" si="0"/>
        <v>0.47468749999999998</v>
      </c>
    </row>
    <row r="12" spans="1:6">
      <c r="A12" s="301" t="s">
        <v>397</v>
      </c>
      <c r="B12" s="311" t="s">
        <v>398</v>
      </c>
      <c r="D12" s="333" t="s">
        <v>395</v>
      </c>
      <c r="E12" s="334" t="str">
        <f t="shared" si="0"/>
        <v>1X40 DRY VACIO</v>
      </c>
      <c r="F12" t="s">
        <v>5691</v>
      </c>
    </row>
    <row r="13" spans="1:6">
      <c r="A13" s="301" t="s">
        <v>401</v>
      </c>
      <c r="B13" s="308" t="s">
        <v>5707</v>
      </c>
      <c r="D13" s="333" t="s">
        <v>397</v>
      </c>
      <c r="E13" s="334" t="str">
        <f t="shared" ref="E13:E18" si="1">B12</f>
        <v>CUSTODIA</v>
      </c>
    </row>
    <row r="14" spans="1:6">
      <c r="A14" s="303" t="s">
        <v>403</v>
      </c>
      <c r="B14" s="308">
        <v>100789504</v>
      </c>
      <c r="D14" s="333" t="s">
        <v>401</v>
      </c>
      <c r="E14" s="334" t="str">
        <f t="shared" si="1"/>
        <v>LAPE24</v>
      </c>
    </row>
    <row r="15" spans="1:6">
      <c r="A15" s="301" t="s">
        <v>404</v>
      </c>
      <c r="B15" s="308" t="s">
        <v>6</v>
      </c>
      <c r="D15" s="333" t="s">
        <v>403</v>
      </c>
      <c r="E15" s="334">
        <f t="shared" si="1"/>
        <v>100789504</v>
      </c>
    </row>
    <row r="16" spans="1:6">
      <c r="A16" s="303" t="s">
        <v>405</v>
      </c>
      <c r="B16" s="308" t="s">
        <v>2784</v>
      </c>
      <c r="D16" s="333" t="s">
        <v>404</v>
      </c>
      <c r="E16" s="334" t="str">
        <f t="shared" si="1"/>
        <v>NO</v>
      </c>
    </row>
    <row r="17" spans="1:12">
      <c r="A17" s="304" t="s">
        <v>370</v>
      </c>
      <c r="B17" s="312">
        <f>IFERROR(VLOOKUP($B$5,Carga_V_Inicial[#All],2),"ERROR, TIPO DE CARGA NO ESPEIFICADO")</f>
        <v>18000</v>
      </c>
      <c r="C17" t="s">
        <v>5691</v>
      </c>
      <c r="D17" s="333" t="s">
        <v>405</v>
      </c>
      <c r="E17" s="334" t="str">
        <f t="shared" si="1"/>
        <v>FX34058372</v>
      </c>
    </row>
    <row r="18" spans="1:12">
      <c r="A18" s="301" t="s">
        <v>407</v>
      </c>
      <c r="B18" s="308" t="s">
        <v>5709</v>
      </c>
      <c r="D18" s="333" t="s">
        <v>370</v>
      </c>
      <c r="E18" s="340">
        <f t="shared" si="1"/>
        <v>18000</v>
      </c>
      <c r="F18" t="s">
        <v>5691</v>
      </c>
    </row>
    <row r="19" spans="1:12" ht="15" thickBot="1">
      <c r="A19" s="305" t="s">
        <v>5523</v>
      </c>
      <c r="B19" s="308">
        <f>IFERROR(
    IF(
       VLOOKUP(B3,LISTA_CLIENTES[[CLIENTE]:[TGO]],5,FALSE)=0,
       VLOOKUP(B3,LISTA_CLIENTES[[CLIENTE]:[TGO]],4,FALSE),
       VLOOKUP(B3,LISTA_CLIENTES[[CLIENTE]:[TGO]],5,FALSE)
    ),
    'LISTA CLIENTES'!E2
)</f>
        <v>2</v>
      </c>
      <c r="D19" s="333" t="s">
        <v>409</v>
      </c>
      <c r="E19" s="341"/>
    </row>
    <row r="20" spans="1:12">
      <c r="D20" s="342" t="s">
        <v>407</v>
      </c>
      <c r="E20" s="334" t="str">
        <f>B18</f>
        <v>1,b,I,1</v>
      </c>
    </row>
    <row r="21" spans="1:12" ht="15" thickBot="1">
      <c r="D21" s="343" t="s">
        <v>4</v>
      </c>
      <c r="E21" s="344"/>
      <c r="G21" t="str">
        <f>IF(B18="","",UPPER(SUBSTITUTE(TRIM(B18)," ","")))</f>
        <v>1,B,I,1</v>
      </c>
      <c r="H21" t="str">
        <f>IF($G$21="","",LEFT($G$21,SEARCH(",",$G$21)-1))</f>
        <v>1</v>
      </c>
      <c r="I21" t="str">
        <f>IF($G$21="","",MID($G$21,SEARCH(",",$G$21)+1,1))</f>
        <v>B</v>
      </c>
      <c r="J21" t="str">
        <f>IF($G$21="","",MID($G$21,SEARCH(",",$G$21,SEARCH(",",$G$21)+1)+1,1))</f>
        <v>I</v>
      </c>
      <c r="K21" t="str">
        <f>IF($G$21="","",RIGHT($G$21,LEN($G$21)-SEARCH(",",$G$21,SEARCH(",",$G$21,SEARCH(",",$G$21)+1)+1)))</f>
        <v>1</v>
      </c>
      <c r="L21" t="b">
        <f>IF(B18="",TRUE,
AND(
  ISNUMBER(VALUE(LEFT(B18,1))),
  VALUE(LEFT(B18,1))&gt;=1,
  VALUE(LEFT(B18,1))&lt;=3,
  LEN(B18)-LEN(SUBSTITUTE(B18,",",""))=3,
  CODE(MID(B18,SEARCH(",",B18)+1,1))&gt;=CODE("a"),
  CODE(MID(B18,SEARCH(",",B18)+1,1))&lt;=CODE("a")+CHOOSE(VALUE(LEFT(B18,1)),5,6,7)-1,
  OR(UPPER(MID(B18,SEARCH(",",B18,SEARCH(",",B18)+1)+1,1))="I",UPPER(MID(B18,SEARCH(",",B18,SEARCH(",",B18)+1)+1,1))="D"),
  ISNUMBER(VALUE(RIGHT(B18,1))),
  VALUE(RIGHT(B18,1))&gt;=1,
  VALUE(RIGHT(B18,1))&lt;=2
))</f>
        <v>1</v>
      </c>
    </row>
    <row r="22" spans="1:12">
      <c r="D22" s="358"/>
      <c r="E22" s="358"/>
    </row>
    <row r="23" spans="1:12">
      <c r="D23" s="358"/>
      <c r="E23" s="358"/>
    </row>
    <row r="24" spans="1:12">
      <c r="D24" s="358"/>
      <c r="E24" s="358"/>
    </row>
    <row r="25" spans="1:12" ht="15" thickBot="1">
      <c r="D25" s="358"/>
      <c r="E25" s="358"/>
    </row>
    <row r="26" spans="1:12">
      <c r="A26" s="348" t="s">
        <v>5531</v>
      </c>
      <c r="B26" s="350" t="str" cm="1">
        <f t="array" aca="1" ref="B26" ca="1">_xlfn.LET(
    _xlpm.maxP, MAX(OCUPACION_UBIC[PUNTAJE]),
    IF(
        _xlpm.maxP&gt;0,
        _xlfn.XLOOKUP(
            _xlpm.maxP,
            OCUPACION_UBIC[PUNTAJE],
            OCUPACION_UBIC[UBIC_KEY_TXT],
            "SIN ESPACIO"
        ),
        _xlfn.XLOOKUP(
            1,
            (VALUE(OCUPACION_UBIC[ALTURA])=1)*(OCUPACION_UBIC[OCUPADO_UND]=0),
            OCUPACION_UBIC[UBIC_KEY_TXT],
            "SIN ESPACIO"
        )
    )
)</f>
        <v>SIN ESPACIO</v>
      </c>
      <c r="D26" s="12"/>
      <c r="E26" s="12"/>
    </row>
    <row r="27" spans="1:12" ht="15" thickBot="1">
      <c r="A27" s="349"/>
      <c r="B27" s="351"/>
      <c r="D27" s="12"/>
      <c r="E27" s="12"/>
    </row>
    <row r="28" spans="1:12">
      <c r="D28" s="359" t="s">
        <v>410</v>
      </c>
      <c r="E28" s="360"/>
    </row>
    <row r="29" spans="1:12">
      <c r="D29" s="361" t="s">
        <v>411</v>
      </c>
      <c r="E29" s="362"/>
    </row>
    <row r="30" spans="1:12" ht="15" thickBot="1">
      <c r="D30" s="352" t="s">
        <v>412</v>
      </c>
      <c r="E30" s="353"/>
    </row>
    <row r="31" spans="1:12" ht="15.6" customHeight="1"/>
    <row r="32" spans="1:12" ht="15.6" customHeight="1"/>
    <row r="33"/>
    <row r="34"/>
  </sheetData>
  <mergeCells count="8">
    <mergeCell ref="A26:A27"/>
    <mergeCell ref="B26:B27"/>
    <mergeCell ref="D30:E30"/>
    <mergeCell ref="D1:E1"/>
    <mergeCell ref="D2:E2"/>
    <mergeCell ref="D22:E25"/>
    <mergeCell ref="D28:E28"/>
    <mergeCell ref="D29:E29"/>
  </mergeCells>
  <conditionalFormatting sqref="A18:A19">
    <cfRule type="cellIs" dxfId="498" priority="3" operator="lessThan">
      <formula>1</formula>
    </cfRule>
  </conditionalFormatting>
  <dataValidations count="8">
    <dataValidation type="list" allowBlank="1" showInputMessage="1" showErrorMessage="1" sqref="A12" xr:uid="{8710A5F6-5450-496E-A24D-4A6FB89D8483}">
      <formula1>"CUSTODIA, TRASPASO"</formula1>
    </dataValidation>
    <dataValidation type="list" allowBlank="1" showInputMessage="1" showErrorMessage="1" sqref="A11" xr:uid="{B38F10F6-0D99-46AB-A9C1-372AAFAE750F}">
      <formula1>"1X40 RF VACIO, 1X20 RF VACIO, 1X40 DRY VACIO, 1X20 DRY VACIO, PALLET"</formula1>
    </dataValidation>
    <dataValidation type="list" allowBlank="1" showInputMessage="1" sqref="H5" xr:uid="{48B54548-C438-476C-ADDF-C52A4DE8D9A8}">
      <formula1>#REF!</formula1>
    </dataValidation>
    <dataValidation type="custom" allowBlank="1" showInputMessage="1" sqref="B12" xr:uid="{9D5AA2A8-4338-43D9-B259-2B1C5112CFC8}">
      <formula1>"CUSTODIA"</formula1>
    </dataValidation>
    <dataValidation type="list" allowBlank="1" showInputMessage="1" showErrorMessage="1" sqref="B9:B10" xr:uid="{49AA8EC8-8969-4AEE-A67A-3323DBD8B978}">
      <formula1>INDIRECT("HISTORICO[" &amp; $A9 &amp; "]")</formula1>
    </dataValidation>
    <dataValidation type="list" allowBlank="1" showInputMessage="1" sqref="B17" xr:uid="{6FCCEC00-5081-499B-8BEE-0C23B57B6EA8}">
      <formula1>INDIRECT("HISTORICO[" &amp; $A17 &amp; "]")</formula1>
    </dataValidation>
    <dataValidation type="list" allowBlank="1" showInputMessage="1" showErrorMessage="1" sqref="B2" xr:uid="{80D5D688-FADE-4EA2-B057-73C0C27A3B04}">
      <formula1>INDIRECT("HISTORICO_OLD[" &amp; $A2 &amp; "]")</formula1>
    </dataValidation>
    <dataValidation type="list" allowBlank="1" showInputMessage="1" sqref="B3:B8 B11 B13:B16 B19" xr:uid="{4F361522-2F66-4BE2-B02D-81DC28F2E5B5}">
      <formula1>INDIRECT("HISTORICO_OLD[" &amp; $A3 &amp; "]")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D75EF8C-32D2-4313-8727-D302EB723937}">
          <x14:formula1>
            <xm:f>'CAT_UBIC'!$T$2:$T$73</xm:f>
          </x14:formula1>
          <xm:sqref>B18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162B-F61B-45C3-A8D2-2A0C009BDB81}">
  <sheetPr codeName="Hoja8">
    <tabColor theme="5"/>
  </sheetPr>
  <dimension ref="A1:N42"/>
  <sheetViews>
    <sheetView showGridLines="0" zoomScale="115" zoomScaleNormal="115" workbookViewId="0">
      <selection activeCell="B10" sqref="B10"/>
    </sheetView>
  </sheetViews>
  <sheetFormatPr baseColWidth="10" defaultColWidth="0" defaultRowHeight="14.4" zeroHeight="1"/>
  <cols>
    <col min="1" max="1" width="23.33203125" style="195" customWidth="1"/>
    <col min="2" max="2" width="36.5546875" bestFit="1" customWidth="1"/>
    <col min="3" max="3" width="20.33203125" bestFit="1" customWidth="1"/>
    <col min="4" max="4" width="15.6640625" customWidth="1"/>
    <col min="5" max="5" width="27.6640625" bestFit="1" customWidth="1"/>
    <col min="6" max="6" width="11.44140625" customWidth="1"/>
    <col min="7" max="8" width="11.44140625" hidden="1" customWidth="1"/>
    <col min="9" max="9" width="14.44140625" hidden="1" customWidth="1"/>
    <col min="10" max="10" width="11.44140625" hidden="1" customWidth="1"/>
    <col min="11" max="11" width="14.33203125" hidden="1" customWidth="1"/>
    <col min="12" max="13" width="11.44140625" hidden="1" customWidth="1"/>
    <col min="14" max="14" width="30.33203125" hidden="1" customWidth="1"/>
    <col min="15" max="16384" width="11.44140625" hidden="1"/>
  </cols>
  <sheetData>
    <row r="1" spans="1:9" ht="18.600000000000001" thickBot="1">
      <c r="A1" s="314" t="s">
        <v>375</v>
      </c>
      <c r="B1" s="315" t="s">
        <v>376</v>
      </c>
      <c r="D1" s="354" t="s">
        <v>377</v>
      </c>
      <c r="E1" s="355"/>
    </row>
    <row r="2" spans="1:9" ht="21">
      <c r="A2" s="196" t="s">
        <v>378</v>
      </c>
      <c r="B2" s="217" cm="1">
        <f t="array" aca="1" ref="B2" ca="1">_xlfn.XLOOKUP($B$7, INGRESOS[N° CONTENEDOR], INDIRECT("INGRESOS[" &amp; A2 &amp; "]"), "", 0, -1)</f>
        <v>0</v>
      </c>
      <c r="D2" s="356" t="s">
        <v>379</v>
      </c>
      <c r="E2" s="357"/>
    </row>
    <row r="3" spans="1:9">
      <c r="A3" s="197" t="s">
        <v>1</v>
      </c>
      <c r="B3" s="217" cm="1">
        <f t="array" aca="1" ref="B3" ca="1">_xlfn.XLOOKUP($B$7, INGRESOS[N° CONTENEDOR], INDIRECT("INGRESOS[" &amp; A3 &amp; "]"), "", 0, -1)</f>
        <v>0</v>
      </c>
      <c r="D3" s="316" t="s">
        <v>378</v>
      </c>
      <c r="E3" s="317">
        <f ca="1">B2</f>
        <v>0</v>
      </c>
    </row>
    <row r="4" spans="1:9">
      <c r="A4" s="198" t="s">
        <v>382</v>
      </c>
      <c r="B4" s="217" cm="1">
        <f t="array" aca="1" ref="B4" ca="1">_xlfn.XLOOKUP($B$7, INGRESOS[N° CONTENEDOR], INDIRECT("INGRESOS[" &amp; A4 &amp; "]"), "", 0, -1)</f>
        <v>0</v>
      </c>
      <c r="D4" s="316" t="s">
        <v>1</v>
      </c>
      <c r="E4" s="317">
        <f ca="1">B3</f>
        <v>0</v>
      </c>
    </row>
    <row r="5" spans="1:9">
      <c r="A5" s="198" t="s">
        <v>413</v>
      </c>
      <c r="B5" s="217" cm="1">
        <f t="array" aca="1" ref="B5" ca="1">_xlfn.XLOOKUP($B$7, INGRESOS[N° CONTENEDOR], INDIRECT("INGRESOS[" &amp; A5 &amp; "]"), "", 0, -1)</f>
        <v>0</v>
      </c>
      <c r="D5" s="316" t="s">
        <v>382</v>
      </c>
      <c r="E5" s="317">
        <f ca="1">B4</f>
        <v>0</v>
      </c>
    </row>
    <row r="6" spans="1:9">
      <c r="A6" s="198" t="s">
        <v>397</v>
      </c>
      <c r="B6" s="217" cm="1">
        <f t="array" aca="1" ref="B6" ca="1">_xlfn.XLOOKUP($B$7, INGRESOS[N° CONTENEDOR], INDIRECT("INGRESOS[" &amp; A6 &amp; "]"), "", 0, -1)</f>
        <v>0</v>
      </c>
      <c r="D6" s="316" t="s">
        <v>387</v>
      </c>
      <c r="E6" s="318" t="str">
        <f>IF($E$13="","",_xlfn.XLOOKUP($E$13,INGRESOS[N° CONTENEDOR],INGRESOS[RUT CONDUCTOR],"PENDIENTE",0))</f>
        <v>PENDIENTE</v>
      </c>
      <c r="G6" s="222"/>
      <c r="H6" s="222"/>
      <c r="I6" s="222"/>
    </row>
    <row r="7" spans="1:9" ht="23.4" customHeight="1">
      <c r="A7" s="198" t="s">
        <v>401</v>
      </c>
      <c r="B7" s="218"/>
      <c r="D7" s="316" t="s">
        <v>390</v>
      </c>
      <c r="E7" s="318" t="str">
        <f>IF($E$13="","",_xlfn.XLOOKUP($E$13,INGRESOS[N° CONTENEDOR],INGRESOS[PATENTE],"PENDIENTE",0))</f>
        <v>PENDIENTE</v>
      </c>
      <c r="G7" s="223"/>
      <c r="H7" s="223"/>
    </row>
    <row r="8" spans="1:9">
      <c r="A8" s="200" t="s">
        <v>403</v>
      </c>
      <c r="B8" s="217" cm="1">
        <f t="array" aca="1" ref="B8" ca="1">_xlfn.XLOOKUP($B$7, INGRESOS[N° CONTENEDOR], INDIRECT("INGRESOS[" &amp; A8 &amp; "]"), "", 0, -1)</f>
        <v>0</v>
      </c>
      <c r="D8" s="316" t="s">
        <v>414</v>
      </c>
      <c r="E8" s="318" t="str">
        <f>IF($E$13="","",_xlfn.XLOOKUP($E$13,INGRESOS[N° CONTENEDOR],INGRESOS[CONTACTO],"PENDIENTE",0))</f>
        <v>PENDIENTE</v>
      </c>
      <c r="G8" s="223"/>
      <c r="H8" s="223"/>
    </row>
    <row r="9" spans="1:9">
      <c r="A9" s="198" t="s">
        <v>404</v>
      </c>
      <c r="B9" s="217" cm="1">
        <f t="array" aca="1" ref="B9" ca="1">_xlfn.XLOOKUP($B$7, INGRESOS[N° CONTENEDOR], INDIRECT("INGRESOS[" &amp; A9 &amp; "]"), "", 0, -1)</f>
        <v>0</v>
      </c>
      <c r="D9" s="316" t="s">
        <v>393</v>
      </c>
      <c r="E9" s="319" t="str">
        <f>IF($E$13="","",_xlfn.XLOOKUP($E$13,INGRESOS[N° CONTENEDOR],INGRESOS[FECHA INGRESO],"PENDIENTE",0))</f>
        <v>PENDIENTE</v>
      </c>
      <c r="G9" s="223"/>
      <c r="H9" s="223"/>
    </row>
    <row r="10" spans="1:9">
      <c r="A10" s="200" t="s">
        <v>416</v>
      </c>
      <c r="B10" s="217" cm="1">
        <f t="array" aca="1" ref="B10" ca="1">_xlfn.XLOOKUP($B$7, INGRESOS[N° CONTENEDOR], INDIRECT("INGRESOS[" &amp; A10 &amp; "]"), "", 0, -1)</f>
        <v>0</v>
      </c>
      <c r="D10" s="316" t="s">
        <v>394</v>
      </c>
      <c r="E10" s="320" t="str">
        <f>IF($E$13="","",_xlfn.XLOOKUP($E$13,INGRESOS[N° CONTENEDOR],INGRESOS[HORA INGRESO],"PENDIENTE",0))</f>
        <v>PENDIENTE</v>
      </c>
      <c r="G10" s="223"/>
      <c r="H10" s="223"/>
    </row>
    <row r="11" spans="1:9">
      <c r="A11" s="201" t="s">
        <v>417</v>
      </c>
      <c r="B11" s="220" t="str">
        <f ca="1">IFERROR(VLOOKUP($B$5,Carga_V_Inicial[#All],2),"ERROR, TIPO DE CARGA NO ESPECIFICADO")</f>
        <v>ERROR, TIPO DE CARGA NO ESPECIFICADO</v>
      </c>
      <c r="D11" s="316" t="s">
        <v>413</v>
      </c>
      <c r="E11" s="321">
        <f t="shared" ref="E11:E17" ca="1" si="0">B5</f>
        <v>0</v>
      </c>
      <c r="G11" s="223"/>
      <c r="H11" s="223"/>
    </row>
    <row r="12" spans="1:9">
      <c r="A12" s="198" t="s">
        <v>407</v>
      </c>
      <c r="B12" s="217" cm="1">
        <f t="array" aca="1" ref="B12" ca="1">_xlfn.XLOOKUP($B$7, INGRESOS[N° CONTENEDOR], INDIRECT("INGRESOS[" &amp; A12 &amp; "]"), "", 0, -1)</f>
        <v>0</v>
      </c>
      <c r="D12" s="316" t="s">
        <v>397</v>
      </c>
      <c r="E12" s="321">
        <f t="shared" ca="1" si="0"/>
        <v>0</v>
      </c>
    </row>
    <row r="13" spans="1:9">
      <c r="A13" s="198" t="s">
        <v>418</v>
      </c>
      <c r="B13" s="218"/>
      <c r="D13" s="316" t="s">
        <v>401</v>
      </c>
      <c r="E13" s="321">
        <f t="shared" si="0"/>
        <v>0</v>
      </c>
    </row>
    <row r="14" spans="1:9">
      <c r="A14" s="198" t="s">
        <v>5525</v>
      </c>
      <c r="B14" s="279">
        <f ca="1">TODAY()</f>
        <v>45992</v>
      </c>
      <c r="D14" s="316" t="s">
        <v>403</v>
      </c>
      <c r="E14" s="321">
        <f t="shared" ca="1" si="0"/>
        <v>0</v>
      </c>
    </row>
    <row r="15" spans="1:9">
      <c r="A15" s="198" t="s">
        <v>421</v>
      </c>
      <c r="B15" s="290">
        <v>0.3988888888888889</v>
      </c>
      <c r="D15" s="316" t="s">
        <v>404</v>
      </c>
      <c r="E15" s="321">
        <f t="shared" ca="1" si="0"/>
        <v>0</v>
      </c>
    </row>
    <row r="16" spans="1:9">
      <c r="A16" s="199" t="s">
        <v>384</v>
      </c>
      <c r="B16" s="218"/>
      <c r="D16" s="316" t="s">
        <v>416</v>
      </c>
      <c r="E16" s="321">
        <f t="shared" ca="1" si="0"/>
        <v>0</v>
      </c>
    </row>
    <row r="17" spans="1:14" ht="27.6">
      <c r="A17" s="199" t="s">
        <v>387</v>
      </c>
      <c r="B17" s="218"/>
      <c r="D17" s="316" t="s">
        <v>417</v>
      </c>
      <c r="E17" s="322" t="str">
        <f t="shared" ca="1" si="0"/>
        <v>ERROR, TIPO DE CARGA NO ESPECIFICADO</v>
      </c>
    </row>
    <row r="18" spans="1:14">
      <c r="A18" s="199" t="s">
        <v>390</v>
      </c>
      <c r="B18" s="218"/>
      <c r="D18" s="316" t="s">
        <v>425</v>
      </c>
      <c r="E18" s="323">
        <f>B13</f>
        <v>0</v>
      </c>
    </row>
    <row r="19" spans="1:14">
      <c r="A19" s="199" t="s">
        <v>414</v>
      </c>
      <c r="B19" s="218"/>
      <c r="D19" s="316" t="s">
        <v>420</v>
      </c>
      <c r="E19" s="324">
        <f ca="1">B14</f>
        <v>45992</v>
      </c>
    </row>
    <row r="20" spans="1:14">
      <c r="A20" s="200" t="s">
        <v>426</v>
      </c>
      <c r="B20" s="289" cm="1">
        <f t="array" aca="1" ref="B20" ca="1">B14 - INDEX(INGRESOS[FECHA INGRESO], MAX(IF(INGRESOS[N° CONTENEDOR]=$B$7, ROW(INGRESOS[N° CONTENEDOR])-MIN(ROW(INGRESOS[N° CONTENEDOR]))+1)))</f>
        <v>45992</v>
      </c>
      <c r="D20" s="316" t="s">
        <v>421</v>
      </c>
      <c r="E20" s="325">
        <f t="shared" ref="E20:E27" si="1">B15</f>
        <v>0.3988888888888889</v>
      </c>
    </row>
    <row r="21" spans="1:14">
      <c r="A21" s="201" t="s">
        <v>427</v>
      </c>
      <c r="B21" s="220" t="e">
        <f ca="1">IF(B20&lt;=5,B11,IF(AND(B20&gt;5,B20&lt;=7),B11+2000*(B20-5),B11+2000*(B20-5)+5000*(B20-7)))</f>
        <v>#VALUE!</v>
      </c>
      <c r="D21" s="316" t="s">
        <v>384</v>
      </c>
      <c r="E21" s="326">
        <f t="shared" si="1"/>
        <v>0</v>
      </c>
    </row>
    <row r="22" spans="1:14">
      <c r="A22" s="201" t="s">
        <v>428</v>
      </c>
      <c r="B22" s="218"/>
      <c r="D22" s="316" t="s">
        <v>387</v>
      </c>
      <c r="E22" s="326">
        <f t="shared" si="1"/>
        <v>0</v>
      </c>
    </row>
    <row r="23" spans="1:14">
      <c r="A23" s="200" t="s">
        <v>429</v>
      </c>
      <c r="B23" s="220" t="str">
        <f ca="1">IFERROR(B21+IF(B22="SI",B21*0.19,0),"ERROR")</f>
        <v>ERROR</v>
      </c>
      <c r="D23" s="316" t="s">
        <v>390</v>
      </c>
      <c r="E23" s="326">
        <f t="shared" si="1"/>
        <v>0</v>
      </c>
    </row>
    <row r="24" spans="1:14">
      <c r="A24" s="199" t="s">
        <v>4</v>
      </c>
      <c r="B24" s="218"/>
      <c r="D24" s="316" t="s">
        <v>414</v>
      </c>
      <c r="E24" s="326">
        <f t="shared" si="1"/>
        <v>0</v>
      </c>
    </row>
    <row r="25" spans="1:14">
      <c r="A25" s="198" t="s">
        <v>0</v>
      </c>
      <c r="B25" s="217" t="str">
        <f ca="1">_xlfn.XLOOKUP(B3,LISTA_CLIENTES[CLIENTE],LISTA_CLIENTES[N° CLIENTE], "No Aplica")</f>
        <v>No Aplica</v>
      </c>
      <c r="D25" s="316" t="s">
        <v>426</v>
      </c>
      <c r="E25" s="327">
        <f t="shared" ca="1" si="1"/>
        <v>45992</v>
      </c>
    </row>
    <row r="26" spans="1:14">
      <c r="D26" s="316" t="s">
        <v>427</v>
      </c>
      <c r="E26" s="328" t="e">
        <f t="shared" ca="1" si="1"/>
        <v>#VALUE!</v>
      </c>
    </row>
    <row r="27" spans="1:14">
      <c r="D27" s="316" t="s">
        <v>428</v>
      </c>
      <c r="E27" s="329">
        <f t="shared" si="1"/>
        <v>0</v>
      </c>
    </row>
    <row r="28" spans="1:14">
      <c r="D28" s="316" t="s">
        <v>429</v>
      </c>
      <c r="E28" s="328" t="str">
        <f ca="1">B23</f>
        <v>ERROR</v>
      </c>
    </row>
    <row r="29" spans="1:14">
      <c r="D29" s="316" t="s">
        <v>430</v>
      </c>
      <c r="E29" s="330"/>
    </row>
    <row r="30" spans="1:14" ht="15" thickBot="1">
      <c r="D30" s="331" t="s">
        <v>4</v>
      </c>
      <c r="E30" s="332">
        <f>B24</f>
        <v>0</v>
      </c>
    </row>
    <row r="31" spans="1:14">
      <c r="A31"/>
      <c r="D31" s="369"/>
      <c r="E31" s="369"/>
    </row>
    <row r="32" spans="1:14">
      <c r="D32" s="369"/>
      <c r="E32" s="369"/>
      <c r="M32" s="367" t="s">
        <v>431</v>
      </c>
      <c r="N32" s="367"/>
    </row>
    <row r="33" spans="1:14">
      <c r="A33"/>
      <c r="D33" s="369"/>
      <c r="E33" s="369"/>
      <c r="M33" s="358"/>
      <c r="N33" s="358"/>
    </row>
    <row r="34" spans="1:14">
      <c r="D34" s="369"/>
      <c r="E34" s="369"/>
      <c r="M34" s="358"/>
      <c r="N34" s="358"/>
    </row>
    <row r="35" spans="1:14" ht="15" thickBot="1">
      <c r="A35"/>
      <c r="D35" s="219"/>
      <c r="E35" s="219"/>
      <c r="M35" s="358"/>
      <c r="N35" s="358"/>
    </row>
    <row r="36" spans="1:14">
      <c r="D36" s="370" t="s">
        <v>410</v>
      </c>
      <c r="E36" s="371"/>
      <c r="M36" s="358"/>
      <c r="N36" s="358"/>
    </row>
    <row r="37" spans="1:14" ht="15" thickBot="1">
      <c r="D37" s="363" t="s">
        <v>411</v>
      </c>
      <c r="E37" s="364"/>
      <c r="M37" s="368"/>
      <c r="N37" s="368"/>
    </row>
    <row r="38" spans="1:14" ht="15" thickTop="1">
      <c r="D38" s="363" t="s">
        <v>412</v>
      </c>
      <c r="E38" s="364"/>
    </row>
    <row r="39" spans="1:14" ht="15" thickBot="1">
      <c r="D39" s="365" t="s">
        <v>431</v>
      </c>
      <c r="E39" s="366"/>
    </row>
    <row r="40" spans="1:14"/>
    <row r="41" spans="1:14"/>
    <row r="42" spans="1:14"/>
  </sheetData>
  <mergeCells count="9">
    <mergeCell ref="D38:E38"/>
    <mergeCell ref="D39:E39"/>
    <mergeCell ref="M32:N32"/>
    <mergeCell ref="M33:N37"/>
    <mergeCell ref="D1:E1"/>
    <mergeCell ref="D2:E2"/>
    <mergeCell ref="D31:E34"/>
    <mergeCell ref="D36:E36"/>
    <mergeCell ref="D37:E37"/>
  </mergeCells>
  <conditionalFormatting sqref="A12">
    <cfRule type="cellIs" dxfId="497" priority="3" operator="lessThan">
      <formula>1</formula>
    </cfRule>
  </conditionalFormatting>
  <conditionalFormatting sqref="A24">
    <cfRule type="containsText" dxfId="496" priority="2" operator="containsText" text="TRANSFXCONFIRMAR">
      <formula>NOT(ISERROR(SEARCH("TRANSFXCONFIRMAR",A24)))</formula>
    </cfRule>
  </conditionalFormatting>
  <dataValidations count="5">
    <dataValidation type="list" allowBlank="1" showInputMessage="1" showErrorMessage="1" sqref="A6" xr:uid="{095F0021-EF4D-4AA3-8E24-8D4D808D8A00}">
      <formula1>"CUSTODIA, TRASPASO"</formula1>
    </dataValidation>
    <dataValidation type="list" allowBlank="1" showInputMessage="1" sqref="B14:B15 B25" xr:uid="{1F370FA7-15D1-4114-9F48-6658851D2315}">
      <formula1>INDIRECT("HISTORICO[" &amp; $A14 &amp; "]")</formula1>
    </dataValidation>
    <dataValidation type="list" allowBlank="1" showInputMessage="1" sqref="H5" xr:uid="{16F9E8E8-1F82-4D70-9C14-8132827E632D}">
      <formula1>#REF!</formula1>
    </dataValidation>
    <dataValidation type="list" allowBlank="1" showInputMessage="1" sqref="B13 B16:B19 B22" xr:uid="{79B80C61-01A6-4B4B-8CF6-6D9A8F0D4B2D}">
      <formula1>INDIRECT("HISTORICO_OLD[" &amp; $A13 &amp; "]")</formula1>
    </dataValidation>
    <dataValidation type="list" allowBlank="1" showInputMessage="1" sqref="B7" xr:uid="{A8A80C71-81EC-433A-9C50-2651FF170222}">
      <formula1>INDIRECT("VIGENTES[" &amp; $A7 &amp; "]")</formula1>
    </dataValidation>
  </dataValidations>
  <pageMargins left="0.7" right="0.7" top="0.75" bottom="0.75" header="0.3" footer="0.3"/>
  <ignoredErrors>
    <ignoredError xmlns:x16r3="http://schemas.microsoft.com/office/spreadsheetml/2018/08/main" sqref="E19:E20" x16r3:misleadingFormat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F856-2D8B-48F5-94C2-0D134B0811F7}">
  <sheetPr codeName="Hoja11">
    <tabColor rgb="FFFFFF00"/>
  </sheetPr>
  <dimension ref="A2:Q11"/>
  <sheetViews>
    <sheetView showGridLines="0" zoomScale="141" zoomScaleNormal="71" workbookViewId="0">
      <selection activeCell="R2" sqref="R2"/>
    </sheetView>
  </sheetViews>
  <sheetFormatPr baseColWidth="10" defaultColWidth="11.44140625" defaultRowHeight="14.4"/>
  <cols>
    <col min="1" max="1" width="6.6640625" customWidth="1"/>
    <col min="3" max="3" width="13.6640625" customWidth="1"/>
    <col min="4" max="4" width="13.44140625" hidden="1" customWidth="1"/>
    <col min="5" max="5" width="18.6640625" hidden="1" customWidth="1"/>
    <col min="6" max="6" width="0" hidden="1" customWidth="1"/>
    <col min="7" max="7" width="12.33203125" hidden="1" customWidth="1"/>
    <col min="8" max="8" width="16.33203125" customWidth="1"/>
    <col min="9" max="9" width="15.6640625" bestFit="1" customWidth="1"/>
    <col min="10" max="11" width="0" hidden="1" customWidth="1"/>
    <col min="12" max="12" width="17.44140625" hidden="1" customWidth="1"/>
    <col min="13" max="15" width="0" hidden="1" customWidth="1"/>
    <col min="16" max="16" width="12.6640625" customWidth="1"/>
    <col min="17" max="17" width="12.5546875" customWidth="1"/>
  </cols>
  <sheetData>
    <row r="2" spans="1:17" ht="15.6">
      <c r="A2" s="252" t="s">
        <v>378</v>
      </c>
      <c r="B2" s="255" t="s">
        <v>1</v>
      </c>
      <c r="C2" s="252" t="s">
        <v>382</v>
      </c>
      <c r="D2" s="252" t="s">
        <v>384</v>
      </c>
      <c r="E2" s="252" t="s">
        <v>387</v>
      </c>
      <c r="F2" s="252" t="s">
        <v>390</v>
      </c>
      <c r="G2" s="252" t="s">
        <v>3</v>
      </c>
      <c r="H2" s="252" t="s">
        <v>393</v>
      </c>
      <c r="I2" s="253" t="s">
        <v>394</v>
      </c>
      <c r="J2" s="252" t="s">
        <v>395</v>
      </c>
      <c r="K2" s="254" t="s">
        <v>397</v>
      </c>
      <c r="L2" s="252" t="s">
        <v>401</v>
      </c>
      <c r="M2" s="252" t="s">
        <v>403</v>
      </c>
      <c r="N2" s="252" t="s">
        <v>404</v>
      </c>
      <c r="O2" s="252" t="s">
        <v>405</v>
      </c>
      <c r="P2" s="252" t="s">
        <v>370</v>
      </c>
      <c r="Q2" s="252" t="s">
        <v>407</v>
      </c>
    </row>
    <row r="3" spans="1:17">
      <c r="A3" s="250"/>
      <c r="B3" s="45"/>
      <c r="C3" s="5"/>
      <c r="D3" s="5"/>
      <c r="E3" s="5"/>
      <c r="F3" s="5"/>
      <c r="G3" s="226"/>
      <c r="H3" s="227"/>
      <c r="I3" s="228"/>
      <c r="J3" s="229"/>
      <c r="K3" s="221"/>
      <c r="L3" s="229"/>
      <c r="M3" s="229"/>
      <c r="N3" s="229"/>
      <c r="O3" s="230"/>
      <c r="P3" s="230"/>
      <c r="Q3" s="230"/>
    </row>
    <row r="4" spans="1:17">
      <c r="A4" s="250">
        <v>1</v>
      </c>
      <c r="B4" s="45" t="s">
        <v>402</v>
      </c>
      <c r="C4" s="5"/>
      <c r="D4" s="5" t="s">
        <v>400</v>
      </c>
      <c r="E4" s="5" t="s">
        <v>400</v>
      </c>
      <c r="F4" s="5" t="s">
        <v>400</v>
      </c>
      <c r="G4" s="226" t="s">
        <v>400</v>
      </c>
      <c r="H4" s="227">
        <v>45943</v>
      </c>
      <c r="I4" s="228">
        <v>0.40918981481481481</v>
      </c>
      <c r="J4" s="229" t="s">
        <v>373</v>
      </c>
      <c r="K4" s="221" t="s">
        <v>400</v>
      </c>
      <c r="L4" s="229" t="s">
        <v>432</v>
      </c>
      <c r="M4" s="229" t="s">
        <v>400</v>
      </c>
      <c r="N4" s="229" t="s">
        <v>400</v>
      </c>
      <c r="O4" s="230" t="s">
        <v>400</v>
      </c>
      <c r="P4" s="230" t="s">
        <v>400</v>
      </c>
      <c r="Q4" s="230" t="s">
        <v>433</v>
      </c>
    </row>
    <row r="5" spans="1:17">
      <c r="A5" s="250">
        <v>2</v>
      </c>
      <c r="B5" s="45" t="s">
        <v>402</v>
      </c>
      <c r="C5" s="5"/>
      <c r="D5" s="5" t="s">
        <v>400</v>
      </c>
      <c r="E5" s="5" t="s">
        <v>400</v>
      </c>
      <c r="F5" s="5" t="s">
        <v>400</v>
      </c>
      <c r="G5" s="226" t="s">
        <v>400</v>
      </c>
      <c r="H5" s="227">
        <v>45943</v>
      </c>
      <c r="I5" s="228">
        <v>0.45508101851851851</v>
      </c>
      <c r="J5" s="229" t="s">
        <v>372</v>
      </c>
      <c r="K5" s="221" t="s">
        <v>400</v>
      </c>
      <c r="L5" s="229" t="s">
        <v>415</v>
      </c>
      <c r="M5" s="229" t="s">
        <v>400</v>
      </c>
      <c r="N5" s="229" t="s">
        <v>400</v>
      </c>
      <c r="O5" s="230" t="s">
        <v>400</v>
      </c>
      <c r="P5" s="230" t="s">
        <v>400</v>
      </c>
      <c r="Q5" s="230" t="s">
        <v>434</v>
      </c>
    </row>
    <row r="6" spans="1:17">
      <c r="A6" s="250">
        <v>3</v>
      </c>
      <c r="B6" s="45" t="s">
        <v>435</v>
      </c>
      <c r="C6" s="5" t="s">
        <v>383</v>
      </c>
      <c r="D6" s="5" t="s">
        <v>385</v>
      </c>
      <c r="E6" s="5" t="s">
        <v>388</v>
      </c>
      <c r="F6" s="5" t="s">
        <v>391</v>
      </c>
      <c r="G6" s="226">
        <v>955172412</v>
      </c>
      <c r="H6" s="227">
        <v>45943</v>
      </c>
      <c r="I6" s="228">
        <v>0.48931712962962964</v>
      </c>
      <c r="J6" s="229" t="s">
        <v>371</v>
      </c>
      <c r="K6" s="221" t="s">
        <v>398</v>
      </c>
      <c r="L6" s="229" t="s">
        <v>402</v>
      </c>
      <c r="M6" s="229">
        <v>100789504</v>
      </c>
      <c r="N6" s="229" t="s">
        <v>9</v>
      </c>
      <c r="O6" s="230" t="s">
        <v>406</v>
      </c>
      <c r="P6" s="274">
        <v>18000</v>
      </c>
      <c r="Q6" s="230" t="s">
        <v>434</v>
      </c>
    </row>
    <row r="7" spans="1:17">
      <c r="A7" s="250">
        <v>4</v>
      </c>
      <c r="B7" s="45" t="s">
        <v>435</v>
      </c>
      <c r="C7" s="5" t="s">
        <v>383</v>
      </c>
      <c r="D7" s="5" t="s">
        <v>385</v>
      </c>
      <c r="E7" s="5" t="s">
        <v>388</v>
      </c>
      <c r="F7" s="5" t="s">
        <v>391</v>
      </c>
      <c r="G7" s="226">
        <v>955172412</v>
      </c>
      <c r="H7" s="227">
        <v>45943</v>
      </c>
      <c r="I7" s="228">
        <v>0.49100694444444443</v>
      </c>
      <c r="J7" s="229" t="s">
        <v>372</v>
      </c>
      <c r="K7" s="221" t="s">
        <v>398</v>
      </c>
      <c r="L7" s="229" t="s">
        <v>402</v>
      </c>
      <c r="M7" s="229">
        <v>100789504</v>
      </c>
      <c r="N7" s="229" t="s">
        <v>9</v>
      </c>
      <c r="O7" s="230" t="s">
        <v>406</v>
      </c>
      <c r="P7" s="274">
        <v>18000</v>
      </c>
      <c r="Q7" s="230" t="s">
        <v>408</v>
      </c>
    </row>
    <row r="8" spans="1:17">
      <c r="A8" s="250">
        <v>5</v>
      </c>
      <c r="B8" s="45" t="s">
        <v>380</v>
      </c>
      <c r="C8" s="5" t="s">
        <v>383</v>
      </c>
      <c r="D8" s="5" t="s">
        <v>385</v>
      </c>
      <c r="E8" s="5" t="s">
        <v>388</v>
      </c>
      <c r="F8" s="5" t="s">
        <v>391</v>
      </c>
      <c r="G8" s="226">
        <v>955172412</v>
      </c>
      <c r="H8" s="227">
        <v>45964</v>
      </c>
      <c r="I8" s="228">
        <v>0.44613425925925926</v>
      </c>
      <c r="J8" s="229" t="s">
        <v>372</v>
      </c>
      <c r="K8" s="221" t="s">
        <v>398</v>
      </c>
      <c r="L8" s="229" t="s">
        <v>402</v>
      </c>
      <c r="M8" s="229">
        <v>100789504</v>
      </c>
      <c r="N8" s="229" t="s">
        <v>9</v>
      </c>
      <c r="O8" s="230" t="s">
        <v>406</v>
      </c>
      <c r="P8" s="274">
        <v>18000</v>
      </c>
      <c r="Q8" s="230" t="s">
        <v>408</v>
      </c>
    </row>
    <row r="9" spans="1:17">
      <c r="A9" s="250">
        <v>6</v>
      </c>
      <c r="B9" s="45" t="s">
        <v>380</v>
      </c>
      <c r="C9" s="5" t="s">
        <v>383</v>
      </c>
      <c r="D9" s="5" t="s">
        <v>385</v>
      </c>
      <c r="E9" s="5" t="s">
        <v>388</v>
      </c>
      <c r="F9" s="5" t="s">
        <v>391</v>
      </c>
      <c r="G9" s="226">
        <v>955172412</v>
      </c>
      <c r="H9" s="227">
        <v>45964</v>
      </c>
      <c r="I9" s="228">
        <v>0.448125</v>
      </c>
      <c r="J9" s="229" t="s">
        <v>372</v>
      </c>
      <c r="K9" s="221" t="s">
        <v>398</v>
      </c>
      <c r="L9" s="229" t="s">
        <v>402</v>
      </c>
      <c r="M9" s="229">
        <v>100789504</v>
      </c>
      <c r="N9" s="229" t="s">
        <v>9</v>
      </c>
      <c r="O9" s="230" t="s">
        <v>406</v>
      </c>
      <c r="P9" s="274">
        <v>18000</v>
      </c>
      <c r="Q9" s="230" t="s">
        <v>408</v>
      </c>
    </row>
    <row r="10" spans="1:17">
      <c r="A10" s="250">
        <v>7</v>
      </c>
      <c r="B10" s="45" t="s">
        <v>380</v>
      </c>
      <c r="C10" s="5" t="s">
        <v>383</v>
      </c>
      <c r="D10" s="5" t="s">
        <v>385</v>
      </c>
      <c r="E10" s="5" t="s">
        <v>388</v>
      </c>
      <c r="F10" s="5" t="s">
        <v>391</v>
      </c>
      <c r="G10" s="226">
        <v>955172412</v>
      </c>
      <c r="H10" s="227">
        <v>45964</v>
      </c>
      <c r="I10" s="228">
        <v>0.44815972222222222</v>
      </c>
      <c r="J10" s="229" t="s">
        <v>372</v>
      </c>
      <c r="K10" s="221" t="s">
        <v>398</v>
      </c>
      <c r="L10" s="229" t="s">
        <v>402</v>
      </c>
      <c r="M10" s="229">
        <v>100789504</v>
      </c>
      <c r="N10" s="229" t="s">
        <v>9</v>
      </c>
      <c r="O10" s="230" t="s">
        <v>406</v>
      </c>
      <c r="P10" s="274">
        <v>18000</v>
      </c>
      <c r="Q10" s="230" t="s">
        <v>408</v>
      </c>
    </row>
    <row r="11" spans="1:17">
      <c r="A11" s="250">
        <v>8</v>
      </c>
      <c r="B11" s="45" t="s">
        <v>380</v>
      </c>
      <c r="C11" s="5" t="s">
        <v>383</v>
      </c>
      <c r="D11" s="5" t="s">
        <v>385</v>
      </c>
      <c r="E11" s="5" t="s">
        <v>388</v>
      </c>
      <c r="F11" s="5" t="s">
        <v>391</v>
      </c>
      <c r="G11" s="226">
        <v>955172412</v>
      </c>
      <c r="H11" s="227">
        <v>45964</v>
      </c>
      <c r="I11" s="228">
        <v>0.45122685185185185</v>
      </c>
      <c r="J11" s="229" t="s">
        <v>372</v>
      </c>
      <c r="K11" s="221" t="s">
        <v>398</v>
      </c>
      <c r="L11" s="229" t="s">
        <v>402</v>
      </c>
      <c r="M11" s="229">
        <v>100789504</v>
      </c>
      <c r="N11" s="229" t="s">
        <v>9</v>
      </c>
      <c r="O11" s="230" t="s">
        <v>406</v>
      </c>
      <c r="P11" s="274">
        <v>18000</v>
      </c>
      <c r="Q11" s="230" t="s">
        <v>408</v>
      </c>
    </row>
  </sheetData>
  <conditionalFormatting sqref="W2:W3">
    <cfRule type="containsText" dxfId="495" priority="1" operator="containsText" text="TRANSFXCONFIRMAR">
      <formula>NOT(ISERROR(SEARCH("TRANSFXCONFIRMAR",W2)))</formula>
    </cfRule>
  </conditionalFormatting>
  <dataValidations count="2">
    <dataValidation type="list" allowBlank="1" showInputMessage="1" showErrorMessage="1" sqref="K2:K11" xr:uid="{0CC19144-ECBE-4BA1-9DDC-B1365C18D374}">
      <formula1>"CUSTODIA, TRASPASO"</formula1>
    </dataValidation>
    <dataValidation type="list" allowBlank="1" showInputMessage="1" showErrorMessage="1" sqref="J2:J11" xr:uid="{DF2D6FF7-9A42-4658-B811-3975ABF1600F}">
      <formula1>"1X40 RF VACIO, 1X20 RF VACIO, 1X40 DRY VACIO, 1X20 DRY VACIO, PALLET"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63782-B768-4BB5-85E9-05B0C3DC5E93}">
  <sheetPr codeName="Hoja3">
    <tabColor rgb="FF92D050"/>
  </sheetPr>
  <dimension ref="A1:AJ28"/>
  <sheetViews>
    <sheetView showGridLines="0" zoomScale="98" zoomScaleNormal="70" workbookViewId="0">
      <selection activeCell="D11" sqref="D11"/>
    </sheetView>
  </sheetViews>
  <sheetFormatPr baseColWidth="10" defaultColWidth="0" defaultRowHeight="14.4"/>
  <cols>
    <col min="1" max="1" width="16.109375" bestFit="1" customWidth="1"/>
    <col min="2" max="2" width="9.5546875" bestFit="1" customWidth="1"/>
    <col min="3" max="3" width="9.44140625" bestFit="1" customWidth="1"/>
    <col min="4" max="5" width="9.6640625" bestFit="1" customWidth="1"/>
    <col min="6" max="6" width="9.44140625" bestFit="1" customWidth="1"/>
    <col min="7" max="7" width="9.33203125" bestFit="1" customWidth="1"/>
    <col min="8" max="10" width="9.6640625" bestFit="1" customWidth="1"/>
    <col min="11" max="11" width="9.44140625" bestFit="1" customWidth="1"/>
    <col min="12" max="12" width="11.33203125" bestFit="1" customWidth="1"/>
    <col min="13" max="13" width="9.109375" bestFit="1" customWidth="1"/>
    <col min="14" max="14" width="9.6640625" bestFit="1" customWidth="1"/>
    <col min="15" max="15" width="9.44140625" bestFit="1" customWidth="1"/>
    <col min="16" max="19" width="0" hidden="1" customWidth="1"/>
    <col min="20" max="20" width="11.44140625" customWidth="1"/>
    <col min="21" max="21" width="11.6640625" customWidth="1"/>
    <col min="22" max="22" width="9.5546875" bestFit="1" customWidth="1"/>
    <col min="23" max="23" width="9.44140625" bestFit="1" customWidth="1"/>
    <col min="24" max="25" width="9.6640625" bestFit="1" customWidth="1"/>
    <col min="26" max="26" width="9.44140625" bestFit="1" customWidth="1"/>
    <col min="27" max="27" width="9.33203125" bestFit="1" customWidth="1"/>
    <col min="28" max="30" width="9.6640625" bestFit="1" customWidth="1"/>
    <col min="31" max="31" width="9.44140625" bestFit="1" customWidth="1"/>
    <col min="32" max="32" width="9.33203125" bestFit="1" customWidth="1"/>
    <col min="33" max="33" width="9.109375" bestFit="1" customWidth="1"/>
    <col min="34" max="34" width="9.6640625" bestFit="1" customWidth="1"/>
    <col min="35" max="35" width="9.44140625" bestFit="1" customWidth="1"/>
    <col min="36" max="36" width="11.44140625" customWidth="1"/>
    <col min="37" max="16384" width="11.44140625" hidden="1"/>
  </cols>
  <sheetData>
    <row r="1" spans="1:35" ht="31.2">
      <c r="A1" s="388" t="s">
        <v>436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8"/>
      <c r="N1" s="388"/>
      <c r="O1" s="388"/>
      <c r="P1" s="388"/>
      <c r="Q1" s="388"/>
      <c r="R1" s="388"/>
      <c r="S1" s="388"/>
      <c r="T1" s="388"/>
      <c r="U1" s="388"/>
      <c r="V1" s="388"/>
      <c r="W1" s="388"/>
      <c r="X1" s="388"/>
      <c r="Y1" s="388"/>
      <c r="Z1" s="388"/>
      <c r="AA1" s="388"/>
      <c r="AB1" s="388"/>
      <c r="AC1" s="388"/>
      <c r="AD1" s="388"/>
      <c r="AE1" s="388"/>
      <c r="AF1" s="388"/>
      <c r="AG1" s="388"/>
      <c r="AH1" s="388"/>
      <c r="AI1" s="388"/>
    </row>
    <row r="2" spans="1:35">
      <c r="A2" s="306" t="s">
        <v>437</v>
      </c>
      <c r="B2" s="278" t="s">
        <v>438</v>
      </c>
    </row>
    <row r="3" spans="1:35">
      <c r="A3" s="306" t="s">
        <v>439</v>
      </c>
      <c r="B3" s="277" t="s">
        <v>438</v>
      </c>
    </row>
    <row r="4" spans="1:35">
      <c r="A4" s="306" t="s">
        <v>440</v>
      </c>
      <c r="B4" s="236" t="s">
        <v>438</v>
      </c>
    </row>
    <row r="6" spans="1:35" ht="15" thickBot="1"/>
    <row r="7" spans="1:35" ht="18.600000000000001" thickBot="1">
      <c r="B7" s="385" t="s">
        <v>441</v>
      </c>
      <c r="C7" s="386"/>
      <c r="D7" s="386"/>
      <c r="E7" s="386"/>
      <c r="F7" s="386"/>
      <c r="G7" s="386"/>
      <c r="H7" s="386"/>
      <c r="I7" s="386"/>
      <c r="J7" s="386"/>
      <c r="K7" s="387"/>
      <c r="V7" s="385" t="s">
        <v>442</v>
      </c>
      <c r="W7" s="386"/>
      <c r="X7" s="386"/>
      <c r="Y7" s="386"/>
      <c r="Z7" s="386"/>
      <c r="AA7" s="386"/>
      <c r="AB7" s="386"/>
      <c r="AC7" s="386"/>
      <c r="AD7" s="386"/>
      <c r="AE7" s="387"/>
    </row>
    <row r="8" spans="1:35" ht="15" thickBot="1">
      <c r="A8" s="273" t="s">
        <v>443</v>
      </c>
      <c r="B8" s="389" t="s">
        <v>444</v>
      </c>
      <c r="C8" s="390"/>
      <c r="D8" s="389" t="s">
        <v>445</v>
      </c>
      <c r="E8" s="390"/>
      <c r="F8" s="389" t="s">
        <v>446</v>
      </c>
      <c r="G8" s="390"/>
      <c r="H8" s="389" t="s">
        <v>447</v>
      </c>
      <c r="I8" s="390"/>
      <c r="J8" s="389" t="s">
        <v>448</v>
      </c>
      <c r="K8" s="390"/>
      <c r="U8" s="237" t="s">
        <v>443</v>
      </c>
      <c r="V8" s="382" t="s">
        <v>444</v>
      </c>
      <c r="W8" s="383"/>
      <c r="X8" s="382" t="s">
        <v>445</v>
      </c>
      <c r="Y8" s="384"/>
      <c r="Z8" s="383" t="s">
        <v>446</v>
      </c>
      <c r="AA8" s="383"/>
      <c r="AB8" s="382" t="s">
        <v>447</v>
      </c>
      <c r="AC8" s="384"/>
      <c r="AD8" s="383" t="s">
        <v>448</v>
      </c>
      <c r="AE8" s="384"/>
    </row>
    <row r="9" spans="1:35">
      <c r="A9" s="377" t="s">
        <v>449</v>
      </c>
      <c r="B9" s="379" t="s">
        <v>450</v>
      </c>
      <c r="C9" s="374" t="s">
        <v>451</v>
      </c>
      <c r="D9" s="372" t="s">
        <v>452</v>
      </c>
      <c r="E9" s="374" t="s">
        <v>453</v>
      </c>
      <c r="F9" s="372" t="s">
        <v>454</v>
      </c>
      <c r="G9" s="374" t="s">
        <v>455</v>
      </c>
      <c r="H9" s="372" t="s">
        <v>456</v>
      </c>
      <c r="I9" s="374" t="s">
        <v>457</v>
      </c>
      <c r="J9" s="372" t="s">
        <v>458</v>
      </c>
      <c r="K9" s="374" t="s">
        <v>459</v>
      </c>
      <c r="U9" s="377" t="s">
        <v>449</v>
      </c>
      <c r="V9" s="379" t="s">
        <v>450</v>
      </c>
      <c r="W9" s="374" t="s">
        <v>451</v>
      </c>
      <c r="X9" s="372" t="s">
        <v>452</v>
      </c>
      <c r="Y9" s="374" t="s">
        <v>453</v>
      </c>
      <c r="Z9" s="372" t="s">
        <v>454</v>
      </c>
      <c r="AA9" s="374" t="s">
        <v>455</v>
      </c>
      <c r="AB9" s="372" t="s">
        <v>456</v>
      </c>
      <c r="AC9" s="374" t="s">
        <v>457</v>
      </c>
      <c r="AD9" s="372" t="s">
        <v>458</v>
      </c>
      <c r="AE9" s="374" t="s">
        <v>459</v>
      </c>
    </row>
    <row r="10" spans="1:35" ht="15" thickBot="1">
      <c r="A10" s="378"/>
      <c r="B10" s="380"/>
      <c r="C10" s="381"/>
      <c r="D10" s="373"/>
      <c r="E10" s="375"/>
      <c r="F10" s="373"/>
      <c r="G10" s="375"/>
      <c r="H10" s="373"/>
      <c r="I10" s="375"/>
      <c r="J10" s="373"/>
      <c r="K10" s="375"/>
      <c r="U10" s="378"/>
      <c r="V10" s="380"/>
      <c r="W10" s="381"/>
      <c r="X10" s="373"/>
      <c r="Y10" s="375"/>
      <c r="Z10" s="373"/>
      <c r="AA10" s="375"/>
      <c r="AB10" s="373"/>
      <c r="AC10" s="375"/>
      <c r="AD10" s="373"/>
      <c r="AE10" s="375"/>
    </row>
    <row r="11" spans="1:35">
      <c r="A11" s="237" t="s">
        <v>460</v>
      </c>
      <c r="B11" s="239" t="str" cm="1">
        <f t="array" aca="1" ref="B11" ca="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>JSDE21 (7)</v>
      </c>
      <c r="C11" s="240" t="str" cm="1">
        <f t="array" ref="C1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D11" s="265" t="str" cm="1">
        <f t="array" aca="1" ref="D11" ca="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>LAPE24 (6)</v>
      </c>
      <c r="E11" s="267" t="str" cm="1">
        <f t="array" aca="1" ref="E11" ca="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>LAPE24 (6)</v>
      </c>
      <c r="F11" s="239" t="str" cm="1">
        <f t="array" ref="F1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G11" s="240" t="str" cm="1">
        <f t="array" ref="G1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H11" s="265" t="str" cm="1">
        <f t="array" ref="H1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I11" s="267" t="str" cm="1">
        <f t="array" ref="I1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J11" s="239" t="str" cm="1">
        <f t="array" ref="J1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K11" s="240" t="str" cm="1">
        <f t="array" ref="K11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U11" s="237" t="s">
        <v>460</v>
      </c>
      <c r="V11" s="243" t="str" cm="1">
        <f t="array" ref="V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W11" s="269" t="str" cm="1">
        <f t="array" ref="W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X11" s="243" t="str" cm="1">
        <f t="array" ref="X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Y11" s="244" t="str" cm="1">
        <f t="array" ref="Y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Z11" s="271" t="str" cm="1">
        <f t="array" ref="Z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A11" s="269" t="str" cm="1">
        <f t="array" ref="AA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B11" s="243" t="str" cm="1">
        <f t="array" ref="AB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C11" s="244" t="str" cm="1">
        <f t="array" ref="AC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D11" s="271" t="str" cm="1">
        <f t="array" ref="AD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E11" s="244" t="str" cm="1">
        <f t="array" ref="AE11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</row>
    <row r="12" spans="1:35" ht="15" thickBot="1">
      <c r="A12" s="238" t="s">
        <v>461</v>
      </c>
      <c r="B12" s="241" t="str" cm="1">
        <f t="array" ref="B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C12" s="242" t="str" cm="1">
        <f t="array" ref="C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D12" s="266" t="str" cm="1">
        <f t="array" ref="D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E12" s="268" t="str" cm="1">
        <f t="array" ref="E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F12" s="241" t="str" cm="1">
        <f t="array" ref="F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G12" s="242" t="str" cm="1">
        <f t="array" ref="G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H12" s="266" t="str" cm="1">
        <f t="array" ref="H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I12" s="268" t="str" cm="1">
        <f t="array" ref="I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J12" s="241" t="str" cm="1">
        <f t="array" ref="J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K12" s="242" t="str" cm="1">
        <f t="array" ref="K12">_xlfn.LET(
  _xlpm.f,1,
  _xlpm.a,1,
  _xlpm.cap,IF(_xlpm.f=1,5,IF(_xlpm.f=2,6,IF(_xlpm.f=3,7,0))),
  _xlpm.l,IF(ROW()=ROW($B$11),"I","D"),
  _xlpm.pos,INT((COLUMN()-COLUMN($B$11))/2)+1,
  _xlpm.s,IF(MOD(COLUMN()-COLUMN($B$11),2)=0,"A","B"),
  _xlpm.k,_xlpm.f&amp;","&amp;_xlpm.l&amp;","&amp;_xlpm.pos&amp;","&amp;_xlpm.a&amp;","&amp;_xlpm.s,
  IF(
     OR(_xlpm.pos&lt;1,_xlpm.pos&gt;_xlpm.cap),
     "",
     _xlfn.XLOOKUP(_xlpm.k,OCUPACION_UBIC[UBIC_KEY],OCUPACION_UBIC[N° CONTENEDOR] &amp; " (" &amp; OCUPACION_UBIC[TGO VIGENTE] &amp; ")","")
  )
)</f>
        <v/>
      </c>
      <c r="U12" s="238" t="s">
        <v>461</v>
      </c>
      <c r="V12" s="245" t="str" cm="1">
        <f t="array" ref="V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W12" s="270" t="str" cm="1">
        <f t="array" ref="W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X12" s="245" t="str" cm="1">
        <f t="array" ref="X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Y12" s="246" t="str" cm="1">
        <f t="array" ref="Y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Z12" s="272" t="str" cm="1">
        <f t="array" ref="Z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A12" s="270" t="str" cm="1">
        <f t="array" ref="AA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B12" s="245" t="str" cm="1">
        <f t="array" ref="AB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C12" s="246" t="str" cm="1">
        <f t="array" ref="AC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D12" s="272" t="str" cm="1">
        <f t="array" ref="AD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E12" s="246" t="str" cm="1">
        <f t="array" ref="AE12">_xlfn.LET(
  _xlpm.f,1,
  _xlpm.a,2,
  _xlpm.cap,5,
  _xlpm.ancla,$V$11,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</row>
    <row r="14" spans="1:35" ht="15" thickBot="1"/>
    <row r="15" spans="1:35" ht="18.600000000000001" thickBot="1">
      <c r="B15" s="385" t="s">
        <v>462</v>
      </c>
      <c r="C15" s="386"/>
      <c r="D15" s="386"/>
      <c r="E15" s="386"/>
      <c r="F15" s="386"/>
      <c r="G15" s="386"/>
      <c r="H15" s="386"/>
      <c r="I15" s="386"/>
      <c r="J15" s="386"/>
      <c r="K15" s="386"/>
      <c r="L15" s="386"/>
      <c r="M15" s="387"/>
      <c r="V15" s="385" t="s">
        <v>463</v>
      </c>
      <c r="W15" s="386"/>
      <c r="X15" s="386"/>
      <c r="Y15" s="386"/>
      <c r="Z15" s="386"/>
      <c r="AA15" s="386"/>
      <c r="AB15" s="386"/>
      <c r="AC15" s="386"/>
      <c r="AD15" s="386"/>
      <c r="AE15" s="386"/>
      <c r="AF15" s="386"/>
      <c r="AG15" s="387"/>
    </row>
    <row r="16" spans="1:35" ht="15" thickBot="1">
      <c r="A16" s="237" t="s">
        <v>443</v>
      </c>
      <c r="B16" s="382" t="s">
        <v>444</v>
      </c>
      <c r="C16" s="384"/>
      <c r="D16" s="382" t="s">
        <v>445</v>
      </c>
      <c r="E16" s="384"/>
      <c r="F16" s="382" t="s">
        <v>446</v>
      </c>
      <c r="G16" s="384"/>
      <c r="H16" s="382" t="s">
        <v>447</v>
      </c>
      <c r="I16" s="384"/>
      <c r="J16" s="382" t="s">
        <v>448</v>
      </c>
      <c r="K16" s="384"/>
      <c r="L16" s="382" t="s">
        <v>464</v>
      </c>
      <c r="M16" s="384"/>
      <c r="U16" s="237" t="s">
        <v>443</v>
      </c>
      <c r="V16" s="382" t="s">
        <v>444</v>
      </c>
      <c r="W16" s="384"/>
      <c r="X16" s="383" t="s">
        <v>445</v>
      </c>
      <c r="Y16" s="383"/>
      <c r="Z16" s="382" t="s">
        <v>446</v>
      </c>
      <c r="AA16" s="384"/>
      <c r="AB16" s="383" t="s">
        <v>447</v>
      </c>
      <c r="AC16" s="383"/>
      <c r="AD16" s="382" t="s">
        <v>448</v>
      </c>
      <c r="AE16" s="384"/>
      <c r="AF16" s="383" t="s">
        <v>464</v>
      </c>
      <c r="AG16" s="384"/>
    </row>
    <row r="17" spans="1:35">
      <c r="A17" s="377" t="s">
        <v>449</v>
      </c>
      <c r="B17" s="379" t="s">
        <v>450</v>
      </c>
      <c r="C17" s="374" t="s">
        <v>451</v>
      </c>
      <c r="D17" s="372" t="s">
        <v>452</v>
      </c>
      <c r="E17" s="374" t="s">
        <v>453</v>
      </c>
      <c r="F17" s="372" t="s">
        <v>454</v>
      </c>
      <c r="G17" s="374" t="s">
        <v>455</v>
      </c>
      <c r="H17" s="372" t="s">
        <v>456</v>
      </c>
      <c r="I17" s="374" t="s">
        <v>457</v>
      </c>
      <c r="J17" s="372" t="s">
        <v>458</v>
      </c>
      <c r="K17" s="374" t="s">
        <v>459</v>
      </c>
      <c r="L17" s="372" t="s">
        <v>465</v>
      </c>
      <c r="M17" s="374" t="s">
        <v>466</v>
      </c>
      <c r="U17" s="377" t="s">
        <v>449</v>
      </c>
      <c r="V17" s="379" t="s">
        <v>450</v>
      </c>
      <c r="W17" s="374" t="s">
        <v>451</v>
      </c>
      <c r="X17" s="372" t="s">
        <v>452</v>
      </c>
      <c r="Y17" s="374" t="s">
        <v>453</v>
      </c>
      <c r="Z17" s="372" t="s">
        <v>454</v>
      </c>
      <c r="AA17" s="374" t="s">
        <v>455</v>
      </c>
      <c r="AB17" s="372" t="s">
        <v>456</v>
      </c>
      <c r="AC17" s="374" t="s">
        <v>457</v>
      </c>
      <c r="AD17" s="372" t="s">
        <v>458</v>
      </c>
      <c r="AE17" s="374" t="s">
        <v>459</v>
      </c>
      <c r="AF17" s="372" t="s">
        <v>465</v>
      </c>
      <c r="AG17" s="374" t="s">
        <v>466</v>
      </c>
    </row>
    <row r="18" spans="1:35" ht="15" thickBot="1">
      <c r="A18" s="378"/>
      <c r="B18" s="380"/>
      <c r="C18" s="381"/>
      <c r="D18" s="373"/>
      <c r="E18" s="375"/>
      <c r="F18" s="373"/>
      <c r="G18" s="375"/>
      <c r="H18" s="373"/>
      <c r="I18" s="375"/>
      <c r="J18" s="373"/>
      <c r="K18" s="375"/>
      <c r="L18" s="376"/>
      <c r="M18" s="375"/>
      <c r="U18" s="378"/>
      <c r="V18" s="380"/>
      <c r="W18" s="381"/>
      <c r="X18" s="373"/>
      <c r="Y18" s="375"/>
      <c r="Z18" s="373"/>
      <c r="AA18" s="375"/>
      <c r="AB18" s="373"/>
      <c r="AC18" s="375"/>
      <c r="AD18" s="373"/>
      <c r="AE18" s="375"/>
      <c r="AF18" s="373"/>
      <c r="AG18" s="375"/>
    </row>
    <row r="19" spans="1:35">
      <c r="A19" s="237" t="s">
        <v>460</v>
      </c>
      <c r="B19" s="239" t="str" cm="1">
        <f t="array" aca="1" ref="B19" ca="1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>KDKD21 (7)</v>
      </c>
      <c r="C19" s="267" t="str" cm="1">
        <f t="array" aca="1" ref="C19" ca="1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>KDKD21 (7)</v>
      </c>
      <c r="D19" s="239" t="str" cm="1">
        <f t="array" ref="D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E19" s="240" t="str" cm="1">
        <f t="array" ref="E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F19" s="265" t="str" cm="1">
        <f t="array" ref="F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G19" s="267" t="str" cm="1">
        <f t="array" ref="G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H19" s="239" t="str" cm="1">
        <f t="array" ref="H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I19" s="240" t="str" cm="1">
        <f t="array" ref="I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J19" s="265" t="str" cm="1">
        <f t="array" ref="J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K19" s="267" t="str" cm="1">
        <f t="array" ref="K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L19" s="239" t="str" cm="1">
        <f t="array" aca="1" ref="L19" ca="1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>AAAAAAA (15)</v>
      </c>
      <c r="M19" s="240" t="str" cm="1">
        <f t="array" ref="M19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U19" s="237" t="s">
        <v>460</v>
      </c>
      <c r="V19" s="239" t="str" cm="1">
        <f t="array" ref="V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W19" s="240" t="str" cm="1">
        <f t="array" ref="W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X19" s="265" t="str" cm="1">
        <f t="array" ref="X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Y19" s="267" t="str" cm="1">
        <f t="array" ref="Y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Z19" s="239" t="str" cm="1">
        <f t="array" ref="Z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A19" s="240" t="str" cm="1">
        <f t="array" ref="AA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B19" s="265" t="str" cm="1">
        <f t="array" ref="AB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C19" s="267" t="str" cm="1">
        <f t="array" ref="AC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D19" s="239" t="str" cm="1">
        <f t="array" ref="AD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E19" s="240" t="str" cm="1">
        <f t="array" ref="AE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F19" s="265" t="str" cm="1">
        <f t="array" ref="AF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G19" s="240" t="str" cm="1">
        <f t="array" ref="AG19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</row>
    <row r="20" spans="1:35" ht="15" thickBot="1">
      <c r="A20" s="238" t="s">
        <v>461</v>
      </c>
      <c r="B20" s="241" t="str" cm="1">
        <f t="array" ref="B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C20" s="268" t="str" cm="1">
        <f t="array" ref="C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D20" s="241" t="str" cm="1">
        <f t="array" ref="D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E20" s="242" t="str" cm="1">
        <f t="array" ref="E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F20" s="266" t="str" cm="1">
        <f t="array" ref="F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G20" s="268" t="str" cm="1">
        <f t="array" ref="G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H20" s="241" t="str" cm="1">
        <f t="array" ref="H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I20" s="242" t="str" cm="1">
        <f t="array" ref="I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J20" s="266" t="str" cm="1">
        <f t="array" ref="J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K20" s="268" t="str" cm="1">
        <f t="array" ref="K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L20" s="241" t="str" cm="1">
        <f t="array" ref="L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M20" s="242" t="str" cm="1">
        <f t="array" ref="M20">_xlfn.LET(
  _xlpm.f,2,
  _xlpm.a,1,
  _xlpm.cap,6,
  _xlpm.ancla,$B$19,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U20" s="238" t="s">
        <v>461</v>
      </c>
      <c r="V20" s="241" t="str" cm="1">
        <f t="array" ref="V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W20" s="242" t="str" cm="1">
        <f t="array" ref="W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X20" s="266" t="str" cm="1">
        <f t="array" ref="X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Y20" s="268" t="str" cm="1">
        <f t="array" ref="Y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Z20" s="241" t="str" cm="1">
        <f t="array" ref="Z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A20" s="242" t="str" cm="1">
        <f t="array" ref="AA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B20" s="266" t="str" cm="1">
        <f t="array" ref="AB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C20" s="268" t="str" cm="1">
        <f t="array" ref="AC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D20" s="241" t="str" cm="1">
        <f t="array" ref="AD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E20" s="242" t="str" cm="1">
        <f t="array" ref="AE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F20" s="266" t="str" cm="1">
        <f t="array" ref="AF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G20" s="242" t="str" cm="1">
        <f t="array" ref="AG20">_xlfn.LET(
  _xlpm.f,2,
  _xlpm.a,2,
  _xlpm.cap,6,
  _xlpm.ancla,$V$19,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</row>
    <row r="22" spans="1:35" ht="15" thickBot="1"/>
    <row r="23" spans="1:35" ht="18.600000000000001" thickBot="1">
      <c r="B23" s="385" t="s">
        <v>467</v>
      </c>
      <c r="C23" s="386"/>
      <c r="D23" s="386"/>
      <c r="E23" s="386"/>
      <c r="F23" s="386"/>
      <c r="G23" s="386"/>
      <c r="H23" s="386"/>
      <c r="I23" s="386"/>
      <c r="J23" s="386"/>
      <c r="K23" s="386"/>
      <c r="L23" s="386"/>
      <c r="M23" s="386"/>
      <c r="N23" s="386"/>
      <c r="O23" s="387"/>
      <c r="V23" s="385" t="s">
        <v>468</v>
      </c>
      <c r="W23" s="386"/>
      <c r="X23" s="386"/>
      <c r="Y23" s="386"/>
      <c r="Z23" s="386"/>
      <c r="AA23" s="386"/>
      <c r="AB23" s="386"/>
      <c r="AC23" s="386"/>
      <c r="AD23" s="386"/>
      <c r="AE23" s="386"/>
      <c r="AF23" s="386"/>
      <c r="AG23" s="386"/>
      <c r="AH23" s="386"/>
      <c r="AI23" s="387"/>
    </row>
    <row r="24" spans="1:35" ht="15" thickBot="1">
      <c r="A24" s="237" t="s">
        <v>443</v>
      </c>
      <c r="B24" s="382" t="s">
        <v>444</v>
      </c>
      <c r="C24" s="383"/>
      <c r="D24" s="382" t="s">
        <v>445</v>
      </c>
      <c r="E24" s="384"/>
      <c r="F24" s="383" t="s">
        <v>446</v>
      </c>
      <c r="G24" s="383"/>
      <c r="H24" s="382" t="s">
        <v>447</v>
      </c>
      <c r="I24" s="384"/>
      <c r="J24" s="383" t="s">
        <v>448</v>
      </c>
      <c r="K24" s="383"/>
      <c r="L24" s="382" t="s">
        <v>464</v>
      </c>
      <c r="M24" s="384"/>
      <c r="N24" s="383" t="s">
        <v>469</v>
      </c>
      <c r="O24" s="384"/>
      <c r="U24" s="237" t="s">
        <v>443</v>
      </c>
      <c r="V24" s="382" t="s">
        <v>444</v>
      </c>
      <c r="W24" s="383"/>
      <c r="X24" s="382" t="s">
        <v>445</v>
      </c>
      <c r="Y24" s="384"/>
      <c r="Z24" s="383" t="s">
        <v>446</v>
      </c>
      <c r="AA24" s="383"/>
      <c r="AB24" s="382" t="s">
        <v>447</v>
      </c>
      <c r="AC24" s="384"/>
      <c r="AD24" s="383" t="s">
        <v>448</v>
      </c>
      <c r="AE24" s="383"/>
      <c r="AF24" s="382" t="s">
        <v>464</v>
      </c>
      <c r="AG24" s="384"/>
      <c r="AH24" s="383" t="s">
        <v>469</v>
      </c>
      <c r="AI24" s="384"/>
    </row>
    <row r="25" spans="1:35">
      <c r="A25" s="377" t="s">
        <v>449</v>
      </c>
      <c r="B25" s="379" t="s">
        <v>450</v>
      </c>
      <c r="C25" s="374" t="s">
        <v>451</v>
      </c>
      <c r="D25" s="372" t="s">
        <v>452</v>
      </c>
      <c r="E25" s="374" t="s">
        <v>453</v>
      </c>
      <c r="F25" s="372" t="s">
        <v>454</v>
      </c>
      <c r="G25" s="374" t="s">
        <v>455</v>
      </c>
      <c r="H25" s="372" t="s">
        <v>456</v>
      </c>
      <c r="I25" s="374" t="s">
        <v>457</v>
      </c>
      <c r="J25" s="372" t="s">
        <v>458</v>
      </c>
      <c r="K25" s="374" t="s">
        <v>459</v>
      </c>
      <c r="L25" s="372" t="s">
        <v>465</v>
      </c>
      <c r="M25" s="374" t="s">
        <v>466</v>
      </c>
      <c r="N25" s="372" t="s">
        <v>470</v>
      </c>
      <c r="O25" s="374" t="s">
        <v>471</v>
      </c>
      <c r="U25" s="377" t="s">
        <v>449</v>
      </c>
      <c r="V25" s="379" t="s">
        <v>450</v>
      </c>
      <c r="W25" s="374" t="s">
        <v>451</v>
      </c>
      <c r="X25" s="372" t="s">
        <v>452</v>
      </c>
      <c r="Y25" s="374" t="s">
        <v>453</v>
      </c>
      <c r="Z25" s="372" t="s">
        <v>454</v>
      </c>
      <c r="AA25" s="374" t="s">
        <v>455</v>
      </c>
      <c r="AB25" s="372" t="s">
        <v>456</v>
      </c>
      <c r="AC25" s="374" t="s">
        <v>457</v>
      </c>
      <c r="AD25" s="372" t="s">
        <v>458</v>
      </c>
      <c r="AE25" s="374" t="s">
        <v>459</v>
      </c>
      <c r="AF25" s="372" t="s">
        <v>465</v>
      </c>
      <c r="AG25" s="374" t="s">
        <v>466</v>
      </c>
      <c r="AH25" s="372" t="s">
        <v>470</v>
      </c>
      <c r="AI25" s="374" t="s">
        <v>471</v>
      </c>
    </row>
    <row r="26" spans="1:35" ht="15" thickBot="1">
      <c r="A26" s="378"/>
      <c r="B26" s="380"/>
      <c r="C26" s="381"/>
      <c r="D26" s="373"/>
      <c r="E26" s="375"/>
      <c r="F26" s="373"/>
      <c r="G26" s="375"/>
      <c r="H26" s="373"/>
      <c r="I26" s="375"/>
      <c r="J26" s="373"/>
      <c r="K26" s="375"/>
      <c r="L26" s="373"/>
      <c r="M26" s="375"/>
      <c r="N26" s="373"/>
      <c r="O26" s="375"/>
      <c r="U26" s="378"/>
      <c r="V26" s="380"/>
      <c r="W26" s="381"/>
      <c r="X26" s="373"/>
      <c r="Y26" s="375"/>
      <c r="Z26" s="373"/>
      <c r="AA26" s="375"/>
      <c r="AB26" s="373"/>
      <c r="AC26" s="375"/>
      <c r="AD26" s="373"/>
      <c r="AE26" s="375"/>
      <c r="AF26" s="373"/>
      <c r="AG26" s="375"/>
      <c r="AH26" s="373"/>
      <c r="AI26" s="375"/>
    </row>
    <row r="27" spans="1:35">
      <c r="A27" s="237" t="s">
        <v>460</v>
      </c>
      <c r="B27" s="239" t="str" cm="1">
        <f t="array" ref="B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C27" s="267" t="str" cm="1">
        <f t="array" ref="C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D27" s="239" t="str" cm="1">
        <f t="array" ref="D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E27" s="240" t="str" cm="1">
        <f t="array" ref="E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F27" s="265" t="str" cm="1">
        <f t="array" ref="F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G27" s="267" t="str" cm="1">
        <f t="array" ref="G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H27" s="239" t="str" cm="1">
        <f t="array" ref="H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I27" s="240" t="str" cm="1">
        <f t="array" ref="I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J27" s="265" t="str" cm="1">
        <f t="array" ref="J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K27" s="267" t="str" cm="1">
        <f t="array" ref="K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L27" s="239" t="str" cm="1">
        <f t="array" ref="L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M27" s="240" t="str" cm="1">
        <f t="array" ref="M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N27" s="265" t="str" cm="1">
        <f t="array" ref="N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O27" s="240" t="str" cm="1">
        <f t="array" ref="O27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U27" s="237" t="s">
        <v>460</v>
      </c>
      <c r="V27" s="239" t="str" cm="1">
        <f t="array" ref="V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W27" s="267" t="str" cm="1">
        <f t="array" ref="W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X27" s="239" t="str" cm="1">
        <f t="array" ref="X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Y27" s="240" t="str" cm="1">
        <f t="array" ref="Y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Z27" s="265" t="str" cm="1">
        <f t="array" ref="Z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A27" s="267" t="str" cm="1">
        <f t="array" ref="AA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B27" s="239" t="str" cm="1">
        <f t="array" ref="AB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C27" s="240" t="str" cm="1">
        <f t="array" ref="AC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D27" s="265" t="str" cm="1">
        <f t="array" ref="AD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E27" s="267" t="str" cm="1">
        <f t="array" ref="AE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F27" s="239" t="str" cm="1">
        <f t="array" ref="AF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G27" s="240" t="str" cm="1">
        <f t="array" ref="AG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H27" s="265" t="str" cm="1">
        <f t="array" ref="AH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I27" s="240" t="str" cm="1">
        <f t="array" ref="AI27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</row>
    <row r="28" spans="1:35" ht="15" thickBot="1">
      <c r="A28" s="238" t="s">
        <v>461</v>
      </c>
      <c r="B28" s="241" t="str" cm="1">
        <f t="array" ref="B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C28" s="268" t="str" cm="1">
        <f t="array" ref="C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D28" s="241" t="str" cm="1">
        <f t="array" ref="D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E28" s="242" t="str" cm="1">
        <f t="array" ref="E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F28" s="266" t="str" cm="1">
        <f t="array" ref="F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G28" s="268" t="str" cm="1">
        <f t="array" ref="G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H28" s="241" t="str" cm="1">
        <f t="array" ref="H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I28" s="242" t="str" cm="1">
        <f t="array" ref="I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J28" s="266" t="str" cm="1">
        <f t="array" ref="J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K28" s="268" t="str" cm="1">
        <f t="array" ref="K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L28" s="241" t="str" cm="1">
        <f t="array" ref="L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M28" s="242" t="str" cm="1">
        <f t="array" ref="M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N28" s="266" t="str" cm="1">
        <f t="array" ref="N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O28" s="242" t="str" cm="1">
        <f t="array" ref="O28">_xlfn.LET(
  _xlpm.f,3,
  _xlpm.a,1,
  _xlpm.cap,7,
  _xlpm.ancla,$B$27,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U28" s="238" t="s">
        <v>461</v>
      </c>
      <c r="V28" s="241" t="str" cm="1">
        <f t="array" ref="V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W28" s="268" t="str" cm="1">
        <f t="array" ref="W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X28" s="241" t="str" cm="1">
        <f t="array" ref="X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Y28" s="242" t="str" cm="1">
        <f t="array" ref="Y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Z28" s="266" t="str" cm="1">
        <f t="array" ref="Z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A28" s="268" t="str" cm="1">
        <f t="array" ref="AA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B28" s="241" t="str" cm="1">
        <f t="array" ref="AB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C28" s="242" t="str" cm="1">
        <f t="array" ref="AC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D28" s="266" t="str" cm="1">
        <f t="array" ref="AD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E28" s="268" t="str" cm="1">
        <f t="array" ref="AE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F28" s="241" t="str" cm="1">
        <f t="array" ref="AF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G28" s="242" t="str" cm="1">
        <f t="array" ref="AG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H28" s="266" t="str" cm="1">
        <f t="array" ref="AH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  <c r="AI28" s="242" t="str" cm="1">
        <f t="array" ref="AI28">_xlfn.LET(
  _xlpm.f,3,
  _xlpm.a,2,
  _xlpm.cap,7,
  _xlpm.ancla,$V$27,
  _xlpm.l,IF(ROW()=ROW(_xlpm.ancla),"I","D"),
  _xlpm.pos,INT((COLUMN()-COLUMN(_xlpm.ancla))/2)+1,
  _xlpm.s,IF(MOD(COLUMN()-COLUMN(_xlpm.ancla),2)=0,"A","B"),
  _xlpm.k,_xlpm.f&amp;","&amp;_xlpm.l&amp;","&amp;_xlpm.pos&amp;","&amp;_xlpm.a&amp;","&amp;_xlpm.s,
  _xlpm.val,IF(OR(_xlpm.pos&lt;1,_xlpm.pos&gt;_xlpm.cap),"",_xlfn.XLOOKUP(_xlpm.k,OCUPACION_UBIC[UBIC_KEY],OCUPACION_UBIC[N° CONTENEDOR] &amp; " (" &amp; OCUPACION_UBIC[TGO VIGENTE] &amp; ")","")),
  IF(OR(_xlpm.val="",ISNUMBER(_xlpm.val)*(_xlpm.val=0)),"",_xlpm.val)
)</f>
        <v/>
      </c>
    </row>
  </sheetData>
  <mergeCells count="121">
    <mergeCell ref="AF24:AG24"/>
    <mergeCell ref="AH24:AI24"/>
    <mergeCell ref="L24:M24"/>
    <mergeCell ref="N24:O24"/>
    <mergeCell ref="L16:M16"/>
    <mergeCell ref="V24:W24"/>
    <mergeCell ref="X24:Y24"/>
    <mergeCell ref="Z24:AA24"/>
    <mergeCell ref="AB24:AC24"/>
    <mergeCell ref="AD24:AE24"/>
    <mergeCell ref="V16:W16"/>
    <mergeCell ref="X16:Y16"/>
    <mergeCell ref="Z16:AA16"/>
    <mergeCell ref="AB16:AC16"/>
    <mergeCell ref="F24:G24"/>
    <mergeCell ref="H24:I24"/>
    <mergeCell ref="J24:K24"/>
    <mergeCell ref="AD16:AE16"/>
    <mergeCell ref="B16:C16"/>
    <mergeCell ref="D16:E16"/>
    <mergeCell ref="F16:G16"/>
    <mergeCell ref="H16:I16"/>
    <mergeCell ref="J16:K16"/>
    <mergeCell ref="A1:AI1"/>
    <mergeCell ref="B8:C8"/>
    <mergeCell ref="D8:E8"/>
    <mergeCell ref="F8:G8"/>
    <mergeCell ref="H8:I8"/>
    <mergeCell ref="J8:K8"/>
    <mergeCell ref="V8:W8"/>
    <mergeCell ref="X8:Y8"/>
    <mergeCell ref="Z8:AA8"/>
    <mergeCell ref="AB8:AC8"/>
    <mergeCell ref="V7:AE7"/>
    <mergeCell ref="B7:K7"/>
    <mergeCell ref="AD8:AE8"/>
    <mergeCell ref="A9:A10"/>
    <mergeCell ref="C9:C10"/>
    <mergeCell ref="D9:D10"/>
    <mergeCell ref="E9:E10"/>
    <mergeCell ref="F9:F10"/>
    <mergeCell ref="B15:M15"/>
    <mergeCell ref="B23:O23"/>
    <mergeCell ref="V15:AG15"/>
    <mergeCell ref="V23:AI23"/>
    <mergeCell ref="B9:B10"/>
    <mergeCell ref="G9:G10"/>
    <mergeCell ref="H9:H10"/>
    <mergeCell ref="I9:I10"/>
    <mergeCell ref="J9:J10"/>
    <mergeCell ref="K9:K10"/>
    <mergeCell ref="F17:F18"/>
    <mergeCell ref="G17:G18"/>
    <mergeCell ref="H17:H18"/>
    <mergeCell ref="I17:I18"/>
    <mergeCell ref="J17:J18"/>
    <mergeCell ref="K17:K18"/>
    <mergeCell ref="AF16:AG16"/>
    <mergeCell ref="A25:A26"/>
    <mergeCell ref="B25:B26"/>
    <mergeCell ref="C25:C26"/>
    <mergeCell ref="D25:D26"/>
    <mergeCell ref="E25:E26"/>
    <mergeCell ref="A17:A18"/>
    <mergeCell ref="B17:B18"/>
    <mergeCell ref="C17:C18"/>
    <mergeCell ref="D17:D18"/>
    <mergeCell ref="E17:E18"/>
    <mergeCell ref="B24:C24"/>
    <mergeCell ref="D24:E24"/>
    <mergeCell ref="K25:K26"/>
    <mergeCell ref="U25:U26"/>
    <mergeCell ref="V25:V26"/>
    <mergeCell ref="W25:W26"/>
    <mergeCell ref="X25:X26"/>
    <mergeCell ref="F25:F26"/>
    <mergeCell ref="G25:G26"/>
    <mergeCell ref="H25:H26"/>
    <mergeCell ref="I25:I26"/>
    <mergeCell ref="J25:J26"/>
    <mergeCell ref="AE25:AE26"/>
    <mergeCell ref="U17:U18"/>
    <mergeCell ref="V17:V18"/>
    <mergeCell ref="W17:W18"/>
    <mergeCell ref="X17:X18"/>
    <mergeCell ref="Y17:Y18"/>
    <mergeCell ref="Z17:Z18"/>
    <mergeCell ref="AA17:AA18"/>
    <mergeCell ref="AB17:AB18"/>
    <mergeCell ref="AC17:AC18"/>
    <mergeCell ref="AD17:AD18"/>
    <mergeCell ref="AE17:AE18"/>
    <mergeCell ref="Y25:Y26"/>
    <mergeCell ref="Z25:Z26"/>
    <mergeCell ref="AA25:AA26"/>
    <mergeCell ref="AB25:AB26"/>
    <mergeCell ref="AC25:AC26"/>
    <mergeCell ref="AF25:AF26"/>
    <mergeCell ref="AG25:AG26"/>
    <mergeCell ref="AH25:AH26"/>
    <mergeCell ref="AI25:AI26"/>
    <mergeCell ref="AF17:AF18"/>
    <mergeCell ref="AG17:AG18"/>
    <mergeCell ref="AE9:AE10"/>
    <mergeCell ref="L17:L18"/>
    <mergeCell ref="M17:M18"/>
    <mergeCell ref="L25:L26"/>
    <mergeCell ref="M25:M26"/>
    <mergeCell ref="N25:N26"/>
    <mergeCell ref="O25:O26"/>
    <mergeCell ref="Z9:Z10"/>
    <mergeCell ref="AA9:AA10"/>
    <mergeCell ref="AB9:AB10"/>
    <mergeCell ref="AC9:AC10"/>
    <mergeCell ref="AD9:AD10"/>
    <mergeCell ref="U9:U10"/>
    <mergeCell ref="V9:V10"/>
    <mergeCell ref="W9:W10"/>
    <mergeCell ref="X9:X10"/>
    <mergeCell ref="Y9:Y10"/>
    <mergeCell ref="AD25:AD26"/>
  </mergeCells>
  <phoneticPr fontId="30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" id="{DAE0BE63-E94A-4E66-ACCC-521B144C449D}">
            <xm:f>_xlfn.LET(_xlpm.f,1,_xlpm.a,1,_xlpm.l,IF(ROW()=11,"I","D"),_xlpm.p,INT((COLUMN()-COLUMN($B$11))/2)+1,_xlpm.s,IF(MOD(COLUMN()-COLUMN($B$11),2)=0,"A","B"),_xlpm.k,_xlpm.f&amp;","&amp;_xlpm.l&amp;","&amp;_xlpm.p&amp;","&amp;_xlpm.a&amp;","&amp;_xlpm.s,_xlfn.XLOOKUP(_xlpm.k,OCUPACION_UBIC!$A:$A,OCUPACION_UBIC!$H:$H,"")="MEDIO")</xm:f>
            <x14:dxf>
              <fill>
                <patternFill>
                  <bgColor rgb="FFFFFF99"/>
                </patternFill>
              </fill>
            </x14:dxf>
          </x14:cfRule>
          <x14:cfRule type="expression" priority="17" id="{2CBD2324-6604-431B-A2EB-450DCEF67E18}">
            <xm:f>_xlfn.LET(_xlpm.f,1,_xlpm.a,1,_xlpm.l,IF(ROW()=11,"I","D"),_xlpm.p,INT((COLUMN()-COLUMN($B$11))/2)+1,_xlpm.s,IF(MOD(COLUMN()-COLUMN($B$11),2)=0,"A","B"),_xlpm.k,_xlpm.f&amp;","&amp;_xlpm.l&amp;","&amp;_xlpm.p&amp;","&amp;_xlpm.a&amp;","&amp;_xlpm.s,_xlfn.XLOOKUP(_xlpm.k,OCUPACION_UBIC!$A:$A,OCUPACION_UBIC!$H:$H,"")="LIBRE")</xm:f>
            <x14:dxf>
              <fill>
                <patternFill>
                  <bgColor rgb="FFCCFFCC"/>
                </patternFill>
              </fill>
            </x14:dxf>
          </x14:cfRule>
          <x14:cfRule type="expression" priority="20" id="{8F5A3ABE-86A2-45A6-90AF-3DE262309D00}">
            <xm:f>_xlfn.LET(_xlpm.f,1,_xlpm.a,1,_xlpm.l,IF(ROW()=11,"I","D"),_xlpm.p,INT((COLUMN()-COLUMN($B$11))/2)+1,_xlpm.s,IF(MOD(COLUMN()-COLUMN($B$11),2)=0,"A","B"),_xlpm.k,_xlpm.f&amp;","&amp;_xlpm.l&amp;","&amp;_xlpm.p&amp;","&amp;_xlpm.a&amp;","&amp;_xlpm.s,_xlfn.XLOOKUP(_xlpm.k,OCUPACION_UBIC!$A:$A,OCUPACION_UBIC!$H:$H,"")="LLENO")</xm:f>
            <x14:dxf>
              <fill>
                <patternFill>
                  <bgColor rgb="FFFF7C80"/>
                </patternFill>
              </fill>
            </x14:dxf>
          </x14:cfRule>
          <xm:sqref>B11:K12</xm:sqref>
        </x14:conditionalFormatting>
        <x14:conditionalFormatting xmlns:xm="http://schemas.microsoft.com/office/excel/2006/main">
          <x14:cfRule type="expression" priority="13" id="{3EE94D28-89D4-4985-890A-3A509808F4AF}">
            <xm:f>_xlfn.LET(_xlpm.f,2,_xlpm.a,2,_xlpm.l,IF(ROW()=19,"I","D"),_xlpm.p,INT((COLUMN()-COLUMN($V$19))/2)+1,_xlpm.s,IF(MOD(COLUMN()-COLUMN($V$19),2)=0,"A","B"),_xlpm.k,_xlpm.f&amp;","&amp;_xlpm.l&amp;","&amp;_xlpm.p&amp;","&amp;_xlpm.a&amp;","&amp;_xlpm.s,_xlfn.XLOOKUP(_xlpm.k,OCUPACION_UBIC!$A:$A,OCUPACION_UBIC!$H:$H,"")="LIBRE")</xm:f>
            <x14:dxf>
              <fill>
                <patternFill>
                  <bgColor rgb="FFCCFFCC"/>
                </patternFill>
              </fill>
            </x14:dxf>
          </x14:cfRule>
          <x14:cfRule type="expression" priority="14" id="{C5158B3C-111B-4113-9863-CBE749009CED}">
            <xm:f>_xlfn.LET(_xlpm.f,2,_xlpm.a,2,_xlpm.l,IF(ROW()=19,"I","D"),_xlpm.p,INT((COLUMN()-COLUMN($V$19))/2)+1,_xlpm.s,IF(MOD(COLUMN()-COLUMN($V$19),2)=0,"A","B"),_xlpm.k,_xlpm.f&amp;","&amp;_xlpm.l&amp;","&amp;_xlpm.p&amp;","&amp;_xlpm.a&amp;","&amp;_xlpm.s,_xlfn.XLOOKUP(_xlpm.k,OCUPACION_UBIC!$A:$A,OCUPACION_UBIC!$H:$H,"")="MEDIO")</xm:f>
            <x14:dxf>
              <fill>
                <patternFill>
                  <bgColor rgb="FFFFFFCC"/>
                </patternFill>
              </fill>
            </x14:dxf>
          </x14:cfRule>
          <x14:cfRule type="expression" priority="15" id="{A8025FB3-383C-4796-BBB3-E2073C5BDE57}">
            <xm:f>_xlfn.LET(_xlpm.f,2,_xlpm.a,2,_xlpm.l,IF(ROW()=19,"I","D"),_xlpm.p,INT((COLUMN()-COLUMN($V$19))/2)+1,_xlpm.s,IF(MOD(COLUMN()-COLUMN($V$19),2)=0,"A","B"),_xlpm.k,_xlpm.f&amp;","&amp;_xlpm.l&amp;","&amp;_xlpm.p&amp;","&amp;_xlpm.a&amp;","&amp;_xlpm.s,_xlfn.XLOOKUP(_xlpm.k,OCUPACION_UBIC!$A:$A,OCUPACION_UBIC!$H:$H,"")="LLENO")</xm:f>
            <x14:dxf>
              <fill>
                <patternFill>
                  <bgColor rgb="FFFF7C80"/>
                </patternFill>
              </fill>
            </x14:dxf>
          </x14:cfRule>
          <xm:sqref>V19:AG20</xm:sqref>
        </x14:conditionalFormatting>
        <x14:conditionalFormatting xmlns:xm="http://schemas.microsoft.com/office/excel/2006/main">
          <x14:cfRule type="expression" priority="10" id="{D746CCB8-8E67-4EC4-BEEE-26675C4DAED1}">
            <xm:f>_xlfn.LET(_xlpm.f,1,_xlpm.a,2,_xlpm.l,IF(ROW()=11,"I","D"),_xlpm.p,INT((COLUMN()-COLUMN($V$11))/2)+1,_xlpm.s,IF(MOD(COLUMN()-COLUMN($V$11),2)=0,"A","B"),_xlpm.k,_xlpm.f&amp;","&amp;_xlpm.l&amp;","&amp;_xlpm.p&amp;","&amp;_xlpm.a&amp;","&amp;_xlpm.s,_xlfn.XLOOKUP(_xlpm.k,OCUPACION_UBIC!$A:$A,OCUPACION_UBIC!$H:$H,"")="LLENO")</xm:f>
            <x14:dxf>
              <fill>
                <patternFill>
                  <bgColor rgb="FFFF7C80"/>
                </patternFill>
              </fill>
            </x14:dxf>
          </x14:cfRule>
          <x14:cfRule type="expression" priority="11" id="{F7D105B0-733C-43EC-9AA2-2DCBADB92064}">
            <xm:f>_xlfn.LET(_xlpm.f,1,_xlpm.a,2,_xlpm.l,IF(ROW()=11,"I","D"),_xlpm.p,INT((COLUMN()-COLUMN($V$11))/2)+1,_xlpm.s,IF(MOD(COLUMN()-COLUMN($V$11),2)=0,"A","B"),_xlpm.k,_xlpm.f&amp;","&amp;_xlpm.l&amp;","&amp;_xlpm.p&amp;","&amp;_xlpm.a&amp;","&amp;_xlpm.s,_xlfn.XLOOKUP(_xlpm.k,OCUPACION_UBIC!$A:$A,OCUPACION_UBIC!$H:$H,"")="MEDIO")</xm:f>
            <x14:dxf>
              <fill>
                <patternFill>
                  <bgColor rgb="FFFFFFCC"/>
                </patternFill>
              </fill>
            </x14:dxf>
          </x14:cfRule>
          <x14:cfRule type="expression" priority="12" id="{DBF9F78D-5B6B-4AFA-BD4E-968383F80B3D}">
            <xm:f>_xlfn.LET(_xlpm.f,1,_xlpm.a,2,_xlpm.l,IF(ROW()=11,"I","D"),_xlpm.p,INT((COLUMN()-COLUMN($V$11))/2)+1,_xlpm.s,IF(MOD(COLUMN()-COLUMN($V$11),2)=0,"A","B"),_xlpm.k,_xlpm.f&amp;","&amp;_xlpm.l&amp;","&amp;_xlpm.p&amp;","&amp;_xlpm.a&amp;","&amp;_xlpm.s,_xlfn.XLOOKUP(_xlpm.k,OCUPACION_UBIC!$A:$A,OCUPACION_UBIC!$H:$H,"")="LIBRE")</xm:f>
            <x14:dxf>
              <fill>
                <patternFill>
                  <bgColor rgb="FFCCFFCC"/>
                </patternFill>
              </fill>
            </x14:dxf>
          </x14:cfRule>
          <xm:sqref>V11:AE12</xm:sqref>
        </x14:conditionalFormatting>
        <x14:conditionalFormatting xmlns:xm="http://schemas.microsoft.com/office/excel/2006/main">
          <x14:cfRule type="expression" priority="7" id="{20E24BE6-E531-42F6-80A3-7155C6EE9D43}">
            <xm:f>_xlfn.LET(_xlpm.f,2,_xlpm.a,1,_xlpm.l,IF(ROW()=19,"I","D"),_xlpm.p,INT((COLUMN()-COLUMN($B$19))/2)+1,_xlpm.s,IF(MOD(COLUMN()-COLUMN($B$19),2)=0,"A","B"),_xlpm.k,_xlpm.f&amp;","&amp;_xlpm.l&amp;","&amp;_xlpm.p&amp;","&amp;_xlpm.a&amp;","&amp;_xlpm.s,_xlfn.XLOOKUP(_xlpm.k,OCUPACION_UBIC!$A:$A,OCUPACION_UBIC!$H:$H,"")="LIBRE")</xm:f>
            <x14:dxf>
              <fill>
                <patternFill>
                  <bgColor rgb="FFCCFFCC"/>
                </patternFill>
              </fill>
            </x14:dxf>
          </x14:cfRule>
          <x14:cfRule type="expression" priority="8" id="{BEF337C2-6C72-40EF-A04F-6500A0D13FF2}">
            <xm:f>_xlfn.LET(_xlpm.f,2,_xlpm.a,1,_xlpm.l,IF(ROW()=19,"I","D"),_xlpm.p,INT((COLUMN()-COLUMN($B$19))/2)+1,_xlpm.s,IF(MOD(COLUMN()-COLUMN($B$19),2)=0,"A","B"),_xlpm.k,_xlpm.f&amp;","&amp;_xlpm.l&amp;","&amp;_xlpm.p&amp;","&amp;_xlpm.a&amp;","&amp;_xlpm.s,_xlfn.XLOOKUP(_xlpm.k,OCUPACION_UBIC!$A:$A,OCUPACION_UBIC!$H:$H,"")="MEDIO")</xm:f>
            <x14:dxf>
              <fill>
                <patternFill>
                  <bgColor rgb="FFFFFFCC"/>
                </patternFill>
              </fill>
            </x14:dxf>
          </x14:cfRule>
          <x14:cfRule type="expression" priority="9" id="{59895EAE-E74D-493D-BE5C-B4EC7429805C}">
            <xm:f>_xlfn.LET(_xlpm.f,2,_xlpm.a,1,_xlpm.l,IF(ROW()=19,"I","D"),_xlpm.p,INT((COLUMN()-COLUMN($B$19))/2)+1,_xlpm.s,IF(MOD(COLUMN()-COLUMN($B$19),2)=0,"A","B"),_xlpm.k,_xlpm.f&amp;","&amp;_xlpm.l&amp;","&amp;_xlpm.p&amp;","&amp;_xlpm.a&amp;","&amp;_xlpm.s,_xlfn.XLOOKUP(_xlpm.k,OCUPACION_UBIC!$A:$A,OCUPACION_UBIC!$H:$H,"")="LLENO")</xm:f>
            <x14:dxf>
              <fill>
                <patternFill>
                  <bgColor rgb="FFFF7C80"/>
                </patternFill>
              </fill>
            </x14:dxf>
          </x14:cfRule>
          <xm:sqref>B19:M20</xm:sqref>
        </x14:conditionalFormatting>
        <x14:conditionalFormatting xmlns:xm="http://schemas.microsoft.com/office/excel/2006/main">
          <x14:cfRule type="expression" priority="4" id="{23FE4FA9-DEE2-4D29-B2BC-7D28204651A6}">
            <xm:f>_xlfn.LET(_xlpm.f,3,_xlpm.a,1,_xlpm.l,IF(ROW()=27,"I","D"),_xlpm.p,INT((COLUMN()-COLUMN($B$27))/2)+1,_xlpm.s,IF(MOD(COLUMN()-COLUMN($B$27),2)=0,"A","B"),_xlpm.k,_xlpm.f&amp;","&amp;_xlpm.l&amp;","&amp;_xlpm.p&amp;","&amp;_xlpm.a&amp;","&amp;_xlpm.s,_xlfn.XLOOKUP(_xlpm.k,OCUPACION_UBIC!$A:$A,OCUPACION_UBIC!$H:$H,"")="LLENO")</xm:f>
            <x14:dxf>
              <fill>
                <patternFill>
                  <bgColor rgb="FFFF7C80"/>
                </patternFill>
              </fill>
            </x14:dxf>
          </x14:cfRule>
          <x14:cfRule type="expression" priority="5" id="{45C70D5D-029A-43BA-B815-ED0BAF10418D}">
            <xm:f>_xlfn.LET(_xlpm.f,3,_xlpm.a,1,_xlpm.l,IF(ROW()=27,"I","D"),_xlpm.p,INT((COLUMN()-COLUMN($B$27))/2)+1,_xlpm.s,IF(MOD(COLUMN()-COLUMN($B$27),2)=0,"A","B"),_xlpm.k,_xlpm.f&amp;","&amp;_xlpm.l&amp;","&amp;_xlpm.p&amp;","&amp;_xlpm.a&amp;","&amp;_xlpm.s,_xlfn.XLOOKUP(_xlpm.k,OCUPACION_UBIC!$A:$A,OCUPACION_UBIC!$H:$H,"")="MEDIO")</xm:f>
            <x14:dxf>
              <fill>
                <patternFill>
                  <bgColor rgb="FFFFFFCC"/>
                </patternFill>
              </fill>
            </x14:dxf>
          </x14:cfRule>
          <x14:cfRule type="expression" priority="6" id="{B36F9B6A-8A8B-4526-B365-A0693E271D63}">
            <xm:f>_xlfn.LET(_xlpm.f,3,_xlpm.a,1,_xlpm.l,IF(ROW()=27,"I","D"),_xlpm.p,INT((COLUMN()-COLUMN($B$27))/2)+1,_xlpm.s,IF(MOD(COLUMN()-COLUMN($B$27),2)=0,"A","B"),_xlpm.k,_xlpm.f&amp;","&amp;_xlpm.l&amp;","&amp;_xlpm.p&amp;","&amp;_xlpm.a&amp;","&amp;_xlpm.s,_xlfn.XLOOKUP(_xlpm.k,OCUPACION_UBIC!$A:$A,OCUPACION_UBIC!$H:$H,"")="LIBRE")</xm:f>
            <x14:dxf>
              <fill>
                <patternFill>
                  <bgColor rgb="FFCCFFCC"/>
                </patternFill>
              </fill>
            </x14:dxf>
          </x14:cfRule>
          <xm:sqref>B27:O28</xm:sqref>
        </x14:conditionalFormatting>
        <x14:conditionalFormatting xmlns:xm="http://schemas.microsoft.com/office/excel/2006/main">
          <x14:cfRule type="expression" priority="1" id="{2A90B60F-2874-497F-A293-016355020A1B}">
            <xm:f>_xlfn.LET(_xlpm.f,3,_xlpm.a,1,_xlpm.l,IF(ROW()=27,"I","D"),_xlpm.p,INT((COLUMN()-COLUMN($B$27))/2)+1,_xlpm.s,IF(MOD(COLUMN()-COLUMN($B$27),2)=0,"A","B"),_xlpm.k,_xlpm.f&amp;","&amp;_xlpm.l&amp;","&amp;_xlpm.p&amp;","&amp;_xlpm.a&amp;","&amp;_xlpm.s,_xlfn.XLOOKUP(_xlpm.k,OCUPACION_UBIC!$A:$A,OCUPACION_UBIC!$H:$H,"")="LIBRE")</xm:f>
            <x14:dxf>
              <fill>
                <patternFill>
                  <bgColor rgb="FFCCFFCC"/>
                </patternFill>
              </fill>
            </x14:dxf>
          </x14:cfRule>
          <x14:cfRule type="expression" priority="2" id="{B8CA16B7-A05F-4AE2-968E-422F6E6AE202}">
            <xm:f>_xlfn.LET(_xlpm.f,3,_xlpm.a,1,_xlpm.l,IF(ROW()=27,"I","D"),_xlpm.p,INT((COLUMN()-COLUMN($B$27))/2)+1,_xlpm.s,IF(MOD(COLUMN()-COLUMN($B$27),2)=0,"A","B"),_xlpm.k,_xlpm.f&amp;","&amp;_xlpm.l&amp;","&amp;_xlpm.p&amp;","&amp;_xlpm.a&amp;","&amp;_xlpm.s,_xlfn.XLOOKUP(_xlpm.k,OCUPACION_UBIC!$A:$A,OCUPACION_UBIC!$H:$H,"")="MEDIO")</xm:f>
            <x14:dxf>
              <fill>
                <patternFill>
                  <bgColor rgb="FFFFFFCC"/>
                </patternFill>
              </fill>
            </x14:dxf>
          </x14:cfRule>
          <x14:cfRule type="expression" priority="3" id="{AA0FAC61-54E7-4AFD-BC2D-7F4FF7E93F08}">
            <xm:f>_xlfn.LET(_xlpm.f,3,_xlpm.a,1,_xlpm.l,IF(ROW()=27,"I","D"),_xlpm.p,INT((COLUMN()-COLUMN($B$27))/2)+1,_xlpm.s,IF(MOD(COLUMN()-COLUMN($B$27),2)=0,"A","B"),_xlpm.k,_xlpm.f&amp;","&amp;_xlpm.l&amp;","&amp;_xlpm.p&amp;","&amp;_xlpm.a&amp;","&amp;_xlpm.s,_xlfn.XLOOKUP(_xlpm.k,OCUPACION_UBIC!$A:$A,OCUPACION_UBIC!$H:$H,"")="LLENO")</xm:f>
            <x14:dxf>
              <fill>
                <patternFill>
                  <bgColor rgb="FFFF7C80"/>
                </patternFill>
              </fill>
            </x14:dxf>
          </x14:cfRule>
          <xm:sqref>V27:AI28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80A7B-2F10-4078-A2CA-1011812796CB}">
  <sheetPr codeName="Hoja18">
    <tabColor rgb="FF66FF66"/>
  </sheetPr>
  <dimension ref="A1:Q31"/>
  <sheetViews>
    <sheetView showGridLines="0" topLeftCell="I1" zoomScale="160" zoomScaleNormal="160" workbookViewId="0">
      <selection activeCell="M1" sqref="M1"/>
    </sheetView>
  </sheetViews>
  <sheetFormatPr baseColWidth="10" defaultColWidth="11.5546875" defaultRowHeight="14.4"/>
  <cols>
    <col min="1" max="9" width="11.5546875" customWidth="1"/>
    <col min="10" max="11" width="12.44140625" customWidth="1"/>
    <col min="12" max="12" width="11.5546875" customWidth="1"/>
    <col min="13" max="13" width="11.5546875" style="298" customWidth="1"/>
  </cols>
  <sheetData>
    <row r="1" spans="1:17">
      <c r="A1" s="247" t="s">
        <v>5515</v>
      </c>
      <c r="B1" s="248" t="s">
        <v>5516</v>
      </c>
      <c r="C1" s="248" t="s">
        <v>449</v>
      </c>
      <c r="D1" s="248" t="s">
        <v>5517</v>
      </c>
      <c r="E1" s="248" t="s">
        <v>5518</v>
      </c>
      <c r="F1" s="248" t="s">
        <v>5519</v>
      </c>
      <c r="G1" s="248" t="s">
        <v>5520</v>
      </c>
      <c r="H1" s="248" t="s">
        <v>474</v>
      </c>
      <c r="I1" s="248" t="s">
        <v>401</v>
      </c>
      <c r="J1" s="248" t="s">
        <v>1</v>
      </c>
      <c r="K1" s="248" t="s">
        <v>5521</v>
      </c>
      <c r="L1" s="249" t="s">
        <v>5522</v>
      </c>
      <c r="M1" s="297" t="s">
        <v>5532</v>
      </c>
      <c r="N1" s="248" t="s">
        <v>5533</v>
      </c>
      <c r="O1" s="248" t="s">
        <v>5534</v>
      </c>
      <c r="P1" s="248" t="s">
        <v>5537</v>
      </c>
      <c r="Q1" s="248" t="s">
        <v>5539</v>
      </c>
    </row>
    <row r="2" spans="1:17">
      <c r="A2" s="346" t="s">
        <v>5535</v>
      </c>
      <c r="B2" s="65">
        <v>2</v>
      </c>
      <c r="C2" s="65" t="s">
        <v>5527</v>
      </c>
      <c r="D2" s="65">
        <v>6</v>
      </c>
      <c r="E2" s="65">
        <v>1</v>
      </c>
      <c r="F2" s="65" t="s">
        <v>402</v>
      </c>
      <c r="G2" s="65">
        <v>0.5</v>
      </c>
      <c r="H2" s="65" t="s">
        <v>5528</v>
      </c>
      <c r="I2" s="65" t="s">
        <v>5526</v>
      </c>
      <c r="J2" s="65" t="s">
        <v>124</v>
      </c>
      <c r="K2" s="65" t="s">
        <v>372</v>
      </c>
      <c r="L2" s="295" t="s">
        <v>5536</v>
      </c>
      <c r="M2" s="347">
        <f ca="1">TODAY() - (_xlfn.XLOOKUP(OCUPACION_UBIC[[#This Row],[N° CONTENEDOR]], INGRESOS[N° CONTENEDOR], INGRESOS[FECHA INGRESO], , , -1) - 1)</f>
        <v>15</v>
      </c>
      <c r="N2" s="65">
        <f>VALUE(LEFT(OCUPACION_UBIC[[#This Row],[UBIC_KEY]], SEARCH(",", OCUPACION_UBIC[[#This Row],[UBIC_KEY]]) - 1))</f>
        <v>2</v>
      </c>
      <c r="O2" s="65" cm="1">
        <f t="array" aca="1" ref="O2" ca="1">IF(
    OCUPACION_UBIC[[#This Row],[ALTURA]]=1,
    OCUPACION_UBIC[[#This Row],[TGO VIGENTE]],
    IFERROR(
        INDEX(
            OCUPACION_UBIC[TGO VIGENTE],
            MATCH(
                OCUPACION_UBIC[[#This Row],[FILA]]&amp;OCUPACION_UBIC[[#This Row],[LADO]]&amp;OCUPACION_UBIC[[#This Row],[POS]]&amp;OCUPACION_UBIC[[#This Row],[SUBPOS]]&amp;1,
                OCUPACION_UBIC[FILA]&amp;OCUPACION_UBIC[LADO]&amp;OCUPACION_UBIC[POS]&amp;OCUPACION_UBIC[SUBPOS]&amp;OCUPACION_UBIC[ALTURA],
                0
            )
        ),
        ""
    )
)</f>
        <v>15</v>
      </c>
      <c r="P2" s="65">
        <f ca="1">_xlfn.LET(
    _xlpm.TGO_in, INGRESO!$B$19,
    _xlpm.patio, OCUPACION_UBIC[[#This Row],[PATIO]],
    _xlpm.altura, OCUPACION_UBIC[[#This Row],[ALTURA]],
    _xlpm.ocupado, OCUPACION_UBIC[[#This Row],[OCUPADO_UND]],
    _xlpm.tgovig_abajo, OCUPACION_UBIC[[#This Row],[TGO ABAJO]],
    _xlpm.pos, OCUPACION_UBIC[[#This Row],[POS]],
    _xlpm.score1, IF(
                (_xlpm.TGO_in&gt;5)*(_xlpm.altura=1)*(_xlpm.ocupado=0),
                300000 + _xlpm.patio*1000 + VALUE(_xlpm.pos),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" s="65"/>
    </row>
    <row r="3" spans="1:17">
      <c r="A3" s="346" t="s">
        <v>5697</v>
      </c>
      <c r="B3" s="65">
        <v>1</v>
      </c>
      <c r="C3" s="65" t="s">
        <v>5527</v>
      </c>
      <c r="D3" s="65">
        <v>1</v>
      </c>
      <c r="E3" s="65">
        <v>1</v>
      </c>
      <c r="F3" s="65" t="s">
        <v>402</v>
      </c>
      <c r="G3" s="65">
        <v>0.5</v>
      </c>
      <c r="H3" s="65" t="s">
        <v>5528</v>
      </c>
      <c r="I3" s="65" t="s">
        <v>5695</v>
      </c>
      <c r="J3" s="65" t="s">
        <v>124</v>
      </c>
      <c r="K3" s="65" t="s">
        <v>374</v>
      </c>
      <c r="L3" s="295" t="s">
        <v>5698</v>
      </c>
      <c r="M3" s="347">
        <f ca="1">TODAY() - (_xlfn.XLOOKUP(OCUPACION_UBIC[[#This Row],[N° CONTENEDOR]], INGRESOS[N° CONTENEDOR], INGRESOS[FECHA INGRESO], , , -1) - 1)</f>
        <v>7</v>
      </c>
      <c r="N3" s="65">
        <f>VALUE(LEFT(OCUPACION_UBIC[[#This Row],[UBIC_KEY]], SEARCH(",", OCUPACION_UBIC[[#This Row],[UBIC_KEY]]) - 1))</f>
        <v>1</v>
      </c>
      <c r="O3" s="65" cm="1">
        <f t="array" aca="1" ref="O3" ca="1">IF(
    OCUPACION_UBIC[[#This Row],[ALTURA]]=1,
    OCUPACION_UBIC[[#This Row],[TGO VIGENTE]],
    IFERROR(
        INDEX(
            OCUPACION_UBIC[TGO VIGENTE],
            MATCH(
                OCUPACION_UBIC[[#This Row],[FILA]]&amp;OCUPACION_UBIC[[#This Row],[LADO]]&amp;OCUPACION_UBIC[[#This Row],[POS]]&amp;OCUPACION_UBIC[[#This Row],[SUBPOS]]&amp;1,
                OCUPACION_UBIC[FILA]&amp;OCUPACION_UBIC[LADO]&amp;OCUPACION_UBIC[POS]&amp;OCUPACION_UBIC[SUBPOS]&amp;OCUPACION_UBIC[ALTURA],
                0
            )
        ),
        ""
    )
)</f>
        <v>7</v>
      </c>
      <c r="P3" s="65">
        <f ca="1">_xlfn.LET(
    _xlpm.TGO_in, INGRESO!$B$19,
    _xlpm.patio, OCUPACION_UBIC[[#This Row],[PATIO]],
    _xlpm.altura, OCUPACION_UBIC[[#This Row],[ALTURA]],
    _xlpm.ocupado, OCUPACION_UBIC[[#This Row],[OCUPADO_UND]],
    _xlpm.tgovig_abajo, OCUPACION_UBIC[[#This Row],[TGO ABAJO]],
    _xlpm.pos, OCUPACION_UBIC[[#This Row],[POS]],
    _xlpm.score1, IF(
                (_xlpm.TGO_in&gt;5)*(_xlpm.altura=1)*(_xlpm.ocupado=0),
                300000 + _xlpm.patio*1000 + VALUE(_xlpm.pos),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" s="65"/>
    </row>
    <row r="4" spans="1:17">
      <c r="A4" s="346" t="s">
        <v>5702</v>
      </c>
      <c r="B4" s="65">
        <v>2</v>
      </c>
      <c r="C4" s="65" t="s">
        <v>5527</v>
      </c>
      <c r="D4" s="65">
        <v>1</v>
      </c>
      <c r="E4" s="65">
        <v>1</v>
      </c>
      <c r="F4" s="65" t="s">
        <v>402</v>
      </c>
      <c r="G4" s="65">
        <v>0.5</v>
      </c>
      <c r="H4" s="65" t="s">
        <v>5703</v>
      </c>
      <c r="I4" s="65" t="s">
        <v>5699</v>
      </c>
      <c r="J4" s="65" t="s">
        <v>269</v>
      </c>
      <c r="K4" s="65" t="s">
        <v>371</v>
      </c>
      <c r="L4" s="295" t="s">
        <v>5704</v>
      </c>
      <c r="M4" s="347">
        <f ca="1">TODAY() - (_xlfn.XLOOKUP(OCUPACION_UBIC[[#This Row],[N° CONTENEDOR]], INGRESOS[N° CONTENEDOR], INGRESOS[FECHA INGRESO], , , -1) - 1)</f>
        <v>7</v>
      </c>
      <c r="N4" s="65">
        <f>VALUE(LEFT(OCUPACION_UBIC[[#This Row],[UBIC_KEY]], SEARCH(",", OCUPACION_UBIC[[#This Row],[UBIC_KEY]]) - 1))</f>
        <v>2</v>
      </c>
      <c r="O4" s="65" cm="1">
        <f t="array" aca="1" ref="O4" ca="1">IF(
    OCUPACION_UBIC[[#This Row],[ALTURA]]=1,
    OCUPACION_UBIC[[#This Row],[TGO VIGENTE]],
    IFERROR(
        INDEX(
            OCUPACION_UBIC[TGO VIGENTE],
            MATCH(
                OCUPACION_UBIC[[#This Row],[FILA]]&amp;OCUPACION_UBIC[[#This Row],[LADO]]&amp;OCUPACION_UBIC[[#This Row],[POS]]&amp;OCUPACION_UBIC[[#This Row],[SUBPOS]]&amp;1,
                OCUPACION_UBIC[FILA]&amp;OCUPACION_UBIC[LADO]&amp;OCUPACION_UBIC[POS]&amp;OCUPACION_UBIC[SUBPOS]&amp;OCUPACION_UBIC[ALTURA],
                0
            )
        ),
        ""
    )
)</f>
        <v>7</v>
      </c>
      <c r="P4" s="65">
        <f ca="1">_xlfn.LET(
    _xlpm.TGO_in, INGRESO!$B$19,
    _xlpm.patio, OCUPACION_UBIC[[#This Row],[PATIO]],
    _xlpm.altura, OCUPACION_UBIC[[#This Row],[ALTURA]],
    _xlpm.ocupado, OCUPACION_UBIC[[#This Row],[OCUPADO_UND]],
    _xlpm.tgovig_abajo, OCUPACION_UBIC[[#This Row],[TGO ABAJO]],
    _xlpm.pos, OCUPACION_UBIC[[#This Row],[POS]],
    _xlpm.score1, IF(
                (_xlpm.TGO_in&gt;5)*(_xlpm.altura=1)*(_xlpm.ocupado=0),
                300000 + _xlpm.patio*1000 + VALUE(_xlpm.pos),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" s="65"/>
    </row>
    <row r="5" spans="1:17">
      <c r="A5" s="346" t="s">
        <v>5705</v>
      </c>
      <c r="B5" s="65">
        <v>2</v>
      </c>
      <c r="C5" s="65" t="s">
        <v>5527</v>
      </c>
      <c r="D5" s="65">
        <v>1</v>
      </c>
      <c r="E5" s="65">
        <v>1</v>
      </c>
      <c r="F5" s="65" t="s">
        <v>432</v>
      </c>
      <c r="G5" s="65">
        <v>0.5</v>
      </c>
      <c r="H5" s="65" t="s">
        <v>5703</v>
      </c>
      <c r="I5" s="65" t="s">
        <v>5699</v>
      </c>
      <c r="J5" s="65" t="s">
        <v>269</v>
      </c>
      <c r="K5" s="65" t="s">
        <v>371</v>
      </c>
      <c r="L5" s="295" t="s">
        <v>5706</v>
      </c>
      <c r="M5" s="347">
        <f ca="1">TODAY() - (_xlfn.XLOOKUP(OCUPACION_UBIC[[#This Row],[N° CONTENEDOR]], INGRESOS[N° CONTENEDOR], INGRESOS[FECHA INGRESO], , , -1) - 1)</f>
        <v>7</v>
      </c>
      <c r="N5" s="65">
        <f>VALUE(LEFT(OCUPACION_UBIC[[#This Row],[UBIC_KEY]], SEARCH(",", OCUPACION_UBIC[[#This Row],[UBIC_KEY]]) - 1))</f>
        <v>2</v>
      </c>
      <c r="O5" s="65" cm="1">
        <f t="array" aca="1" ref="O5" ca="1">IF(
    OCUPACION_UBIC[[#This Row],[ALTURA]]=1,
    OCUPACION_UBIC[[#This Row],[TGO VIGENTE]],
    IFERROR(
        INDEX(
            OCUPACION_UBIC[TGO VIGENTE],
            MATCH(
                OCUPACION_UBIC[[#This Row],[FILA]]&amp;OCUPACION_UBIC[[#This Row],[LADO]]&amp;OCUPACION_UBIC[[#This Row],[POS]]&amp;OCUPACION_UBIC[[#This Row],[SUBPOS]]&amp;1,
                OCUPACION_UBIC[FILA]&amp;OCUPACION_UBIC[LADO]&amp;OCUPACION_UBIC[POS]&amp;OCUPACION_UBIC[SUBPOS]&amp;OCUPACION_UBIC[ALTURA],
                0
            )
        ),
        ""
    )
)</f>
        <v>7</v>
      </c>
      <c r="P5" s="65">
        <f ca="1">_xlfn.LET(
    _xlpm.TGO_in, INGRESO!$B$19,
    _xlpm.patio, OCUPACION_UBIC[[#This Row],[PATIO]],
    _xlpm.altura, OCUPACION_UBIC[[#This Row],[ALTURA]],
    _xlpm.ocupado, OCUPACION_UBIC[[#This Row],[OCUPADO_UND]],
    _xlpm.tgovig_abajo, OCUPACION_UBIC[[#This Row],[TGO ABAJO]],
    _xlpm.pos, OCUPACION_UBIC[[#This Row],[POS]],
    _xlpm.score1, IF(
                (_xlpm.TGO_in&gt;5)*(_xlpm.altura=1)*(_xlpm.ocupado=0),
                300000 + _xlpm.patio*1000 + VALUE(_xlpm.pos),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" s="65"/>
    </row>
    <row r="6" spans="1:17">
      <c r="A6" s="346" t="s">
        <v>5710</v>
      </c>
      <c r="B6" s="65">
        <v>1</v>
      </c>
      <c r="C6" s="65" t="s">
        <v>5527</v>
      </c>
      <c r="D6" s="65">
        <v>2</v>
      </c>
      <c r="E6" s="65">
        <v>1</v>
      </c>
      <c r="F6" s="65" t="s">
        <v>402</v>
      </c>
      <c r="G6" s="65">
        <v>0.5</v>
      </c>
      <c r="H6" s="65" t="s">
        <v>5703</v>
      </c>
      <c r="I6" s="65" t="s">
        <v>5707</v>
      </c>
      <c r="J6" s="65" t="s">
        <v>525</v>
      </c>
      <c r="K6" s="65" t="s">
        <v>371</v>
      </c>
      <c r="L6" s="295" t="s">
        <v>5711</v>
      </c>
      <c r="M6" s="347">
        <f ca="1">TODAY() - (_xlfn.XLOOKUP(OCUPACION_UBIC[[#This Row],[N° CONTENEDOR]], INGRESOS[N° CONTENEDOR], INGRESOS[FECHA INGRESO], , , -1) - 1)</f>
        <v>6</v>
      </c>
      <c r="N6" s="65">
        <f>VALUE(LEFT(OCUPACION_UBIC[[#This Row],[UBIC_KEY]], SEARCH(",", OCUPACION_UBIC[[#This Row],[UBIC_KEY]]) - 1))</f>
        <v>1</v>
      </c>
      <c r="O6" s="65" cm="1">
        <f t="array" aca="1" ref="O6" ca="1">IF(
    OCUPACION_UBIC[[#This Row],[ALTURA]]=1,
    OCUPACION_UBIC[[#This Row],[TGO VIGENTE]],
    IFERROR(
        INDEX(
            OCUPACION_UBIC[TGO VIGENTE],
            MATCH(
                OCUPACION_UBIC[[#This Row],[FILA]]&amp;OCUPACION_UBIC[[#This Row],[LADO]]&amp;OCUPACION_UBIC[[#This Row],[POS]]&amp;OCUPACION_UBIC[[#This Row],[SUBPOS]]&amp;1,
                OCUPACION_UBIC[FILA]&amp;OCUPACION_UBIC[LADO]&amp;OCUPACION_UBIC[POS]&amp;OCUPACION_UBIC[SUBPOS]&amp;OCUPACION_UBIC[ALTURA],
                0
            )
        ),
        ""
    )
)</f>
        <v>6</v>
      </c>
      <c r="P6" s="65">
        <f ca="1">_xlfn.LET(
    _xlpm.TGO_in, INGRESO!$B$19,
    _xlpm.patio, OCUPACION_UBIC[[#This Row],[PATIO]],
    _xlpm.altura, OCUPACION_UBIC[[#This Row],[ALTURA]],
    _xlpm.ocupado, OCUPACION_UBIC[[#This Row],[OCUPADO_UND]],
    _xlpm.tgovig_abajo, OCUPACION_UBIC[[#This Row],[TGO ABAJO]],
    _xlpm.pos, OCUPACION_UBIC[[#This Row],[POS]],
    _xlpm.score1, IF(
                (_xlpm.TGO_in&gt;5)*(_xlpm.altura=1)*(_xlpm.ocupado=0),
                300000 + _xlpm.patio*1000 + VALUE(_xlpm.pos),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" s="65"/>
    </row>
    <row r="7" spans="1:17">
      <c r="A7" s="346" t="s">
        <v>5712</v>
      </c>
      <c r="B7" s="65">
        <v>1</v>
      </c>
      <c r="C7" s="65" t="s">
        <v>5527</v>
      </c>
      <c r="D7" s="65">
        <v>2</v>
      </c>
      <c r="E7" s="65">
        <v>1</v>
      </c>
      <c r="F7" s="65" t="s">
        <v>432</v>
      </c>
      <c r="G7" s="65">
        <v>0.5</v>
      </c>
      <c r="H7" s="65" t="s">
        <v>5703</v>
      </c>
      <c r="I7" s="65" t="s">
        <v>5707</v>
      </c>
      <c r="J7" s="65" t="s">
        <v>525</v>
      </c>
      <c r="K7" s="65" t="s">
        <v>371</v>
      </c>
      <c r="L7" s="295" t="s">
        <v>5713</v>
      </c>
      <c r="M7" s="347">
        <f ca="1">TODAY() - (_xlfn.XLOOKUP(OCUPACION_UBIC[[#This Row],[N° CONTENEDOR]], INGRESOS[N° CONTENEDOR], INGRESOS[FECHA INGRESO], , , -1) - 1)</f>
        <v>6</v>
      </c>
      <c r="N7" s="65">
        <f>VALUE(LEFT(OCUPACION_UBIC[[#This Row],[UBIC_KEY]], SEARCH(",", OCUPACION_UBIC[[#This Row],[UBIC_KEY]]) - 1))</f>
        <v>1</v>
      </c>
      <c r="O7" s="65" cm="1">
        <f t="array" aca="1" ref="O7" ca="1">IF(
    OCUPACION_UBIC[[#This Row],[ALTURA]]=1,
    OCUPACION_UBIC[[#This Row],[TGO VIGENTE]],
    IFERROR(
        INDEX(
            OCUPACION_UBIC[TGO VIGENTE],
            MATCH(
                OCUPACION_UBIC[[#This Row],[FILA]]&amp;OCUPACION_UBIC[[#This Row],[LADO]]&amp;OCUPACION_UBIC[[#This Row],[POS]]&amp;OCUPACION_UBIC[[#This Row],[SUBPOS]]&amp;1,
                OCUPACION_UBIC[FILA]&amp;OCUPACION_UBIC[LADO]&amp;OCUPACION_UBIC[POS]&amp;OCUPACION_UBIC[SUBPOS]&amp;OCUPACION_UBIC[ALTURA],
                0
            )
        ),
        ""
    )
)</f>
        <v>6</v>
      </c>
      <c r="P7" s="65">
        <f ca="1">_xlfn.LET(
    _xlpm.TGO_in, INGRESO!$B$19,
    _xlpm.patio, OCUPACION_UBIC[[#This Row],[PATIO]],
    _xlpm.altura, OCUPACION_UBIC[[#This Row],[ALTURA]],
    _xlpm.ocupado, OCUPACION_UBIC[[#This Row],[OCUPADO_UND]],
    _xlpm.tgovig_abajo, OCUPACION_UBIC[[#This Row],[TGO ABAJO]],
    _xlpm.pos, OCUPACION_UBIC[[#This Row],[POS]],
    _xlpm.score1, IF(
                (_xlpm.TGO_in&gt;5)*(_xlpm.altura=1)*(_xlpm.ocupado=0),
                300000 + _xlpm.patio*1000 + VALUE(_xlpm.pos),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7" s="65"/>
    </row>
    <row r="31" spans="1:1">
      <c r="A31" t="s">
        <v>5524</v>
      </c>
    </row>
  </sheetData>
  <phoneticPr fontId="30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2096F-ACC8-40F7-BC39-C3EA21F7BBF3}">
  <dimension ref="A1:T73"/>
  <sheetViews>
    <sheetView topLeftCell="A2" zoomScale="50" workbookViewId="0">
      <selection activeCell="T3" sqref="T3"/>
    </sheetView>
  </sheetViews>
  <sheetFormatPr baseColWidth="10" defaultRowHeight="14.4"/>
  <cols>
    <col min="5" max="5" width="10.88671875" bestFit="1" customWidth="1"/>
    <col min="6" max="6" width="23.44140625" bestFit="1" customWidth="1"/>
    <col min="11" max="11" width="15.21875" customWidth="1"/>
    <col min="12" max="12" width="19.77734375" bestFit="1" customWidth="1"/>
    <col min="13" max="13" width="14.77734375" customWidth="1"/>
    <col min="14" max="14" width="13" customWidth="1"/>
  </cols>
  <sheetData>
    <row r="1" spans="1:20">
      <c r="A1" t="s">
        <v>5538</v>
      </c>
      <c r="B1" t="s">
        <v>5518</v>
      </c>
      <c r="C1" t="s">
        <v>443</v>
      </c>
      <c r="D1" t="s">
        <v>449</v>
      </c>
      <c r="E1" t="s">
        <v>5539</v>
      </c>
      <c r="F1" t="s">
        <v>5540</v>
      </c>
      <c r="G1" t="s">
        <v>5533</v>
      </c>
      <c r="H1" t="s">
        <v>5516</v>
      </c>
      <c r="I1" t="s">
        <v>5517</v>
      </c>
      <c r="J1" t="s">
        <v>5519</v>
      </c>
      <c r="K1" t="s">
        <v>5522</v>
      </c>
      <c r="L1" t="s">
        <v>5520</v>
      </c>
      <c r="M1" t="s">
        <v>5688</v>
      </c>
      <c r="N1" t="s">
        <v>5689</v>
      </c>
      <c r="O1" t="s">
        <v>5537</v>
      </c>
      <c r="Q1" t="s">
        <v>5694</v>
      </c>
      <c r="S1" t="s">
        <v>408</v>
      </c>
    </row>
    <row r="2" spans="1:20">
      <c r="A2" t="s">
        <v>5541</v>
      </c>
      <c r="B2" t="s">
        <v>5541</v>
      </c>
      <c r="C2" t="s">
        <v>444</v>
      </c>
      <c r="D2" t="s">
        <v>5527</v>
      </c>
      <c r="E2" t="s">
        <v>5542</v>
      </c>
      <c r="F2" t="s">
        <v>5543</v>
      </c>
      <c r="G2" t="str">
        <f>CAT_UBIC[[#This Row],[BAHIA]]</f>
        <v>1</v>
      </c>
      <c r="H2" t="s">
        <v>5690</v>
      </c>
      <c r="I2" t="s">
        <v>5690</v>
      </c>
      <c r="J2" t="s">
        <v>5690</v>
      </c>
      <c r="K2" t="str">
        <f>CAT_UBIC[[#This Row],[PATIO]] &amp; "," &amp; CAT_UBIC[[#This Row],[FILA]] &amp; ",I," &amp; CAT_UBIC[[#This Row],[ALTURA]] &amp; "," &amp; CAT_UBIC[[#This Row],[SUBPOS]]</f>
        <v>1,,I,1,</v>
      </c>
      <c r="L2" t="str">
        <f>IFERROR(
    _xlfn.XLOOKUP(
        CAT_UBIC[[#This Row],[UBIC_KEY_TXT]],
        OCUPACION_UBIC[UBIC_KEY_TXT],
        OCUPACION_UBIC[TGO VIGENTE]
    ),
    ""
)</f>
        <v/>
      </c>
      <c r="M2" t="str">
        <f>IFERROR(
    _xlfn.XLOOKUP(
        CAT_UBIC[[#This Row],[UBIC_KEY_TXT]],
        OCUPACION_UBIC[UBIC_KEY_TXT],
        OCUPACION_UBIC[TGO VIGENTE]
    ),
    ""
)</f>
        <v/>
      </c>
      <c r="N2" t="str" cm="1">
        <f t="array" ref="N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" t="str">
        <f>+_xlfn.CONCAT(CAT_UBIC[[#This Row],[BAHIA]],",",CAT_UBIC[[#This Row],[ZONA]],",",CAT_UBIC[[#This Row],[LADO]],",",CAT_UBIC[[#This Row],[ALTURA]])</f>
        <v>1,a,I,1</v>
      </c>
      <c r="T2" t="str" cm="1">
        <f t="array" ref="T2:T72">_xlfn._xlws.FILTER(Q2:Q73, NOT(COUNTIF(VIGENTES[[#This Row],[UBICACIÓN]], Q2:Q73)))</f>
        <v>1,a,I,1</v>
      </c>
    </row>
    <row r="3" spans="1:20">
      <c r="A3" t="s">
        <v>5541</v>
      </c>
      <c r="B3" t="s">
        <v>5541</v>
      </c>
      <c r="C3" t="s">
        <v>444</v>
      </c>
      <c r="D3" t="s">
        <v>492</v>
      </c>
      <c r="E3" t="s">
        <v>5544</v>
      </c>
      <c r="F3" t="s">
        <v>5545</v>
      </c>
      <c r="G3" t="s">
        <v>5690</v>
      </c>
      <c r="H3" t="s">
        <v>5690</v>
      </c>
      <c r="I3" t="s">
        <v>5690</v>
      </c>
      <c r="J3" t="s">
        <v>5690</v>
      </c>
      <c r="K3" t="s">
        <v>5690</v>
      </c>
      <c r="L3" t="str">
        <f>IFERROR(
    _xlfn.XLOOKUP(
        CAT_UBIC[[#This Row],[UBIC_KEY_TXT]],
        OCUPACION_UBIC[UBIC_KEY_TXT],
        OCUPACION_UBIC[TGO VIGENTE]
    ),
    ""
)</f>
        <v/>
      </c>
      <c r="M3" t="str">
        <f>IFERROR(
    _xlfn.XLOOKUP(
        CAT_UBIC[[#This Row],[UBIC_KEY_TXT]],
        OCUPACION_UBIC[UBIC_KEY_TXT],
        OCUPACION_UBIC[TGO VIGENTE]
    ),
    ""
)</f>
        <v/>
      </c>
      <c r="N3" t="str" cm="1">
        <f t="array" ref="N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" t="str">
        <f>+_xlfn.CONCAT(CAT_UBIC[[#This Row],[BAHIA]],",",CAT_UBIC[[#This Row],[ZONA]],",",CAT_UBIC[[#This Row],[LADO]],",",CAT_UBIC[[#This Row],[ALTURA]])</f>
        <v>1,a,D,1</v>
      </c>
      <c r="T3" t="str">
        <v>1,a,D,1</v>
      </c>
    </row>
    <row r="4" spans="1:20">
      <c r="A4" t="s">
        <v>5541</v>
      </c>
      <c r="B4" t="s">
        <v>5541</v>
      </c>
      <c r="C4" t="s">
        <v>445</v>
      </c>
      <c r="D4" t="s">
        <v>5527</v>
      </c>
      <c r="E4" t="s">
        <v>5546</v>
      </c>
      <c r="F4" t="s">
        <v>5547</v>
      </c>
      <c r="G4" t="s">
        <v>5690</v>
      </c>
      <c r="H4" t="s">
        <v>5690</v>
      </c>
      <c r="I4" t="s">
        <v>5690</v>
      </c>
      <c r="J4" t="s">
        <v>5690</v>
      </c>
      <c r="K4" t="s">
        <v>5690</v>
      </c>
      <c r="L4" t="str">
        <f>IFERROR(
    _xlfn.XLOOKUP(
        CAT_UBIC[[#This Row],[UBIC_KEY_TXT]],
        OCUPACION_UBIC[UBIC_KEY_TXT],
        OCUPACION_UBIC[TGO VIGENTE]
    ),
    ""
)</f>
        <v/>
      </c>
      <c r="M4" t="str">
        <f>IFERROR(
    _xlfn.XLOOKUP(
        CAT_UBIC[[#This Row],[UBIC_KEY_TXT]],
        OCUPACION_UBIC[UBIC_KEY_TXT],
        OCUPACION_UBIC[TGO VIGENTE]
    ),
    ""
)</f>
        <v/>
      </c>
      <c r="N4" t="str" cm="1">
        <f t="array" ref="N4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" t="str">
        <f>+_xlfn.CONCAT(CAT_UBIC[[#This Row],[BAHIA]],",",CAT_UBIC[[#This Row],[ZONA]],",",CAT_UBIC[[#This Row],[LADO]],",",CAT_UBIC[[#This Row],[ALTURA]])</f>
        <v>1,b,I,1</v>
      </c>
      <c r="T4" t="str">
        <v>1,b,I,1</v>
      </c>
    </row>
    <row r="5" spans="1:20">
      <c r="A5" t="s">
        <v>5541</v>
      </c>
      <c r="B5" t="s">
        <v>5541</v>
      </c>
      <c r="C5" t="s">
        <v>445</v>
      </c>
      <c r="D5" t="s">
        <v>492</v>
      </c>
      <c r="E5" t="s">
        <v>5548</v>
      </c>
      <c r="F5" t="s">
        <v>5549</v>
      </c>
      <c r="G5" t="s">
        <v>5690</v>
      </c>
      <c r="H5" t="s">
        <v>5690</v>
      </c>
      <c r="I5" t="s">
        <v>5690</v>
      </c>
      <c r="J5" t="s">
        <v>5690</v>
      </c>
      <c r="K5" t="s">
        <v>5690</v>
      </c>
      <c r="L5" t="str">
        <f>IFERROR(
    _xlfn.XLOOKUP(
        CAT_UBIC[[#This Row],[UBIC_KEY_TXT]],
        OCUPACION_UBIC[UBIC_KEY_TXT],
        OCUPACION_UBIC[TGO VIGENTE]
    ),
    ""
)</f>
        <v/>
      </c>
      <c r="M5" t="str">
        <f>IFERROR(
    _xlfn.XLOOKUP(
        CAT_UBIC[[#This Row],[UBIC_KEY_TXT]],
        OCUPACION_UBIC[UBIC_KEY_TXT],
        OCUPACION_UBIC[TGO VIGENTE]
    ),
    ""
)</f>
        <v/>
      </c>
      <c r="N5" t="str" cm="1">
        <f t="array" ref="N5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" t="str">
        <f>+_xlfn.CONCAT(CAT_UBIC[[#This Row],[BAHIA]],",",CAT_UBIC[[#This Row],[ZONA]],",",CAT_UBIC[[#This Row],[LADO]],",",CAT_UBIC[[#This Row],[ALTURA]])</f>
        <v>1,b,D,1</v>
      </c>
      <c r="T5" t="str">
        <v>1,b,D,1</v>
      </c>
    </row>
    <row r="6" spans="1:20">
      <c r="A6" t="s">
        <v>5541</v>
      </c>
      <c r="B6" t="s">
        <v>5541</v>
      </c>
      <c r="C6" t="s">
        <v>446</v>
      </c>
      <c r="D6" t="s">
        <v>5527</v>
      </c>
      <c r="E6" t="s">
        <v>5550</v>
      </c>
      <c r="F6" t="s">
        <v>5551</v>
      </c>
      <c r="G6" t="s">
        <v>5690</v>
      </c>
      <c r="H6" t="s">
        <v>5690</v>
      </c>
      <c r="I6" t="s">
        <v>5690</v>
      </c>
      <c r="J6" t="s">
        <v>5690</v>
      </c>
      <c r="K6" t="s">
        <v>5690</v>
      </c>
      <c r="L6" t="str">
        <f>IFERROR(
    _xlfn.XLOOKUP(
        CAT_UBIC[[#This Row],[UBIC_KEY_TXT]],
        OCUPACION_UBIC[UBIC_KEY_TXT],
        OCUPACION_UBIC[TGO VIGENTE]
    ),
    ""
)</f>
        <v/>
      </c>
      <c r="M6" t="str">
        <f>IFERROR(
    _xlfn.XLOOKUP(
        CAT_UBIC[[#This Row],[UBIC_KEY_TXT]],
        OCUPACION_UBIC[UBIC_KEY_TXT],
        OCUPACION_UBIC[TGO VIGENTE]
    ),
    ""
)</f>
        <v/>
      </c>
      <c r="N6" t="str" cm="1">
        <f t="array" ref="N6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" t="str">
        <f>+_xlfn.CONCAT(CAT_UBIC[[#This Row],[BAHIA]],",",CAT_UBIC[[#This Row],[ZONA]],",",CAT_UBIC[[#This Row],[LADO]],",",CAT_UBIC[[#This Row],[ALTURA]])</f>
        <v>1,c,I,1</v>
      </c>
      <c r="T6" t="str">
        <v>1,c,I,1</v>
      </c>
    </row>
    <row r="7" spans="1:20">
      <c r="A7" t="s">
        <v>5541</v>
      </c>
      <c r="B7" t="s">
        <v>5541</v>
      </c>
      <c r="C7" t="s">
        <v>446</v>
      </c>
      <c r="D7" t="s">
        <v>492</v>
      </c>
      <c r="E7" t="s">
        <v>5552</v>
      </c>
      <c r="F7" t="s">
        <v>5553</v>
      </c>
      <c r="G7" t="s">
        <v>5690</v>
      </c>
      <c r="H7" t="s">
        <v>5690</v>
      </c>
      <c r="I7" t="s">
        <v>5690</v>
      </c>
      <c r="J7" t="s">
        <v>5690</v>
      </c>
      <c r="K7" t="s">
        <v>5690</v>
      </c>
      <c r="L7" t="str">
        <f>IFERROR(
    _xlfn.XLOOKUP(
        CAT_UBIC[[#This Row],[UBIC_KEY_TXT]],
        OCUPACION_UBIC[UBIC_KEY_TXT],
        OCUPACION_UBIC[TGO VIGENTE]
    ),
    ""
)</f>
        <v/>
      </c>
      <c r="M7" t="str">
        <f>IFERROR(
    _xlfn.XLOOKUP(
        CAT_UBIC[[#This Row],[UBIC_KEY_TXT]],
        OCUPACION_UBIC[UBIC_KEY_TXT],
        OCUPACION_UBIC[TGO VIGENTE]
    ),
    ""
)</f>
        <v/>
      </c>
      <c r="N7" t="str" cm="1">
        <f t="array" ref="N7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7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7" t="str">
        <f>+_xlfn.CONCAT(CAT_UBIC[[#This Row],[BAHIA]],",",CAT_UBIC[[#This Row],[ZONA]],",",CAT_UBIC[[#This Row],[LADO]],",",CAT_UBIC[[#This Row],[ALTURA]])</f>
        <v>1,c,D,1</v>
      </c>
      <c r="T7" t="str">
        <v>1,c,D,1</v>
      </c>
    </row>
    <row r="8" spans="1:20">
      <c r="A8" t="s">
        <v>5541</v>
      </c>
      <c r="B8" t="s">
        <v>5541</v>
      </c>
      <c r="C8" t="s">
        <v>447</v>
      </c>
      <c r="D8" t="s">
        <v>5527</v>
      </c>
      <c r="E8" t="s">
        <v>5554</v>
      </c>
      <c r="F8" t="s">
        <v>5555</v>
      </c>
      <c r="G8" t="s">
        <v>5690</v>
      </c>
      <c r="H8" t="s">
        <v>5690</v>
      </c>
      <c r="I8" t="s">
        <v>5690</v>
      </c>
      <c r="J8" t="s">
        <v>5690</v>
      </c>
      <c r="K8" t="s">
        <v>5690</v>
      </c>
      <c r="L8" t="str">
        <f>IFERROR(
    _xlfn.XLOOKUP(
        CAT_UBIC[[#This Row],[UBIC_KEY_TXT]],
        OCUPACION_UBIC[UBIC_KEY_TXT],
        OCUPACION_UBIC[TGO VIGENTE]
    ),
    ""
)</f>
        <v/>
      </c>
      <c r="M8" t="str">
        <f>IFERROR(
    _xlfn.XLOOKUP(
        CAT_UBIC[[#This Row],[UBIC_KEY_TXT]],
        OCUPACION_UBIC[UBIC_KEY_TXT],
        OCUPACION_UBIC[TGO VIGENTE]
    ),
    ""
)</f>
        <v/>
      </c>
      <c r="N8" t="str" cm="1">
        <f t="array" ref="N8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8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8" t="str">
        <f>+_xlfn.CONCAT(CAT_UBIC[[#This Row],[BAHIA]],",",CAT_UBIC[[#This Row],[ZONA]],",",CAT_UBIC[[#This Row],[LADO]],",",CAT_UBIC[[#This Row],[ALTURA]])</f>
        <v>1,d,I,1</v>
      </c>
      <c r="T8" t="str">
        <v>1,d,I,1</v>
      </c>
    </row>
    <row r="9" spans="1:20">
      <c r="A9" t="s">
        <v>5541</v>
      </c>
      <c r="B9" t="s">
        <v>5541</v>
      </c>
      <c r="C9" t="s">
        <v>447</v>
      </c>
      <c r="D9" t="s">
        <v>492</v>
      </c>
      <c r="E9" t="s">
        <v>5556</v>
      </c>
      <c r="F9" t="s">
        <v>5557</v>
      </c>
      <c r="G9" t="s">
        <v>5690</v>
      </c>
      <c r="H9" t="s">
        <v>5690</v>
      </c>
      <c r="I9" t="s">
        <v>5690</v>
      </c>
      <c r="J9" t="s">
        <v>5690</v>
      </c>
      <c r="K9" t="s">
        <v>5690</v>
      </c>
      <c r="L9" t="str">
        <f>IFERROR(
    _xlfn.XLOOKUP(
        CAT_UBIC[[#This Row],[UBIC_KEY_TXT]],
        OCUPACION_UBIC[UBIC_KEY_TXT],
        OCUPACION_UBIC[TGO VIGENTE]
    ),
    ""
)</f>
        <v/>
      </c>
      <c r="M9" t="str">
        <f>IFERROR(
    _xlfn.XLOOKUP(
        CAT_UBIC[[#This Row],[UBIC_KEY_TXT]],
        OCUPACION_UBIC[UBIC_KEY_TXT],
        OCUPACION_UBIC[TGO VIGENTE]
    ),
    ""
)</f>
        <v/>
      </c>
      <c r="N9" t="str" cm="1">
        <f t="array" ref="N9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9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9" t="str">
        <f>+_xlfn.CONCAT(CAT_UBIC[[#This Row],[BAHIA]],",",CAT_UBIC[[#This Row],[ZONA]],",",CAT_UBIC[[#This Row],[LADO]],",",CAT_UBIC[[#This Row],[ALTURA]])</f>
        <v>1,d,D,1</v>
      </c>
      <c r="T9" t="str">
        <v>1,d,D,1</v>
      </c>
    </row>
    <row r="10" spans="1:20">
      <c r="A10" t="s">
        <v>5541</v>
      </c>
      <c r="B10" t="s">
        <v>5541</v>
      </c>
      <c r="C10" t="s">
        <v>448</v>
      </c>
      <c r="D10" t="s">
        <v>5527</v>
      </c>
      <c r="E10" t="s">
        <v>5558</v>
      </c>
      <c r="F10" t="s">
        <v>5559</v>
      </c>
      <c r="G10" t="s">
        <v>5690</v>
      </c>
      <c r="H10" t="s">
        <v>5690</v>
      </c>
      <c r="I10" t="s">
        <v>5690</v>
      </c>
      <c r="J10" t="s">
        <v>5690</v>
      </c>
      <c r="K10" t="s">
        <v>5690</v>
      </c>
      <c r="L10" t="str">
        <f>IFERROR(
    _xlfn.XLOOKUP(
        CAT_UBIC[[#This Row],[UBIC_KEY_TXT]],
        OCUPACION_UBIC[UBIC_KEY_TXT],
        OCUPACION_UBIC[TGO VIGENTE]
    ),
    ""
)</f>
        <v/>
      </c>
      <c r="M10" t="str">
        <f>IFERROR(
    _xlfn.XLOOKUP(
        CAT_UBIC[[#This Row],[UBIC_KEY_TXT]],
        OCUPACION_UBIC[UBIC_KEY_TXT],
        OCUPACION_UBIC[TGO VIGENTE]
    ),
    ""
)</f>
        <v/>
      </c>
      <c r="N10" t="str" cm="1">
        <f t="array" ref="N10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0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0" t="str">
        <f>+_xlfn.CONCAT(CAT_UBIC[[#This Row],[BAHIA]],",",CAT_UBIC[[#This Row],[ZONA]],",",CAT_UBIC[[#This Row],[LADO]],",",CAT_UBIC[[#This Row],[ALTURA]])</f>
        <v>1,e,I,1</v>
      </c>
      <c r="T10" t="str">
        <v>1,e,I,1</v>
      </c>
    </row>
    <row r="11" spans="1:20">
      <c r="A11" t="s">
        <v>5541</v>
      </c>
      <c r="B11" t="s">
        <v>5541</v>
      </c>
      <c r="C11" t="s">
        <v>448</v>
      </c>
      <c r="D11" t="s">
        <v>492</v>
      </c>
      <c r="E11" t="s">
        <v>5560</v>
      </c>
      <c r="F11" t="s">
        <v>5561</v>
      </c>
      <c r="G11" t="s">
        <v>5690</v>
      </c>
      <c r="H11" t="s">
        <v>5690</v>
      </c>
      <c r="I11" t="s">
        <v>5690</v>
      </c>
      <c r="J11" t="s">
        <v>5690</v>
      </c>
      <c r="K11" t="s">
        <v>5690</v>
      </c>
      <c r="L11" t="str">
        <f>IFERROR(
    _xlfn.XLOOKUP(
        CAT_UBIC[[#This Row],[UBIC_KEY_TXT]],
        OCUPACION_UBIC[UBIC_KEY_TXT],
        OCUPACION_UBIC[TGO VIGENTE]
    ),
    ""
)</f>
        <v/>
      </c>
      <c r="M11" t="str">
        <f>IFERROR(
    _xlfn.XLOOKUP(
        CAT_UBIC[[#This Row],[UBIC_KEY_TXT]],
        OCUPACION_UBIC[UBIC_KEY_TXT],
        OCUPACION_UBIC[TGO VIGENTE]
    ),
    ""
)</f>
        <v/>
      </c>
      <c r="N11" t="str" cm="1">
        <f t="array" ref="N1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1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1" t="str">
        <f>+_xlfn.CONCAT(CAT_UBIC[[#This Row],[BAHIA]],",",CAT_UBIC[[#This Row],[ZONA]],",",CAT_UBIC[[#This Row],[LADO]],",",CAT_UBIC[[#This Row],[ALTURA]])</f>
        <v>1,e,D,1</v>
      </c>
      <c r="T11" t="str">
        <v>1,e,D,1</v>
      </c>
    </row>
    <row r="12" spans="1:20">
      <c r="A12" t="s">
        <v>5541</v>
      </c>
      <c r="B12" t="s">
        <v>5562</v>
      </c>
      <c r="C12" t="s">
        <v>444</v>
      </c>
      <c r="D12" t="s">
        <v>5527</v>
      </c>
      <c r="E12" t="s">
        <v>5563</v>
      </c>
      <c r="F12" t="s">
        <v>5564</v>
      </c>
      <c r="G12" t="s">
        <v>5690</v>
      </c>
      <c r="H12" t="s">
        <v>5690</v>
      </c>
      <c r="I12" t="s">
        <v>5690</v>
      </c>
      <c r="J12" t="s">
        <v>5690</v>
      </c>
      <c r="K12" t="s">
        <v>5690</v>
      </c>
      <c r="L12" t="str">
        <f>IFERROR(
    _xlfn.XLOOKUP(
        CAT_UBIC[[#This Row],[UBIC_KEY_TXT]],
        OCUPACION_UBIC[UBIC_KEY_TXT],
        OCUPACION_UBIC[TGO VIGENTE]
    ),
    ""
)</f>
        <v/>
      </c>
      <c r="M12" t="str">
        <f>IFERROR(
    _xlfn.XLOOKUP(
        CAT_UBIC[[#This Row],[UBIC_KEY_TXT]],
        OCUPACION_UBIC[UBIC_KEY_TXT],
        OCUPACION_UBIC[TGO VIGENTE]
    ),
    ""
)</f>
        <v/>
      </c>
      <c r="N12" t="str" cm="1">
        <f t="array" ref="N1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2" t="str">
        <f>+_xlfn.CONCAT(CAT_UBIC[[#This Row],[BAHIA]],",",CAT_UBIC[[#This Row],[ZONA]],",",CAT_UBIC[[#This Row],[LADO]],",",CAT_UBIC[[#This Row],[ALTURA]])</f>
        <v>1,a,I,2</v>
      </c>
      <c r="T12" t="str">
        <v>1,a,I,2</v>
      </c>
    </row>
    <row r="13" spans="1:20">
      <c r="A13" t="s">
        <v>5541</v>
      </c>
      <c r="B13" t="s">
        <v>5562</v>
      </c>
      <c r="C13" t="s">
        <v>444</v>
      </c>
      <c r="D13" t="s">
        <v>492</v>
      </c>
      <c r="E13" t="s">
        <v>5565</v>
      </c>
      <c r="F13" t="s">
        <v>5566</v>
      </c>
      <c r="G13" t="s">
        <v>5690</v>
      </c>
      <c r="H13" t="s">
        <v>5690</v>
      </c>
      <c r="I13" t="s">
        <v>5690</v>
      </c>
      <c r="J13" t="s">
        <v>5690</v>
      </c>
      <c r="K13" t="s">
        <v>5690</v>
      </c>
      <c r="L13" t="str">
        <f>IFERROR(
    _xlfn.XLOOKUP(
        CAT_UBIC[[#This Row],[UBIC_KEY_TXT]],
        OCUPACION_UBIC[UBIC_KEY_TXT],
        OCUPACION_UBIC[TGO VIGENTE]
    ),
    ""
)</f>
        <v/>
      </c>
      <c r="M13" t="str">
        <f>IFERROR(
    _xlfn.XLOOKUP(
        CAT_UBIC[[#This Row],[UBIC_KEY_TXT]],
        OCUPACION_UBIC[UBIC_KEY_TXT],
        OCUPACION_UBIC[TGO VIGENTE]
    ),
    ""
)</f>
        <v/>
      </c>
      <c r="N13" t="str" cm="1">
        <f t="array" ref="N1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3" t="str">
        <f>+_xlfn.CONCAT(CAT_UBIC[[#This Row],[BAHIA]],",",CAT_UBIC[[#This Row],[ZONA]],",",CAT_UBIC[[#This Row],[LADO]],",",CAT_UBIC[[#This Row],[ALTURA]])</f>
        <v>1,a,D,2</v>
      </c>
      <c r="T13" t="str">
        <v>1,a,D,2</v>
      </c>
    </row>
    <row r="14" spans="1:20">
      <c r="A14" t="s">
        <v>5541</v>
      </c>
      <c r="B14" t="s">
        <v>5562</v>
      </c>
      <c r="C14" t="s">
        <v>445</v>
      </c>
      <c r="D14" t="s">
        <v>5527</v>
      </c>
      <c r="E14" t="s">
        <v>5567</v>
      </c>
      <c r="F14" t="s">
        <v>5568</v>
      </c>
      <c r="G14" t="s">
        <v>5690</v>
      </c>
      <c r="H14" t="s">
        <v>5690</v>
      </c>
      <c r="I14" t="s">
        <v>5690</v>
      </c>
      <c r="J14" t="s">
        <v>5690</v>
      </c>
      <c r="K14" t="s">
        <v>5690</v>
      </c>
      <c r="L14" t="str">
        <f>IFERROR(
    _xlfn.XLOOKUP(
        CAT_UBIC[[#This Row],[UBIC_KEY_TXT]],
        OCUPACION_UBIC[UBIC_KEY_TXT],
        OCUPACION_UBIC[TGO VIGENTE]
    ),
    ""
)</f>
        <v/>
      </c>
      <c r="M14" t="str">
        <f>IFERROR(
    _xlfn.XLOOKUP(
        CAT_UBIC[[#This Row],[UBIC_KEY_TXT]],
        OCUPACION_UBIC[UBIC_KEY_TXT],
        OCUPACION_UBIC[TGO VIGENTE]
    ),
    ""
)</f>
        <v/>
      </c>
      <c r="N14" t="str" cm="1">
        <f t="array" ref="N14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4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4" t="str">
        <f>+_xlfn.CONCAT(CAT_UBIC[[#This Row],[BAHIA]],",",CAT_UBIC[[#This Row],[ZONA]],",",CAT_UBIC[[#This Row],[LADO]],",",CAT_UBIC[[#This Row],[ALTURA]])</f>
        <v>1,b,I,2</v>
      </c>
      <c r="T14" t="str">
        <v>1,b,I,2</v>
      </c>
    </row>
    <row r="15" spans="1:20">
      <c r="A15" t="s">
        <v>5541</v>
      </c>
      <c r="B15" t="s">
        <v>5562</v>
      </c>
      <c r="C15" t="s">
        <v>445</v>
      </c>
      <c r="D15" t="s">
        <v>492</v>
      </c>
      <c r="E15" t="s">
        <v>5569</v>
      </c>
      <c r="F15" t="s">
        <v>5570</v>
      </c>
      <c r="G15" t="s">
        <v>5690</v>
      </c>
      <c r="H15" t="s">
        <v>5690</v>
      </c>
      <c r="I15" t="s">
        <v>5690</v>
      </c>
      <c r="J15" t="s">
        <v>5690</v>
      </c>
      <c r="K15" t="s">
        <v>5690</v>
      </c>
      <c r="L15" t="str">
        <f>IFERROR(
    _xlfn.XLOOKUP(
        CAT_UBIC[[#This Row],[UBIC_KEY_TXT]],
        OCUPACION_UBIC[UBIC_KEY_TXT],
        OCUPACION_UBIC[TGO VIGENTE]
    ),
    ""
)</f>
        <v/>
      </c>
      <c r="M15" t="str">
        <f>IFERROR(
    _xlfn.XLOOKUP(
        CAT_UBIC[[#This Row],[UBIC_KEY_TXT]],
        OCUPACION_UBIC[UBIC_KEY_TXT],
        OCUPACION_UBIC[TGO VIGENTE]
    ),
    ""
)</f>
        <v/>
      </c>
      <c r="N15" t="str" cm="1">
        <f t="array" ref="N15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5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5" t="str">
        <f>+_xlfn.CONCAT(CAT_UBIC[[#This Row],[BAHIA]],",",CAT_UBIC[[#This Row],[ZONA]],",",CAT_UBIC[[#This Row],[LADO]],",",CAT_UBIC[[#This Row],[ALTURA]])</f>
        <v>1,b,D,2</v>
      </c>
      <c r="T15" t="str">
        <v>1,b,D,2</v>
      </c>
    </row>
    <row r="16" spans="1:20">
      <c r="A16" t="s">
        <v>5541</v>
      </c>
      <c r="B16" t="s">
        <v>5562</v>
      </c>
      <c r="C16" t="s">
        <v>446</v>
      </c>
      <c r="D16" t="s">
        <v>5527</v>
      </c>
      <c r="E16" t="s">
        <v>5571</v>
      </c>
      <c r="F16" t="s">
        <v>5572</v>
      </c>
      <c r="G16" t="s">
        <v>5690</v>
      </c>
      <c r="H16" t="s">
        <v>5690</v>
      </c>
      <c r="I16" t="s">
        <v>5690</v>
      </c>
      <c r="J16" t="s">
        <v>5690</v>
      </c>
      <c r="K16" t="s">
        <v>5690</v>
      </c>
      <c r="L16" t="str">
        <f>IFERROR(
    _xlfn.XLOOKUP(
        CAT_UBIC[[#This Row],[UBIC_KEY_TXT]],
        OCUPACION_UBIC[UBIC_KEY_TXT],
        OCUPACION_UBIC[TGO VIGENTE]
    ),
    ""
)</f>
        <v/>
      </c>
      <c r="M16" t="str">
        <f>IFERROR(
    _xlfn.XLOOKUP(
        CAT_UBIC[[#This Row],[UBIC_KEY_TXT]],
        OCUPACION_UBIC[UBIC_KEY_TXT],
        OCUPACION_UBIC[TGO VIGENTE]
    ),
    ""
)</f>
        <v/>
      </c>
      <c r="N16" t="str" cm="1">
        <f t="array" ref="N16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6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6" t="str">
        <f>+_xlfn.CONCAT(CAT_UBIC[[#This Row],[BAHIA]],",",CAT_UBIC[[#This Row],[ZONA]],",",CAT_UBIC[[#This Row],[LADO]],",",CAT_UBIC[[#This Row],[ALTURA]])</f>
        <v>1,c,I,2</v>
      </c>
      <c r="T16" t="str">
        <v>1,c,I,2</v>
      </c>
    </row>
    <row r="17" spans="1:20">
      <c r="A17" t="s">
        <v>5541</v>
      </c>
      <c r="B17" t="s">
        <v>5562</v>
      </c>
      <c r="C17" t="s">
        <v>446</v>
      </c>
      <c r="D17" t="s">
        <v>492</v>
      </c>
      <c r="E17" t="s">
        <v>5573</v>
      </c>
      <c r="F17" t="s">
        <v>5574</v>
      </c>
      <c r="G17" t="s">
        <v>5690</v>
      </c>
      <c r="H17" t="s">
        <v>5690</v>
      </c>
      <c r="I17" t="s">
        <v>5690</v>
      </c>
      <c r="J17" t="s">
        <v>5690</v>
      </c>
      <c r="K17" t="s">
        <v>5690</v>
      </c>
      <c r="L17" t="str">
        <f>IFERROR(
    _xlfn.XLOOKUP(
        CAT_UBIC[[#This Row],[UBIC_KEY_TXT]],
        OCUPACION_UBIC[UBIC_KEY_TXT],
        OCUPACION_UBIC[TGO VIGENTE]
    ),
    ""
)</f>
        <v/>
      </c>
      <c r="M17" t="str">
        <f>IFERROR(
    _xlfn.XLOOKUP(
        CAT_UBIC[[#This Row],[UBIC_KEY_TXT]],
        OCUPACION_UBIC[UBIC_KEY_TXT],
        OCUPACION_UBIC[TGO VIGENTE]
    ),
    ""
)</f>
        <v/>
      </c>
      <c r="N17" t="str" cm="1">
        <f t="array" ref="N17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7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7" t="str">
        <f>+_xlfn.CONCAT(CAT_UBIC[[#This Row],[BAHIA]],",",CAT_UBIC[[#This Row],[ZONA]],",",CAT_UBIC[[#This Row],[LADO]],",",CAT_UBIC[[#This Row],[ALTURA]])</f>
        <v>1,c,D,2</v>
      </c>
      <c r="T17" t="str">
        <v>1,c,D,2</v>
      </c>
    </row>
    <row r="18" spans="1:20">
      <c r="A18" t="s">
        <v>5541</v>
      </c>
      <c r="B18" t="s">
        <v>5562</v>
      </c>
      <c r="C18" t="s">
        <v>447</v>
      </c>
      <c r="D18" t="s">
        <v>5527</v>
      </c>
      <c r="E18" t="s">
        <v>5575</v>
      </c>
      <c r="F18" t="s">
        <v>5576</v>
      </c>
      <c r="G18" t="s">
        <v>5690</v>
      </c>
      <c r="H18" t="s">
        <v>5690</v>
      </c>
      <c r="I18" t="s">
        <v>5690</v>
      </c>
      <c r="J18" t="s">
        <v>5690</v>
      </c>
      <c r="K18" t="s">
        <v>5690</v>
      </c>
      <c r="L18" t="str">
        <f>IFERROR(
    _xlfn.XLOOKUP(
        CAT_UBIC[[#This Row],[UBIC_KEY_TXT]],
        OCUPACION_UBIC[UBIC_KEY_TXT],
        OCUPACION_UBIC[TGO VIGENTE]
    ),
    ""
)</f>
        <v/>
      </c>
      <c r="M18" t="str">
        <f>IFERROR(
    _xlfn.XLOOKUP(
        CAT_UBIC[[#This Row],[UBIC_KEY_TXT]],
        OCUPACION_UBIC[UBIC_KEY_TXT],
        OCUPACION_UBIC[TGO VIGENTE]
    ),
    ""
)</f>
        <v/>
      </c>
      <c r="N18" t="str" cm="1">
        <f t="array" ref="N18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8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8" t="str">
        <f>+_xlfn.CONCAT(CAT_UBIC[[#This Row],[BAHIA]],",",CAT_UBIC[[#This Row],[ZONA]],",",CAT_UBIC[[#This Row],[LADO]],",",CAT_UBIC[[#This Row],[ALTURA]])</f>
        <v>1,d,I,2</v>
      </c>
      <c r="T18" t="str">
        <v>1,d,I,2</v>
      </c>
    </row>
    <row r="19" spans="1:20">
      <c r="A19" t="s">
        <v>5541</v>
      </c>
      <c r="B19" t="s">
        <v>5562</v>
      </c>
      <c r="C19" t="s">
        <v>447</v>
      </c>
      <c r="D19" t="s">
        <v>492</v>
      </c>
      <c r="E19" t="s">
        <v>5577</v>
      </c>
      <c r="F19" t="s">
        <v>5578</v>
      </c>
      <c r="G19" t="s">
        <v>5690</v>
      </c>
      <c r="H19" t="s">
        <v>5690</v>
      </c>
      <c r="I19" t="s">
        <v>5690</v>
      </c>
      <c r="J19" t="s">
        <v>5690</v>
      </c>
      <c r="K19" t="s">
        <v>5690</v>
      </c>
      <c r="L19" t="str">
        <f>IFERROR(
    _xlfn.XLOOKUP(
        CAT_UBIC[[#This Row],[UBIC_KEY_TXT]],
        OCUPACION_UBIC[UBIC_KEY_TXT],
        OCUPACION_UBIC[TGO VIGENTE]
    ),
    ""
)</f>
        <v/>
      </c>
      <c r="M19" t="str">
        <f>IFERROR(
    _xlfn.XLOOKUP(
        CAT_UBIC[[#This Row],[UBIC_KEY_TXT]],
        OCUPACION_UBIC[UBIC_KEY_TXT],
        OCUPACION_UBIC[TGO VIGENTE]
    ),
    ""
)</f>
        <v/>
      </c>
      <c r="N19" t="str" cm="1">
        <f t="array" ref="N19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19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19" t="str">
        <f>+_xlfn.CONCAT(CAT_UBIC[[#This Row],[BAHIA]],",",CAT_UBIC[[#This Row],[ZONA]],",",CAT_UBIC[[#This Row],[LADO]],",",CAT_UBIC[[#This Row],[ALTURA]])</f>
        <v>1,d,D,2</v>
      </c>
      <c r="T19" t="str">
        <v>1,d,D,2</v>
      </c>
    </row>
    <row r="20" spans="1:20">
      <c r="A20" t="s">
        <v>5541</v>
      </c>
      <c r="B20" t="s">
        <v>5562</v>
      </c>
      <c r="C20" t="s">
        <v>448</v>
      </c>
      <c r="D20" t="s">
        <v>5527</v>
      </c>
      <c r="E20" t="s">
        <v>5579</v>
      </c>
      <c r="F20" t="s">
        <v>5580</v>
      </c>
      <c r="G20" t="s">
        <v>5690</v>
      </c>
      <c r="H20" t="s">
        <v>5690</v>
      </c>
      <c r="I20" t="s">
        <v>5690</v>
      </c>
      <c r="J20" t="s">
        <v>5690</v>
      </c>
      <c r="K20" t="s">
        <v>5690</v>
      </c>
      <c r="L20" t="str">
        <f>IFERROR(
    _xlfn.XLOOKUP(
        CAT_UBIC[[#This Row],[UBIC_KEY_TXT]],
        OCUPACION_UBIC[UBIC_KEY_TXT],
        OCUPACION_UBIC[TGO VIGENTE]
    ),
    ""
)</f>
        <v/>
      </c>
      <c r="M20" t="str">
        <f>IFERROR(
    _xlfn.XLOOKUP(
        CAT_UBIC[[#This Row],[UBIC_KEY_TXT]],
        OCUPACION_UBIC[UBIC_KEY_TXT],
        OCUPACION_UBIC[TGO VIGENTE]
    ),
    ""
)</f>
        <v/>
      </c>
      <c r="N20" t="str" cm="1">
        <f t="array" ref="N20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0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0" t="str">
        <f>+_xlfn.CONCAT(CAT_UBIC[[#This Row],[BAHIA]],",",CAT_UBIC[[#This Row],[ZONA]],",",CAT_UBIC[[#This Row],[LADO]],",",CAT_UBIC[[#This Row],[ALTURA]])</f>
        <v>1,e,I,2</v>
      </c>
      <c r="T20" t="str">
        <v>1,e,I,2</v>
      </c>
    </row>
    <row r="21" spans="1:20">
      <c r="A21" t="s">
        <v>5541</v>
      </c>
      <c r="B21" t="s">
        <v>5562</v>
      </c>
      <c r="C21" t="s">
        <v>448</v>
      </c>
      <c r="D21" t="s">
        <v>492</v>
      </c>
      <c r="E21" t="s">
        <v>5581</v>
      </c>
      <c r="F21" t="s">
        <v>5582</v>
      </c>
      <c r="G21" t="s">
        <v>5690</v>
      </c>
      <c r="H21" t="s">
        <v>5690</v>
      </c>
      <c r="I21" t="s">
        <v>5690</v>
      </c>
      <c r="J21" t="s">
        <v>5690</v>
      </c>
      <c r="K21" t="s">
        <v>5690</v>
      </c>
      <c r="L21" t="str">
        <f>IFERROR(
    _xlfn.XLOOKUP(
        CAT_UBIC[[#This Row],[UBIC_KEY_TXT]],
        OCUPACION_UBIC[UBIC_KEY_TXT],
        OCUPACION_UBIC[TGO VIGENTE]
    ),
    ""
)</f>
        <v/>
      </c>
      <c r="M21" t="str">
        <f>IFERROR(
    _xlfn.XLOOKUP(
        CAT_UBIC[[#This Row],[UBIC_KEY_TXT]],
        OCUPACION_UBIC[UBIC_KEY_TXT],
        OCUPACION_UBIC[TGO VIGENTE]
    ),
    ""
)</f>
        <v/>
      </c>
      <c r="N21" t="str" cm="1">
        <f t="array" ref="N2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1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1" t="str">
        <f>+_xlfn.CONCAT(CAT_UBIC[[#This Row],[BAHIA]],",",CAT_UBIC[[#This Row],[ZONA]],",",CAT_UBIC[[#This Row],[LADO]],",",CAT_UBIC[[#This Row],[ALTURA]])</f>
        <v>1,e,D,2</v>
      </c>
      <c r="T21" t="str">
        <v>1,e,D,2</v>
      </c>
    </row>
    <row r="22" spans="1:20">
      <c r="A22" t="s">
        <v>5562</v>
      </c>
      <c r="B22" t="s">
        <v>5541</v>
      </c>
      <c r="C22" t="s">
        <v>444</v>
      </c>
      <c r="D22" t="s">
        <v>5527</v>
      </c>
      <c r="E22" t="s">
        <v>5583</v>
      </c>
      <c r="F22" t="s">
        <v>5584</v>
      </c>
      <c r="G22" t="s">
        <v>5690</v>
      </c>
      <c r="H22" t="s">
        <v>5690</v>
      </c>
      <c r="I22" t="s">
        <v>5690</v>
      </c>
      <c r="J22" t="s">
        <v>5690</v>
      </c>
      <c r="K22" t="s">
        <v>5690</v>
      </c>
      <c r="L22" t="str">
        <f>IFERROR(
    _xlfn.XLOOKUP(
        CAT_UBIC[[#This Row],[UBIC_KEY_TXT]],
        OCUPACION_UBIC[UBIC_KEY_TXT],
        OCUPACION_UBIC[TGO VIGENTE]
    ),
    ""
)</f>
        <v/>
      </c>
      <c r="M22" t="str">
        <f>IFERROR(
    _xlfn.XLOOKUP(
        CAT_UBIC[[#This Row],[UBIC_KEY_TXT]],
        OCUPACION_UBIC[UBIC_KEY_TXT],
        OCUPACION_UBIC[TGO VIGENTE]
    ),
    ""
)</f>
        <v/>
      </c>
      <c r="N22" t="str" cm="1">
        <f t="array" ref="N2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2" t="str">
        <f>+_xlfn.CONCAT(CAT_UBIC[[#This Row],[BAHIA]],",",CAT_UBIC[[#This Row],[ZONA]],",",CAT_UBIC[[#This Row],[LADO]],",",CAT_UBIC[[#This Row],[ALTURA]])</f>
        <v>2,a,I,1</v>
      </c>
      <c r="T22" t="str">
        <v>2,a,I,1</v>
      </c>
    </row>
    <row r="23" spans="1:20">
      <c r="A23" t="s">
        <v>5562</v>
      </c>
      <c r="B23" t="s">
        <v>5541</v>
      </c>
      <c r="C23" t="s">
        <v>444</v>
      </c>
      <c r="D23" t="s">
        <v>492</v>
      </c>
      <c r="E23" t="s">
        <v>5585</v>
      </c>
      <c r="F23" t="s">
        <v>5586</v>
      </c>
      <c r="G23" t="s">
        <v>5690</v>
      </c>
      <c r="H23" t="s">
        <v>5690</v>
      </c>
      <c r="I23" t="s">
        <v>5690</v>
      </c>
      <c r="J23" t="s">
        <v>5690</v>
      </c>
      <c r="K23" t="s">
        <v>5690</v>
      </c>
      <c r="L23" t="str">
        <f>IFERROR(
    _xlfn.XLOOKUP(
        CAT_UBIC[[#This Row],[UBIC_KEY_TXT]],
        OCUPACION_UBIC[UBIC_KEY_TXT],
        OCUPACION_UBIC[TGO VIGENTE]
    ),
    ""
)</f>
        <v/>
      </c>
      <c r="M23" t="str">
        <f>IFERROR(
    _xlfn.XLOOKUP(
        CAT_UBIC[[#This Row],[UBIC_KEY_TXT]],
        OCUPACION_UBIC[UBIC_KEY_TXT],
        OCUPACION_UBIC[TGO VIGENTE]
    ),
    ""
)</f>
        <v/>
      </c>
      <c r="N23" t="str" cm="1">
        <f t="array" ref="N2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3" t="str">
        <f>+_xlfn.CONCAT(CAT_UBIC[[#This Row],[BAHIA]],",",CAT_UBIC[[#This Row],[ZONA]],",",CAT_UBIC[[#This Row],[LADO]],",",CAT_UBIC[[#This Row],[ALTURA]])</f>
        <v>2,a,D,1</v>
      </c>
      <c r="T23" t="str">
        <v>2,a,D,1</v>
      </c>
    </row>
    <row r="24" spans="1:20">
      <c r="A24" t="s">
        <v>5562</v>
      </c>
      <c r="B24" t="s">
        <v>5541</v>
      </c>
      <c r="C24" t="s">
        <v>445</v>
      </c>
      <c r="D24" t="s">
        <v>5527</v>
      </c>
      <c r="E24" t="s">
        <v>5587</v>
      </c>
      <c r="F24" t="s">
        <v>5588</v>
      </c>
      <c r="G24" t="s">
        <v>5690</v>
      </c>
      <c r="H24" t="s">
        <v>5690</v>
      </c>
      <c r="I24" t="s">
        <v>5690</v>
      </c>
      <c r="J24" t="s">
        <v>5690</v>
      </c>
      <c r="K24" t="s">
        <v>5690</v>
      </c>
      <c r="L24" t="str">
        <f>IFERROR(
    _xlfn.XLOOKUP(
        CAT_UBIC[[#This Row],[UBIC_KEY_TXT]],
        OCUPACION_UBIC[UBIC_KEY_TXT],
        OCUPACION_UBIC[TGO VIGENTE]
    ),
    ""
)</f>
        <v/>
      </c>
      <c r="M24" t="str">
        <f>IFERROR(
    _xlfn.XLOOKUP(
        CAT_UBIC[[#This Row],[UBIC_KEY_TXT]],
        OCUPACION_UBIC[UBIC_KEY_TXT],
        OCUPACION_UBIC[TGO VIGENTE]
    ),
    ""
)</f>
        <v/>
      </c>
      <c r="N24" t="str" cm="1">
        <f t="array" ref="N24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4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4" t="str">
        <f>+_xlfn.CONCAT(CAT_UBIC[[#This Row],[BAHIA]],",",CAT_UBIC[[#This Row],[ZONA]],",",CAT_UBIC[[#This Row],[LADO]],",",CAT_UBIC[[#This Row],[ALTURA]])</f>
        <v>2,b,I,1</v>
      </c>
      <c r="T24" t="str">
        <v>2,b,I,1</v>
      </c>
    </row>
    <row r="25" spans="1:20">
      <c r="A25" t="s">
        <v>5562</v>
      </c>
      <c r="B25" t="s">
        <v>5541</v>
      </c>
      <c r="C25" t="s">
        <v>445</v>
      </c>
      <c r="D25" t="s">
        <v>492</v>
      </c>
      <c r="E25" t="s">
        <v>5589</v>
      </c>
      <c r="F25" t="s">
        <v>5590</v>
      </c>
      <c r="G25" t="s">
        <v>5690</v>
      </c>
      <c r="H25" t="s">
        <v>5690</v>
      </c>
      <c r="I25" t="s">
        <v>5690</v>
      </c>
      <c r="J25" t="s">
        <v>5690</v>
      </c>
      <c r="K25" t="s">
        <v>5690</v>
      </c>
      <c r="L25" t="str">
        <f>IFERROR(
    _xlfn.XLOOKUP(
        CAT_UBIC[[#This Row],[UBIC_KEY_TXT]],
        OCUPACION_UBIC[UBIC_KEY_TXT],
        OCUPACION_UBIC[TGO VIGENTE]
    ),
    ""
)</f>
        <v/>
      </c>
      <c r="M25" t="str">
        <f>IFERROR(
    _xlfn.XLOOKUP(
        CAT_UBIC[[#This Row],[UBIC_KEY_TXT]],
        OCUPACION_UBIC[UBIC_KEY_TXT],
        OCUPACION_UBIC[TGO VIGENTE]
    ),
    ""
)</f>
        <v/>
      </c>
      <c r="N25" t="str" cm="1">
        <f t="array" ref="N25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5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5" t="str">
        <f>+_xlfn.CONCAT(CAT_UBIC[[#This Row],[BAHIA]],",",CAT_UBIC[[#This Row],[ZONA]],",",CAT_UBIC[[#This Row],[LADO]],",",CAT_UBIC[[#This Row],[ALTURA]])</f>
        <v>2,b,D,1</v>
      </c>
      <c r="T25" t="str">
        <v>2,b,D,1</v>
      </c>
    </row>
    <row r="26" spans="1:20">
      <c r="A26" t="s">
        <v>5562</v>
      </c>
      <c r="B26" t="s">
        <v>5541</v>
      </c>
      <c r="C26" t="s">
        <v>446</v>
      </c>
      <c r="D26" t="s">
        <v>5527</v>
      </c>
      <c r="E26" t="s">
        <v>5591</v>
      </c>
      <c r="F26" t="s">
        <v>5592</v>
      </c>
      <c r="G26" t="s">
        <v>5690</v>
      </c>
      <c r="H26" t="s">
        <v>5690</v>
      </c>
      <c r="I26" t="s">
        <v>5690</v>
      </c>
      <c r="J26" t="s">
        <v>5690</v>
      </c>
      <c r="K26" t="s">
        <v>5690</v>
      </c>
      <c r="L26" t="str">
        <f>IFERROR(
    _xlfn.XLOOKUP(
        CAT_UBIC[[#This Row],[UBIC_KEY_TXT]],
        OCUPACION_UBIC[UBIC_KEY_TXT],
        OCUPACION_UBIC[TGO VIGENTE]
    ),
    ""
)</f>
        <v/>
      </c>
      <c r="M26" t="str">
        <f>IFERROR(
    _xlfn.XLOOKUP(
        CAT_UBIC[[#This Row],[UBIC_KEY_TXT]],
        OCUPACION_UBIC[UBIC_KEY_TXT],
        OCUPACION_UBIC[TGO VIGENTE]
    ),
    ""
)</f>
        <v/>
      </c>
      <c r="N26" t="str" cm="1">
        <f t="array" ref="N26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6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6" t="str">
        <f>+_xlfn.CONCAT(CAT_UBIC[[#This Row],[BAHIA]],",",CAT_UBIC[[#This Row],[ZONA]],",",CAT_UBIC[[#This Row],[LADO]],",",CAT_UBIC[[#This Row],[ALTURA]])</f>
        <v>2,c,I,1</v>
      </c>
      <c r="T26" t="str">
        <v>2,c,I,1</v>
      </c>
    </row>
    <row r="27" spans="1:20">
      <c r="A27" t="s">
        <v>5562</v>
      </c>
      <c r="B27" t="s">
        <v>5541</v>
      </c>
      <c r="C27" t="s">
        <v>446</v>
      </c>
      <c r="D27" t="s">
        <v>492</v>
      </c>
      <c r="E27" t="s">
        <v>5593</v>
      </c>
      <c r="F27" t="s">
        <v>5594</v>
      </c>
      <c r="G27" t="s">
        <v>5690</v>
      </c>
      <c r="H27" t="s">
        <v>5690</v>
      </c>
      <c r="I27" t="s">
        <v>5690</v>
      </c>
      <c r="J27" t="s">
        <v>5690</v>
      </c>
      <c r="K27" t="s">
        <v>5690</v>
      </c>
      <c r="L27" t="str">
        <f>IFERROR(
    _xlfn.XLOOKUP(
        CAT_UBIC[[#This Row],[UBIC_KEY_TXT]],
        OCUPACION_UBIC[UBIC_KEY_TXT],
        OCUPACION_UBIC[TGO VIGENTE]
    ),
    ""
)</f>
        <v/>
      </c>
      <c r="M27" t="str">
        <f>IFERROR(
    _xlfn.XLOOKUP(
        CAT_UBIC[[#This Row],[UBIC_KEY_TXT]],
        OCUPACION_UBIC[UBIC_KEY_TXT],
        OCUPACION_UBIC[TGO VIGENTE]
    ),
    ""
)</f>
        <v/>
      </c>
      <c r="N27" t="str" cm="1">
        <f t="array" ref="N27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7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7" t="str">
        <f>+_xlfn.CONCAT(CAT_UBIC[[#This Row],[BAHIA]],",",CAT_UBIC[[#This Row],[ZONA]],",",CAT_UBIC[[#This Row],[LADO]],",",CAT_UBIC[[#This Row],[ALTURA]])</f>
        <v>2,c,D,1</v>
      </c>
      <c r="T27" t="str">
        <v>2,c,D,1</v>
      </c>
    </row>
    <row r="28" spans="1:20">
      <c r="A28" t="s">
        <v>5562</v>
      </c>
      <c r="B28" t="s">
        <v>5541</v>
      </c>
      <c r="C28" t="s">
        <v>447</v>
      </c>
      <c r="D28" t="s">
        <v>5527</v>
      </c>
      <c r="E28" t="s">
        <v>5595</v>
      </c>
      <c r="F28" t="s">
        <v>5596</v>
      </c>
      <c r="G28" t="s">
        <v>5690</v>
      </c>
      <c r="H28" t="s">
        <v>5690</v>
      </c>
      <c r="I28" t="s">
        <v>5690</v>
      </c>
      <c r="J28" t="s">
        <v>5690</v>
      </c>
      <c r="K28" t="s">
        <v>5690</v>
      </c>
      <c r="L28" t="str">
        <f>IFERROR(
    _xlfn.XLOOKUP(
        CAT_UBIC[[#This Row],[UBIC_KEY_TXT]],
        OCUPACION_UBIC[UBIC_KEY_TXT],
        OCUPACION_UBIC[TGO VIGENTE]
    ),
    ""
)</f>
        <v/>
      </c>
      <c r="M28" t="str">
        <f>IFERROR(
    _xlfn.XLOOKUP(
        CAT_UBIC[[#This Row],[UBIC_KEY_TXT]],
        OCUPACION_UBIC[UBIC_KEY_TXT],
        OCUPACION_UBIC[TGO VIGENTE]
    ),
    ""
)</f>
        <v/>
      </c>
      <c r="N28" t="str" cm="1">
        <f t="array" ref="N28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8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8" t="str">
        <f>+_xlfn.CONCAT(CAT_UBIC[[#This Row],[BAHIA]],",",CAT_UBIC[[#This Row],[ZONA]],",",CAT_UBIC[[#This Row],[LADO]],",",CAT_UBIC[[#This Row],[ALTURA]])</f>
        <v>2,d,I,1</v>
      </c>
      <c r="T28" t="str">
        <v>2,d,I,1</v>
      </c>
    </row>
    <row r="29" spans="1:20">
      <c r="A29" t="s">
        <v>5562</v>
      </c>
      <c r="B29" t="s">
        <v>5541</v>
      </c>
      <c r="C29" t="s">
        <v>447</v>
      </c>
      <c r="D29" t="s">
        <v>492</v>
      </c>
      <c r="E29" t="s">
        <v>5597</v>
      </c>
      <c r="F29" t="s">
        <v>5598</v>
      </c>
      <c r="G29" t="s">
        <v>5690</v>
      </c>
      <c r="H29" t="s">
        <v>5690</v>
      </c>
      <c r="I29" t="s">
        <v>5690</v>
      </c>
      <c r="J29" t="s">
        <v>5690</v>
      </c>
      <c r="K29" t="s">
        <v>5690</v>
      </c>
      <c r="L29" t="str">
        <f>IFERROR(
    _xlfn.XLOOKUP(
        CAT_UBIC[[#This Row],[UBIC_KEY_TXT]],
        OCUPACION_UBIC[UBIC_KEY_TXT],
        OCUPACION_UBIC[TGO VIGENTE]
    ),
    ""
)</f>
        <v/>
      </c>
      <c r="M29" t="str">
        <f>IFERROR(
    _xlfn.XLOOKUP(
        CAT_UBIC[[#This Row],[UBIC_KEY_TXT]],
        OCUPACION_UBIC[UBIC_KEY_TXT],
        OCUPACION_UBIC[TGO VIGENTE]
    ),
    ""
)</f>
        <v/>
      </c>
      <c r="N29" t="str" cm="1">
        <f t="array" ref="N29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29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29" t="str">
        <f>+_xlfn.CONCAT(CAT_UBIC[[#This Row],[BAHIA]],",",CAT_UBIC[[#This Row],[ZONA]],",",CAT_UBIC[[#This Row],[LADO]],",",CAT_UBIC[[#This Row],[ALTURA]])</f>
        <v>2,d,D,1</v>
      </c>
      <c r="T29" t="str">
        <v>2,d,D,1</v>
      </c>
    </row>
    <row r="30" spans="1:20">
      <c r="A30" t="s">
        <v>5562</v>
      </c>
      <c r="B30" t="s">
        <v>5541</v>
      </c>
      <c r="C30" t="s">
        <v>448</v>
      </c>
      <c r="D30" t="s">
        <v>5527</v>
      </c>
      <c r="E30" t="s">
        <v>5599</v>
      </c>
      <c r="F30" t="s">
        <v>5600</v>
      </c>
      <c r="G30" t="s">
        <v>5690</v>
      </c>
      <c r="H30" t="s">
        <v>5690</v>
      </c>
      <c r="I30" t="s">
        <v>5690</v>
      </c>
      <c r="J30" t="s">
        <v>5690</v>
      </c>
      <c r="K30" t="s">
        <v>5690</v>
      </c>
      <c r="L30" t="str">
        <f>IFERROR(
    _xlfn.XLOOKUP(
        CAT_UBIC[[#This Row],[UBIC_KEY_TXT]],
        OCUPACION_UBIC[UBIC_KEY_TXT],
        OCUPACION_UBIC[TGO VIGENTE]
    ),
    ""
)</f>
        <v/>
      </c>
      <c r="M30" t="str">
        <f>IFERROR(
    _xlfn.XLOOKUP(
        CAT_UBIC[[#This Row],[UBIC_KEY_TXT]],
        OCUPACION_UBIC[UBIC_KEY_TXT],
        OCUPACION_UBIC[TGO VIGENTE]
    ),
    ""
)</f>
        <v/>
      </c>
      <c r="N30" t="str" cm="1">
        <f t="array" ref="N30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0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0" t="str">
        <f>+_xlfn.CONCAT(CAT_UBIC[[#This Row],[BAHIA]],",",CAT_UBIC[[#This Row],[ZONA]],",",CAT_UBIC[[#This Row],[LADO]],",",CAT_UBIC[[#This Row],[ALTURA]])</f>
        <v>2,e,I,1</v>
      </c>
      <c r="T30" t="str">
        <v>2,e,I,1</v>
      </c>
    </row>
    <row r="31" spans="1:20">
      <c r="A31" t="s">
        <v>5562</v>
      </c>
      <c r="B31" t="s">
        <v>5541</v>
      </c>
      <c r="C31" t="s">
        <v>448</v>
      </c>
      <c r="D31" t="s">
        <v>492</v>
      </c>
      <c r="E31" t="s">
        <v>5601</v>
      </c>
      <c r="F31" t="s">
        <v>5602</v>
      </c>
      <c r="G31" t="s">
        <v>5690</v>
      </c>
      <c r="H31" t="s">
        <v>5690</v>
      </c>
      <c r="I31" t="s">
        <v>5690</v>
      </c>
      <c r="J31" t="s">
        <v>5690</v>
      </c>
      <c r="K31" t="s">
        <v>5690</v>
      </c>
      <c r="L31" t="str">
        <f>IFERROR(
    _xlfn.XLOOKUP(
        CAT_UBIC[[#This Row],[UBIC_KEY_TXT]],
        OCUPACION_UBIC[UBIC_KEY_TXT],
        OCUPACION_UBIC[TGO VIGENTE]
    ),
    ""
)</f>
        <v/>
      </c>
      <c r="M31" t="str">
        <f>IFERROR(
    _xlfn.XLOOKUP(
        CAT_UBIC[[#This Row],[UBIC_KEY_TXT]],
        OCUPACION_UBIC[UBIC_KEY_TXT],
        OCUPACION_UBIC[TGO VIGENTE]
    ),
    ""
)</f>
        <v/>
      </c>
      <c r="N31" t="str" cm="1">
        <f t="array" ref="N3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1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1" t="str">
        <f>+_xlfn.CONCAT(CAT_UBIC[[#This Row],[BAHIA]],",",CAT_UBIC[[#This Row],[ZONA]],",",CAT_UBIC[[#This Row],[LADO]],",",CAT_UBIC[[#This Row],[ALTURA]])</f>
        <v>2,e,D,1</v>
      </c>
      <c r="T31" t="str">
        <v>2,e,D,1</v>
      </c>
    </row>
    <row r="32" spans="1:20">
      <c r="A32" t="s">
        <v>5562</v>
      </c>
      <c r="B32" t="s">
        <v>5541</v>
      </c>
      <c r="C32" t="s">
        <v>464</v>
      </c>
      <c r="D32" t="s">
        <v>5527</v>
      </c>
      <c r="E32" t="s">
        <v>5603</v>
      </c>
      <c r="F32" t="s">
        <v>5604</v>
      </c>
      <c r="G32" t="s">
        <v>5690</v>
      </c>
      <c r="H32" t="s">
        <v>5690</v>
      </c>
      <c r="I32" t="s">
        <v>5690</v>
      </c>
      <c r="J32" t="s">
        <v>5690</v>
      </c>
      <c r="K32" t="s">
        <v>5690</v>
      </c>
      <c r="L32" t="str">
        <f>IFERROR(
    _xlfn.XLOOKUP(
        CAT_UBIC[[#This Row],[UBIC_KEY_TXT]],
        OCUPACION_UBIC[UBIC_KEY_TXT],
        OCUPACION_UBIC[TGO VIGENTE]
    ),
    ""
)</f>
        <v/>
      </c>
      <c r="M32" t="str">
        <f>IFERROR(
    _xlfn.XLOOKUP(
        CAT_UBIC[[#This Row],[UBIC_KEY_TXT]],
        OCUPACION_UBIC[UBIC_KEY_TXT],
        OCUPACION_UBIC[TGO VIGENTE]
    ),
    ""
)</f>
        <v/>
      </c>
      <c r="N32" t="str" cm="1">
        <f t="array" ref="N3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2" t="str">
        <f>+_xlfn.CONCAT(CAT_UBIC[[#This Row],[BAHIA]],",",CAT_UBIC[[#This Row],[ZONA]],",",CAT_UBIC[[#This Row],[LADO]],",",CAT_UBIC[[#This Row],[ALTURA]])</f>
        <v>2,f,I,1</v>
      </c>
      <c r="T32" t="str">
        <v>2,f,D,1</v>
      </c>
    </row>
    <row r="33" spans="1:20">
      <c r="A33" t="s">
        <v>5562</v>
      </c>
      <c r="B33" t="s">
        <v>5541</v>
      </c>
      <c r="C33" t="s">
        <v>464</v>
      </c>
      <c r="D33" t="s">
        <v>492</v>
      </c>
      <c r="E33" t="s">
        <v>5605</v>
      </c>
      <c r="F33" t="s">
        <v>5606</v>
      </c>
      <c r="G33" t="s">
        <v>5690</v>
      </c>
      <c r="H33" t="s">
        <v>5690</v>
      </c>
      <c r="I33" t="s">
        <v>5690</v>
      </c>
      <c r="J33" t="s">
        <v>5690</v>
      </c>
      <c r="K33" t="s">
        <v>5690</v>
      </c>
      <c r="L33" t="str">
        <f>IFERROR(
    _xlfn.XLOOKUP(
        CAT_UBIC[[#This Row],[UBIC_KEY_TXT]],
        OCUPACION_UBIC[UBIC_KEY_TXT],
        OCUPACION_UBIC[TGO VIGENTE]
    ),
    ""
)</f>
        <v/>
      </c>
      <c r="M33" t="str">
        <f>IFERROR(
    _xlfn.XLOOKUP(
        CAT_UBIC[[#This Row],[UBIC_KEY_TXT]],
        OCUPACION_UBIC[UBIC_KEY_TXT],
        OCUPACION_UBIC[TGO VIGENTE]
    ),
    ""
)</f>
        <v/>
      </c>
      <c r="N33" t="str" cm="1">
        <f t="array" ref="N3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3" t="str">
        <f>+_xlfn.CONCAT(CAT_UBIC[[#This Row],[BAHIA]],",",CAT_UBIC[[#This Row],[ZONA]],",",CAT_UBIC[[#This Row],[LADO]],",",CAT_UBIC[[#This Row],[ALTURA]])</f>
        <v>2,f,D,1</v>
      </c>
      <c r="T33" t="str">
        <v>2,a,I,2</v>
      </c>
    </row>
    <row r="34" spans="1:20">
      <c r="A34" t="s">
        <v>5562</v>
      </c>
      <c r="B34" t="s">
        <v>5562</v>
      </c>
      <c r="C34" t="s">
        <v>444</v>
      </c>
      <c r="D34" t="s">
        <v>5527</v>
      </c>
      <c r="E34" t="s">
        <v>5607</v>
      </c>
      <c r="F34" t="s">
        <v>5608</v>
      </c>
      <c r="G34" t="s">
        <v>5690</v>
      </c>
      <c r="H34" t="s">
        <v>5690</v>
      </c>
      <c r="I34" t="s">
        <v>5690</v>
      </c>
      <c r="J34" t="s">
        <v>5690</v>
      </c>
      <c r="K34" t="s">
        <v>5690</v>
      </c>
      <c r="L34" t="str">
        <f>IFERROR(
    _xlfn.XLOOKUP(
        CAT_UBIC[[#This Row],[UBIC_KEY_TXT]],
        OCUPACION_UBIC[UBIC_KEY_TXT],
        OCUPACION_UBIC[TGO VIGENTE]
    ),
    ""
)</f>
        <v/>
      </c>
      <c r="M34" t="str">
        <f>IFERROR(
    _xlfn.XLOOKUP(
        CAT_UBIC[[#This Row],[UBIC_KEY_TXT]],
        OCUPACION_UBIC[UBIC_KEY_TXT],
        OCUPACION_UBIC[TGO VIGENTE]
    ),
    ""
)</f>
        <v/>
      </c>
      <c r="N34" t="str" cm="1">
        <f t="array" ref="N34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4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4" t="str">
        <f>+_xlfn.CONCAT(CAT_UBIC[[#This Row],[BAHIA]],",",CAT_UBIC[[#This Row],[ZONA]],",",CAT_UBIC[[#This Row],[LADO]],",",CAT_UBIC[[#This Row],[ALTURA]])</f>
        <v>2,a,I,2</v>
      </c>
      <c r="T34" t="str">
        <v>2,a,D,2</v>
      </c>
    </row>
    <row r="35" spans="1:20">
      <c r="A35" t="s">
        <v>5562</v>
      </c>
      <c r="B35" t="s">
        <v>5562</v>
      </c>
      <c r="C35" t="s">
        <v>444</v>
      </c>
      <c r="D35" t="s">
        <v>492</v>
      </c>
      <c r="E35" t="s">
        <v>5609</v>
      </c>
      <c r="F35" t="s">
        <v>5610</v>
      </c>
      <c r="G35" t="s">
        <v>5690</v>
      </c>
      <c r="H35" t="s">
        <v>5690</v>
      </c>
      <c r="I35" t="s">
        <v>5690</v>
      </c>
      <c r="J35" t="s">
        <v>5690</v>
      </c>
      <c r="K35" t="s">
        <v>5690</v>
      </c>
      <c r="L35" t="str">
        <f>IFERROR(
    _xlfn.XLOOKUP(
        CAT_UBIC[[#This Row],[UBIC_KEY_TXT]],
        OCUPACION_UBIC[UBIC_KEY_TXT],
        OCUPACION_UBIC[TGO VIGENTE]
    ),
    ""
)</f>
        <v/>
      </c>
      <c r="M35" t="str">
        <f>IFERROR(
    _xlfn.XLOOKUP(
        CAT_UBIC[[#This Row],[UBIC_KEY_TXT]],
        OCUPACION_UBIC[UBIC_KEY_TXT],
        OCUPACION_UBIC[TGO VIGENTE]
    ),
    ""
)</f>
        <v/>
      </c>
      <c r="N35" t="str" cm="1">
        <f t="array" ref="N35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5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5" t="str">
        <f>+_xlfn.CONCAT(CAT_UBIC[[#This Row],[BAHIA]],",",CAT_UBIC[[#This Row],[ZONA]],",",CAT_UBIC[[#This Row],[LADO]],",",CAT_UBIC[[#This Row],[ALTURA]])</f>
        <v>2,a,D,2</v>
      </c>
      <c r="T35" t="str">
        <v>2,b,I,2</v>
      </c>
    </row>
    <row r="36" spans="1:20">
      <c r="A36" t="s">
        <v>5562</v>
      </c>
      <c r="B36" t="s">
        <v>5562</v>
      </c>
      <c r="C36" t="s">
        <v>445</v>
      </c>
      <c r="D36" t="s">
        <v>5527</v>
      </c>
      <c r="E36" t="s">
        <v>5611</v>
      </c>
      <c r="F36" t="s">
        <v>5612</v>
      </c>
      <c r="G36" t="s">
        <v>5690</v>
      </c>
      <c r="H36" t="s">
        <v>5690</v>
      </c>
      <c r="I36" t="s">
        <v>5690</v>
      </c>
      <c r="J36" t="s">
        <v>5690</v>
      </c>
      <c r="K36" t="s">
        <v>5690</v>
      </c>
      <c r="L36" t="str">
        <f>IFERROR(
    _xlfn.XLOOKUP(
        CAT_UBIC[[#This Row],[UBIC_KEY_TXT]],
        OCUPACION_UBIC[UBIC_KEY_TXT],
        OCUPACION_UBIC[TGO VIGENTE]
    ),
    ""
)</f>
        <v/>
      </c>
      <c r="M36" t="str">
        <f>IFERROR(
    _xlfn.XLOOKUP(
        CAT_UBIC[[#This Row],[UBIC_KEY_TXT]],
        OCUPACION_UBIC[UBIC_KEY_TXT],
        OCUPACION_UBIC[TGO VIGENTE]
    ),
    ""
)</f>
        <v/>
      </c>
      <c r="N36" t="str" cm="1">
        <f t="array" ref="N36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6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6" t="str">
        <f>+_xlfn.CONCAT(CAT_UBIC[[#This Row],[BAHIA]],",",CAT_UBIC[[#This Row],[ZONA]],",",CAT_UBIC[[#This Row],[LADO]],",",CAT_UBIC[[#This Row],[ALTURA]])</f>
        <v>2,b,I,2</v>
      </c>
      <c r="T36" t="str">
        <v>2,b,D,2</v>
      </c>
    </row>
    <row r="37" spans="1:20">
      <c r="A37" t="s">
        <v>5562</v>
      </c>
      <c r="B37" t="s">
        <v>5562</v>
      </c>
      <c r="C37" t="s">
        <v>445</v>
      </c>
      <c r="D37" t="s">
        <v>492</v>
      </c>
      <c r="E37" t="s">
        <v>5613</v>
      </c>
      <c r="F37" t="s">
        <v>5614</v>
      </c>
      <c r="G37" t="s">
        <v>5690</v>
      </c>
      <c r="H37" t="s">
        <v>5690</v>
      </c>
      <c r="I37" t="s">
        <v>5690</v>
      </c>
      <c r="J37" t="s">
        <v>5690</v>
      </c>
      <c r="K37" t="s">
        <v>5690</v>
      </c>
      <c r="L37" t="str">
        <f>IFERROR(
    _xlfn.XLOOKUP(
        CAT_UBIC[[#This Row],[UBIC_KEY_TXT]],
        OCUPACION_UBIC[UBIC_KEY_TXT],
        OCUPACION_UBIC[TGO VIGENTE]
    ),
    ""
)</f>
        <v/>
      </c>
      <c r="M37" t="str">
        <f>IFERROR(
    _xlfn.XLOOKUP(
        CAT_UBIC[[#This Row],[UBIC_KEY_TXT]],
        OCUPACION_UBIC[UBIC_KEY_TXT],
        OCUPACION_UBIC[TGO VIGENTE]
    ),
    ""
)</f>
        <v/>
      </c>
      <c r="N37" t="str" cm="1">
        <f t="array" ref="N37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7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7" t="str">
        <f>+_xlfn.CONCAT(CAT_UBIC[[#This Row],[BAHIA]],",",CAT_UBIC[[#This Row],[ZONA]],",",CAT_UBIC[[#This Row],[LADO]],",",CAT_UBIC[[#This Row],[ALTURA]])</f>
        <v>2,b,D,2</v>
      </c>
      <c r="T37" t="str">
        <v>2,c,I,2</v>
      </c>
    </row>
    <row r="38" spans="1:20">
      <c r="A38" t="s">
        <v>5562</v>
      </c>
      <c r="B38" t="s">
        <v>5562</v>
      </c>
      <c r="C38" t="s">
        <v>446</v>
      </c>
      <c r="D38" t="s">
        <v>5527</v>
      </c>
      <c r="E38" t="s">
        <v>5615</v>
      </c>
      <c r="F38" t="s">
        <v>5616</v>
      </c>
      <c r="G38" t="s">
        <v>5690</v>
      </c>
      <c r="H38" t="s">
        <v>5690</v>
      </c>
      <c r="I38" t="s">
        <v>5690</v>
      </c>
      <c r="J38" t="s">
        <v>5690</v>
      </c>
      <c r="K38" t="s">
        <v>5690</v>
      </c>
      <c r="L38" t="str">
        <f>IFERROR(
    _xlfn.XLOOKUP(
        CAT_UBIC[[#This Row],[UBIC_KEY_TXT]],
        OCUPACION_UBIC[UBIC_KEY_TXT],
        OCUPACION_UBIC[TGO VIGENTE]
    ),
    ""
)</f>
        <v/>
      </c>
      <c r="M38" t="str">
        <f>IFERROR(
    _xlfn.XLOOKUP(
        CAT_UBIC[[#This Row],[UBIC_KEY_TXT]],
        OCUPACION_UBIC[UBIC_KEY_TXT],
        OCUPACION_UBIC[TGO VIGENTE]
    ),
    ""
)</f>
        <v/>
      </c>
      <c r="N38" t="str" cm="1">
        <f t="array" ref="N38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8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8" t="str">
        <f>+_xlfn.CONCAT(CAT_UBIC[[#This Row],[BAHIA]],",",CAT_UBIC[[#This Row],[ZONA]],",",CAT_UBIC[[#This Row],[LADO]],",",CAT_UBIC[[#This Row],[ALTURA]])</f>
        <v>2,c,I,2</v>
      </c>
      <c r="T38" t="str">
        <v>2,c,D,2</v>
      </c>
    </row>
    <row r="39" spans="1:20">
      <c r="A39" t="s">
        <v>5562</v>
      </c>
      <c r="B39" t="s">
        <v>5562</v>
      </c>
      <c r="C39" t="s">
        <v>446</v>
      </c>
      <c r="D39" t="s">
        <v>492</v>
      </c>
      <c r="E39" t="s">
        <v>5617</v>
      </c>
      <c r="F39" t="s">
        <v>5618</v>
      </c>
      <c r="G39" t="s">
        <v>5690</v>
      </c>
      <c r="H39" t="s">
        <v>5690</v>
      </c>
      <c r="I39" t="s">
        <v>5690</v>
      </c>
      <c r="J39" t="s">
        <v>5690</v>
      </c>
      <c r="K39" t="s">
        <v>5690</v>
      </c>
      <c r="L39" t="str">
        <f>IFERROR(
    _xlfn.XLOOKUP(
        CAT_UBIC[[#This Row],[UBIC_KEY_TXT]],
        OCUPACION_UBIC[UBIC_KEY_TXT],
        OCUPACION_UBIC[TGO VIGENTE]
    ),
    ""
)</f>
        <v/>
      </c>
      <c r="M39" t="str">
        <f>IFERROR(
    _xlfn.XLOOKUP(
        CAT_UBIC[[#This Row],[UBIC_KEY_TXT]],
        OCUPACION_UBIC[UBIC_KEY_TXT],
        OCUPACION_UBIC[TGO VIGENTE]
    ),
    ""
)</f>
        <v/>
      </c>
      <c r="N39" t="str" cm="1">
        <f t="array" ref="N39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39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39" t="str">
        <f>+_xlfn.CONCAT(CAT_UBIC[[#This Row],[BAHIA]],",",CAT_UBIC[[#This Row],[ZONA]],",",CAT_UBIC[[#This Row],[LADO]],",",CAT_UBIC[[#This Row],[ALTURA]])</f>
        <v>2,c,D,2</v>
      </c>
      <c r="T39" t="str">
        <v>2,d,I,2</v>
      </c>
    </row>
    <row r="40" spans="1:20">
      <c r="A40" t="s">
        <v>5562</v>
      </c>
      <c r="B40" t="s">
        <v>5562</v>
      </c>
      <c r="C40" t="s">
        <v>447</v>
      </c>
      <c r="D40" t="s">
        <v>5527</v>
      </c>
      <c r="E40" t="s">
        <v>5619</v>
      </c>
      <c r="F40" t="s">
        <v>5620</v>
      </c>
      <c r="G40" t="s">
        <v>5690</v>
      </c>
      <c r="H40" t="s">
        <v>5690</v>
      </c>
      <c r="I40" t="s">
        <v>5690</v>
      </c>
      <c r="J40" t="s">
        <v>5690</v>
      </c>
      <c r="K40" t="s">
        <v>5690</v>
      </c>
      <c r="L40" t="str">
        <f>IFERROR(
    _xlfn.XLOOKUP(
        CAT_UBIC[[#This Row],[UBIC_KEY_TXT]],
        OCUPACION_UBIC[UBIC_KEY_TXT],
        OCUPACION_UBIC[TGO VIGENTE]
    ),
    ""
)</f>
        <v/>
      </c>
      <c r="M40" t="str">
        <f>IFERROR(
    _xlfn.XLOOKUP(
        CAT_UBIC[[#This Row],[UBIC_KEY_TXT]],
        OCUPACION_UBIC[UBIC_KEY_TXT],
        OCUPACION_UBIC[TGO VIGENTE]
    ),
    ""
)</f>
        <v/>
      </c>
      <c r="N40" t="str" cm="1">
        <f t="array" ref="N40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0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0" t="str">
        <f>+_xlfn.CONCAT(CAT_UBIC[[#This Row],[BAHIA]],",",CAT_UBIC[[#This Row],[ZONA]],",",CAT_UBIC[[#This Row],[LADO]],",",CAT_UBIC[[#This Row],[ALTURA]])</f>
        <v>2,d,I,2</v>
      </c>
      <c r="T40" t="str">
        <v>2,d,D,2</v>
      </c>
    </row>
    <row r="41" spans="1:20">
      <c r="A41" t="s">
        <v>5562</v>
      </c>
      <c r="B41" t="s">
        <v>5562</v>
      </c>
      <c r="C41" t="s">
        <v>447</v>
      </c>
      <c r="D41" t="s">
        <v>492</v>
      </c>
      <c r="E41" t="s">
        <v>5621</v>
      </c>
      <c r="F41" t="s">
        <v>5622</v>
      </c>
      <c r="G41" t="s">
        <v>5690</v>
      </c>
      <c r="H41" t="s">
        <v>5690</v>
      </c>
      <c r="I41" t="s">
        <v>5690</v>
      </c>
      <c r="J41" t="s">
        <v>5690</v>
      </c>
      <c r="K41" t="s">
        <v>5690</v>
      </c>
      <c r="L41" t="str">
        <f>IFERROR(
    _xlfn.XLOOKUP(
        CAT_UBIC[[#This Row],[UBIC_KEY_TXT]],
        OCUPACION_UBIC[UBIC_KEY_TXT],
        OCUPACION_UBIC[TGO VIGENTE]
    ),
    ""
)</f>
        <v/>
      </c>
      <c r="M41" t="str">
        <f>IFERROR(
    _xlfn.XLOOKUP(
        CAT_UBIC[[#This Row],[UBIC_KEY_TXT]],
        OCUPACION_UBIC[UBIC_KEY_TXT],
        OCUPACION_UBIC[TGO VIGENTE]
    ),
    ""
)</f>
        <v/>
      </c>
      <c r="N41" t="str" cm="1">
        <f t="array" ref="N4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1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1" t="str">
        <f>+_xlfn.CONCAT(CAT_UBIC[[#This Row],[BAHIA]],",",CAT_UBIC[[#This Row],[ZONA]],",",CAT_UBIC[[#This Row],[LADO]],",",CAT_UBIC[[#This Row],[ALTURA]])</f>
        <v>2,d,D,2</v>
      </c>
      <c r="T41" t="str">
        <v>2,e,I,2</v>
      </c>
    </row>
    <row r="42" spans="1:20">
      <c r="A42" t="s">
        <v>5562</v>
      </c>
      <c r="B42" t="s">
        <v>5562</v>
      </c>
      <c r="C42" t="s">
        <v>448</v>
      </c>
      <c r="D42" t="s">
        <v>5527</v>
      </c>
      <c r="E42" t="s">
        <v>5623</v>
      </c>
      <c r="F42" t="s">
        <v>5624</v>
      </c>
      <c r="G42" t="s">
        <v>5690</v>
      </c>
      <c r="H42" t="s">
        <v>5690</v>
      </c>
      <c r="I42" t="s">
        <v>5690</v>
      </c>
      <c r="J42" t="s">
        <v>5690</v>
      </c>
      <c r="K42" t="s">
        <v>5690</v>
      </c>
      <c r="L42" t="str">
        <f>IFERROR(
    _xlfn.XLOOKUP(
        CAT_UBIC[[#This Row],[UBIC_KEY_TXT]],
        OCUPACION_UBIC[UBIC_KEY_TXT],
        OCUPACION_UBIC[TGO VIGENTE]
    ),
    ""
)</f>
        <v/>
      </c>
      <c r="M42" t="str">
        <f>IFERROR(
    _xlfn.XLOOKUP(
        CAT_UBIC[[#This Row],[UBIC_KEY_TXT]],
        OCUPACION_UBIC[UBIC_KEY_TXT],
        OCUPACION_UBIC[TGO VIGENTE]
    ),
    ""
)</f>
        <v/>
      </c>
      <c r="N42" t="str" cm="1">
        <f t="array" ref="N4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2" t="str">
        <f>+_xlfn.CONCAT(CAT_UBIC[[#This Row],[BAHIA]],",",CAT_UBIC[[#This Row],[ZONA]],",",CAT_UBIC[[#This Row],[LADO]],",",CAT_UBIC[[#This Row],[ALTURA]])</f>
        <v>2,e,I,2</v>
      </c>
      <c r="T42" t="str">
        <v>2,e,D,2</v>
      </c>
    </row>
    <row r="43" spans="1:20">
      <c r="A43" t="s">
        <v>5562</v>
      </c>
      <c r="B43" t="s">
        <v>5562</v>
      </c>
      <c r="C43" t="s">
        <v>448</v>
      </c>
      <c r="D43" t="s">
        <v>492</v>
      </c>
      <c r="E43" t="s">
        <v>5625</v>
      </c>
      <c r="F43" t="s">
        <v>5626</v>
      </c>
      <c r="G43" t="s">
        <v>5690</v>
      </c>
      <c r="H43" t="s">
        <v>5690</v>
      </c>
      <c r="I43" t="s">
        <v>5690</v>
      </c>
      <c r="J43" t="s">
        <v>5690</v>
      </c>
      <c r="K43" t="s">
        <v>5690</v>
      </c>
      <c r="L43" t="str">
        <f>IFERROR(
    _xlfn.XLOOKUP(
        CAT_UBIC[[#This Row],[UBIC_KEY_TXT]],
        OCUPACION_UBIC[UBIC_KEY_TXT],
        OCUPACION_UBIC[TGO VIGENTE]
    ),
    ""
)</f>
        <v/>
      </c>
      <c r="M43" t="str">
        <f>IFERROR(
    _xlfn.XLOOKUP(
        CAT_UBIC[[#This Row],[UBIC_KEY_TXT]],
        OCUPACION_UBIC[UBIC_KEY_TXT],
        OCUPACION_UBIC[TGO VIGENTE]
    ),
    ""
)</f>
        <v/>
      </c>
      <c r="N43" t="str" cm="1">
        <f t="array" ref="N4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3" t="str">
        <f>+_xlfn.CONCAT(CAT_UBIC[[#This Row],[BAHIA]],",",CAT_UBIC[[#This Row],[ZONA]],",",CAT_UBIC[[#This Row],[LADO]],",",CAT_UBIC[[#This Row],[ALTURA]])</f>
        <v>2,e,D,2</v>
      </c>
      <c r="T43" t="str">
        <v>2,f,I,2</v>
      </c>
    </row>
    <row r="44" spans="1:20">
      <c r="A44" t="s">
        <v>5562</v>
      </c>
      <c r="B44" t="s">
        <v>5562</v>
      </c>
      <c r="C44" t="s">
        <v>464</v>
      </c>
      <c r="D44" t="s">
        <v>5527</v>
      </c>
      <c r="E44" t="s">
        <v>5627</v>
      </c>
      <c r="F44" t="s">
        <v>5628</v>
      </c>
      <c r="G44" t="s">
        <v>5690</v>
      </c>
      <c r="H44" t="s">
        <v>5690</v>
      </c>
      <c r="I44" t="s">
        <v>5690</v>
      </c>
      <c r="J44" t="s">
        <v>5690</v>
      </c>
      <c r="K44" t="s">
        <v>5690</v>
      </c>
      <c r="L44" t="str">
        <f>IFERROR(
    _xlfn.XLOOKUP(
        CAT_UBIC[[#This Row],[UBIC_KEY_TXT]],
        OCUPACION_UBIC[UBIC_KEY_TXT],
        OCUPACION_UBIC[TGO VIGENTE]
    ),
    ""
)</f>
        <v/>
      </c>
      <c r="M44" t="str">
        <f>IFERROR(
    _xlfn.XLOOKUP(
        CAT_UBIC[[#This Row],[UBIC_KEY_TXT]],
        OCUPACION_UBIC[UBIC_KEY_TXT],
        OCUPACION_UBIC[TGO VIGENTE]
    ),
    ""
)</f>
        <v/>
      </c>
      <c r="N44" t="str" cm="1">
        <f t="array" ref="N44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4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4" t="str">
        <f>+_xlfn.CONCAT(CAT_UBIC[[#This Row],[BAHIA]],",",CAT_UBIC[[#This Row],[ZONA]],",",CAT_UBIC[[#This Row],[LADO]],",",CAT_UBIC[[#This Row],[ALTURA]])</f>
        <v>2,f,I,2</v>
      </c>
      <c r="T44" t="str">
        <v>2,f,D,2</v>
      </c>
    </row>
    <row r="45" spans="1:20">
      <c r="A45" t="s">
        <v>5562</v>
      </c>
      <c r="B45" t="s">
        <v>5562</v>
      </c>
      <c r="C45" t="s">
        <v>464</v>
      </c>
      <c r="D45" t="s">
        <v>492</v>
      </c>
      <c r="E45" t="s">
        <v>5629</v>
      </c>
      <c r="F45" t="s">
        <v>5630</v>
      </c>
      <c r="G45" t="s">
        <v>5690</v>
      </c>
      <c r="H45" t="s">
        <v>5690</v>
      </c>
      <c r="I45" t="s">
        <v>5690</v>
      </c>
      <c r="J45" t="s">
        <v>5690</v>
      </c>
      <c r="K45" t="s">
        <v>5690</v>
      </c>
      <c r="L45" t="str">
        <f>IFERROR(
    _xlfn.XLOOKUP(
        CAT_UBIC[[#This Row],[UBIC_KEY_TXT]],
        OCUPACION_UBIC[UBIC_KEY_TXT],
        OCUPACION_UBIC[TGO VIGENTE]
    ),
    ""
)</f>
        <v/>
      </c>
      <c r="M45" t="str">
        <f>IFERROR(
    _xlfn.XLOOKUP(
        CAT_UBIC[[#This Row],[UBIC_KEY_TXT]],
        OCUPACION_UBIC[UBIC_KEY_TXT],
        OCUPACION_UBIC[TGO VIGENTE]
    ),
    ""
)</f>
        <v/>
      </c>
      <c r="N45" t="str" cm="1">
        <f t="array" ref="N45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5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5" t="str">
        <f>+_xlfn.CONCAT(CAT_UBIC[[#This Row],[BAHIA]],",",CAT_UBIC[[#This Row],[ZONA]],",",CAT_UBIC[[#This Row],[LADO]],",",CAT_UBIC[[#This Row],[ALTURA]])</f>
        <v>2,f,D,2</v>
      </c>
      <c r="T45" t="str">
        <v>3,a,I,1</v>
      </c>
    </row>
    <row r="46" spans="1:20">
      <c r="A46" t="s">
        <v>5631</v>
      </c>
      <c r="B46" t="s">
        <v>5541</v>
      </c>
      <c r="C46" t="s">
        <v>444</v>
      </c>
      <c r="D46" t="s">
        <v>5527</v>
      </c>
      <c r="E46" t="s">
        <v>5632</v>
      </c>
      <c r="F46" t="s">
        <v>5633</v>
      </c>
      <c r="G46" t="s">
        <v>5690</v>
      </c>
      <c r="H46" t="s">
        <v>5690</v>
      </c>
      <c r="I46" t="s">
        <v>5690</v>
      </c>
      <c r="J46" t="s">
        <v>5690</v>
      </c>
      <c r="K46" t="s">
        <v>5690</v>
      </c>
      <c r="L46" t="str">
        <f>IFERROR(
    _xlfn.XLOOKUP(
        CAT_UBIC[[#This Row],[UBIC_KEY_TXT]],
        OCUPACION_UBIC[UBIC_KEY_TXT],
        OCUPACION_UBIC[TGO VIGENTE]
    ),
    ""
)</f>
        <v/>
      </c>
      <c r="M46" t="str">
        <f>IFERROR(
    _xlfn.XLOOKUP(
        CAT_UBIC[[#This Row],[UBIC_KEY_TXT]],
        OCUPACION_UBIC[UBIC_KEY_TXT],
        OCUPACION_UBIC[TGO VIGENTE]
    ),
    ""
)</f>
        <v/>
      </c>
      <c r="N46" t="str" cm="1">
        <f t="array" ref="N46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6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6" t="str">
        <f>+_xlfn.CONCAT(CAT_UBIC[[#This Row],[BAHIA]],",",CAT_UBIC[[#This Row],[ZONA]],",",CAT_UBIC[[#This Row],[LADO]],",",CAT_UBIC[[#This Row],[ALTURA]])</f>
        <v>3,a,I,1</v>
      </c>
      <c r="T46" t="str">
        <v>3,a,D,1</v>
      </c>
    </row>
    <row r="47" spans="1:20">
      <c r="A47" t="s">
        <v>5631</v>
      </c>
      <c r="B47" t="s">
        <v>5541</v>
      </c>
      <c r="C47" t="s">
        <v>444</v>
      </c>
      <c r="D47" t="s">
        <v>492</v>
      </c>
      <c r="E47" t="s">
        <v>5634</v>
      </c>
      <c r="F47" t="s">
        <v>5635</v>
      </c>
      <c r="G47" t="s">
        <v>5690</v>
      </c>
      <c r="H47" t="s">
        <v>5690</v>
      </c>
      <c r="I47" t="s">
        <v>5690</v>
      </c>
      <c r="J47" t="s">
        <v>5690</v>
      </c>
      <c r="K47" t="s">
        <v>5690</v>
      </c>
      <c r="L47" t="str">
        <f>IFERROR(
    _xlfn.XLOOKUP(
        CAT_UBIC[[#This Row],[UBIC_KEY_TXT]],
        OCUPACION_UBIC[UBIC_KEY_TXT],
        OCUPACION_UBIC[TGO VIGENTE]
    ),
    ""
)</f>
        <v/>
      </c>
      <c r="M47" t="str">
        <f>IFERROR(
    _xlfn.XLOOKUP(
        CAT_UBIC[[#This Row],[UBIC_KEY_TXT]],
        OCUPACION_UBIC[UBIC_KEY_TXT],
        OCUPACION_UBIC[TGO VIGENTE]
    ),
    ""
)</f>
        <v/>
      </c>
      <c r="N47" t="str" cm="1">
        <f t="array" ref="N47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7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7" t="str">
        <f>+_xlfn.CONCAT(CAT_UBIC[[#This Row],[BAHIA]],",",CAT_UBIC[[#This Row],[ZONA]],",",CAT_UBIC[[#This Row],[LADO]],",",CAT_UBIC[[#This Row],[ALTURA]])</f>
        <v>3,a,D,1</v>
      </c>
      <c r="T47" t="str">
        <v>3,b,I,1</v>
      </c>
    </row>
    <row r="48" spans="1:20">
      <c r="A48" t="s">
        <v>5631</v>
      </c>
      <c r="B48" t="s">
        <v>5541</v>
      </c>
      <c r="C48" t="s">
        <v>445</v>
      </c>
      <c r="D48" t="s">
        <v>5527</v>
      </c>
      <c r="E48" t="s">
        <v>5636</v>
      </c>
      <c r="F48" t="s">
        <v>5637</v>
      </c>
      <c r="G48" t="s">
        <v>5690</v>
      </c>
      <c r="H48" t="s">
        <v>5690</v>
      </c>
      <c r="I48" t="s">
        <v>5690</v>
      </c>
      <c r="J48" t="s">
        <v>5690</v>
      </c>
      <c r="K48" t="s">
        <v>5690</v>
      </c>
      <c r="L48" t="str">
        <f>IFERROR(
    _xlfn.XLOOKUP(
        CAT_UBIC[[#This Row],[UBIC_KEY_TXT]],
        OCUPACION_UBIC[UBIC_KEY_TXT],
        OCUPACION_UBIC[TGO VIGENTE]
    ),
    ""
)</f>
        <v/>
      </c>
      <c r="M48" t="str">
        <f>IFERROR(
    _xlfn.XLOOKUP(
        CAT_UBIC[[#This Row],[UBIC_KEY_TXT]],
        OCUPACION_UBIC[UBIC_KEY_TXT],
        OCUPACION_UBIC[TGO VIGENTE]
    ),
    ""
)</f>
        <v/>
      </c>
      <c r="N48" t="str" cm="1">
        <f t="array" ref="N48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8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8" t="str">
        <f>+_xlfn.CONCAT(CAT_UBIC[[#This Row],[BAHIA]],",",CAT_UBIC[[#This Row],[ZONA]],",",CAT_UBIC[[#This Row],[LADO]],",",CAT_UBIC[[#This Row],[ALTURA]])</f>
        <v>3,b,I,1</v>
      </c>
      <c r="T48" t="str">
        <v>3,b,D,1</v>
      </c>
    </row>
    <row r="49" spans="1:20">
      <c r="A49" t="s">
        <v>5631</v>
      </c>
      <c r="B49" t="s">
        <v>5541</v>
      </c>
      <c r="C49" t="s">
        <v>445</v>
      </c>
      <c r="D49" t="s">
        <v>492</v>
      </c>
      <c r="E49" t="s">
        <v>5638</v>
      </c>
      <c r="F49" t="s">
        <v>5639</v>
      </c>
      <c r="G49" t="s">
        <v>5690</v>
      </c>
      <c r="H49" t="s">
        <v>5690</v>
      </c>
      <c r="I49" t="s">
        <v>5690</v>
      </c>
      <c r="J49" t="s">
        <v>5690</v>
      </c>
      <c r="K49" t="s">
        <v>5690</v>
      </c>
      <c r="L49" t="str">
        <f>IFERROR(
    _xlfn.XLOOKUP(
        CAT_UBIC[[#This Row],[UBIC_KEY_TXT]],
        OCUPACION_UBIC[UBIC_KEY_TXT],
        OCUPACION_UBIC[TGO VIGENTE]
    ),
    ""
)</f>
        <v/>
      </c>
      <c r="M49" t="str">
        <f>IFERROR(
    _xlfn.XLOOKUP(
        CAT_UBIC[[#This Row],[UBIC_KEY_TXT]],
        OCUPACION_UBIC[UBIC_KEY_TXT],
        OCUPACION_UBIC[TGO VIGENTE]
    ),
    ""
)</f>
        <v/>
      </c>
      <c r="N49" t="str" cm="1">
        <f t="array" ref="N49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49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49" t="str">
        <f>+_xlfn.CONCAT(CAT_UBIC[[#This Row],[BAHIA]],",",CAT_UBIC[[#This Row],[ZONA]],",",CAT_UBIC[[#This Row],[LADO]],",",CAT_UBIC[[#This Row],[ALTURA]])</f>
        <v>3,b,D,1</v>
      </c>
      <c r="T49" t="str">
        <v>3,c,I,1</v>
      </c>
    </row>
    <row r="50" spans="1:20">
      <c r="A50" t="s">
        <v>5631</v>
      </c>
      <c r="B50" t="s">
        <v>5541</v>
      </c>
      <c r="C50" t="s">
        <v>446</v>
      </c>
      <c r="D50" t="s">
        <v>5527</v>
      </c>
      <c r="E50" t="s">
        <v>5640</v>
      </c>
      <c r="F50" t="s">
        <v>5641</v>
      </c>
      <c r="G50" t="s">
        <v>5690</v>
      </c>
      <c r="H50" t="s">
        <v>5690</v>
      </c>
      <c r="I50" t="s">
        <v>5690</v>
      </c>
      <c r="J50" t="s">
        <v>5690</v>
      </c>
      <c r="K50" t="s">
        <v>5690</v>
      </c>
      <c r="L50" t="str">
        <f>IFERROR(
    _xlfn.XLOOKUP(
        CAT_UBIC[[#This Row],[UBIC_KEY_TXT]],
        OCUPACION_UBIC[UBIC_KEY_TXT],
        OCUPACION_UBIC[TGO VIGENTE]
    ),
    ""
)</f>
        <v/>
      </c>
      <c r="M50" t="str">
        <f>IFERROR(
    _xlfn.XLOOKUP(
        CAT_UBIC[[#This Row],[UBIC_KEY_TXT]],
        OCUPACION_UBIC[UBIC_KEY_TXT],
        OCUPACION_UBIC[TGO VIGENTE]
    ),
    ""
)</f>
        <v/>
      </c>
      <c r="N50" t="str" cm="1">
        <f t="array" ref="N50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0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0" t="str">
        <f>+_xlfn.CONCAT(CAT_UBIC[[#This Row],[BAHIA]],",",CAT_UBIC[[#This Row],[ZONA]],",",CAT_UBIC[[#This Row],[LADO]],",",CAT_UBIC[[#This Row],[ALTURA]])</f>
        <v>3,c,I,1</v>
      </c>
      <c r="T50" t="str">
        <v>3,c,D,1</v>
      </c>
    </row>
    <row r="51" spans="1:20">
      <c r="A51" t="s">
        <v>5631</v>
      </c>
      <c r="B51" t="s">
        <v>5541</v>
      </c>
      <c r="C51" t="s">
        <v>446</v>
      </c>
      <c r="D51" t="s">
        <v>492</v>
      </c>
      <c r="E51" t="s">
        <v>5642</v>
      </c>
      <c r="F51" t="s">
        <v>5643</v>
      </c>
      <c r="G51" t="s">
        <v>5690</v>
      </c>
      <c r="H51" t="s">
        <v>5690</v>
      </c>
      <c r="I51" t="s">
        <v>5690</v>
      </c>
      <c r="J51" t="s">
        <v>5690</v>
      </c>
      <c r="K51" t="s">
        <v>5690</v>
      </c>
      <c r="L51" t="str">
        <f>IFERROR(
    _xlfn.XLOOKUP(
        CAT_UBIC[[#This Row],[UBIC_KEY_TXT]],
        OCUPACION_UBIC[UBIC_KEY_TXT],
        OCUPACION_UBIC[TGO VIGENTE]
    ),
    ""
)</f>
        <v/>
      </c>
      <c r="M51" t="str">
        <f>IFERROR(
    _xlfn.XLOOKUP(
        CAT_UBIC[[#This Row],[UBIC_KEY_TXT]],
        OCUPACION_UBIC[UBIC_KEY_TXT],
        OCUPACION_UBIC[TGO VIGENTE]
    ),
    ""
)</f>
        <v/>
      </c>
      <c r="N51" t="str" cm="1">
        <f t="array" ref="N5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1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1" t="str">
        <f>+_xlfn.CONCAT(CAT_UBIC[[#This Row],[BAHIA]],",",CAT_UBIC[[#This Row],[ZONA]],",",CAT_UBIC[[#This Row],[LADO]],",",CAT_UBIC[[#This Row],[ALTURA]])</f>
        <v>3,c,D,1</v>
      </c>
      <c r="T51" t="str">
        <v>3,d,I,1</v>
      </c>
    </row>
    <row r="52" spans="1:20">
      <c r="A52" t="s">
        <v>5631</v>
      </c>
      <c r="B52" t="s">
        <v>5541</v>
      </c>
      <c r="C52" t="s">
        <v>447</v>
      </c>
      <c r="D52" t="s">
        <v>5527</v>
      </c>
      <c r="E52" t="s">
        <v>5644</v>
      </c>
      <c r="F52" t="s">
        <v>5645</v>
      </c>
      <c r="G52" t="s">
        <v>5690</v>
      </c>
      <c r="H52" t="s">
        <v>5690</v>
      </c>
      <c r="I52" t="s">
        <v>5690</v>
      </c>
      <c r="J52" t="s">
        <v>5690</v>
      </c>
      <c r="K52" t="s">
        <v>5690</v>
      </c>
      <c r="L52" t="str">
        <f>IFERROR(
    _xlfn.XLOOKUP(
        CAT_UBIC[[#This Row],[UBIC_KEY_TXT]],
        OCUPACION_UBIC[UBIC_KEY_TXT],
        OCUPACION_UBIC[TGO VIGENTE]
    ),
    ""
)</f>
        <v/>
      </c>
      <c r="M52" t="str">
        <f>IFERROR(
    _xlfn.XLOOKUP(
        CAT_UBIC[[#This Row],[UBIC_KEY_TXT]],
        OCUPACION_UBIC[UBIC_KEY_TXT],
        OCUPACION_UBIC[TGO VIGENTE]
    ),
    ""
)</f>
        <v/>
      </c>
      <c r="N52" t="str" cm="1">
        <f t="array" ref="N5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2" t="str">
        <f>+_xlfn.CONCAT(CAT_UBIC[[#This Row],[BAHIA]],",",CAT_UBIC[[#This Row],[ZONA]],",",CAT_UBIC[[#This Row],[LADO]],",",CAT_UBIC[[#This Row],[ALTURA]])</f>
        <v>3,d,I,1</v>
      </c>
      <c r="T52" t="str">
        <v>3,d,D,1</v>
      </c>
    </row>
    <row r="53" spans="1:20">
      <c r="A53" t="s">
        <v>5631</v>
      </c>
      <c r="B53" t="s">
        <v>5541</v>
      </c>
      <c r="C53" t="s">
        <v>447</v>
      </c>
      <c r="D53" t="s">
        <v>492</v>
      </c>
      <c r="E53" t="s">
        <v>5646</v>
      </c>
      <c r="F53" t="s">
        <v>5647</v>
      </c>
      <c r="G53" t="s">
        <v>5690</v>
      </c>
      <c r="H53" t="s">
        <v>5690</v>
      </c>
      <c r="I53" t="s">
        <v>5690</v>
      </c>
      <c r="J53" t="s">
        <v>5690</v>
      </c>
      <c r="K53" t="s">
        <v>5690</v>
      </c>
      <c r="L53" t="str">
        <f>IFERROR(
    _xlfn.XLOOKUP(
        CAT_UBIC[[#This Row],[UBIC_KEY_TXT]],
        OCUPACION_UBIC[UBIC_KEY_TXT],
        OCUPACION_UBIC[TGO VIGENTE]
    ),
    ""
)</f>
        <v/>
      </c>
      <c r="M53" t="str">
        <f>IFERROR(
    _xlfn.XLOOKUP(
        CAT_UBIC[[#This Row],[UBIC_KEY_TXT]],
        OCUPACION_UBIC[UBIC_KEY_TXT],
        OCUPACION_UBIC[TGO VIGENTE]
    ),
    ""
)</f>
        <v/>
      </c>
      <c r="N53" t="str" cm="1">
        <f t="array" ref="N5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3" t="str">
        <f>+_xlfn.CONCAT(CAT_UBIC[[#This Row],[BAHIA]],",",CAT_UBIC[[#This Row],[ZONA]],",",CAT_UBIC[[#This Row],[LADO]],",",CAT_UBIC[[#This Row],[ALTURA]])</f>
        <v>3,d,D,1</v>
      </c>
      <c r="T53" t="str">
        <v>3,e,I,1</v>
      </c>
    </row>
    <row r="54" spans="1:20">
      <c r="A54" t="s">
        <v>5631</v>
      </c>
      <c r="B54" t="s">
        <v>5541</v>
      </c>
      <c r="C54" t="s">
        <v>448</v>
      </c>
      <c r="D54" t="s">
        <v>5527</v>
      </c>
      <c r="E54" t="s">
        <v>5648</v>
      </c>
      <c r="F54" t="s">
        <v>5649</v>
      </c>
      <c r="G54" t="s">
        <v>5690</v>
      </c>
      <c r="H54" t="s">
        <v>5690</v>
      </c>
      <c r="I54" t="s">
        <v>5690</v>
      </c>
      <c r="J54" t="s">
        <v>5690</v>
      </c>
      <c r="K54" t="s">
        <v>5690</v>
      </c>
      <c r="L54" t="str">
        <f>IFERROR(
    _xlfn.XLOOKUP(
        CAT_UBIC[[#This Row],[UBIC_KEY_TXT]],
        OCUPACION_UBIC[UBIC_KEY_TXT],
        OCUPACION_UBIC[TGO VIGENTE]
    ),
    ""
)</f>
        <v/>
      </c>
      <c r="M54" t="str">
        <f>IFERROR(
    _xlfn.XLOOKUP(
        CAT_UBIC[[#This Row],[UBIC_KEY_TXT]],
        OCUPACION_UBIC[UBIC_KEY_TXT],
        OCUPACION_UBIC[TGO VIGENTE]
    ),
    ""
)</f>
        <v/>
      </c>
      <c r="N54" t="str" cm="1">
        <f t="array" ref="N54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4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4" t="str">
        <f>+_xlfn.CONCAT(CAT_UBIC[[#This Row],[BAHIA]],",",CAT_UBIC[[#This Row],[ZONA]],",",CAT_UBIC[[#This Row],[LADO]],",",CAT_UBIC[[#This Row],[ALTURA]])</f>
        <v>3,e,I,1</v>
      </c>
      <c r="T54" t="str">
        <v>3,e,D,1</v>
      </c>
    </row>
    <row r="55" spans="1:20">
      <c r="A55" t="s">
        <v>5631</v>
      </c>
      <c r="B55" t="s">
        <v>5541</v>
      </c>
      <c r="C55" t="s">
        <v>448</v>
      </c>
      <c r="D55" t="s">
        <v>492</v>
      </c>
      <c r="E55" t="s">
        <v>5650</v>
      </c>
      <c r="F55" t="s">
        <v>5651</v>
      </c>
      <c r="G55" t="s">
        <v>5690</v>
      </c>
      <c r="H55" t="s">
        <v>5690</v>
      </c>
      <c r="I55" t="s">
        <v>5690</v>
      </c>
      <c r="J55" t="s">
        <v>5690</v>
      </c>
      <c r="K55" t="s">
        <v>5690</v>
      </c>
      <c r="L55" t="str">
        <f>IFERROR(
    _xlfn.XLOOKUP(
        CAT_UBIC[[#This Row],[UBIC_KEY_TXT]],
        OCUPACION_UBIC[UBIC_KEY_TXT],
        OCUPACION_UBIC[TGO VIGENTE]
    ),
    ""
)</f>
        <v/>
      </c>
      <c r="M55" t="str">
        <f>IFERROR(
    _xlfn.XLOOKUP(
        CAT_UBIC[[#This Row],[UBIC_KEY_TXT]],
        OCUPACION_UBIC[UBIC_KEY_TXT],
        OCUPACION_UBIC[TGO VIGENTE]
    ),
    ""
)</f>
        <v/>
      </c>
      <c r="N55" t="str" cm="1">
        <f t="array" ref="N55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5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5" t="str">
        <f>+_xlfn.CONCAT(CAT_UBIC[[#This Row],[BAHIA]],",",CAT_UBIC[[#This Row],[ZONA]],",",CAT_UBIC[[#This Row],[LADO]],",",CAT_UBIC[[#This Row],[ALTURA]])</f>
        <v>3,e,D,1</v>
      </c>
      <c r="T55" t="str">
        <v>3,f,I,1</v>
      </c>
    </row>
    <row r="56" spans="1:20">
      <c r="A56" t="s">
        <v>5631</v>
      </c>
      <c r="B56" t="s">
        <v>5541</v>
      </c>
      <c r="C56" t="s">
        <v>464</v>
      </c>
      <c r="D56" t="s">
        <v>5527</v>
      </c>
      <c r="E56" t="s">
        <v>5652</v>
      </c>
      <c r="F56" t="s">
        <v>5653</v>
      </c>
      <c r="G56" t="s">
        <v>5690</v>
      </c>
      <c r="H56" t="s">
        <v>5690</v>
      </c>
      <c r="I56" t="s">
        <v>5690</v>
      </c>
      <c r="J56" t="s">
        <v>5690</v>
      </c>
      <c r="K56" t="s">
        <v>5690</v>
      </c>
      <c r="L56" t="str">
        <f>IFERROR(
    _xlfn.XLOOKUP(
        CAT_UBIC[[#This Row],[UBIC_KEY_TXT]],
        OCUPACION_UBIC[UBIC_KEY_TXT],
        OCUPACION_UBIC[TGO VIGENTE]
    ),
    ""
)</f>
        <v/>
      </c>
      <c r="M56" t="str">
        <f>IFERROR(
    _xlfn.XLOOKUP(
        CAT_UBIC[[#This Row],[UBIC_KEY_TXT]],
        OCUPACION_UBIC[UBIC_KEY_TXT],
        OCUPACION_UBIC[TGO VIGENTE]
    ),
    ""
)</f>
        <v/>
      </c>
      <c r="N56" t="str" cm="1">
        <f t="array" ref="N56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6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6" t="str">
        <f>+_xlfn.CONCAT(CAT_UBIC[[#This Row],[BAHIA]],",",CAT_UBIC[[#This Row],[ZONA]],",",CAT_UBIC[[#This Row],[LADO]],",",CAT_UBIC[[#This Row],[ALTURA]])</f>
        <v>3,f,I,1</v>
      </c>
      <c r="T56" t="str">
        <v>3,f,D,1</v>
      </c>
    </row>
    <row r="57" spans="1:20">
      <c r="A57" t="s">
        <v>5631</v>
      </c>
      <c r="B57" t="s">
        <v>5541</v>
      </c>
      <c r="C57" t="s">
        <v>464</v>
      </c>
      <c r="D57" t="s">
        <v>492</v>
      </c>
      <c r="E57" t="s">
        <v>5654</v>
      </c>
      <c r="F57" t="s">
        <v>5655</v>
      </c>
      <c r="G57" t="s">
        <v>5690</v>
      </c>
      <c r="H57" t="s">
        <v>5690</v>
      </c>
      <c r="I57" t="s">
        <v>5690</v>
      </c>
      <c r="J57" t="s">
        <v>5690</v>
      </c>
      <c r="K57" t="s">
        <v>5690</v>
      </c>
      <c r="L57" t="str">
        <f>IFERROR(
    _xlfn.XLOOKUP(
        CAT_UBIC[[#This Row],[UBIC_KEY_TXT]],
        OCUPACION_UBIC[UBIC_KEY_TXT],
        OCUPACION_UBIC[TGO VIGENTE]
    ),
    ""
)</f>
        <v/>
      </c>
      <c r="M57" t="str">
        <f>IFERROR(
    _xlfn.XLOOKUP(
        CAT_UBIC[[#This Row],[UBIC_KEY_TXT]],
        OCUPACION_UBIC[UBIC_KEY_TXT],
        OCUPACION_UBIC[TGO VIGENTE]
    ),
    ""
)</f>
        <v/>
      </c>
      <c r="N57" t="str" cm="1">
        <f t="array" ref="N57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7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7" t="str">
        <f>+_xlfn.CONCAT(CAT_UBIC[[#This Row],[BAHIA]],",",CAT_UBIC[[#This Row],[ZONA]],",",CAT_UBIC[[#This Row],[LADO]],",",CAT_UBIC[[#This Row],[ALTURA]])</f>
        <v>3,f,D,1</v>
      </c>
      <c r="T57" t="str">
        <v>3,g,I,1</v>
      </c>
    </row>
    <row r="58" spans="1:20">
      <c r="A58" t="s">
        <v>5631</v>
      </c>
      <c r="B58" t="s">
        <v>5541</v>
      </c>
      <c r="C58" t="s">
        <v>469</v>
      </c>
      <c r="D58" t="s">
        <v>5527</v>
      </c>
      <c r="E58" t="s">
        <v>5656</v>
      </c>
      <c r="F58" t="s">
        <v>5657</v>
      </c>
      <c r="G58" t="s">
        <v>5690</v>
      </c>
      <c r="H58" t="s">
        <v>5690</v>
      </c>
      <c r="I58" t="s">
        <v>5690</v>
      </c>
      <c r="J58" t="s">
        <v>5690</v>
      </c>
      <c r="K58" t="s">
        <v>5690</v>
      </c>
      <c r="L58" t="str">
        <f>IFERROR(
    _xlfn.XLOOKUP(
        CAT_UBIC[[#This Row],[UBIC_KEY_TXT]],
        OCUPACION_UBIC[UBIC_KEY_TXT],
        OCUPACION_UBIC[TGO VIGENTE]
    ),
    ""
)</f>
        <v/>
      </c>
      <c r="M58" t="str">
        <f>IFERROR(
    _xlfn.XLOOKUP(
        CAT_UBIC[[#This Row],[UBIC_KEY_TXT]],
        OCUPACION_UBIC[UBIC_KEY_TXT],
        OCUPACION_UBIC[TGO VIGENTE]
    ),
    ""
)</f>
        <v/>
      </c>
      <c r="N58" t="str" cm="1">
        <f t="array" ref="N58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8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8" t="str">
        <f>+_xlfn.CONCAT(CAT_UBIC[[#This Row],[BAHIA]],",",CAT_UBIC[[#This Row],[ZONA]],",",CAT_UBIC[[#This Row],[LADO]],",",CAT_UBIC[[#This Row],[ALTURA]])</f>
        <v>3,g,I,1</v>
      </c>
      <c r="T58" t="str">
        <v>3,g,D,1</v>
      </c>
    </row>
    <row r="59" spans="1:20">
      <c r="A59" t="s">
        <v>5631</v>
      </c>
      <c r="B59" t="s">
        <v>5541</v>
      </c>
      <c r="C59" t="s">
        <v>469</v>
      </c>
      <c r="D59" t="s">
        <v>492</v>
      </c>
      <c r="E59" t="s">
        <v>5658</v>
      </c>
      <c r="F59" t="s">
        <v>5659</v>
      </c>
      <c r="G59" t="s">
        <v>5690</v>
      </c>
      <c r="H59" t="s">
        <v>5690</v>
      </c>
      <c r="I59" t="s">
        <v>5690</v>
      </c>
      <c r="J59" t="s">
        <v>5690</v>
      </c>
      <c r="K59" t="s">
        <v>5690</v>
      </c>
      <c r="L59" t="str">
        <f>IFERROR(
    _xlfn.XLOOKUP(
        CAT_UBIC[[#This Row],[UBIC_KEY_TXT]],
        OCUPACION_UBIC[UBIC_KEY_TXT],
        OCUPACION_UBIC[TGO VIGENTE]
    ),
    ""
)</f>
        <v/>
      </c>
      <c r="M59" t="str">
        <f>IFERROR(
    _xlfn.XLOOKUP(
        CAT_UBIC[[#This Row],[UBIC_KEY_TXT]],
        OCUPACION_UBIC[UBIC_KEY_TXT],
        OCUPACION_UBIC[TGO VIGENTE]
    ),
    ""
)</f>
        <v/>
      </c>
      <c r="N59" t="str" cm="1">
        <f t="array" ref="N59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59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59" t="str">
        <f>+_xlfn.CONCAT(CAT_UBIC[[#This Row],[BAHIA]],",",CAT_UBIC[[#This Row],[ZONA]],",",CAT_UBIC[[#This Row],[LADO]],",",CAT_UBIC[[#This Row],[ALTURA]])</f>
        <v>3,g,D,1</v>
      </c>
      <c r="T59" t="str">
        <v>3,a,I,2</v>
      </c>
    </row>
    <row r="60" spans="1:20">
      <c r="A60" t="s">
        <v>5631</v>
      </c>
      <c r="B60" t="s">
        <v>5562</v>
      </c>
      <c r="C60" t="s">
        <v>444</v>
      </c>
      <c r="D60" t="s">
        <v>5527</v>
      </c>
      <c r="E60" t="s">
        <v>5660</v>
      </c>
      <c r="F60" t="s">
        <v>5661</v>
      </c>
      <c r="G60" t="s">
        <v>5690</v>
      </c>
      <c r="H60" t="s">
        <v>5690</v>
      </c>
      <c r="I60" t="s">
        <v>5690</v>
      </c>
      <c r="J60" t="s">
        <v>5690</v>
      </c>
      <c r="K60" t="s">
        <v>5690</v>
      </c>
      <c r="L60" t="str">
        <f>IFERROR(
    _xlfn.XLOOKUP(
        CAT_UBIC[[#This Row],[UBIC_KEY_TXT]],
        OCUPACION_UBIC[UBIC_KEY_TXT],
        OCUPACION_UBIC[TGO VIGENTE]
    ),
    ""
)</f>
        <v/>
      </c>
      <c r="M60" t="str">
        <f>IFERROR(
    _xlfn.XLOOKUP(
        CAT_UBIC[[#This Row],[UBIC_KEY_TXT]],
        OCUPACION_UBIC[UBIC_KEY_TXT],
        OCUPACION_UBIC[TGO VIGENTE]
    ),
    ""
)</f>
        <v/>
      </c>
      <c r="N60" t="str" cm="1">
        <f t="array" ref="N60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0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0" t="str">
        <f>+_xlfn.CONCAT(CAT_UBIC[[#This Row],[BAHIA]],",",CAT_UBIC[[#This Row],[ZONA]],",",CAT_UBIC[[#This Row],[LADO]],",",CAT_UBIC[[#This Row],[ALTURA]])</f>
        <v>3,a,I,2</v>
      </c>
      <c r="T60" t="str">
        <v>3,a,D,2</v>
      </c>
    </row>
    <row r="61" spans="1:20">
      <c r="A61" t="s">
        <v>5631</v>
      </c>
      <c r="B61" t="s">
        <v>5562</v>
      </c>
      <c r="C61" t="s">
        <v>444</v>
      </c>
      <c r="D61" t="s">
        <v>492</v>
      </c>
      <c r="E61" t="s">
        <v>5662</v>
      </c>
      <c r="F61" t="s">
        <v>5663</v>
      </c>
      <c r="G61" t="s">
        <v>5690</v>
      </c>
      <c r="H61" t="s">
        <v>5690</v>
      </c>
      <c r="I61" t="s">
        <v>5690</v>
      </c>
      <c r="J61" t="s">
        <v>5690</v>
      </c>
      <c r="K61" t="s">
        <v>5690</v>
      </c>
      <c r="L61" t="str">
        <f>IFERROR(
    _xlfn.XLOOKUP(
        CAT_UBIC[[#This Row],[UBIC_KEY_TXT]],
        OCUPACION_UBIC[UBIC_KEY_TXT],
        OCUPACION_UBIC[TGO VIGENTE]
    ),
    ""
)</f>
        <v/>
      </c>
      <c r="M61" t="str">
        <f>IFERROR(
    _xlfn.XLOOKUP(
        CAT_UBIC[[#This Row],[UBIC_KEY_TXT]],
        OCUPACION_UBIC[UBIC_KEY_TXT],
        OCUPACION_UBIC[TGO VIGENTE]
    ),
    ""
)</f>
        <v/>
      </c>
      <c r="N61" t="str" cm="1">
        <f t="array" ref="N6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1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1" t="str">
        <f>+_xlfn.CONCAT(CAT_UBIC[[#This Row],[BAHIA]],",",CAT_UBIC[[#This Row],[ZONA]],",",CAT_UBIC[[#This Row],[LADO]],",",CAT_UBIC[[#This Row],[ALTURA]])</f>
        <v>3,a,D,2</v>
      </c>
      <c r="T61" t="str">
        <v>3,b,I,2</v>
      </c>
    </row>
    <row r="62" spans="1:20">
      <c r="A62" t="s">
        <v>5631</v>
      </c>
      <c r="B62" t="s">
        <v>5562</v>
      </c>
      <c r="C62" t="s">
        <v>445</v>
      </c>
      <c r="D62" t="s">
        <v>5527</v>
      </c>
      <c r="E62" t="s">
        <v>5664</v>
      </c>
      <c r="F62" t="s">
        <v>5665</v>
      </c>
      <c r="G62" t="s">
        <v>5690</v>
      </c>
      <c r="H62" t="s">
        <v>5690</v>
      </c>
      <c r="I62" t="s">
        <v>5690</v>
      </c>
      <c r="J62" t="s">
        <v>5690</v>
      </c>
      <c r="K62" t="s">
        <v>5690</v>
      </c>
      <c r="L62" t="str">
        <f>IFERROR(
    _xlfn.XLOOKUP(
        CAT_UBIC[[#This Row],[UBIC_KEY_TXT]],
        OCUPACION_UBIC[UBIC_KEY_TXT],
        OCUPACION_UBIC[TGO VIGENTE]
    ),
    ""
)</f>
        <v/>
      </c>
      <c r="M62" t="str">
        <f>IFERROR(
    _xlfn.XLOOKUP(
        CAT_UBIC[[#This Row],[UBIC_KEY_TXT]],
        OCUPACION_UBIC[UBIC_KEY_TXT],
        OCUPACION_UBIC[TGO VIGENTE]
    ),
    ""
)</f>
        <v/>
      </c>
      <c r="N62" t="str" cm="1">
        <f t="array" ref="N6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2" t="str">
        <f>+_xlfn.CONCAT(CAT_UBIC[[#This Row],[BAHIA]],",",CAT_UBIC[[#This Row],[ZONA]],",",CAT_UBIC[[#This Row],[LADO]],",",CAT_UBIC[[#This Row],[ALTURA]])</f>
        <v>3,b,I,2</v>
      </c>
      <c r="T62" t="str">
        <v>3,b,D,2</v>
      </c>
    </row>
    <row r="63" spans="1:20">
      <c r="A63" t="s">
        <v>5631</v>
      </c>
      <c r="B63" t="s">
        <v>5562</v>
      </c>
      <c r="C63" t="s">
        <v>445</v>
      </c>
      <c r="D63" t="s">
        <v>492</v>
      </c>
      <c r="E63" t="s">
        <v>5666</v>
      </c>
      <c r="F63" t="s">
        <v>5667</v>
      </c>
      <c r="G63" t="s">
        <v>5690</v>
      </c>
      <c r="H63" t="s">
        <v>5690</v>
      </c>
      <c r="I63" t="s">
        <v>5690</v>
      </c>
      <c r="J63" t="s">
        <v>5690</v>
      </c>
      <c r="K63" t="s">
        <v>5690</v>
      </c>
      <c r="L63" t="str">
        <f>IFERROR(
    _xlfn.XLOOKUP(
        CAT_UBIC[[#This Row],[UBIC_KEY_TXT]],
        OCUPACION_UBIC[UBIC_KEY_TXT],
        OCUPACION_UBIC[TGO VIGENTE]
    ),
    ""
)</f>
        <v/>
      </c>
      <c r="M63" t="str">
        <f>IFERROR(
    _xlfn.XLOOKUP(
        CAT_UBIC[[#This Row],[UBIC_KEY_TXT]],
        OCUPACION_UBIC[UBIC_KEY_TXT],
        OCUPACION_UBIC[TGO VIGENTE]
    ),
    ""
)</f>
        <v/>
      </c>
      <c r="N63" t="str" cm="1">
        <f t="array" ref="N6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3" t="str">
        <f>+_xlfn.CONCAT(CAT_UBIC[[#This Row],[BAHIA]],",",CAT_UBIC[[#This Row],[ZONA]],",",CAT_UBIC[[#This Row],[LADO]],",",CAT_UBIC[[#This Row],[ALTURA]])</f>
        <v>3,b,D,2</v>
      </c>
      <c r="T63" t="str">
        <v>3,c,I,2</v>
      </c>
    </row>
    <row r="64" spans="1:20">
      <c r="A64" t="s">
        <v>5631</v>
      </c>
      <c r="B64" t="s">
        <v>5562</v>
      </c>
      <c r="C64" t="s">
        <v>446</v>
      </c>
      <c r="D64" t="s">
        <v>5527</v>
      </c>
      <c r="E64" t="s">
        <v>5668</v>
      </c>
      <c r="F64" t="s">
        <v>5669</v>
      </c>
      <c r="G64" t="s">
        <v>5690</v>
      </c>
      <c r="H64" t="s">
        <v>5690</v>
      </c>
      <c r="I64" t="s">
        <v>5690</v>
      </c>
      <c r="J64" t="s">
        <v>5690</v>
      </c>
      <c r="K64" t="s">
        <v>5690</v>
      </c>
      <c r="L64" t="str">
        <f>IFERROR(
    _xlfn.XLOOKUP(
        CAT_UBIC[[#This Row],[UBIC_KEY_TXT]],
        OCUPACION_UBIC[UBIC_KEY_TXT],
        OCUPACION_UBIC[TGO VIGENTE]
    ),
    ""
)</f>
        <v/>
      </c>
      <c r="M64" t="str">
        <f>IFERROR(
    _xlfn.XLOOKUP(
        CAT_UBIC[[#This Row],[UBIC_KEY_TXT]],
        OCUPACION_UBIC[UBIC_KEY_TXT],
        OCUPACION_UBIC[TGO VIGENTE]
    ),
    ""
)</f>
        <v/>
      </c>
      <c r="N64" t="str" cm="1">
        <f t="array" ref="N64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4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4" t="str">
        <f>+_xlfn.CONCAT(CAT_UBIC[[#This Row],[BAHIA]],",",CAT_UBIC[[#This Row],[ZONA]],",",CAT_UBIC[[#This Row],[LADO]],",",CAT_UBIC[[#This Row],[ALTURA]])</f>
        <v>3,c,I,2</v>
      </c>
      <c r="T64" t="str">
        <v>3,c,D,2</v>
      </c>
    </row>
    <row r="65" spans="1:20">
      <c r="A65" t="s">
        <v>5631</v>
      </c>
      <c r="B65" t="s">
        <v>5562</v>
      </c>
      <c r="C65" t="s">
        <v>446</v>
      </c>
      <c r="D65" t="s">
        <v>492</v>
      </c>
      <c r="E65" t="s">
        <v>5670</v>
      </c>
      <c r="F65" t="s">
        <v>5671</v>
      </c>
      <c r="G65" t="s">
        <v>5690</v>
      </c>
      <c r="H65" t="s">
        <v>5690</v>
      </c>
      <c r="I65" t="s">
        <v>5690</v>
      </c>
      <c r="J65" t="s">
        <v>5690</v>
      </c>
      <c r="K65" t="s">
        <v>5690</v>
      </c>
      <c r="L65" t="str">
        <f>IFERROR(
    _xlfn.XLOOKUP(
        CAT_UBIC[[#This Row],[UBIC_KEY_TXT]],
        OCUPACION_UBIC[UBIC_KEY_TXT],
        OCUPACION_UBIC[TGO VIGENTE]
    ),
    ""
)</f>
        <v/>
      </c>
      <c r="M65" t="str">
        <f>IFERROR(
    _xlfn.XLOOKUP(
        CAT_UBIC[[#This Row],[UBIC_KEY_TXT]],
        OCUPACION_UBIC[UBIC_KEY_TXT],
        OCUPACION_UBIC[TGO VIGENTE]
    ),
    ""
)</f>
        <v/>
      </c>
      <c r="N65" t="str" cm="1">
        <f t="array" ref="N65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5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5" t="str">
        <f>+_xlfn.CONCAT(CAT_UBIC[[#This Row],[BAHIA]],",",CAT_UBIC[[#This Row],[ZONA]],",",CAT_UBIC[[#This Row],[LADO]],",",CAT_UBIC[[#This Row],[ALTURA]])</f>
        <v>3,c,D,2</v>
      </c>
      <c r="T65" t="str">
        <v>3,d,I,2</v>
      </c>
    </row>
    <row r="66" spans="1:20">
      <c r="A66" t="s">
        <v>5631</v>
      </c>
      <c r="B66" t="s">
        <v>5562</v>
      </c>
      <c r="C66" t="s">
        <v>447</v>
      </c>
      <c r="D66" t="s">
        <v>5527</v>
      </c>
      <c r="E66" t="s">
        <v>5672</v>
      </c>
      <c r="F66" t="s">
        <v>5673</v>
      </c>
      <c r="G66" t="s">
        <v>5690</v>
      </c>
      <c r="H66" t="s">
        <v>5690</v>
      </c>
      <c r="I66" t="s">
        <v>5690</v>
      </c>
      <c r="J66" t="s">
        <v>5690</v>
      </c>
      <c r="K66" t="s">
        <v>5690</v>
      </c>
      <c r="L66" t="str">
        <f>IFERROR(
    _xlfn.XLOOKUP(
        CAT_UBIC[[#This Row],[UBIC_KEY_TXT]],
        OCUPACION_UBIC[UBIC_KEY_TXT],
        OCUPACION_UBIC[TGO VIGENTE]
    ),
    ""
)</f>
        <v/>
      </c>
      <c r="M66" t="str">
        <f>IFERROR(
    _xlfn.XLOOKUP(
        CAT_UBIC[[#This Row],[UBIC_KEY_TXT]],
        OCUPACION_UBIC[UBIC_KEY_TXT],
        OCUPACION_UBIC[TGO VIGENTE]
    ),
    ""
)</f>
        <v/>
      </c>
      <c r="N66" t="str" cm="1">
        <f t="array" ref="N66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6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6" t="str">
        <f>+_xlfn.CONCAT(CAT_UBIC[[#This Row],[BAHIA]],",",CAT_UBIC[[#This Row],[ZONA]],",",CAT_UBIC[[#This Row],[LADO]],",",CAT_UBIC[[#This Row],[ALTURA]])</f>
        <v>3,d,I,2</v>
      </c>
      <c r="T66" t="str">
        <v>3,d,D,2</v>
      </c>
    </row>
    <row r="67" spans="1:20">
      <c r="A67" t="s">
        <v>5631</v>
      </c>
      <c r="B67" t="s">
        <v>5562</v>
      </c>
      <c r="C67" t="s">
        <v>447</v>
      </c>
      <c r="D67" t="s">
        <v>492</v>
      </c>
      <c r="E67" t="s">
        <v>5674</v>
      </c>
      <c r="F67" t="s">
        <v>5675</v>
      </c>
      <c r="G67" t="s">
        <v>5690</v>
      </c>
      <c r="H67" t="s">
        <v>5690</v>
      </c>
      <c r="I67" t="s">
        <v>5690</v>
      </c>
      <c r="J67" t="s">
        <v>5690</v>
      </c>
      <c r="K67" t="s">
        <v>5690</v>
      </c>
      <c r="L67" t="str">
        <f>IFERROR(
    _xlfn.XLOOKUP(
        CAT_UBIC[[#This Row],[UBIC_KEY_TXT]],
        OCUPACION_UBIC[UBIC_KEY_TXT],
        OCUPACION_UBIC[TGO VIGENTE]
    ),
    ""
)</f>
        <v/>
      </c>
      <c r="M67" t="str">
        <f>IFERROR(
    _xlfn.XLOOKUP(
        CAT_UBIC[[#This Row],[UBIC_KEY_TXT]],
        OCUPACION_UBIC[UBIC_KEY_TXT],
        OCUPACION_UBIC[TGO VIGENTE]
    ),
    ""
)</f>
        <v/>
      </c>
      <c r="N67" t="str" cm="1">
        <f t="array" ref="N67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7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7" t="str">
        <f>+_xlfn.CONCAT(CAT_UBIC[[#This Row],[BAHIA]],",",CAT_UBIC[[#This Row],[ZONA]],",",CAT_UBIC[[#This Row],[LADO]],",",CAT_UBIC[[#This Row],[ALTURA]])</f>
        <v>3,d,D,2</v>
      </c>
      <c r="T67" t="str">
        <v>3,e,I,2</v>
      </c>
    </row>
    <row r="68" spans="1:20">
      <c r="A68" t="s">
        <v>5631</v>
      </c>
      <c r="B68" t="s">
        <v>5562</v>
      </c>
      <c r="C68" t="s">
        <v>448</v>
      </c>
      <c r="D68" t="s">
        <v>5527</v>
      </c>
      <c r="E68" t="s">
        <v>5676</v>
      </c>
      <c r="F68" t="s">
        <v>5677</v>
      </c>
      <c r="G68" t="s">
        <v>5690</v>
      </c>
      <c r="H68" t="s">
        <v>5690</v>
      </c>
      <c r="I68" t="s">
        <v>5690</v>
      </c>
      <c r="J68" t="s">
        <v>5690</v>
      </c>
      <c r="K68" t="s">
        <v>5690</v>
      </c>
      <c r="L68" t="str">
        <f>IFERROR(
    _xlfn.XLOOKUP(
        CAT_UBIC[[#This Row],[UBIC_KEY_TXT]],
        OCUPACION_UBIC[UBIC_KEY_TXT],
        OCUPACION_UBIC[TGO VIGENTE]
    ),
    ""
)</f>
        <v/>
      </c>
      <c r="M68" t="str">
        <f>IFERROR(
    _xlfn.XLOOKUP(
        CAT_UBIC[[#This Row],[UBIC_KEY_TXT]],
        OCUPACION_UBIC[UBIC_KEY_TXT],
        OCUPACION_UBIC[TGO VIGENTE]
    ),
    ""
)</f>
        <v/>
      </c>
      <c r="N68" t="str" cm="1">
        <f t="array" ref="N68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8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8" t="str">
        <f>+_xlfn.CONCAT(CAT_UBIC[[#This Row],[BAHIA]],",",CAT_UBIC[[#This Row],[ZONA]],",",CAT_UBIC[[#This Row],[LADO]],",",CAT_UBIC[[#This Row],[ALTURA]])</f>
        <v>3,e,I,2</v>
      </c>
      <c r="T68" t="str">
        <v>3,e,D,2</v>
      </c>
    </row>
    <row r="69" spans="1:20">
      <c r="A69" t="s">
        <v>5631</v>
      </c>
      <c r="B69" t="s">
        <v>5562</v>
      </c>
      <c r="C69" t="s">
        <v>448</v>
      </c>
      <c r="D69" t="s">
        <v>492</v>
      </c>
      <c r="E69" t="s">
        <v>5678</v>
      </c>
      <c r="F69" t="s">
        <v>5679</v>
      </c>
      <c r="G69" t="s">
        <v>5690</v>
      </c>
      <c r="H69" t="s">
        <v>5690</v>
      </c>
      <c r="I69" t="s">
        <v>5690</v>
      </c>
      <c r="J69" t="s">
        <v>5690</v>
      </c>
      <c r="K69" t="s">
        <v>5690</v>
      </c>
      <c r="L69" t="str">
        <f>IFERROR(
    _xlfn.XLOOKUP(
        CAT_UBIC[[#This Row],[UBIC_KEY_TXT]],
        OCUPACION_UBIC[UBIC_KEY_TXT],
        OCUPACION_UBIC[TGO VIGENTE]
    ),
    ""
)</f>
        <v/>
      </c>
      <c r="M69" t="str">
        <f>IFERROR(
    _xlfn.XLOOKUP(
        CAT_UBIC[[#This Row],[UBIC_KEY_TXT]],
        OCUPACION_UBIC[UBIC_KEY_TXT],
        OCUPACION_UBIC[TGO VIGENTE]
    ),
    ""
)</f>
        <v/>
      </c>
      <c r="N69" t="str" cm="1">
        <f t="array" ref="N69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69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69" t="str">
        <f>+_xlfn.CONCAT(CAT_UBIC[[#This Row],[BAHIA]],",",CAT_UBIC[[#This Row],[ZONA]],",",CAT_UBIC[[#This Row],[LADO]],",",CAT_UBIC[[#This Row],[ALTURA]])</f>
        <v>3,e,D,2</v>
      </c>
      <c r="T69" t="str">
        <v>3,f,I,2</v>
      </c>
    </row>
    <row r="70" spans="1:20">
      <c r="A70" t="s">
        <v>5631</v>
      </c>
      <c r="B70" t="s">
        <v>5562</v>
      </c>
      <c r="C70" t="s">
        <v>464</v>
      </c>
      <c r="D70" t="s">
        <v>5527</v>
      </c>
      <c r="E70" t="s">
        <v>5680</v>
      </c>
      <c r="F70" t="s">
        <v>5681</v>
      </c>
      <c r="G70" t="s">
        <v>5690</v>
      </c>
      <c r="H70" t="s">
        <v>5690</v>
      </c>
      <c r="I70" t="s">
        <v>5690</v>
      </c>
      <c r="J70" t="s">
        <v>5690</v>
      </c>
      <c r="K70" t="s">
        <v>5690</v>
      </c>
      <c r="L70" t="str">
        <f>IFERROR(
    _xlfn.XLOOKUP(
        CAT_UBIC[[#This Row],[UBIC_KEY_TXT]],
        OCUPACION_UBIC[UBIC_KEY_TXT],
        OCUPACION_UBIC[TGO VIGENTE]
    ),
    ""
)</f>
        <v/>
      </c>
      <c r="M70" t="str">
        <f>IFERROR(
    _xlfn.XLOOKUP(
        CAT_UBIC[[#This Row],[UBIC_KEY_TXT]],
        OCUPACION_UBIC[UBIC_KEY_TXT],
        OCUPACION_UBIC[TGO VIGENTE]
    ),
    ""
)</f>
        <v/>
      </c>
      <c r="N70" t="str" cm="1">
        <f t="array" ref="N70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70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70" t="str">
        <f>+_xlfn.CONCAT(CAT_UBIC[[#This Row],[BAHIA]],",",CAT_UBIC[[#This Row],[ZONA]],",",CAT_UBIC[[#This Row],[LADO]],",",CAT_UBIC[[#This Row],[ALTURA]])</f>
        <v>3,f,I,2</v>
      </c>
      <c r="T70" t="str">
        <v>3,f,D,2</v>
      </c>
    </row>
    <row r="71" spans="1:20">
      <c r="A71" t="s">
        <v>5631</v>
      </c>
      <c r="B71" t="s">
        <v>5562</v>
      </c>
      <c r="C71" t="s">
        <v>464</v>
      </c>
      <c r="D71" t="s">
        <v>492</v>
      </c>
      <c r="E71" t="s">
        <v>5682</v>
      </c>
      <c r="F71" t="s">
        <v>5683</v>
      </c>
      <c r="G71" t="s">
        <v>5690</v>
      </c>
      <c r="H71" t="s">
        <v>5690</v>
      </c>
      <c r="I71" t="s">
        <v>5690</v>
      </c>
      <c r="J71" t="s">
        <v>5690</v>
      </c>
      <c r="K71" t="s">
        <v>5690</v>
      </c>
      <c r="L71" t="str">
        <f>IFERROR(
    _xlfn.XLOOKUP(
        CAT_UBIC[[#This Row],[UBIC_KEY_TXT]],
        OCUPACION_UBIC[UBIC_KEY_TXT],
        OCUPACION_UBIC[TGO VIGENTE]
    ),
    ""
)</f>
        <v/>
      </c>
      <c r="M71" t="str">
        <f>IFERROR(
    _xlfn.XLOOKUP(
        CAT_UBIC[[#This Row],[UBIC_KEY_TXT]],
        OCUPACION_UBIC[UBIC_KEY_TXT],
        OCUPACION_UBIC[TGO VIGENTE]
    ),
    ""
)</f>
        <v/>
      </c>
      <c r="N71" t="str" cm="1">
        <f t="array" ref="N71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71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71" t="str">
        <f>+_xlfn.CONCAT(CAT_UBIC[[#This Row],[BAHIA]],",",CAT_UBIC[[#This Row],[ZONA]],",",CAT_UBIC[[#This Row],[LADO]],",",CAT_UBIC[[#This Row],[ALTURA]])</f>
        <v>3,f,D,2</v>
      </c>
      <c r="T71" t="str">
        <v>3,g,I,2</v>
      </c>
    </row>
    <row r="72" spans="1:20">
      <c r="A72" t="s">
        <v>5631</v>
      </c>
      <c r="B72" t="s">
        <v>5562</v>
      </c>
      <c r="C72" t="s">
        <v>469</v>
      </c>
      <c r="D72" t="s">
        <v>5527</v>
      </c>
      <c r="E72" t="s">
        <v>5684</v>
      </c>
      <c r="F72" t="s">
        <v>5685</v>
      </c>
      <c r="G72" t="s">
        <v>5690</v>
      </c>
      <c r="H72" t="s">
        <v>5690</v>
      </c>
      <c r="I72" t="s">
        <v>5690</v>
      </c>
      <c r="J72" t="s">
        <v>5690</v>
      </c>
      <c r="K72" t="s">
        <v>5690</v>
      </c>
      <c r="L72" t="str">
        <f>IFERROR(
    _xlfn.XLOOKUP(
        CAT_UBIC[[#This Row],[UBIC_KEY_TXT]],
        OCUPACION_UBIC[UBIC_KEY_TXT],
        OCUPACION_UBIC[TGO VIGENTE]
    ),
    ""
)</f>
        <v/>
      </c>
      <c r="M72" t="str">
        <f>IFERROR(
    _xlfn.XLOOKUP(
        CAT_UBIC[[#This Row],[UBIC_KEY_TXT]],
        OCUPACION_UBIC[UBIC_KEY_TXT],
        OCUPACION_UBIC[TGO VIGENTE]
    ),
    ""
)</f>
        <v/>
      </c>
      <c r="N72" t="str" cm="1">
        <f t="array" ref="N72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72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72" t="str">
        <f>+_xlfn.CONCAT(CAT_UBIC[[#This Row],[BAHIA]],",",CAT_UBIC[[#This Row],[ZONA]],",",CAT_UBIC[[#This Row],[LADO]],",",CAT_UBIC[[#This Row],[ALTURA]])</f>
        <v>3,g,I,2</v>
      </c>
      <c r="T72" t="str">
        <v>3,g,D,2</v>
      </c>
    </row>
    <row r="73" spans="1:20">
      <c r="A73" t="s">
        <v>5631</v>
      </c>
      <c r="B73" t="s">
        <v>5562</v>
      </c>
      <c r="C73" t="s">
        <v>469</v>
      </c>
      <c r="D73" t="s">
        <v>492</v>
      </c>
      <c r="E73" t="s">
        <v>5686</v>
      </c>
      <c r="F73" t="s">
        <v>5687</v>
      </c>
      <c r="G73" t="s">
        <v>5690</v>
      </c>
      <c r="H73" t="s">
        <v>5690</v>
      </c>
      <c r="I73" t="s">
        <v>5690</v>
      </c>
      <c r="J73" t="s">
        <v>5690</v>
      </c>
      <c r="K73" t="s">
        <v>5690</v>
      </c>
      <c r="L73" t="str">
        <f>IFERROR(
    _xlfn.XLOOKUP(
        CAT_UBIC[[#This Row],[UBIC_KEY_TXT]],
        OCUPACION_UBIC[UBIC_KEY_TXT],
        OCUPACION_UBIC[TGO VIGENTE]
    ),
    ""
)</f>
        <v/>
      </c>
      <c r="M73" t="str">
        <f>IFERROR(
    _xlfn.XLOOKUP(
        CAT_UBIC[[#This Row],[UBIC_KEY_TXT]],
        OCUPACION_UBIC[UBIC_KEY_TXT],
        OCUPACION_UBIC[TGO VIGENTE]
    ),
    ""
)</f>
        <v/>
      </c>
      <c r="N73" t="str" cm="1">
        <f t="array" ref="N73">IF(
    CAT_UBIC[[#This Row],[ALTURA]]=1,
    CAT_UBIC[[#This Row],[TGO_VIGENTE]],
    IFERROR(
        INDEX(
            CAT_UBIC[TGO_VIGENTE],
            MATCH(
                CAT_UBIC[[#This Row],[BAHIA]]&amp;CAT_UBIC[[#This Row],[ZONA]]&amp;CAT_UBIC[[#This Row],[LADO]]&amp;1,
                CAT_UBIC[BAHIA]&amp;CAT_UBIC[ZONA]&amp;CAT_UBIC[LADO]&amp;CAT_UBIC[ALTURA],
                0
            )
        ),
        ""
    )
)</f>
        <v/>
      </c>
      <c r="O73">
        <f>_xlfn.LET(
    _xlpm.TGO_in, INGRESO!$B$19,
    _xlpm.patio, CAT_UBIC[[#This Row],[PATIO]],
    _xlpm.altura, CAT_UBIC[[#This Row],[ALTURA]],
    _xlpm.ocupado, CAT_UBIC[[#This Row],[OCUPADO_UND]],
    _xlpm.tgovig_abajo, CAT_UBIC[[#This Row],[TGO_ABAJO]],
    _xlpm.pos, CAT_UBIC[[#This Row],[POS]],
    _xlpm.score1, IF(
                (_xlpm.TGO_in&gt;5)*(_xlpm.altura=1)*(_xlpm.ocupado=0),
                300000 + _xlpm.patio*1000 + _xlpm.pos,
                0
            ),
    _xlpm.score2, IF(
                (_xlpm.altura=2)*(_xlpm.ocupado=0)*(_xlpm.tgovig_abajo&lt;&gt;"")*(_xlpm.tgovig_abajo&gt;_xlpm.TGO_in)*(_xlpm.tgovig_abajo&gt;0),
                200000 + _xlpm.patio*1000 + _xlpm.tgovig_abajo,
                0
            ),
    _xlpm.score3, IF(
                (_xlpm.altura=2)*(_xlpm.ocupado=0)*(_xlpm.tgovig_abajo&lt;&gt;""),
                100000 + _xlpm.patio*1000 + _xlpm.tgovig_abajo,
                0
            ),
    MAX(_xlpm.score1,_xlpm.score2,_xlpm.score3)
)</f>
        <v>0</v>
      </c>
      <c r="Q73" t="str">
        <f>+_xlfn.CONCAT(CAT_UBIC[[#This Row],[BAHIA]],",",CAT_UBIC[[#This Row],[ZONA]],",",CAT_UBIC[[#This Row],[LADO]],",",CAT_UBIC[[#This Row],[ALTURA]])</f>
        <v>3,g,D,2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BEC11-122A-422A-9570-7778E492F136}">
  <sheetPr codeName="Hoja12">
    <tabColor rgb="FF92D050"/>
  </sheetPr>
  <dimension ref="A1:AK1176"/>
  <sheetViews>
    <sheetView showGridLines="0" topLeftCell="E1" zoomScale="85" zoomScaleNormal="70" workbookViewId="0">
      <selection activeCell="H24" sqref="H24"/>
    </sheetView>
  </sheetViews>
  <sheetFormatPr baseColWidth="10" defaultColWidth="11.44140625" defaultRowHeight="15.45" customHeight="1"/>
  <cols>
    <col min="1" max="1" width="11.88671875" style="212" customWidth="1"/>
    <col min="2" max="2" width="23.88671875" style="206" customWidth="1"/>
    <col min="3" max="3" width="24.5546875" style="195" bestFit="1" customWidth="1"/>
    <col min="4" max="4" width="21.44140625" style="207" customWidth="1"/>
    <col min="5" max="5" width="30" style="195" bestFit="1" customWidth="1"/>
    <col min="6" max="6" width="20.33203125" style="195" bestFit="1" customWidth="1"/>
    <col min="7" max="7" width="22.6640625" style="195" bestFit="1" customWidth="1"/>
    <col min="8" max="8" width="15.44140625" style="195" customWidth="1"/>
    <col min="9" max="9" width="14.88671875" style="195" customWidth="1"/>
    <col min="10" max="10" width="21.6640625" style="195" bestFit="1" customWidth="1"/>
    <col min="11" max="11" width="10.6640625" style="195" customWidth="1"/>
    <col min="12" max="12" width="18.44140625" style="195" bestFit="1" customWidth="1"/>
    <col min="13" max="13" width="36.109375" style="195" bestFit="1" customWidth="1"/>
    <col min="14" max="14" width="36.109375" style="195" customWidth="1"/>
    <col min="15" max="15" width="29" style="195" bestFit="1" customWidth="1"/>
    <col min="16" max="16" width="11.44140625" style="195"/>
    <col min="17" max="17" width="20.109375" style="195" bestFit="1" customWidth="1"/>
    <col min="18" max="18" width="13.88671875" style="195" customWidth="1"/>
    <col min="19" max="19" width="11.6640625" style="195" customWidth="1"/>
    <col min="20" max="20" width="11.44140625" style="195"/>
    <col min="21" max="21" width="10" style="195" customWidth="1"/>
    <col min="22" max="22" width="15.6640625" style="195" customWidth="1"/>
    <col min="23" max="23" width="14.5546875" style="195" customWidth="1"/>
    <col min="24" max="24" width="13.5546875" style="209" customWidth="1"/>
    <col min="25" max="25" width="29.33203125" style="208" bestFit="1" customWidth="1"/>
    <col min="26" max="26" width="19.6640625" style="211" customWidth="1"/>
    <col min="27" max="27" width="21.6640625" style="208" bestFit="1" customWidth="1"/>
    <col min="28" max="28" width="13" style="208" bestFit="1" customWidth="1"/>
    <col min="29" max="29" width="5.88671875" style="210" customWidth="1"/>
    <col min="30" max="30" width="11" style="195" customWidth="1"/>
    <col min="31" max="31" width="6" style="195" customWidth="1"/>
    <col min="32" max="32" width="17.6640625" style="195" customWidth="1"/>
    <col min="33" max="33" width="11.44140625" style="195"/>
    <col min="34" max="34" width="23.6640625" style="207" customWidth="1"/>
    <col min="35" max="35" width="11.44140625" style="195"/>
    <col min="36" max="36" width="27.33203125" style="195" customWidth="1"/>
    <col min="37" max="16384" width="11.44140625" style="195"/>
  </cols>
  <sheetData>
    <row r="1" spans="1:36" ht="14.4">
      <c r="A1" s="186" t="s">
        <v>378</v>
      </c>
      <c r="B1" s="187" t="s">
        <v>1</v>
      </c>
      <c r="C1" s="188" t="s">
        <v>382</v>
      </c>
      <c r="D1" s="189" t="s">
        <v>384</v>
      </c>
      <c r="E1" s="188" t="s">
        <v>387</v>
      </c>
      <c r="F1" s="188" t="s">
        <v>390</v>
      </c>
      <c r="G1" s="188" t="s">
        <v>3</v>
      </c>
      <c r="H1" s="188" t="s">
        <v>393</v>
      </c>
      <c r="I1" s="188" t="s">
        <v>394</v>
      </c>
      <c r="J1" s="188" t="s">
        <v>395</v>
      </c>
      <c r="K1" s="188" t="s">
        <v>396</v>
      </c>
      <c r="L1" s="188" t="s">
        <v>397</v>
      </c>
      <c r="M1" s="188" t="s">
        <v>399</v>
      </c>
      <c r="N1" s="188" t="s">
        <v>472</v>
      </c>
      <c r="O1" s="188" t="s">
        <v>473</v>
      </c>
      <c r="P1" s="190" t="s">
        <v>403</v>
      </c>
      <c r="Q1" s="188" t="s">
        <v>404</v>
      </c>
      <c r="R1" s="190" t="s">
        <v>405</v>
      </c>
      <c r="S1" s="191" t="s">
        <v>370</v>
      </c>
      <c r="T1" s="192" t="s">
        <v>474</v>
      </c>
      <c r="U1" s="188" t="s">
        <v>475</v>
      </c>
      <c r="V1" s="188" t="s">
        <v>407</v>
      </c>
      <c r="W1" s="188" t="s">
        <v>420</v>
      </c>
      <c r="X1" s="188" t="s">
        <v>421</v>
      </c>
      <c r="Y1" s="189" t="s">
        <v>476</v>
      </c>
      <c r="Z1" s="189" t="s">
        <v>477</v>
      </c>
      <c r="AA1" s="189" t="s">
        <v>478</v>
      </c>
      <c r="AB1" s="189" t="s">
        <v>414</v>
      </c>
      <c r="AC1" s="190" t="s">
        <v>426</v>
      </c>
      <c r="AD1" s="191" t="s">
        <v>479</v>
      </c>
      <c r="AE1" s="191" t="s">
        <v>428</v>
      </c>
      <c r="AF1" s="190" t="s">
        <v>429</v>
      </c>
      <c r="AG1" s="193" t="s">
        <v>480</v>
      </c>
      <c r="AH1" s="189" t="s">
        <v>481</v>
      </c>
      <c r="AI1" s="188" t="s">
        <v>0</v>
      </c>
      <c r="AJ1" s="194" t="s">
        <v>482</v>
      </c>
    </row>
    <row r="2" spans="1:36" ht="28.8">
      <c r="A2" s="168">
        <v>35033</v>
      </c>
      <c r="B2" s="51" t="s">
        <v>247</v>
      </c>
      <c r="C2" s="6" t="s">
        <v>248</v>
      </c>
      <c r="D2" s="39" t="s">
        <v>483</v>
      </c>
      <c r="E2" s="6" t="s">
        <v>484</v>
      </c>
      <c r="F2" s="6" t="s">
        <v>485</v>
      </c>
      <c r="G2" s="6">
        <v>955172412</v>
      </c>
      <c r="H2" s="18">
        <v>44792</v>
      </c>
      <c r="I2" s="19">
        <v>0.42638888888888887</v>
      </c>
      <c r="J2" s="6" t="s">
        <v>372</v>
      </c>
      <c r="K2" s="15">
        <f t="shared" ref="K2:K65" si="0">IF(J2&lt;&gt;"",1,"")</f>
        <v>1</v>
      </c>
      <c r="L2" s="6" t="s">
        <v>398</v>
      </c>
      <c r="M2" s="6" t="s">
        <v>6</v>
      </c>
      <c r="N2" s="6" t="b">
        <f t="shared" ref="N2:N65" si="1">COUNTIF($O$1:$O$1172,O2)&gt;1</f>
        <v>0</v>
      </c>
      <c r="O2" s="6" t="s">
        <v>486</v>
      </c>
      <c r="P2" s="6" t="s">
        <v>487</v>
      </c>
      <c r="Q2" s="6" t="s">
        <v>6</v>
      </c>
      <c r="R2" s="6" t="s">
        <v>488</v>
      </c>
      <c r="S2" s="20">
        <v>10000</v>
      </c>
      <c r="T2" s="6" t="s">
        <v>400</v>
      </c>
      <c r="U2" s="6" t="s">
        <v>489</v>
      </c>
      <c r="V2" s="6" t="s">
        <v>490</v>
      </c>
      <c r="W2" s="18"/>
      <c r="X2" s="78"/>
      <c r="Y2" s="8"/>
      <c r="Z2" s="8"/>
      <c r="AA2" s="8"/>
      <c r="AB2" s="8"/>
      <c r="AC2" s="6" t="str">
        <f t="shared" ref="AC2:AC65" si="2">IF(AND(W2&lt;&gt;"",H2&lt;&gt;"",ISNUMBER(W2-H2)),W2-H2+1,"")</f>
        <v/>
      </c>
      <c r="AD2" s="23" t="str">
        <f t="shared" ref="AD2:AD65" si="3">IF(AC2&lt;=0, "ERROR EN DÍA DE SALIDA",
    IF(AC2="", "",
        IF(OR(J2="1X40 RF VACIO", J2="1X40 DRY VACIO"),
            IF(L2="CUSTODIA",
                IF(AC2&lt;=5, 25000,
                    IF(AC2&gt;5, IF(AC2&lt;=8, 25000 + 2000*(AC2 - 5), 31000 + 5000*(AC2-8)), "")
                ),
                IF(OR(L2="TRASPASO",L2="MOVIMIENTO"), 18000, "")
            ),
            IF(OR(J2="1X20 RF VACIO", J2="1X20 DRY VACIO", J2="ISOTANK"),
                IF(L2="CUSTODIA",
                    IF(AC2&lt;=5, 18000,
                        IF(AC2&gt;5, IF(AC2&lt;=8, 18000 + 2000*(AC2 - 5), 24000 + 5000*(AC2-8)), "")
                    ),
                    IF(OR(L2="TRASPASO",L2="MOVIMIENTO"), 15000, "Error en tipo de acción")
                ),
                IF(AND(OR(J2="PALLET", J2="CAJON"), L2="CUSTODIA", AC2&lt;=5),
                    IF(M2="SI (XL)", 7000*K2,
                        IF(M2="SI (XXL)", 9000*K2, 5000*K2)
                    ),
                    IF(AND(OR(J2="PALLET", J2="CAJON"), L2="CUSTODIA", AC2&gt;5),
                        IF(M2="SI (XL)", (7000 + 1000*(AC2 - 5))*K2,
                            IF(M2="SI (XXL)", (9000 + 1000*(AC2 - 5))*K2, (5000 + 1000*(AC2 - 5))*K2)
                        ),
                        IF(AND(OR(J2="PALLET", J2="CAJON"),OR(L2="TRASPASO",L2="MOVIMIENTO")),
                            IF(M2="SI (XL)", 5000*K2,
                                IF(M2="SI (XXL)", 7000*K2, 3500*K2)
                            ),
                            ""
                        )
                    )
                )
            )
        )
    )
)</f>
        <v/>
      </c>
      <c r="AE2" s="23"/>
      <c r="AF2" s="17" t="str">
        <f t="shared" ref="AF2:AF65" si="4">IFERROR(IF(AD2="","",IF(AE2="NO","NO APLICA",IF(AE2="SI",AD2*1.19,""))), "")</f>
        <v/>
      </c>
      <c r="AG2" s="6"/>
      <c r="AH2" s="39"/>
      <c r="AI2" s="22" t="s">
        <v>491</v>
      </c>
      <c r="AJ2" s="174" t="s">
        <v>492</v>
      </c>
    </row>
    <row r="3" spans="1:36" ht="15.45" customHeight="1">
      <c r="A3" s="168">
        <v>36165</v>
      </c>
      <c r="B3" s="51" t="s">
        <v>493</v>
      </c>
      <c r="C3" s="6" t="s">
        <v>494</v>
      </c>
      <c r="D3" s="39" t="s">
        <v>495</v>
      </c>
      <c r="E3" s="6" t="s">
        <v>423</v>
      </c>
      <c r="F3" s="6" t="s">
        <v>496</v>
      </c>
      <c r="G3" s="6">
        <v>956910140</v>
      </c>
      <c r="H3" s="18">
        <v>44825</v>
      </c>
      <c r="I3" s="19">
        <v>0.5541666666666667</v>
      </c>
      <c r="J3" s="6" t="s">
        <v>371</v>
      </c>
      <c r="K3" s="15">
        <f t="shared" si="0"/>
        <v>1</v>
      </c>
      <c r="L3" s="6" t="s">
        <v>398</v>
      </c>
      <c r="M3" s="6" t="s">
        <v>6</v>
      </c>
      <c r="N3" s="6" t="b">
        <f t="shared" si="1"/>
        <v>0</v>
      </c>
      <c r="O3" s="6" t="s">
        <v>497</v>
      </c>
      <c r="P3" s="6">
        <v>405</v>
      </c>
      <c r="Q3" s="6" t="s">
        <v>6</v>
      </c>
      <c r="R3" s="6" t="s">
        <v>488</v>
      </c>
      <c r="S3" s="20">
        <v>15000</v>
      </c>
      <c r="T3" s="6" t="s">
        <v>400</v>
      </c>
      <c r="U3" s="6" t="s">
        <v>489</v>
      </c>
      <c r="V3" s="6" t="s">
        <v>498</v>
      </c>
      <c r="W3" s="18"/>
      <c r="X3" s="78"/>
      <c r="Y3" s="8"/>
      <c r="Z3" s="8"/>
      <c r="AA3" s="8"/>
      <c r="AB3" s="8"/>
      <c r="AC3" s="6" t="str">
        <f t="shared" si="2"/>
        <v/>
      </c>
      <c r="AD3" s="23" t="str">
        <f t="shared" si="3"/>
        <v/>
      </c>
      <c r="AE3" s="23"/>
      <c r="AF3" s="17" t="str">
        <f t="shared" si="4"/>
        <v/>
      </c>
      <c r="AG3" s="6"/>
      <c r="AH3" s="39"/>
      <c r="AI3" s="22" t="s">
        <v>499</v>
      </c>
      <c r="AJ3" s="174" t="s">
        <v>492</v>
      </c>
    </row>
    <row r="4" spans="1:36" ht="15.45" customHeight="1">
      <c r="A4" s="168">
        <v>43929</v>
      </c>
      <c r="B4" s="51" t="s">
        <v>349</v>
      </c>
      <c r="C4" s="6" t="s">
        <v>350</v>
      </c>
      <c r="D4" s="39" t="s">
        <v>422</v>
      </c>
      <c r="E4" s="6" t="s">
        <v>500</v>
      </c>
      <c r="F4" s="6" t="s">
        <v>501</v>
      </c>
      <c r="G4" s="6">
        <v>945784123</v>
      </c>
      <c r="H4" s="18">
        <v>45163</v>
      </c>
      <c r="I4" s="19">
        <v>0.6875</v>
      </c>
      <c r="J4" s="6" t="s">
        <v>371</v>
      </c>
      <c r="K4" s="15">
        <f t="shared" si="0"/>
        <v>1</v>
      </c>
      <c r="L4" s="6" t="s">
        <v>398</v>
      </c>
      <c r="M4" s="6" t="s">
        <v>6</v>
      </c>
      <c r="N4" s="6" t="b">
        <f t="shared" si="1"/>
        <v>0</v>
      </c>
      <c r="O4" s="6" t="s">
        <v>502</v>
      </c>
      <c r="P4" s="6">
        <v>2890</v>
      </c>
      <c r="Q4" s="6" t="s">
        <v>6</v>
      </c>
      <c r="R4" s="6" t="s">
        <v>488</v>
      </c>
      <c r="S4" s="20">
        <v>25000</v>
      </c>
      <c r="T4" s="6" t="s">
        <v>400</v>
      </c>
      <c r="U4" s="6" t="s">
        <v>503</v>
      </c>
      <c r="V4" s="6" t="s">
        <v>504</v>
      </c>
      <c r="W4" s="6"/>
      <c r="X4" s="78"/>
      <c r="Y4" s="8"/>
      <c r="Z4" s="8"/>
      <c r="AA4" s="8"/>
      <c r="AB4" s="8"/>
      <c r="AC4" s="6" t="str">
        <f t="shared" si="2"/>
        <v/>
      </c>
      <c r="AD4" s="23" t="str">
        <f t="shared" si="3"/>
        <v/>
      </c>
      <c r="AE4" s="23"/>
      <c r="AF4" s="17" t="str">
        <f t="shared" si="4"/>
        <v/>
      </c>
      <c r="AG4" s="6"/>
      <c r="AH4" s="39"/>
      <c r="AI4" s="22" t="s">
        <v>505</v>
      </c>
      <c r="AJ4" s="174" t="s">
        <v>492</v>
      </c>
    </row>
    <row r="5" spans="1:36" ht="15.45" customHeight="1">
      <c r="A5" s="168">
        <v>47642</v>
      </c>
      <c r="B5" s="51" t="s">
        <v>506</v>
      </c>
      <c r="C5" s="6"/>
      <c r="D5" s="39" t="s">
        <v>507</v>
      </c>
      <c r="E5" s="6" t="s">
        <v>508</v>
      </c>
      <c r="F5" s="6" t="s">
        <v>509</v>
      </c>
      <c r="G5" s="6">
        <v>997062936</v>
      </c>
      <c r="H5" s="18">
        <v>45331</v>
      </c>
      <c r="I5" s="19">
        <v>0.54166666666666663</v>
      </c>
      <c r="J5" s="6" t="s">
        <v>371</v>
      </c>
      <c r="K5" s="15">
        <f t="shared" si="0"/>
        <v>1</v>
      </c>
      <c r="L5" s="6" t="s">
        <v>398</v>
      </c>
      <c r="M5" s="6" t="s">
        <v>6</v>
      </c>
      <c r="N5" s="6" t="b">
        <f t="shared" si="1"/>
        <v>0</v>
      </c>
      <c r="O5" s="6" t="s">
        <v>510</v>
      </c>
      <c r="P5" s="6">
        <v>3498</v>
      </c>
      <c r="Q5" s="6" t="s">
        <v>6</v>
      </c>
      <c r="R5" s="6" t="s">
        <v>511</v>
      </c>
      <c r="S5" s="20">
        <v>25000</v>
      </c>
      <c r="T5" s="6" t="s">
        <v>400</v>
      </c>
      <c r="U5" s="6" t="s">
        <v>512</v>
      </c>
      <c r="V5" s="6" t="s">
        <v>490</v>
      </c>
      <c r="W5" s="18"/>
      <c r="X5" s="78"/>
      <c r="Y5" s="8"/>
      <c r="Z5" s="8"/>
      <c r="AA5" s="8"/>
      <c r="AB5" s="8"/>
      <c r="AC5" s="6" t="str">
        <f t="shared" si="2"/>
        <v/>
      </c>
      <c r="AD5" s="23" t="str">
        <f t="shared" si="3"/>
        <v/>
      </c>
      <c r="AE5" s="23"/>
      <c r="AF5" s="17" t="str">
        <f t="shared" si="4"/>
        <v/>
      </c>
      <c r="AG5" s="6"/>
      <c r="AH5" s="39"/>
      <c r="AI5" s="22" t="s">
        <v>499</v>
      </c>
      <c r="AJ5" s="174" t="s">
        <v>492</v>
      </c>
    </row>
    <row r="6" spans="1:36" ht="15.45" customHeight="1">
      <c r="A6" s="168">
        <v>48409</v>
      </c>
      <c r="B6" s="51" t="s">
        <v>506</v>
      </c>
      <c r="C6" s="6"/>
      <c r="D6" s="39" t="s">
        <v>513</v>
      </c>
      <c r="E6" s="6" t="s">
        <v>514</v>
      </c>
      <c r="F6" s="6" t="s">
        <v>515</v>
      </c>
      <c r="G6" s="6">
        <v>940534751</v>
      </c>
      <c r="H6" s="18">
        <v>45350</v>
      </c>
      <c r="I6" s="19">
        <v>0.6972222222222223</v>
      </c>
      <c r="J6" s="6" t="s">
        <v>371</v>
      </c>
      <c r="K6" s="15">
        <f t="shared" si="0"/>
        <v>1</v>
      </c>
      <c r="L6" s="6" t="s">
        <v>398</v>
      </c>
      <c r="M6" s="6" t="s">
        <v>6</v>
      </c>
      <c r="N6" s="6" t="b">
        <f t="shared" si="1"/>
        <v>0</v>
      </c>
      <c r="O6" s="6" t="s">
        <v>516</v>
      </c>
      <c r="P6" s="6" t="s">
        <v>487</v>
      </c>
      <c r="Q6" s="6" t="s">
        <v>6</v>
      </c>
      <c r="R6" s="6" t="s">
        <v>488</v>
      </c>
      <c r="S6" s="20">
        <v>25000</v>
      </c>
      <c r="T6" s="6" t="s">
        <v>400</v>
      </c>
      <c r="U6" s="6" t="s">
        <v>517</v>
      </c>
      <c r="V6" s="6" t="s">
        <v>518</v>
      </c>
      <c r="W6" s="18"/>
      <c r="X6" s="78"/>
      <c r="Y6" s="8"/>
      <c r="Z6" s="8"/>
      <c r="AA6" s="8"/>
      <c r="AB6" s="8"/>
      <c r="AC6" s="6" t="str">
        <f t="shared" si="2"/>
        <v/>
      </c>
      <c r="AD6" s="23" t="str">
        <f t="shared" si="3"/>
        <v/>
      </c>
      <c r="AE6" s="23"/>
      <c r="AF6" s="17" t="str">
        <f t="shared" si="4"/>
        <v/>
      </c>
      <c r="AG6" s="6"/>
      <c r="AH6" s="39"/>
      <c r="AI6" s="22" t="s">
        <v>499</v>
      </c>
      <c r="AJ6" s="174" t="s">
        <v>492</v>
      </c>
    </row>
    <row r="7" spans="1:36" ht="15.45" customHeight="1">
      <c r="A7" s="168">
        <v>53100</v>
      </c>
      <c r="B7" s="51" t="s">
        <v>519</v>
      </c>
      <c r="C7" s="6"/>
      <c r="D7" s="39" t="s">
        <v>520</v>
      </c>
      <c r="E7" s="6" t="s">
        <v>521</v>
      </c>
      <c r="F7" s="6" t="s">
        <v>522</v>
      </c>
      <c r="G7" s="6">
        <v>953964826</v>
      </c>
      <c r="H7" s="18">
        <v>45491</v>
      </c>
      <c r="I7" s="21">
        <v>0.58194444444444449</v>
      </c>
      <c r="J7" s="6" t="s">
        <v>372</v>
      </c>
      <c r="K7" s="15">
        <f t="shared" si="0"/>
        <v>1</v>
      </c>
      <c r="L7" s="6" t="s">
        <v>398</v>
      </c>
      <c r="M7" s="6" t="str">
        <f>IF(OR(J7="1x40 DRY VACIO", J7="1x40 RF VACIO", J7="1x20 DRY VACIO", J7="1x20 RF VACIO", J7="ISOTANK"),"NO","")</f>
        <v>NO</v>
      </c>
      <c r="N7" s="6" t="b">
        <f t="shared" si="1"/>
        <v>0</v>
      </c>
      <c r="O7" s="6" t="s">
        <v>523</v>
      </c>
      <c r="P7" s="6">
        <v>3643</v>
      </c>
      <c r="Q7" s="6" t="s">
        <v>6</v>
      </c>
      <c r="R7" s="6" t="s">
        <v>488</v>
      </c>
      <c r="S7" s="16">
        <f t="shared" ref="S7:S70" si="5">IF(OR(H7&lt;=0, H7=""), "",
    IF(OR(J7="1X40 RF VACIO", J7="1X40 DRY VACIO"),
        IF(L7="CUSTODIA", 25000,
            IF(OR(L7="TRASPASO", L7="MOVIMIENTO"), 18000, "")
        ),
        IF(OR(J7="1X20 RF VACIO", J7="1X20 DRY VACIO", J7="ISOTANK"),
            IF(L7="CUSTODIA", 18000,
                IF(OR(L7="TRASPASO", L7="MOVIMIENTO"), 15000, "Error en tipo de acción")
            ),
            IF(AND(OR(J7="PALLET", J7="CAJON"), L7="CUSTODIA"),
                IF(M7="SI (XL)", 7000*K7,
                    IF(M7="SI (XXL)", 9000*K7,
                        IF(M7="SI (OTRO)", "", 5000*K7)
                    )
                ),
                IF(AND(OR(J7="PALLET", J7="CAJON"),OR(L7="TRASPASO", L7="MOVIMIENTO")),
                    IF(M7="SI (XL)", 5000*K7,
                        IF(M7="SI (XXL)", 7000*K7,
                            IF(M7="SI (OTRO)", "", 3500*K7)
                        )
                    ),
                    ""
                )
            )
        )
    )
)</f>
        <v>18000</v>
      </c>
      <c r="T7" s="6" t="s">
        <v>400</v>
      </c>
      <c r="U7" s="6" t="s">
        <v>524</v>
      </c>
      <c r="V7" s="6" t="s">
        <v>490</v>
      </c>
      <c r="W7" s="6"/>
      <c r="X7" s="78"/>
      <c r="Y7" s="8"/>
      <c r="Z7" s="8"/>
      <c r="AA7" s="8"/>
      <c r="AB7" s="8"/>
      <c r="AC7" s="6" t="str">
        <f t="shared" si="2"/>
        <v/>
      </c>
      <c r="AD7" s="23" t="str">
        <f t="shared" si="3"/>
        <v/>
      </c>
      <c r="AE7" s="23"/>
      <c r="AF7" s="17" t="str">
        <f t="shared" si="4"/>
        <v/>
      </c>
      <c r="AG7" s="6"/>
      <c r="AH7" s="39"/>
      <c r="AI7" s="22" t="s">
        <v>499</v>
      </c>
      <c r="AJ7" s="174" t="s">
        <v>492</v>
      </c>
    </row>
    <row r="8" spans="1:36" ht="14.4">
      <c r="A8" s="168">
        <v>53844</v>
      </c>
      <c r="B8" s="51" t="s">
        <v>525</v>
      </c>
      <c r="C8" s="6"/>
      <c r="D8" s="39" t="s">
        <v>526</v>
      </c>
      <c r="E8" s="6" t="s">
        <v>511</v>
      </c>
      <c r="F8" s="6" t="s">
        <v>511</v>
      </c>
      <c r="G8" s="6" t="s">
        <v>511</v>
      </c>
      <c r="H8" s="18">
        <v>45518</v>
      </c>
      <c r="I8" s="21">
        <v>0.81597222222222221</v>
      </c>
      <c r="J8" s="6" t="s">
        <v>372</v>
      </c>
      <c r="K8" s="15">
        <f t="shared" si="0"/>
        <v>1</v>
      </c>
      <c r="L8" s="6" t="s">
        <v>398</v>
      </c>
      <c r="M8" s="6" t="s">
        <v>6</v>
      </c>
      <c r="N8" s="6" t="b">
        <f t="shared" si="1"/>
        <v>1</v>
      </c>
      <c r="O8" s="6" t="s">
        <v>527</v>
      </c>
      <c r="P8" s="6" t="s">
        <v>487</v>
      </c>
      <c r="Q8" s="6" t="s">
        <v>6</v>
      </c>
      <c r="R8" s="6" t="s">
        <v>488</v>
      </c>
      <c r="S8" s="16">
        <f t="shared" si="5"/>
        <v>18000</v>
      </c>
      <c r="T8" s="6" t="s">
        <v>400</v>
      </c>
      <c r="U8" s="6" t="s">
        <v>528</v>
      </c>
      <c r="V8" s="6" t="s">
        <v>490</v>
      </c>
      <c r="W8" s="18"/>
      <c r="X8" s="78"/>
      <c r="Y8" s="8"/>
      <c r="Z8" s="8"/>
      <c r="AA8" s="8"/>
      <c r="AB8" s="8"/>
      <c r="AC8" s="6" t="str">
        <f t="shared" si="2"/>
        <v/>
      </c>
      <c r="AD8" s="23" t="str">
        <f t="shared" si="3"/>
        <v/>
      </c>
      <c r="AE8" s="23"/>
      <c r="AF8" s="17" t="str">
        <f t="shared" si="4"/>
        <v/>
      </c>
      <c r="AG8" s="6"/>
      <c r="AH8" s="39" t="s">
        <v>529</v>
      </c>
      <c r="AI8" s="22" t="s">
        <v>499</v>
      </c>
      <c r="AJ8" s="174" t="s">
        <v>492</v>
      </c>
    </row>
    <row r="9" spans="1:36" ht="15.45" customHeight="1">
      <c r="A9" s="168">
        <v>55454</v>
      </c>
      <c r="B9" s="52" t="s">
        <v>14</v>
      </c>
      <c r="C9" s="5" t="s">
        <v>15</v>
      </c>
      <c r="D9" s="45" t="s">
        <v>14</v>
      </c>
      <c r="E9" s="27" t="s">
        <v>388</v>
      </c>
      <c r="F9" s="27" t="s">
        <v>530</v>
      </c>
      <c r="G9" s="27">
        <v>964638566</v>
      </c>
      <c r="H9" s="18">
        <v>45581</v>
      </c>
      <c r="I9" s="21">
        <v>0.78055555555555556</v>
      </c>
      <c r="J9" s="6" t="s">
        <v>372</v>
      </c>
      <c r="K9" s="15">
        <f t="shared" si="0"/>
        <v>1</v>
      </c>
      <c r="L9" s="6" t="s">
        <v>398</v>
      </c>
      <c r="M9" s="6" t="s">
        <v>6</v>
      </c>
      <c r="N9" s="6" t="b">
        <f t="shared" si="1"/>
        <v>0</v>
      </c>
      <c r="O9" s="6" t="s">
        <v>531</v>
      </c>
      <c r="P9" s="6" t="s">
        <v>488</v>
      </c>
      <c r="Q9" s="6" t="s">
        <v>6</v>
      </c>
      <c r="R9" s="6" t="s">
        <v>488</v>
      </c>
      <c r="S9" s="16">
        <f t="shared" si="5"/>
        <v>18000</v>
      </c>
      <c r="T9" s="6" t="s">
        <v>400</v>
      </c>
      <c r="U9" s="6" t="s">
        <v>532</v>
      </c>
      <c r="V9" s="6" t="s">
        <v>490</v>
      </c>
      <c r="W9" s="18"/>
      <c r="X9" s="78"/>
      <c r="Y9" s="8"/>
      <c r="Z9" s="8"/>
      <c r="AA9" s="8"/>
      <c r="AB9" s="8"/>
      <c r="AC9" s="6" t="str">
        <f t="shared" si="2"/>
        <v/>
      </c>
      <c r="AD9" s="23" t="str">
        <f t="shared" si="3"/>
        <v/>
      </c>
      <c r="AE9" s="23"/>
      <c r="AF9" s="17" t="str">
        <f t="shared" si="4"/>
        <v/>
      </c>
      <c r="AG9" s="6"/>
      <c r="AH9" s="39"/>
      <c r="AI9" s="22" t="s">
        <v>533</v>
      </c>
      <c r="AJ9" s="174" t="s">
        <v>492</v>
      </c>
    </row>
    <row r="10" spans="1:36" ht="15.45" customHeight="1">
      <c r="A10" s="168">
        <v>55541</v>
      </c>
      <c r="B10" s="51" t="s">
        <v>507</v>
      </c>
      <c r="C10" s="6" t="s">
        <v>218</v>
      </c>
      <c r="D10" s="39" t="s">
        <v>534</v>
      </c>
      <c r="E10" s="6" t="s">
        <v>535</v>
      </c>
      <c r="F10" s="6" t="s">
        <v>522</v>
      </c>
      <c r="G10" s="6">
        <v>947048102</v>
      </c>
      <c r="H10" s="18">
        <v>45589</v>
      </c>
      <c r="I10" s="21">
        <v>0.37638888888888888</v>
      </c>
      <c r="J10" s="6" t="s">
        <v>372</v>
      </c>
      <c r="K10" s="15">
        <f t="shared" si="0"/>
        <v>1</v>
      </c>
      <c r="L10" s="6" t="s">
        <v>398</v>
      </c>
      <c r="M10" s="6" t="s">
        <v>6</v>
      </c>
      <c r="N10" s="6" t="b">
        <f t="shared" si="1"/>
        <v>0</v>
      </c>
      <c r="O10" s="6" t="s">
        <v>536</v>
      </c>
      <c r="P10" s="6" t="s">
        <v>487</v>
      </c>
      <c r="Q10" s="6" t="s">
        <v>6</v>
      </c>
      <c r="R10" s="6" t="s">
        <v>488</v>
      </c>
      <c r="S10" s="16">
        <f t="shared" si="5"/>
        <v>18000</v>
      </c>
      <c r="T10" s="6" t="s">
        <v>400</v>
      </c>
      <c r="U10" s="6" t="s">
        <v>537</v>
      </c>
      <c r="V10" s="6" t="s">
        <v>490</v>
      </c>
      <c r="W10" s="18"/>
      <c r="X10" s="78"/>
      <c r="Y10" s="8"/>
      <c r="Z10" s="8"/>
      <c r="AA10" s="8"/>
      <c r="AB10" s="8"/>
      <c r="AC10" s="6" t="str">
        <f t="shared" si="2"/>
        <v/>
      </c>
      <c r="AD10" s="23" t="str">
        <f t="shared" si="3"/>
        <v/>
      </c>
      <c r="AE10" s="23"/>
      <c r="AF10" s="17" t="str">
        <f t="shared" si="4"/>
        <v/>
      </c>
      <c r="AG10" s="6"/>
      <c r="AH10" s="39"/>
      <c r="AI10" s="22" t="s">
        <v>538</v>
      </c>
      <c r="AJ10" s="174" t="s">
        <v>492</v>
      </c>
    </row>
    <row r="11" spans="1:36" ht="15.45" customHeight="1">
      <c r="A11" s="168">
        <v>55618</v>
      </c>
      <c r="B11" s="51" t="s">
        <v>539</v>
      </c>
      <c r="C11" s="6"/>
      <c r="D11" s="39" t="s">
        <v>540</v>
      </c>
      <c r="E11" s="6" t="s">
        <v>511</v>
      </c>
      <c r="F11" s="6" t="s">
        <v>511</v>
      </c>
      <c r="G11" s="6" t="s">
        <v>511</v>
      </c>
      <c r="H11" s="18">
        <v>45594</v>
      </c>
      <c r="I11" s="21">
        <v>0.67708333333333337</v>
      </c>
      <c r="J11" s="6" t="s">
        <v>372</v>
      </c>
      <c r="K11" s="15">
        <f t="shared" si="0"/>
        <v>1</v>
      </c>
      <c r="L11" s="6" t="s">
        <v>398</v>
      </c>
      <c r="M11" s="6" t="s">
        <v>6</v>
      </c>
      <c r="N11" s="6" t="b">
        <f t="shared" si="1"/>
        <v>0</v>
      </c>
      <c r="O11" s="6" t="s">
        <v>541</v>
      </c>
      <c r="P11" s="6" t="s">
        <v>487</v>
      </c>
      <c r="Q11" s="6" t="s">
        <v>6</v>
      </c>
      <c r="R11" s="6" t="s">
        <v>488</v>
      </c>
      <c r="S11" s="16">
        <f t="shared" si="5"/>
        <v>18000</v>
      </c>
      <c r="T11" s="6" t="s">
        <v>400</v>
      </c>
      <c r="U11" s="6" t="s">
        <v>542</v>
      </c>
      <c r="V11" s="6" t="s">
        <v>490</v>
      </c>
      <c r="W11" s="18"/>
      <c r="X11" s="78"/>
      <c r="Y11" s="8"/>
      <c r="Z11" s="8"/>
      <c r="AA11" s="8"/>
      <c r="AB11" s="8"/>
      <c r="AC11" s="6" t="str">
        <f t="shared" si="2"/>
        <v/>
      </c>
      <c r="AD11" s="23" t="str">
        <f t="shared" si="3"/>
        <v/>
      </c>
      <c r="AE11" s="23"/>
      <c r="AF11" s="17" t="str">
        <f t="shared" si="4"/>
        <v/>
      </c>
      <c r="AG11" s="6"/>
      <c r="AH11" s="39"/>
      <c r="AI11" s="22" t="s">
        <v>499</v>
      </c>
      <c r="AJ11" s="174" t="s">
        <v>492</v>
      </c>
    </row>
    <row r="12" spans="1:36" ht="15.45" customHeight="1">
      <c r="A12" s="168">
        <v>55674</v>
      </c>
      <c r="B12" s="52" t="s">
        <v>14</v>
      </c>
      <c r="C12" s="5" t="s">
        <v>15</v>
      </c>
      <c r="D12" s="45" t="s">
        <v>543</v>
      </c>
      <c r="E12" s="27" t="s">
        <v>544</v>
      </c>
      <c r="F12" s="27" t="s">
        <v>545</v>
      </c>
      <c r="G12" s="27">
        <v>995367617</v>
      </c>
      <c r="H12" s="18">
        <v>45601</v>
      </c>
      <c r="I12" s="21">
        <v>0.64097222222222228</v>
      </c>
      <c r="J12" s="6" t="s">
        <v>372</v>
      </c>
      <c r="K12" s="15">
        <f t="shared" si="0"/>
        <v>1</v>
      </c>
      <c r="L12" s="6" t="s">
        <v>398</v>
      </c>
      <c r="M12" s="6" t="s">
        <v>6</v>
      </c>
      <c r="N12" s="6" t="b">
        <f t="shared" si="1"/>
        <v>0</v>
      </c>
      <c r="O12" s="6" t="s">
        <v>546</v>
      </c>
      <c r="P12" s="6" t="s">
        <v>487</v>
      </c>
      <c r="Q12" s="6" t="s">
        <v>6</v>
      </c>
      <c r="R12" s="6" t="s">
        <v>488</v>
      </c>
      <c r="S12" s="16">
        <f t="shared" si="5"/>
        <v>18000</v>
      </c>
      <c r="T12" s="6" t="s">
        <v>400</v>
      </c>
      <c r="U12" s="6" t="s">
        <v>547</v>
      </c>
      <c r="V12" s="6" t="s">
        <v>490</v>
      </c>
      <c r="W12" s="18"/>
      <c r="X12" s="78"/>
      <c r="Y12" s="8"/>
      <c r="Z12" s="8"/>
      <c r="AA12" s="8"/>
      <c r="AB12" s="8"/>
      <c r="AC12" s="6" t="str">
        <f t="shared" si="2"/>
        <v/>
      </c>
      <c r="AD12" s="23" t="str">
        <f t="shared" si="3"/>
        <v/>
      </c>
      <c r="AE12" s="23"/>
      <c r="AF12" s="17" t="str">
        <f t="shared" si="4"/>
        <v/>
      </c>
      <c r="AG12" s="6"/>
      <c r="AH12" s="39"/>
      <c r="AI12" s="22" t="s">
        <v>533</v>
      </c>
      <c r="AJ12" s="174" t="s">
        <v>492</v>
      </c>
    </row>
    <row r="13" spans="1:36" ht="15.45" customHeight="1">
      <c r="A13" s="168">
        <v>55785</v>
      </c>
      <c r="B13" s="52" t="s">
        <v>320</v>
      </c>
      <c r="C13" s="5" t="s">
        <v>321</v>
      </c>
      <c r="D13" s="39" t="s">
        <v>548</v>
      </c>
      <c r="E13" s="6">
        <v>17669495</v>
      </c>
      <c r="F13" s="6" t="s">
        <v>549</v>
      </c>
      <c r="G13" s="6">
        <v>933260605</v>
      </c>
      <c r="H13" s="18">
        <v>45607</v>
      </c>
      <c r="I13" s="21">
        <v>0.90416666666666667</v>
      </c>
      <c r="J13" s="6" t="s">
        <v>373</v>
      </c>
      <c r="K13" s="15">
        <f t="shared" si="0"/>
        <v>1</v>
      </c>
      <c r="L13" s="6" t="s">
        <v>398</v>
      </c>
      <c r="M13" s="6" t="s">
        <v>6</v>
      </c>
      <c r="N13" s="6" t="b">
        <f t="shared" si="1"/>
        <v>0</v>
      </c>
      <c r="O13" s="6" t="s">
        <v>550</v>
      </c>
      <c r="P13" s="6">
        <v>24778204</v>
      </c>
      <c r="Q13" s="6" t="s">
        <v>6</v>
      </c>
      <c r="R13" s="6" t="s">
        <v>551</v>
      </c>
      <c r="S13" s="16">
        <f t="shared" si="5"/>
        <v>25000</v>
      </c>
      <c r="T13" s="6" t="s">
        <v>400</v>
      </c>
      <c r="U13" s="6" t="s">
        <v>552</v>
      </c>
      <c r="V13" s="6" t="s">
        <v>553</v>
      </c>
      <c r="W13" s="18">
        <v>45632</v>
      </c>
      <c r="X13" s="78">
        <v>0.46250000000000002</v>
      </c>
      <c r="Y13" s="8" t="s">
        <v>554</v>
      </c>
      <c r="Z13" s="8" t="s">
        <v>555</v>
      </c>
      <c r="AA13" s="8" t="s">
        <v>556</v>
      </c>
      <c r="AB13" s="8">
        <v>946834202</v>
      </c>
      <c r="AC13" s="15">
        <f t="shared" si="2"/>
        <v>26</v>
      </c>
      <c r="AD13" s="23">
        <f t="shared" si="3"/>
        <v>121000</v>
      </c>
      <c r="AE13" s="16" t="s">
        <v>6</v>
      </c>
      <c r="AF13" s="17" t="str">
        <f t="shared" si="4"/>
        <v>NO APLICA</v>
      </c>
      <c r="AG13" s="6" t="s">
        <v>400</v>
      </c>
      <c r="AH13" s="39" t="s">
        <v>557</v>
      </c>
      <c r="AI13" s="22" t="s">
        <v>558</v>
      </c>
      <c r="AJ13" s="174" t="s">
        <v>492</v>
      </c>
    </row>
    <row r="14" spans="1:36" ht="15.45" customHeight="1">
      <c r="A14" s="168">
        <v>55786</v>
      </c>
      <c r="B14" s="52" t="s">
        <v>320</v>
      </c>
      <c r="C14" s="5" t="s">
        <v>321</v>
      </c>
      <c r="D14" s="46" t="s">
        <v>559</v>
      </c>
      <c r="E14" s="6" t="s">
        <v>560</v>
      </c>
      <c r="F14" s="6" t="s">
        <v>561</v>
      </c>
      <c r="G14" s="6">
        <v>956055766</v>
      </c>
      <c r="H14" s="18">
        <v>45607</v>
      </c>
      <c r="I14" s="21">
        <v>0.90625</v>
      </c>
      <c r="J14" s="6" t="s">
        <v>373</v>
      </c>
      <c r="K14" s="15">
        <f t="shared" si="0"/>
        <v>1</v>
      </c>
      <c r="L14" s="6" t="s">
        <v>398</v>
      </c>
      <c r="M14" s="6" t="s">
        <v>6</v>
      </c>
      <c r="N14" s="6" t="b">
        <f t="shared" si="1"/>
        <v>0</v>
      </c>
      <c r="O14" s="6" t="s">
        <v>562</v>
      </c>
      <c r="P14" s="6">
        <v>24778205</v>
      </c>
      <c r="Q14" s="6" t="s">
        <v>6</v>
      </c>
      <c r="R14" s="6" t="s">
        <v>563</v>
      </c>
      <c r="S14" s="16">
        <f t="shared" si="5"/>
        <v>25000</v>
      </c>
      <c r="T14" s="6" t="s">
        <v>400</v>
      </c>
      <c r="U14" s="6" t="s">
        <v>552</v>
      </c>
      <c r="V14" s="6" t="s">
        <v>564</v>
      </c>
      <c r="W14" s="18">
        <v>45632</v>
      </c>
      <c r="X14" s="78">
        <v>0.40902777777777777</v>
      </c>
      <c r="Y14" s="8" t="s">
        <v>565</v>
      </c>
      <c r="Z14" s="8" t="s">
        <v>566</v>
      </c>
      <c r="AA14" s="8" t="s">
        <v>567</v>
      </c>
      <c r="AB14" s="8">
        <v>920367111</v>
      </c>
      <c r="AC14" s="15">
        <f t="shared" si="2"/>
        <v>26</v>
      </c>
      <c r="AD14" s="23">
        <f t="shared" si="3"/>
        <v>121000</v>
      </c>
      <c r="AE14" s="16" t="s">
        <v>6</v>
      </c>
      <c r="AF14" s="17" t="str">
        <f t="shared" si="4"/>
        <v>NO APLICA</v>
      </c>
      <c r="AG14" s="6" t="s">
        <v>400</v>
      </c>
      <c r="AH14" s="39" t="s">
        <v>557</v>
      </c>
      <c r="AI14" s="22" t="s">
        <v>558</v>
      </c>
      <c r="AJ14" s="174" t="s">
        <v>492</v>
      </c>
    </row>
    <row r="15" spans="1:36" ht="15.45" customHeight="1">
      <c r="A15" s="168">
        <v>55787</v>
      </c>
      <c r="B15" s="52" t="s">
        <v>320</v>
      </c>
      <c r="C15" s="5" t="s">
        <v>321</v>
      </c>
      <c r="D15" s="39" t="s">
        <v>568</v>
      </c>
      <c r="E15" s="6" t="s">
        <v>569</v>
      </c>
      <c r="F15" s="6" t="s">
        <v>570</v>
      </c>
      <c r="G15" s="6">
        <v>947401808</v>
      </c>
      <c r="H15" s="18">
        <v>45607</v>
      </c>
      <c r="I15" s="21">
        <v>0.90763888888888888</v>
      </c>
      <c r="J15" s="6" t="s">
        <v>373</v>
      </c>
      <c r="K15" s="15">
        <f t="shared" si="0"/>
        <v>1</v>
      </c>
      <c r="L15" s="6" t="s">
        <v>398</v>
      </c>
      <c r="M15" s="6" t="s">
        <v>6</v>
      </c>
      <c r="N15" s="6" t="b">
        <f t="shared" si="1"/>
        <v>0</v>
      </c>
      <c r="O15" s="6" t="s">
        <v>571</v>
      </c>
      <c r="P15" s="6">
        <v>24778206</v>
      </c>
      <c r="Q15" s="6" t="s">
        <v>6</v>
      </c>
      <c r="R15" s="6" t="s">
        <v>572</v>
      </c>
      <c r="S15" s="16">
        <f t="shared" si="5"/>
        <v>25000</v>
      </c>
      <c r="T15" s="6" t="s">
        <v>400</v>
      </c>
      <c r="U15" s="6" t="s">
        <v>552</v>
      </c>
      <c r="V15" s="6" t="s">
        <v>573</v>
      </c>
      <c r="W15" s="18">
        <v>45632</v>
      </c>
      <c r="X15" s="78">
        <v>0.40763888888888888</v>
      </c>
      <c r="Y15" s="8" t="s">
        <v>574</v>
      </c>
      <c r="Z15" s="8" t="s">
        <v>575</v>
      </c>
      <c r="AA15" s="8" t="s">
        <v>576</v>
      </c>
      <c r="AB15" s="8">
        <v>936538866</v>
      </c>
      <c r="AC15" s="15">
        <f t="shared" si="2"/>
        <v>26</v>
      </c>
      <c r="AD15" s="23">
        <f t="shared" si="3"/>
        <v>121000</v>
      </c>
      <c r="AE15" s="16" t="s">
        <v>6</v>
      </c>
      <c r="AF15" s="17" t="str">
        <f t="shared" si="4"/>
        <v>NO APLICA</v>
      </c>
      <c r="AG15" s="6" t="s">
        <v>400</v>
      </c>
      <c r="AH15" s="39" t="s">
        <v>577</v>
      </c>
      <c r="AI15" s="22" t="s">
        <v>558</v>
      </c>
      <c r="AJ15" s="174" t="s">
        <v>492</v>
      </c>
    </row>
    <row r="16" spans="1:36" ht="15.45" customHeight="1">
      <c r="A16" s="168">
        <v>55789</v>
      </c>
      <c r="B16" s="52" t="s">
        <v>320</v>
      </c>
      <c r="C16" s="5" t="s">
        <v>321</v>
      </c>
      <c r="D16" s="39" t="s">
        <v>578</v>
      </c>
      <c r="E16" s="6" t="s">
        <v>579</v>
      </c>
      <c r="F16" s="6" t="s">
        <v>580</v>
      </c>
      <c r="G16" s="6">
        <v>992200094</v>
      </c>
      <c r="H16" s="18">
        <v>45607</v>
      </c>
      <c r="I16" s="21">
        <v>0.91111111111111109</v>
      </c>
      <c r="J16" s="6" t="s">
        <v>373</v>
      </c>
      <c r="K16" s="15">
        <f t="shared" si="0"/>
        <v>1</v>
      </c>
      <c r="L16" s="6" t="s">
        <v>398</v>
      </c>
      <c r="M16" s="6" t="s">
        <v>6</v>
      </c>
      <c r="N16" s="6" t="b">
        <f t="shared" si="1"/>
        <v>0</v>
      </c>
      <c r="O16" s="6" t="s">
        <v>581</v>
      </c>
      <c r="P16" s="6">
        <v>24778207</v>
      </c>
      <c r="Q16" s="6" t="s">
        <v>6</v>
      </c>
      <c r="R16" s="6" t="s">
        <v>582</v>
      </c>
      <c r="S16" s="16">
        <f t="shared" si="5"/>
        <v>25000</v>
      </c>
      <c r="T16" s="6" t="s">
        <v>400</v>
      </c>
      <c r="U16" s="6" t="s">
        <v>552</v>
      </c>
      <c r="V16" s="6" t="s">
        <v>583</v>
      </c>
      <c r="W16" s="18">
        <v>45632</v>
      </c>
      <c r="X16" s="78">
        <v>0.40347222222222223</v>
      </c>
      <c r="Y16" s="8" t="s">
        <v>584</v>
      </c>
      <c r="Z16" s="8" t="s">
        <v>585</v>
      </c>
      <c r="AA16" s="8" t="s">
        <v>586</v>
      </c>
      <c r="AB16" s="8">
        <v>988063736</v>
      </c>
      <c r="AC16" s="15">
        <f t="shared" si="2"/>
        <v>26</v>
      </c>
      <c r="AD16" s="23">
        <f t="shared" si="3"/>
        <v>121000</v>
      </c>
      <c r="AE16" s="16" t="s">
        <v>6</v>
      </c>
      <c r="AF16" s="17" t="str">
        <f t="shared" si="4"/>
        <v>NO APLICA</v>
      </c>
      <c r="AG16" s="6" t="s">
        <v>400</v>
      </c>
      <c r="AH16" s="39" t="s">
        <v>577</v>
      </c>
      <c r="AI16" s="22" t="s">
        <v>558</v>
      </c>
      <c r="AJ16" s="174" t="s">
        <v>492</v>
      </c>
    </row>
    <row r="17" spans="1:36" ht="15.45" customHeight="1">
      <c r="A17" s="168">
        <v>55790</v>
      </c>
      <c r="B17" s="52" t="s">
        <v>320</v>
      </c>
      <c r="C17" s="5" t="s">
        <v>321</v>
      </c>
      <c r="D17" s="39" t="s">
        <v>587</v>
      </c>
      <c r="E17" s="6" t="s">
        <v>588</v>
      </c>
      <c r="F17" s="6" t="s">
        <v>589</v>
      </c>
      <c r="G17" s="6">
        <v>966777388</v>
      </c>
      <c r="H17" s="18">
        <v>45607</v>
      </c>
      <c r="I17" s="21">
        <v>0.91319444444444442</v>
      </c>
      <c r="J17" s="6" t="s">
        <v>373</v>
      </c>
      <c r="K17" s="15">
        <f t="shared" si="0"/>
        <v>1</v>
      </c>
      <c r="L17" s="6" t="s">
        <v>398</v>
      </c>
      <c r="M17" s="6" t="s">
        <v>6</v>
      </c>
      <c r="N17" s="6" t="b">
        <f t="shared" si="1"/>
        <v>0</v>
      </c>
      <c r="O17" s="6" t="s">
        <v>590</v>
      </c>
      <c r="P17" s="6">
        <v>24778208</v>
      </c>
      <c r="Q17" s="6" t="s">
        <v>6</v>
      </c>
      <c r="R17" s="6" t="s">
        <v>591</v>
      </c>
      <c r="S17" s="16">
        <f t="shared" si="5"/>
        <v>25000</v>
      </c>
      <c r="T17" s="6" t="s">
        <v>400</v>
      </c>
      <c r="U17" s="6" t="s">
        <v>552</v>
      </c>
      <c r="V17" s="6" t="s">
        <v>592</v>
      </c>
      <c r="W17" s="18">
        <v>45632</v>
      </c>
      <c r="X17" s="78">
        <v>0.39930555555555558</v>
      </c>
      <c r="Y17" s="8" t="s">
        <v>593</v>
      </c>
      <c r="Z17" s="8" t="s">
        <v>594</v>
      </c>
      <c r="AA17" s="8" t="s">
        <v>595</v>
      </c>
      <c r="AB17" s="8">
        <v>946917832</v>
      </c>
      <c r="AC17" s="15">
        <f t="shared" si="2"/>
        <v>26</v>
      </c>
      <c r="AD17" s="23">
        <f t="shared" si="3"/>
        <v>121000</v>
      </c>
      <c r="AE17" s="16" t="s">
        <v>6</v>
      </c>
      <c r="AF17" s="17" t="str">
        <f t="shared" si="4"/>
        <v>NO APLICA</v>
      </c>
      <c r="AG17" s="6" t="s">
        <v>400</v>
      </c>
      <c r="AH17" s="39" t="s">
        <v>596</v>
      </c>
      <c r="AI17" s="22" t="s">
        <v>558</v>
      </c>
      <c r="AJ17" s="174" t="s">
        <v>492</v>
      </c>
    </row>
    <row r="18" spans="1:36" ht="15.45" customHeight="1">
      <c r="A18" s="168">
        <v>55792</v>
      </c>
      <c r="B18" s="52" t="s">
        <v>320</v>
      </c>
      <c r="C18" s="5" t="s">
        <v>321</v>
      </c>
      <c r="D18" s="39" t="s">
        <v>597</v>
      </c>
      <c r="E18" s="6" t="s">
        <v>598</v>
      </c>
      <c r="F18" s="6" t="s">
        <v>599</v>
      </c>
      <c r="G18" s="6">
        <v>974764518</v>
      </c>
      <c r="H18" s="18">
        <v>45607</v>
      </c>
      <c r="I18" s="21">
        <v>0.91666666666666663</v>
      </c>
      <c r="J18" s="6" t="s">
        <v>373</v>
      </c>
      <c r="K18" s="15">
        <f t="shared" si="0"/>
        <v>1</v>
      </c>
      <c r="L18" s="6" t="s">
        <v>398</v>
      </c>
      <c r="M18" s="6" t="s">
        <v>6</v>
      </c>
      <c r="N18" s="6" t="b">
        <f t="shared" si="1"/>
        <v>0</v>
      </c>
      <c r="O18" s="6" t="s">
        <v>600</v>
      </c>
      <c r="P18" s="6">
        <v>24778210</v>
      </c>
      <c r="Q18" s="6" t="s">
        <v>6</v>
      </c>
      <c r="R18" s="6" t="s">
        <v>406</v>
      </c>
      <c r="S18" s="16">
        <f t="shared" si="5"/>
        <v>25000</v>
      </c>
      <c r="T18" s="6" t="s">
        <v>400</v>
      </c>
      <c r="U18" s="6" t="s">
        <v>552</v>
      </c>
      <c r="V18" s="6" t="s">
        <v>601</v>
      </c>
      <c r="W18" s="18">
        <v>45632</v>
      </c>
      <c r="X18" s="78">
        <v>0.3972222222222222</v>
      </c>
      <c r="Y18" s="8" t="s">
        <v>602</v>
      </c>
      <c r="Z18" s="8" t="s">
        <v>603</v>
      </c>
      <c r="AA18" s="8" t="s">
        <v>604</v>
      </c>
      <c r="AB18" s="8">
        <v>994629242</v>
      </c>
      <c r="AC18" s="15">
        <f t="shared" si="2"/>
        <v>26</v>
      </c>
      <c r="AD18" s="23">
        <f t="shared" si="3"/>
        <v>121000</v>
      </c>
      <c r="AE18" s="16" t="s">
        <v>6</v>
      </c>
      <c r="AF18" s="17" t="str">
        <f t="shared" si="4"/>
        <v>NO APLICA</v>
      </c>
      <c r="AG18" s="6" t="s">
        <v>400</v>
      </c>
      <c r="AH18" s="39" t="s">
        <v>577</v>
      </c>
      <c r="AI18" s="22" t="s">
        <v>558</v>
      </c>
      <c r="AJ18" s="174" t="s">
        <v>492</v>
      </c>
    </row>
    <row r="19" spans="1:36" ht="15.45" customHeight="1">
      <c r="A19" s="168">
        <v>55794</v>
      </c>
      <c r="B19" s="52" t="s">
        <v>320</v>
      </c>
      <c r="C19" s="5" t="s">
        <v>321</v>
      </c>
      <c r="D19" s="39" t="s">
        <v>605</v>
      </c>
      <c r="E19" s="6" t="s">
        <v>606</v>
      </c>
      <c r="F19" s="6" t="s">
        <v>607</v>
      </c>
      <c r="G19" s="6">
        <v>982495724</v>
      </c>
      <c r="H19" s="18">
        <v>45607</v>
      </c>
      <c r="I19" s="21">
        <v>0.9194444444444444</v>
      </c>
      <c r="J19" s="6" t="s">
        <v>373</v>
      </c>
      <c r="K19" s="15">
        <f t="shared" si="0"/>
        <v>1</v>
      </c>
      <c r="L19" s="6" t="s">
        <v>398</v>
      </c>
      <c r="M19" s="6" t="s">
        <v>6</v>
      </c>
      <c r="N19" s="6" t="b">
        <f t="shared" si="1"/>
        <v>0</v>
      </c>
      <c r="O19" s="6" t="s">
        <v>608</v>
      </c>
      <c r="P19" s="6">
        <v>24778213</v>
      </c>
      <c r="Q19" s="6" t="s">
        <v>6</v>
      </c>
      <c r="R19" s="6" t="s">
        <v>609</v>
      </c>
      <c r="S19" s="16">
        <f t="shared" si="5"/>
        <v>25000</v>
      </c>
      <c r="T19" s="6" t="s">
        <v>400</v>
      </c>
      <c r="U19" s="6" t="s">
        <v>610</v>
      </c>
      <c r="V19" s="6" t="s">
        <v>611</v>
      </c>
      <c r="W19" s="18">
        <v>45629</v>
      </c>
      <c r="X19" s="78">
        <v>0.63958333333333328</v>
      </c>
      <c r="Y19" s="8" t="s">
        <v>612</v>
      </c>
      <c r="Z19" s="8" t="s">
        <v>613</v>
      </c>
      <c r="AA19" s="8" t="s">
        <v>614</v>
      </c>
      <c r="AB19" s="8">
        <v>963498224</v>
      </c>
      <c r="AC19" s="15">
        <f t="shared" si="2"/>
        <v>23</v>
      </c>
      <c r="AD19" s="23">
        <f t="shared" si="3"/>
        <v>106000</v>
      </c>
      <c r="AE19" s="16" t="s">
        <v>6</v>
      </c>
      <c r="AF19" s="17" t="str">
        <f t="shared" si="4"/>
        <v>NO APLICA</v>
      </c>
      <c r="AG19" s="6" t="s">
        <v>400</v>
      </c>
      <c r="AH19" s="39" t="s">
        <v>615</v>
      </c>
      <c r="AI19" s="22" t="s">
        <v>558</v>
      </c>
      <c r="AJ19" s="174" t="s">
        <v>492</v>
      </c>
    </row>
    <row r="20" spans="1:36" ht="15.45" customHeight="1">
      <c r="A20" s="168">
        <v>55795</v>
      </c>
      <c r="B20" s="52" t="s">
        <v>320</v>
      </c>
      <c r="C20" s="5" t="s">
        <v>321</v>
      </c>
      <c r="D20" s="39" t="s">
        <v>616</v>
      </c>
      <c r="E20" s="6" t="s">
        <v>617</v>
      </c>
      <c r="F20" s="6" t="s">
        <v>618</v>
      </c>
      <c r="G20" s="6">
        <v>951155582</v>
      </c>
      <c r="H20" s="18">
        <v>45607</v>
      </c>
      <c r="I20" s="21">
        <v>0.92291666666666672</v>
      </c>
      <c r="J20" s="6" t="s">
        <v>373</v>
      </c>
      <c r="K20" s="15">
        <f t="shared" si="0"/>
        <v>1</v>
      </c>
      <c r="L20" s="6" t="s">
        <v>398</v>
      </c>
      <c r="M20" s="6" t="s">
        <v>6</v>
      </c>
      <c r="N20" s="6" t="b">
        <f t="shared" si="1"/>
        <v>0</v>
      </c>
      <c r="O20" s="6" t="s">
        <v>619</v>
      </c>
      <c r="P20" s="6">
        <v>24778212</v>
      </c>
      <c r="Q20" s="6" t="s">
        <v>6</v>
      </c>
      <c r="R20" s="6" t="s">
        <v>582</v>
      </c>
      <c r="S20" s="16">
        <f t="shared" si="5"/>
        <v>25000</v>
      </c>
      <c r="T20" s="6" t="s">
        <v>400</v>
      </c>
      <c r="U20" s="6" t="s">
        <v>620</v>
      </c>
      <c r="V20" s="6" t="s">
        <v>621</v>
      </c>
      <c r="W20" s="18">
        <v>45629</v>
      </c>
      <c r="X20" s="78">
        <v>0.87152777777777779</v>
      </c>
      <c r="Y20" s="8" t="s">
        <v>622</v>
      </c>
      <c r="Z20" s="8" t="s">
        <v>623</v>
      </c>
      <c r="AA20" s="8" t="s">
        <v>624</v>
      </c>
      <c r="AB20" s="8">
        <v>958359602</v>
      </c>
      <c r="AC20" s="15">
        <f t="shared" si="2"/>
        <v>23</v>
      </c>
      <c r="AD20" s="23">
        <f t="shared" si="3"/>
        <v>106000</v>
      </c>
      <c r="AE20" s="16" t="s">
        <v>6</v>
      </c>
      <c r="AF20" s="17" t="str">
        <f t="shared" si="4"/>
        <v>NO APLICA</v>
      </c>
      <c r="AG20" s="6" t="s">
        <v>400</v>
      </c>
      <c r="AH20" s="39" t="s">
        <v>615</v>
      </c>
      <c r="AI20" s="22" t="s">
        <v>558</v>
      </c>
      <c r="AJ20" s="174" t="s">
        <v>492</v>
      </c>
    </row>
    <row r="21" spans="1:36" ht="15.45" customHeight="1">
      <c r="A21" s="168">
        <v>55827</v>
      </c>
      <c r="B21" s="52" t="s">
        <v>320</v>
      </c>
      <c r="C21" s="5" t="s">
        <v>321</v>
      </c>
      <c r="D21" s="39" t="s">
        <v>625</v>
      </c>
      <c r="E21" s="6" t="s">
        <v>560</v>
      </c>
      <c r="F21" s="6" t="s">
        <v>561</v>
      </c>
      <c r="G21" s="6">
        <v>956055766</v>
      </c>
      <c r="H21" s="18">
        <v>45608</v>
      </c>
      <c r="I21" s="21">
        <v>0.50763888888888886</v>
      </c>
      <c r="J21" s="6" t="s">
        <v>373</v>
      </c>
      <c r="K21" s="15">
        <f t="shared" si="0"/>
        <v>1</v>
      </c>
      <c r="L21" s="6" t="s">
        <v>398</v>
      </c>
      <c r="M21" s="6" t="s">
        <v>6</v>
      </c>
      <c r="N21" s="6" t="b">
        <f t="shared" si="1"/>
        <v>0</v>
      </c>
      <c r="O21" s="6" t="s">
        <v>626</v>
      </c>
      <c r="P21" s="6">
        <v>24778511</v>
      </c>
      <c r="Q21" s="6" t="s">
        <v>6</v>
      </c>
      <c r="R21" s="6" t="s">
        <v>627</v>
      </c>
      <c r="S21" s="16">
        <f t="shared" si="5"/>
        <v>25000</v>
      </c>
      <c r="T21" s="6" t="s">
        <v>400</v>
      </c>
      <c r="U21" s="6" t="s">
        <v>542</v>
      </c>
      <c r="V21" s="6" t="s">
        <v>628</v>
      </c>
      <c r="W21" s="18"/>
      <c r="X21" s="78"/>
      <c r="Y21" s="8"/>
      <c r="Z21" s="8"/>
      <c r="AA21" s="8"/>
      <c r="AB21" s="8"/>
      <c r="AC21" s="6" t="str">
        <f t="shared" si="2"/>
        <v/>
      </c>
      <c r="AD21" s="23" t="str">
        <f t="shared" si="3"/>
        <v/>
      </c>
      <c r="AE21" s="23"/>
      <c r="AF21" s="17" t="str">
        <f t="shared" si="4"/>
        <v/>
      </c>
      <c r="AG21" s="6"/>
      <c r="AH21" s="39"/>
      <c r="AI21" s="22" t="s">
        <v>558</v>
      </c>
      <c r="AJ21" s="174" t="s">
        <v>492</v>
      </c>
    </row>
    <row r="22" spans="1:36" ht="15.45" customHeight="1">
      <c r="A22" s="168">
        <v>55828</v>
      </c>
      <c r="B22" s="52" t="s">
        <v>320</v>
      </c>
      <c r="C22" s="5" t="s">
        <v>321</v>
      </c>
      <c r="D22" s="39" t="s">
        <v>629</v>
      </c>
      <c r="E22" s="6" t="s">
        <v>630</v>
      </c>
      <c r="F22" s="6" t="s">
        <v>631</v>
      </c>
      <c r="G22" s="6">
        <v>976530950</v>
      </c>
      <c r="H22" s="18">
        <v>45608</v>
      </c>
      <c r="I22" s="21">
        <v>0.51041666666666663</v>
      </c>
      <c r="J22" s="6" t="s">
        <v>373</v>
      </c>
      <c r="K22" s="15">
        <f t="shared" si="0"/>
        <v>1</v>
      </c>
      <c r="L22" s="6" t="s">
        <v>398</v>
      </c>
      <c r="M22" s="6" t="s">
        <v>6</v>
      </c>
      <c r="N22" s="6" t="b">
        <f t="shared" si="1"/>
        <v>0</v>
      </c>
      <c r="O22" s="6" t="s">
        <v>632</v>
      </c>
      <c r="P22" s="6">
        <v>100789504</v>
      </c>
      <c r="Q22" s="6" t="s">
        <v>6</v>
      </c>
      <c r="R22" s="6" t="s">
        <v>633</v>
      </c>
      <c r="S22" s="16">
        <f t="shared" si="5"/>
        <v>25000</v>
      </c>
      <c r="T22" s="6" t="s">
        <v>400</v>
      </c>
      <c r="U22" s="6" t="s">
        <v>542</v>
      </c>
      <c r="V22" s="6" t="s">
        <v>634</v>
      </c>
      <c r="W22" s="18"/>
      <c r="X22" s="78"/>
      <c r="Y22" s="8"/>
      <c r="Z22" s="8"/>
      <c r="AA22" s="8"/>
      <c r="AB22" s="8"/>
      <c r="AC22" s="6" t="str">
        <f t="shared" si="2"/>
        <v/>
      </c>
      <c r="AD22" s="23" t="str">
        <f t="shared" si="3"/>
        <v/>
      </c>
      <c r="AE22" s="23"/>
      <c r="AF22" s="17" t="str">
        <f t="shared" si="4"/>
        <v/>
      </c>
      <c r="AG22" s="6"/>
      <c r="AH22" s="39"/>
      <c r="AI22" s="22" t="s">
        <v>558</v>
      </c>
      <c r="AJ22" s="174" t="s">
        <v>492</v>
      </c>
    </row>
    <row r="23" spans="1:36" ht="15.45" customHeight="1">
      <c r="A23" s="168">
        <v>55829</v>
      </c>
      <c r="B23" s="52" t="s">
        <v>320</v>
      </c>
      <c r="C23" s="5" t="s">
        <v>321</v>
      </c>
      <c r="D23" s="39" t="s">
        <v>635</v>
      </c>
      <c r="E23" s="6" t="s">
        <v>636</v>
      </c>
      <c r="F23" s="6" t="s">
        <v>637</v>
      </c>
      <c r="G23" s="6">
        <v>988364635</v>
      </c>
      <c r="H23" s="18">
        <v>45608</v>
      </c>
      <c r="I23" s="21">
        <v>0.51249999999999996</v>
      </c>
      <c r="J23" s="6" t="s">
        <v>373</v>
      </c>
      <c r="K23" s="15">
        <f t="shared" si="0"/>
        <v>1</v>
      </c>
      <c r="L23" s="6" t="s">
        <v>398</v>
      </c>
      <c r="M23" s="6" t="s">
        <v>6</v>
      </c>
      <c r="N23" s="6" t="b">
        <f t="shared" si="1"/>
        <v>0</v>
      </c>
      <c r="O23" s="6" t="s">
        <v>638</v>
      </c>
      <c r="P23" s="6">
        <v>24778504</v>
      </c>
      <c r="Q23" s="6" t="s">
        <v>6</v>
      </c>
      <c r="R23" s="6" t="s">
        <v>639</v>
      </c>
      <c r="S23" s="16">
        <f t="shared" si="5"/>
        <v>25000</v>
      </c>
      <c r="T23" s="6" t="s">
        <v>400</v>
      </c>
      <c r="U23" s="6" t="s">
        <v>542</v>
      </c>
      <c r="V23" s="6" t="s">
        <v>640</v>
      </c>
      <c r="W23" s="18"/>
      <c r="X23" s="78"/>
      <c r="Y23" s="8"/>
      <c r="Z23" s="8"/>
      <c r="AA23" s="8"/>
      <c r="AB23" s="8"/>
      <c r="AC23" s="6" t="str">
        <f t="shared" si="2"/>
        <v/>
      </c>
      <c r="AD23" s="23" t="str">
        <f t="shared" si="3"/>
        <v/>
      </c>
      <c r="AE23" s="23"/>
      <c r="AF23" s="17" t="str">
        <f t="shared" si="4"/>
        <v/>
      </c>
      <c r="AG23" s="6"/>
      <c r="AH23" s="39"/>
      <c r="AI23" s="22" t="s">
        <v>558</v>
      </c>
      <c r="AJ23" s="174" t="s">
        <v>492</v>
      </c>
    </row>
    <row r="24" spans="1:36" ht="15.45" customHeight="1">
      <c r="A24" s="168">
        <v>55830</v>
      </c>
      <c r="B24" s="52" t="s">
        <v>320</v>
      </c>
      <c r="C24" s="5" t="s">
        <v>321</v>
      </c>
      <c r="D24" s="39" t="s">
        <v>641</v>
      </c>
      <c r="E24" s="6" t="s">
        <v>642</v>
      </c>
      <c r="F24" s="6" t="s">
        <v>643</v>
      </c>
      <c r="G24" s="6">
        <v>974979000</v>
      </c>
      <c r="H24" s="18">
        <v>45608</v>
      </c>
      <c r="I24" s="21">
        <v>0.51458333333333328</v>
      </c>
      <c r="J24" s="6" t="s">
        <v>373</v>
      </c>
      <c r="K24" s="15">
        <f t="shared" si="0"/>
        <v>1</v>
      </c>
      <c r="L24" s="6" t="s">
        <v>398</v>
      </c>
      <c r="M24" s="6" t="s">
        <v>6</v>
      </c>
      <c r="N24" s="6" t="b">
        <f t="shared" si="1"/>
        <v>0</v>
      </c>
      <c r="O24" s="6" t="s">
        <v>644</v>
      </c>
      <c r="P24" s="6">
        <v>10078956</v>
      </c>
      <c r="Q24" s="6" t="s">
        <v>6</v>
      </c>
      <c r="R24" s="6" t="s">
        <v>645</v>
      </c>
      <c r="S24" s="16">
        <f t="shared" si="5"/>
        <v>25000</v>
      </c>
      <c r="T24" s="6" t="s">
        <v>400</v>
      </c>
      <c r="U24" s="6" t="s">
        <v>542</v>
      </c>
      <c r="V24" s="6" t="s">
        <v>646</v>
      </c>
      <c r="W24" s="18"/>
      <c r="X24" s="78"/>
      <c r="Y24" s="8"/>
      <c r="Z24" s="8"/>
      <c r="AA24" s="8"/>
      <c r="AB24" s="8"/>
      <c r="AC24" s="6" t="str">
        <f t="shared" si="2"/>
        <v/>
      </c>
      <c r="AD24" s="23" t="str">
        <f t="shared" si="3"/>
        <v/>
      </c>
      <c r="AE24" s="23"/>
      <c r="AF24" s="17" t="str">
        <f t="shared" si="4"/>
        <v/>
      </c>
      <c r="AG24" s="6"/>
      <c r="AH24" s="39"/>
      <c r="AI24" s="22" t="s">
        <v>558</v>
      </c>
      <c r="AJ24" s="174" t="s">
        <v>492</v>
      </c>
    </row>
    <row r="25" spans="1:36" ht="15.45" customHeight="1">
      <c r="A25" s="168">
        <v>55831</v>
      </c>
      <c r="B25" s="52" t="s">
        <v>320</v>
      </c>
      <c r="C25" s="5" t="s">
        <v>321</v>
      </c>
      <c r="D25" s="39" t="s">
        <v>647</v>
      </c>
      <c r="E25" s="6" t="s">
        <v>648</v>
      </c>
      <c r="F25" s="6" t="s">
        <v>649</v>
      </c>
      <c r="G25" s="6">
        <v>968566439</v>
      </c>
      <c r="H25" s="18">
        <v>45608</v>
      </c>
      <c r="I25" s="21">
        <v>0.51736111111111116</v>
      </c>
      <c r="J25" s="6" t="s">
        <v>373</v>
      </c>
      <c r="K25" s="15">
        <f t="shared" si="0"/>
        <v>1</v>
      </c>
      <c r="L25" s="6" t="s">
        <v>398</v>
      </c>
      <c r="M25" s="6" t="s">
        <v>6</v>
      </c>
      <c r="N25" s="6" t="b">
        <f t="shared" si="1"/>
        <v>0</v>
      </c>
      <c r="O25" s="6" t="s">
        <v>650</v>
      </c>
      <c r="P25" s="6">
        <v>24778455</v>
      </c>
      <c r="Q25" s="6" t="s">
        <v>6</v>
      </c>
      <c r="R25" s="6" t="s">
        <v>651</v>
      </c>
      <c r="S25" s="16">
        <f t="shared" si="5"/>
        <v>25000</v>
      </c>
      <c r="T25" s="6" t="s">
        <v>400</v>
      </c>
      <c r="U25" s="6" t="s">
        <v>542</v>
      </c>
      <c r="V25" s="6" t="s">
        <v>652</v>
      </c>
      <c r="W25" s="18"/>
      <c r="X25" s="78"/>
      <c r="Y25" s="8"/>
      <c r="Z25" s="8"/>
      <c r="AA25" s="8"/>
      <c r="AB25" s="8"/>
      <c r="AC25" s="6" t="str">
        <f t="shared" si="2"/>
        <v/>
      </c>
      <c r="AD25" s="23" t="str">
        <f t="shared" si="3"/>
        <v/>
      </c>
      <c r="AE25" s="23"/>
      <c r="AF25" s="17" t="str">
        <f t="shared" si="4"/>
        <v/>
      </c>
      <c r="AG25" s="6"/>
      <c r="AH25" s="39"/>
      <c r="AI25" s="22" t="s">
        <v>558</v>
      </c>
      <c r="AJ25" s="174" t="s">
        <v>492</v>
      </c>
    </row>
    <row r="26" spans="1:36" ht="15.45" customHeight="1">
      <c r="A26" s="168">
        <v>55832</v>
      </c>
      <c r="B26" s="52" t="s">
        <v>320</v>
      </c>
      <c r="C26" s="5" t="s">
        <v>321</v>
      </c>
      <c r="D26" s="39" t="s">
        <v>653</v>
      </c>
      <c r="E26" s="6" t="s">
        <v>654</v>
      </c>
      <c r="F26" s="6" t="s">
        <v>655</v>
      </c>
      <c r="G26" s="6">
        <v>956193777</v>
      </c>
      <c r="H26" s="18">
        <v>45608</v>
      </c>
      <c r="I26" s="21">
        <v>0.51875000000000004</v>
      </c>
      <c r="J26" s="6" t="s">
        <v>373</v>
      </c>
      <c r="K26" s="15">
        <f t="shared" si="0"/>
        <v>1</v>
      </c>
      <c r="L26" s="6" t="s">
        <v>398</v>
      </c>
      <c r="M26" s="6" t="s">
        <v>6</v>
      </c>
      <c r="N26" s="6" t="b">
        <f t="shared" si="1"/>
        <v>0</v>
      </c>
      <c r="O26" s="6" t="s">
        <v>656</v>
      </c>
      <c r="P26" s="6">
        <v>24778512</v>
      </c>
      <c r="Q26" s="6" t="s">
        <v>6</v>
      </c>
      <c r="R26" s="6" t="s">
        <v>657</v>
      </c>
      <c r="S26" s="16">
        <f t="shared" si="5"/>
        <v>25000</v>
      </c>
      <c r="T26" s="6" t="s">
        <v>400</v>
      </c>
      <c r="U26" s="6" t="s">
        <v>542</v>
      </c>
      <c r="V26" s="6" t="s">
        <v>658</v>
      </c>
      <c r="W26" s="18"/>
      <c r="X26" s="78"/>
      <c r="Y26" s="8"/>
      <c r="Z26" s="8"/>
      <c r="AA26" s="8"/>
      <c r="AB26" s="8"/>
      <c r="AC26" s="6" t="str">
        <f t="shared" si="2"/>
        <v/>
      </c>
      <c r="AD26" s="23" t="str">
        <f t="shared" si="3"/>
        <v/>
      </c>
      <c r="AE26" s="23"/>
      <c r="AF26" s="17" t="str">
        <f t="shared" si="4"/>
        <v/>
      </c>
      <c r="AG26" s="6"/>
      <c r="AH26" s="39"/>
      <c r="AI26" s="22" t="s">
        <v>558</v>
      </c>
      <c r="AJ26" s="174" t="s">
        <v>492</v>
      </c>
    </row>
    <row r="27" spans="1:36" ht="15.45" customHeight="1">
      <c r="A27" s="168">
        <v>55833</v>
      </c>
      <c r="B27" s="52" t="s">
        <v>320</v>
      </c>
      <c r="C27" s="5" t="s">
        <v>321</v>
      </c>
      <c r="D27" s="39" t="s">
        <v>659</v>
      </c>
      <c r="E27" s="6" t="s">
        <v>660</v>
      </c>
      <c r="F27" s="6" t="s">
        <v>599</v>
      </c>
      <c r="G27" s="6">
        <v>974764518</v>
      </c>
      <c r="H27" s="18">
        <v>45608</v>
      </c>
      <c r="I27" s="21">
        <v>0.52222222222222225</v>
      </c>
      <c r="J27" s="6" t="s">
        <v>373</v>
      </c>
      <c r="K27" s="15">
        <f t="shared" si="0"/>
        <v>1</v>
      </c>
      <c r="L27" s="6" t="s">
        <v>398</v>
      </c>
      <c r="M27" s="6" t="s">
        <v>6</v>
      </c>
      <c r="N27" s="6" t="b">
        <f t="shared" si="1"/>
        <v>0</v>
      </c>
      <c r="O27" s="6" t="s">
        <v>661</v>
      </c>
      <c r="P27" s="6">
        <v>24778515</v>
      </c>
      <c r="Q27" s="6" t="s">
        <v>6</v>
      </c>
      <c r="R27" s="6" t="s">
        <v>662</v>
      </c>
      <c r="S27" s="16">
        <f t="shared" si="5"/>
        <v>25000</v>
      </c>
      <c r="T27" s="6" t="s">
        <v>400</v>
      </c>
      <c r="U27" s="6" t="s">
        <v>542</v>
      </c>
      <c r="V27" s="6" t="s">
        <v>663</v>
      </c>
      <c r="W27" s="18"/>
      <c r="X27" s="78"/>
      <c r="Y27" s="8"/>
      <c r="Z27" s="8"/>
      <c r="AA27" s="8"/>
      <c r="AB27" s="8"/>
      <c r="AC27" s="6" t="str">
        <f t="shared" si="2"/>
        <v/>
      </c>
      <c r="AD27" s="23" t="str">
        <f t="shared" si="3"/>
        <v/>
      </c>
      <c r="AE27" s="23"/>
      <c r="AF27" s="17" t="str">
        <f t="shared" si="4"/>
        <v/>
      </c>
      <c r="AG27" s="6"/>
      <c r="AH27" s="39"/>
      <c r="AI27" s="22" t="s">
        <v>558</v>
      </c>
      <c r="AJ27" s="174" t="s">
        <v>492</v>
      </c>
    </row>
    <row r="28" spans="1:36" ht="15.45" customHeight="1">
      <c r="A28" s="168">
        <v>55834</v>
      </c>
      <c r="B28" s="52" t="s">
        <v>320</v>
      </c>
      <c r="C28" s="5" t="s">
        <v>321</v>
      </c>
      <c r="D28" s="39" t="s">
        <v>578</v>
      </c>
      <c r="E28" s="6" t="s">
        <v>579</v>
      </c>
      <c r="F28" s="6" t="s">
        <v>580</v>
      </c>
      <c r="G28" s="6">
        <v>992200094</v>
      </c>
      <c r="H28" s="18">
        <v>45608</v>
      </c>
      <c r="I28" s="21">
        <v>0.5229166666666667</v>
      </c>
      <c r="J28" s="6" t="s">
        <v>373</v>
      </c>
      <c r="K28" s="15">
        <f t="shared" si="0"/>
        <v>1</v>
      </c>
      <c r="L28" s="6" t="s">
        <v>398</v>
      </c>
      <c r="M28" s="6" t="s">
        <v>6</v>
      </c>
      <c r="N28" s="6" t="b">
        <f t="shared" si="1"/>
        <v>0</v>
      </c>
      <c r="O28" s="6" t="s">
        <v>664</v>
      </c>
      <c r="P28" s="6">
        <v>24778532</v>
      </c>
      <c r="Q28" s="6" t="s">
        <v>6</v>
      </c>
      <c r="R28" s="6" t="s">
        <v>665</v>
      </c>
      <c r="S28" s="16">
        <f t="shared" si="5"/>
        <v>25000</v>
      </c>
      <c r="T28" s="6" t="s">
        <v>400</v>
      </c>
      <c r="U28" s="6" t="s">
        <v>542</v>
      </c>
      <c r="V28" s="6" t="s">
        <v>666</v>
      </c>
      <c r="W28" s="18"/>
      <c r="X28" s="78"/>
      <c r="Y28" s="8"/>
      <c r="Z28" s="8"/>
      <c r="AA28" s="8"/>
      <c r="AB28" s="8"/>
      <c r="AC28" s="6" t="str">
        <f t="shared" si="2"/>
        <v/>
      </c>
      <c r="AD28" s="23" t="str">
        <f t="shared" si="3"/>
        <v/>
      </c>
      <c r="AE28" s="23"/>
      <c r="AF28" s="17" t="str">
        <f t="shared" si="4"/>
        <v/>
      </c>
      <c r="AG28" s="6"/>
      <c r="AH28" s="39"/>
      <c r="AI28" s="22" t="s">
        <v>558</v>
      </c>
      <c r="AJ28" s="174" t="s">
        <v>492</v>
      </c>
    </row>
    <row r="29" spans="1:36" ht="15.45" customHeight="1">
      <c r="A29" s="168">
        <v>55835</v>
      </c>
      <c r="B29" s="52" t="s">
        <v>320</v>
      </c>
      <c r="C29" s="5" t="s">
        <v>321</v>
      </c>
      <c r="D29" s="39" t="s">
        <v>667</v>
      </c>
      <c r="E29" s="6" t="s">
        <v>668</v>
      </c>
      <c r="F29" s="6" t="s">
        <v>669</v>
      </c>
      <c r="G29" s="6">
        <v>974317393</v>
      </c>
      <c r="H29" s="18">
        <v>45608</v>
      </c>
      <c r="I29" s="21">
        <v>0.52500000000000002</v>
      </c>
      <c r="J29" s="6" t="s">
        <v>373</v>
      </c>
      <c r="K29" s="15">
        <f t="shared" si="0"/>
        <v>1</v>
      </c>
      <c r="L29" s="6" t="s">
        <v>398</v>
      </c>
      <c r="M29" s="6" t="s">
        <v>6</v>
      </c>
      <c r="N29" s="6" t="b">
        <f t="shared" si="1"/>
        <v>0</v>
      </c>
      <c r="O29" s="6" t="s">
        <v>670</v>
      </c>
      <c r="P29" s="6">
        <v>24778535</v>
      </c>
      <c r="Q29" s="6" t="s">
        <v>6</v>
      </c>
      <c r="R29" s="6" t="s">
        <v>671</v>
      </c>
      <c r="S29" s="16">
        <f t="shared" si="5"/>
        <v>25000</v>
      </c>
      <c r="T29" s="6" t="s">
        <v>400</v>
      </c>
      <c r="U29" s="6" t="s">
        <v>542</v>
      </c>
      <c r="V29" s="6" t="s">
        <v>672</v>
      </c>
      <c r="W29" s="18"/>
      <c r="X29" s="78"/>
      <c r="Y29" s="8"/>
      <c r="Z29" s="8"/>
      <c r="AA29" s="8"/>
      <c r="AB29" s="8"/>
      <c r="AC29" s="6" t="str">
        <f t="shared" si="2"/>
        <v/>
      </c>
      <c r="AD29" s="23" t="str">
        <f t="shared" si="3"/>
        <v/>
      </c>
      <c r="AE29" s="23"/>
      <c r="AF29" s="17" t="str">
        <f t="shared" si="4"/>
        <v/>
      </c>
      <c r="AG29" s="6"/>
      <c r="AH29" s="39"/>
      <c r="AI29" s="22" t="s">
        <v>558</v>
      </c>
      <c r="AJ29" s="174" t="s">
        <v>492</v>
      </c>
    </row>
    <row r="30" spans="1:36" ht="15.45" customHeight="1">
      <c r="A30" s="168">
        <v>55836</v>
      </c>
      <c r="B30" s="52" t="s">
        <v>320</v>
      </c>
      <c r="C30" s="5" t="s">
        <v>321</v>
      </c>
      <c r="D30" s="39" t="s">
        <v>673</v>
      </c>
      <c r="E30" s="6" t="s">
        <v>674</v>
      </c>
      <c r="F30" s="6" t="s">
        <v>675</v>
      </c>
      <c r="G30" s="6">
        <v>992654499</v>
      </c>
      <c r="H30" s="18">
        <v>45608</v>
      </c>
      <c r="I30" s="21">
        <v>0.52638888888888891</v>
      </c>
      <c r="J30" s="6" t="s">
        <v>373</v>
      </c>
      <c r="K30" s="15">
        <f t="shared" si="0"/>
        <v>1</v>
      </c>
      <c r="L30" s="6" t="s">
        <v>398</v>
      </c>
      <c r="M30" s="6" t="s">
        <v>6</v>
      </c>
      <c r="N30" s="6" t="b">
        <f t="shared" si="1"/>
        <v>0</v>
      </c>
      <c r="O30" s="6" t="s">
        <v>676</v>
      </c>
      <c r="P30" s="6">
        <v>24778545</v>
      </c>
      <c r="Q30" s="6" t="s">
        <v>6</v>
      </c>
      <c r="R30" s="6" t="s">
        <v>677</v>
      </c>
      <c r="S30" s="16">
        <f t="shared" si="5"/>
        <v>25000</v>
      </c>
      <c r="T30" s="6" t="s">
        <v>400</v>
      </c>
      <c r="U30" s="6" t="s">
        <v>542</v>
      </c>
      <c r="V30" s="6" t="s">
        <v>678</v>
      </c>
      <c r="W30" s="18"/>
      <c r="X30" s="78"/>
      <c r="Y30" s="8"/>
      <c r="Z30" s="8"/>
      <c r="AA30" s="8"/>
      <c r="AB30" s="8"/>
      <c r="AC30" s="6" t="str">
        <f t="shared" si="2"/>
        <v/>
      </c>
      <c r="AD30" s="23" t="str">
        <f t="shared" si="3"/>
        <v/>
      </c>
      <c r="AE30" s="23"/>
      <c r="AF30" s="17" t="str">
        <f t="shared" si="4"/>
        <v/>
      </c>
      <c r="AG30" s="6"/>
      <c r="AH30" s="39"/>
      <c r="AI30" s="22" t="s">
        <v>558</v>
      </c>
      <c r="AJ30" s="174" t="s">
        <v>492</v>
      </c>
    </row>
    <row r="31" spans="1:36" ht="15.45" customHeight="1">
      <c r="A31" s="168">
        <v>55837</v>
      </c>
      <c r="B31" s="52" t="s">
        <v>320</v>
      </c>
      <c r="C31" s="5" t="s">
        <v>321</v>
      </c>
      <c r="D31" s="39" t="s">
        <v>568</v>
      </c>
      <c r="E31" s="6" t="s">
        <v>569</v>
      </c>
      <c r="F31" s="6" t="s">
        <v>570</v>
      </c>
      <c r="G31" s="6">
        <v>947401808</v>
      </c>
      <c r="H31" s="18">
        <v>45608</v>
      </c>
      <c r="I31" s="21">
        <v>0.52847222222222223</v>
      </c>
      <c r="J31" s="6" t="s">
        <v>373</v>
      </c>
      <c r="K31" s="15">
        <f t="shared" si="0"/>
        <v>1</v>
      </c>
      <c r="L31" s="6" t="s">
        <v>398</v>
      </c>
      <c r="M31" s="6" t="s">
        <v>6</v>
      </c>
      <c r="N31" s="6" t="b">
        <f t="shared" si="1"/>
        <v>0</v>
      </c>
      <c r="O31" s="6" t="s">
        <v>679</v>
      </c>
      <c r="P31" s="6">
        <v>24778548</v>
      </c>
      <c r="Q31" s="6" t="s">
        <v>6</v>
      </c>
      <c r="R31" s="6" t="s">
        <v>680</v>
      </c>
      <c r="S31" s="16">
        <f t="shared" si="5"/>
        <v>25000</v>
      </c>
      <c r="T31" s="6" t="s">
        <v>400</v>
      </c>
      <c r="U31" s="6" t="s">
        <v>542</v>
      </c>
      <c r="V31" s="6" t="s">
        <v>681</v>
      </c>
      <c r="W31" s="18"/>
      <c r="X31" s="78"/>
      <c r="Y31" s="8"/>
      <c r="Z31" s="8"/>
      <c r="AA31" s="8"/>
      <c r="AB31" s="8"/>
      <c r="AC31" s="6" t="str">
        <f t="shared" si="2"/>
        <v/>
      </c>
      <c r="AD31" s="23" t="str">
        <f t="shared" si="3"/>
        <v/>
      </c>
      <c r="AE31" s="23"/>
      <c r="AF31" s="17" t="str">
        <f t="shared" si="4"/>
        <v/>
      </c>
      <c r="AG31" s="6"/>
      <c r="AH31" s="39"/>
      <c r="AI31" s="22" t="s">
        <v>558</v>
      </c>
      <c r="AJ31" s="174" t="s">
        <v>492</v>
      </c>
    </row>
    <row r="32" spans="1:36" ht="15.45" customHeight="1">
      <c r="A32" s="168">
        <v>55839</v>
      </c>
      <c r="B32" s="52" t="s">
        <v>320</v>
      </c>
      <c r="C32" s="5" t="s">
        <v>321</v>
      </c>
      <c r="D32" s="8" t="s">
        <v>682</v>
      </c>
      <c r="E32" s="5" t="s">
        <v>683</v>
      </c>
      <c r="F32" s="5" t="s">
        <v>684</v>
      </c>
      <c r="G32" s="5">
        <v>987204298</v>
      </c>
      <c r="H32" s="18">
        <v>45608</v>
      </c>
      <c r="I32" s="21">
        <v>0.53402777777777777</v>
      </c>
      <c r="J32" s="6" t="s">
        <v>373</v>
      </c>
      <c r="K32" s="15">
        <f t="shared" si="0"/>
        <v>1</v>
      </c>
      <c r="L32" s="6" t="s">
        <v>398</v>
      </c>
      <c r="M32" s="6" t="s">
        <v>6</v>
      </c>
      <c r="N32" s="6" t="b">
        <f t="shared" si="1"/>
        <v>0</v>
      </c>
      <c r="O32" s="6" t="s">
        <v>685</v>
      </c>
      <c r="P32" s="6">
        <v>100789556</v>
      </c>
      <c r="Q32" s="6" t="s">
        <v>6</v>
      </c>
      <c r="R32" s="6" t="s">
        <v>686</v>
      </c>
      <c r="S32" s="16">
        <f t="shared" si="5"/>
        <v>25000</v>
      </c>
      <c r="T32" s="6" t="s">
        <v>400</v>
      </c>
      <c r="U32" s="6" t="s">
        <v>542</v>
      </c>
      <c r="V32" s="6" t="s">
        <v>687</v>
      </c>
      <c r="W32" s="18"/>
      <c r="X32" s="78"/>
      <c r="Y32" s="8"/>
      <c r="Z32" s="8"/>
      <c r="AA32" s="8"/>
      <c r="AB32" s="8"/>
      <c r="AC32" s="6" t="str">
        <f t="shared" si="2"/>
        <v/>
      </c>
      <c r="AD32" s="23" t="str">
        <f t="shared" si="3"/>
        <v/>
      </c>
      <c r="AE32" s="23"/>
      <c r="AF32" s="17" t="str">
        <f t="shared" si="4"/>
        <v/>
      </c>
      <c r="AG32" s="6"/>
      <c r="AH32" s="39"/>
      <c r="AI32" s="22" t="s">
        <v>558</v>
      </c>
      <c r="AJ32" s="174" t="s">
        <v>492</v>
      </c>
    </row>
    <row r="33" spans="1:36" ht="15.45" customHeight="1">
      <c r="A33" s="168">
        <v>55840</v>
      </c>
      <c r="B33" s="52" t="s">
        <v>320</v>
      </c>
      <c r="C33" s="5" t="s">
        <v>321</v>
      </c>
      <c r="D33" s="39" t="s">
        <v>688</v>
      </c>
      <c r="E33" s="6" t="s">
        <v>689</v>
      </c>
      <c r="F33" s="6" t="s">
        <v>631</v>
      </c>
      <c r="G33" s="6">
        <v>989843586</v>
      </c>
      <c r="H33" s="18">
        <v>45608</v>
      </c>
      <c r="I33" s="21">
        <v>0.53541666666666665</v>
      </c>
      <c r="J33" s="6" t="s">
        <v>373</v>
      </c>
      <c r="K33" s="15">
        <f t="shared" si="0"/>
        <v>1</v>
      </c>
      <c r="L33" s="6" t="s">
        <v>398</v>
      </c>
      <c r="M33" s="6" t="s">
        <v>6</v>
      </c>
      <c r="N33" s="6" t="b">
        <f t="shared" si="1"/>
        <v>0</v>
      </c>
      <c r="O33" s="6" t="s">
        <v>690</v>
      </c>
      <c r="P33" s="6">
        <v>100789563</v>
      </c>
      <c r="Q33" s="6" t="s">
        <v>6</v>
      </c>
      <c r="R33" s="6" t="s">
        <v>691</v>
      </c>
      <c r="S33" s="16">
        <f t="shared" si="5"/>
        <v>25000</v>
      </c>
      <c r="T33" s="6" t="s">
        <v>400</v>
      </c>
      <c r="U33" s="6" t="s">
        <v>542</v>
      </c>
      <c r="V33" s="6" t="s">
        <v>692</v>
      </c>
      <c r="W33" s="18"/>
      <c r="X33" s="78"/>
      <c r="Y33" s="8"/>
      <c r="Z33" s="8"/>
      <c r="AA33" s="8"/>
      <c r="AB33" s="8"/>
      <c r="AC33" s="6" t="str">
        <f t="shared" si="2"/>
        <v/>
      </c>
      <c r="AD33" s="23" t="str">
        <f t="shared" si="3"/>
        <v/>
      </c>
      <c r="AE33" s="23"/>
      <c r="AF33" s="17" t="str">
        <f t="shared" si="4"/>
        <v/>
      </c>
      <c r="AG33" s="6"/>
      <c r="AH33" s="39"/>
      <c r="AI33" s="22" t="s">
        <v>558</v>
      </c>
      <c r="AJ33" s="174" t="s">
        <v>492</v>
      </c>
    </row>
    <row r="34" spans="1:36" ht="15.45" customHeight="1">
      <c r="A34" s="168">
        <v>55841</v>
      </c>
      <c r="B34" s="52" t="s">
        <v>320</v>
      </c>
      <c r="C34" s="5" t="s">
        <v>321</v>
      </c>
      <c r="D34" s="39" t="s">
        <v>693</v>
      </c>
      <c r="E34" s="6" t="s">
        <v>694</v>
      </c>
      <c r="F34" s="6" t="s">
        <v>695</v>
      </c>
      <c r="G34" s="6">
        <v>930540516</v>
      </c>
      <c r="H34" s="18">
        <v>45608</v>
      </c>
      <c r="I34" s="21">
        <v>0.54097222222222219</v>
      </c>
      <c r="J34" s="6" t="s">
        <v>373</v>
      </c>
      <c r="K34" s="15">
        <f t="shared" si="0"/>
        <v>1</v>
      </c>
      <c r="L34" s="6" t="s">
        <v>398</v>
      </c>
      <c r="M34" s="6" t="s">
        <v>6</v>
      </c>
      <c r="N34" s="6" t="b">
        <f t="shared" si="1"/>
        <v>0</v>
      </c>
      <c r="O34" s="6" t="s">
        <v>696</v>
      </c>
      <c r="P34" s="6">
        <v>100789575</v>
      </c>
      <c r="Q34" s="6" t="s">
        <v>6</v>
      </c>
      <c r="R34" s="6" t="s">
        <v>697</v>
      </c>
      <c r="S34" s="16">
        <f t="shared" si="5"/>
        <v>25000</v>
      </c>
      <c r="T34" s="6" t="s">
        <v>400</v>
      </c>
      <c r="U34" s="6" t="s">
        <v>547</v>
      </c>
      <c r="V34" s="6" t="s">
        <v>698</v>
      </c>
      <c r="W34" s="18"/>
      <c r="X34" s="78"/>
      <c r="Y34" s="8"/>
      <c r="Z34" s="8"/>
      <c r="AA34" s="8"/>
      <c r="AB34" s="8"/>
      <c r="AC34" s="6" t="str">
        <f t="shared" si="2"/>
        <v/>
      </c>
      <c r="AD34" s="23" t="str">
        <f t="shared" si="3"/>
        <v/>
      </c>
      <c r="AE34" s="23"/>
      <c r="AF34" s="17" t="str">
        <f t="shared" si="4"/>
        <v/>
      </c>
      <c r="AG34" s="6"/>
      <c r="AH34" s="39"/>
      <c r="AI34" s="22" t="s">
        <v>558</v>
      </c>
      <c r="AJ34" s="174" t="s">
        <v>492</v>
      </c>
    </row>
    <row r="35" spans="1:36" ht="15.45" customHeight="1">
      <c r="A35" s="168">
        <v>55842</v>
      </c>
      <c r="B35" s="52" t="s">
        <v>320</v>
      </c>
      <c r="C35" s="5" t="s">
        <v>321</v>
      </c>
      <c r="D35" s="46" t="s">
        <v>385</v>
      </c>
      <c r="E35" s="27" t="s">
        <v>699</v>
      </c>
      <c r="F35" s="29" t="s">
        <v>700</v>
      </c>
      <c r="G35" s="27">
        <v>947974081</v>
      </c>
      <c r="H35" s="18">
        <v>45608</v>
      </c>
      <c r="I35" s="21">
        <v>0.54374999999999996</v>
      </c>
      <c r="J35" s="6" t="s">
        <v>373</v>
      </c>
      <c r="K35" s="15">
        <f t="shared" si="0"/>
        <v>1</v>
      </c>
      <c r="L35" s="6" t="s">
        <v>398</v>
      </c>
      <c r="M35" s="6" t="s">
        <v>6</v>
      </c>
      <c r="N35" s="6" t="b">
        <f t="shared" si="1"/>
        <v>0</v>
      </c>
      <c r="O35" s="6" t="s">
        <v>701</v>
      </c>
      <c r="P35" s="6">
        <v>100789594</v>
      </c>
      <c r="Q35" s="6" t="s">
        <v>6</v>
      </c>
      <c r="R35" s="6" t="s">
        <v>702</v>
      </c>
      <c r="S35" s="16">
        <f t="shared" si="5"/>
        <v>25000</v>
      </c>
      <c r="T35" s="6" t="s">
        <v>400</v>
      </c>
      <c r="U35" s="6" t="s">
        <v>547</v>
      </c>
      <c r="V35" s="6" t="s">
        <v>703</v>
      </c>
      <c r="W35" s="18"/>
      <c r="X35" s="78"/>
      <c r="Y35" s="8"/>
      <c r="Z35" s="8"/>
      <c r="AA35" s="8"/>
      <c r="AB35" s="8"/>
      <c r="AC35" s="6" t="str">
        <f t="shared" si="2"/>
        <v/>
      </c>
      <c r="AD35" s="23" t="str">
        <f t="shared" si="3"/>
        <v/>
      </c>
      <c r="AE35" s="23"/>
      <c r="AF35" s="17" t="str">
        <f t="shared" si="4"/>
        <v/>
      </c>
      <c r="AG35" s="6"/>
      <c r="AH35" s="39"/>
      <c r="AI35" s="22" t="s">
        <v>558</v>
      </c>
      <c r="AJ35" s="174" t="s">
        <v>492</v>
      </c>
    </row>
    <row r="36" spans="1:36" ht="15.45" customHeight="1">
      <c r="A36" s="168">
        <v>55843</v>
      </c>
      <c r="B36" s="52" t="s">
        <v>320</v>
      </c>
      <c r="C36" s="5" t="s">
        <v>321</v>
      </c>
      <c r="D36" s="39" t="s">
        <v>704</v>
      </c>
      <c r="E36" s="6" t="s">
        <v>588</v>
      </c>
      <c r="F36" s="6" t="s">
        <v>589</v>
      </c>
      <c r="G36" s="6">
        <v>966777388</v>
      </c>
      <c r="H36" s="18">
        <v>45608</v>
      </c>
      <c r="I36" s="21">
        <v>0.54652777777777772</v>
      </c>
      <c r="J36" s="6" t="s">
        <v>373</v>
      </c>
      <c r="K36" s="15">
        <f t="shared" si="0"/>
        <v>1</v>
      </c>
      <c r="L36" s="6" t="s">
        <v>398</v>
      </c>
      <c r="M36" s="6" t="s">
        <v>6</v>
      </c>
      <c r="N36" s="6" t="b">
        <f t="shared" si="1"/>
        <v>0</v>
      </c>
      <c r="O36" s="6" t="s">
        <v>705</v>
      </c>
      <c r="P36" s="6">
        <v>100789585</v>
      </c>
      <c r="Q36" s="6" t="s">
        <v>6</v>
      </c>
      <c r="R36" s="6" t="s">
        <v>706</v>
      </c>
      <c r="S36" s="16">
        <f t="shared" si="5"/>
        <v>25000</v>
      </c>
      <c r="T36" s="6" t="s">
        <v>400</v>
      </c>
      <c r="U36" s="6" t="s">
        <v>547</v>
      </c>
      <c r="V36" s="6" t="s">
        <v>707</v>
      </c>
      <c r="W36" s="18"/>
      <c r="X36" s="78"/>
      <c r="Y36" s="8"/>
      <c r="Z36" s="8"/>
      <c r="AA36" s="8"/>
      <c r="AB36" s="8"/>
      <c r="AC36" s="6" t="str">
        <f t="shared" si="2"/>
        <v/>
      </c>
      <c r="AD36" s="23" t="str">
        <f t="shared" si="3"/>
        <v/>
      </c>
      <c r="AE36" s="23"/>
      <c r="AF36" s="17" t="str">
        <f t="shared" si="4"/>
        <v/>
      </c>
      <c r="AG36" s="6"/>
      <c r="AH36" s="39"/>
      <c r="AI36" s="22" t="s">
        <v>558</v>
      </c>
      <c r="AJ36" s="174" t="s">
        <v>492</v>
      </c>
    </row>
    <row r="37" spans="1:36" ht="15.45" customHeight="1">
      <c r="A37" s="168">
        <v>55844</v>
      </c>
      <c r="B37" s="52" t="s">
        <v>320</v>
      </c>
      <c r="C37" s="5" t="s">
        <v>321</v>
      </c>
      <c r="D37" s="39" t="s">
        <v>708</v>
      </c>
      <c r="E37" s="6" t="s">
        <v>709</v>
      </c>
      <c r="F37" s="6" t="s">
        <v>710</v>
      </c>
      <c r="G37" s="6">
        <v>987744411</v>
      </c>
      <c r="H37" s="18">
        <v>45608</v>
      </c>
      <c r="I37" s="21">
        <v>0.5493055555555556</v>
      </c>
      <c r="J37" s="6" t="s">
        <v>373</v>
      </c>
      <c r="K37" s="15">
        <f t="shared" si="0"/>
        <v>1</v>
      </c>
      <c r="L37" s="6" t="s">
        <v>398</v>
      </c>
      <c r="M37" s="6" t="s">
        <v>6</v>
      </c>
      <c r="N37" s="6" t="b">
        <f t="shared" si="1"/>
        <v>0</v>
      </c>
      <c r="O37" s="6" t="s">
        <v>711</v>
      </c>
      <c r="P37" s="6">
        <v>24778565</v>
      </c>
      <c r="Q37" s="6" t="s">
        <v>6</v>
      </c>
      <c r="R37" s="6" t="s">
        <v>712</v>
      </c>
      <c r="S37" s="16">
        <f t="shared" si="5"/>
        <v>25000</v>
      </c>
      <c r="T37" s="6" t="s">
        <v>400</v>
      </c>
      <c r="U37" s="6" t="s">
        <v>547</v>
      </c>
      <c r="V37" s="6" t="s">
        <v>713</v>
      </c>
      <c r="W37" s="18"/>
      <c r="X37" s="78"/>
      <c r="Y37" s="8"/>
      <c r="Z37" s="8"/>
      <c r="AA37" s="8"/>
      <c r="AB37" s="8"/>
      <c r="AC37" s="6" t="str">
        <f t="shared" si="2"/>
        <v/>
      </c>
      <c r="AD37" s="23" t="str">
        <f t="shared" si="3"/>
        <v/>
      </c>
      <c r="AE37" s="23"/>
      <c r="AF37" s="17" t="str">
        <f t="shared" si="4"/>
        <v/>
      </c>
      <c r="AG37" s="6"/>
      <c r="AH37" s="39"/>
      <c r="AI37" s="22" t="s">
        <v>558</v>
      </c>
      <c r="AJ37" s="174" t="s">
        <v>492</v>
      </c>
    </row>
    <row r="38" spans="1:36" ht="15.45" customHeight="1">
      <c r="A38" s="168">
        <v>55845</v>
      </c>
      <c r="B38" s="8" t="s">
        <v>320</v>
      </c>
      <c r="C38" s="5" t="s">
        <v>321</v>
      </c>
      <c r="D38" s="39" t="s">
        <v>714</v>
      </c>
      <c r="E38" s="6" t="s">
        <v>715</v>
      </c>
      <c r="F38" s="6" t="s">
        <v>716</v>
      </c>
      <c r="G38" s="6">
        <v>995307942</v>
      </c>
      <c r="H38" s="18">
        <v>45608</v>
      </c>
      <c r="I38" s="21">
        <v>0.55486111111111114</v>
      </c>
      <c r="J38" s="6" t="s">
        <v>373</v>
      </c>
      <c r="K38" s="15">
        <f t="shared" si="0"/>
        <v>1</v>
      </c>
      <c r="L38" s="6" t="s">
        <v>398</v>
      </c>
      <c r="M38" s="6" t="s">
        <v>6</v>
      </c>
      <c r="N38" s="6" t="b">
        <f t="shared" si="1"/>
        <v>0</v>
      </c>
      <c r="O38" s="6" t="s">
        <v>717</v>
      </c>
      <c r="P38" s="6">
        <v>10789621</v>
      </c>
      <c r="Q38" s="6" t="s">
        <v>6</v>
      </c>
      <c r="R38" s="6" t="s">
        <v>718</v>
      </c>
      <c r="S38" s="16">
        <f t="shared" si="5"/>
        <v>25000</v>
      </c>
      <c r="T38" s="6" t="s">
        <v>400</v>
      </c>
      <c r="U38" s="6" t="s">
        <v>547</v>
      </c>
      <c r="V38" s="6" t="s">
        <v>719</v>
      </c>
      <c r="W38" s="18"/>
      <c r="X38" s="78"/>
      <c r="Y38" s="8"/>
      <c r="Z38" s="8"/>
      <c r="AA38" s="8"/>
      <c r="AB38" s="8"/>
      <c r="AC38" s="6" t="str">
        <f t="shared" si="2"/>
        <v/>
      </c>
      <c r="AD38" s="23" t="str">
        <f t="shared" si="3"/>
        <v/>
      </c>
      <c r="AE38" s="23"/>
      <c r="AF38" s="17" t="str">
        <f t="shared" si="4"/>
        <v/>
      </c>
      <c r="AG38" s="6"/>
      <c r="AH38" s="39"/>
      <c r="AI38" s="22" t="s">
        <v>558</v>
      </c>
      <c r="AJ38" s="174" t="s">
        <v>492</v>
      </c>
    </row>
    <row r="39" spans="1:36" ht="15.45" customHeight="1">
      <c r="A39" s="168">
        <v>55846</v>
      </c>
      <c r="B39" s="8" t="s">
        <v>320</v>
      </c>
      <c r="C39" s="5" t="s">
        <v>321</v>
      </c>
      <c r="D39" s="39" t="s">
        <v>720</v>
      </c>
      <c r="E39" s="6" t="s">
        <v>721</v>
      </c>
      <c r="F39" s="6" t="s">
        <v>722</v>
      </c>
      <c r="G39" s="6">
        <v>97177590</v>
      </c>
      <c r="H39" s="18">
        <v>45608</v>
      </c>
      <c r="I39" s="21">
        <v>0.55694444444444446</v>
      </c>
      <c r="J39" s="6" t="s">
        <v>373</v>
      </c>
      <c r="K39" s="15">
        <f t="shared" si="0"/>
        <v>1</v>
      </c>
      <c r="L39" s="6" t="s">
        <v>398</v>
      </c>
      <c r="M39" s="6" t="s">
        <v>6</v>
      </c>
      <c r="N39" s="6" t="b">
        <f t="shared" si="1"/>
        <v>0</v>
      </c>
      <c r="O39" s="6" t="s">
        <v>723</v>
      </c>
      <c r="P39" s="6">
        <v>100789622</v>
      </c>
      <c r="Q39" s="6" t="s">
        <v>6</v>
      </c>
      <c r="R39" s="6" t="s">
        <v>724</v>
      </c>
      <c r="S39" s="16">
        <f t="shared" si="5"/>
        <v>25000</v>
      </c>
      <c r="T39" s="6" t="s">
        <v>400</v>
      </c>
      <c r="U39" s="6" t="s">
        <v>547</v>
      </c>
      <c r="V39" s="6" t="s">
        <v>725</v>
      </c>
      <c r="W39" s="18"/>
      <c r="X39" s="78"/>
      <c r="Y39" s="8"/>
      <c r="Z39" s="8"/>
      <c r="AA39" s="8"/>
      <c r="AB39" s="8"/>
      <c r="AC39" s="6" t="str">
        <f t="shared" si="2"/>
        <v/>
      </c>
      <c r="AD39" s="23" t="str">
        <f t="shared" si="3"/>
        <v/>
      </c>
      <c r="AE39" s="23"/>
      <c r="AF39" s="17" t="str">
        <f t="shared" si="4"/>
        <v/>
      </c>
      <c r="AG39" s="6"/>
      <c r="AH39" s="39"/>
      <c r="AI39" s="22" t="s">
        <v>558</v>
      </c>
      <c r="AJ39" s="174" t="s">
        <v>492</v>
      </c>
    </row>
    <row r="40" spans="1:36" ht="15.45" customHeight="1">
      <c r="A40" s="168">
        <v>55848</v>
      </c>
      <c r="B40" s="8" t="s">
        <v>320</v>
      </c>
      <c r="C40" s="5" t="s">
        <v>321</v>
      </c>
      <c r="D40" s="39" t="s">
        <v>726</v>
      </c>
      <c r="E40" s="6" t="s">
        <v>727</v>
      </c>
      <c r="F40" s="6" t="s">
        <v>728</v>
      </c>
      <c r="G40" s="6">
        <v>92376903</v>
      </c>
      <c r="H40" s="18">
        <v>45608</v>
      </c>
      <c r="I40" s="21">
        <v>0.56736111111111109</v>
      </c>
      <c r="J40" s="6" t="s">
        <v>373</v>
      </c>
      <c r="K40" s="15">
        <f t="shared" si="0"/>
        <v>1</v>
      </c>
      <c r="L40" s="6" t="s">
        <v>398</v>
      </c>
      <c r="M40" s="6" t="s">
        <v>6</v>
      </c>
      <c r="N40" s="6" t="b">
        <f t="shared" si="1"/>
        <v>0</v>
      </c>
      <c r="O40" s="6" t="s">
        <v>729</v>
      </c>
      <c r="P40" s="6" t="s">
        <v>730</v>
      </c>
      <c r="Q40" s="6" t="s">
        <v>6</v>
      </c>
      <c r="R40" s="6" t="s">
        <v>731</v>
      </c>
      <c r="S40" s="16">
        <f t="shared" si="5"/>
        <v>25000</v>
      </c>
      <c r="T40" s="6" t="s">
        <v>400</v>
      </c>
      <c r="U40" s="6" t="s">
        <v>732</v>
      </c>
      <c r="V40" s="6" t="s">
        <v>733</v>
      </c>
      <c r="W40" s="18">
        <v>45643</v>
      </c>
      <c r="X40" s="78">
        <v>0.74722222222222223</v>
      </c>
      <c r="Y40" s="158" t="s">
        <v>734</v>
      </c>
      <c r="Z40" s="24" t="s">
        <v>735</v>
      </c>
      <c r="AA40" s="24" t="s">
        <v>736</v>
      </c>
      <c r="AB40" s="24">
        <v>997326989</v>
      </c>
      <c r="AC40" s="6">
        <f t="shared" si="2"/>
        <v>36</v>
      </c>
      <c r="AD40" s="23">
        <f t="shared" si="3"/>
        <v>171000</v>
      </c>
      <c r="AE40" s="23" t="s">
        <v>6</v>
      </c>
      <c r="AF40" s="17" t="str">
        <f t="shared" si="4"/>
        <v>NO APLICA</v>
      </c>
      <c r="AG40" s="6" t="s">
        <v>400</v>
      </c>
      <c r="AH40" s="39"/>
      <c r="AI40" s="22" t="s">
        <v>558</v>
      </c>
      <c r="AJ40" s="174" t="s">
        <v>492</v>
      </c>
    </row>
    <row r="41" spans="1:36" ht="15.45" customHeight="1">
      <c r="A41" s="168">
        <v>55852</v>
      </c>
      <c r="B41" s="8" t="s">
        <v>320</v>
      </c>
      <c r="C41" s="5" t="s">
        <v>321</v>
      </c>
      <c r="D41" s="8" t="s">
        <v>737</v>
      </c>
      <c r="E41" s="6" t="s">
        <v>738</v>
      </c>
      <c r="F41" s="6" t="s">
        <v>739</v>
      </c>
      <c r="G41" s="6">
        <v>976320519</v>
      </c>
      <c r="H41" s="18">
        <v>45608</v>
      </c>
      <c r="I41" s="21">
        <v>0.58125000000000004</v>
      </c>
      <c r="J41" s="6" t="s">
        <v>373</v>
      </c>
      <c r="K41" s="15">
        <f t="shared" si="0"/>
        <v>1</v>
      </c>
      <c r="L41" s="6" t="s">
        <v>398</v>
      </c>
      <c r="M41" s="6" t="s">
        <v>6</v>
      </c>
      <c r="N41" s="6" t="b">
        <f t="shared" si="1"/>
        <v>0</v>
      </c>
      <c r="O41" s="6" t="s">
        <v>740</v>
      </c>
      <c r="P41" s="6">
        <v>100789659</v>
      </c>
      <c r="Q41" s="6" t="s">
        <v>6</v>
      </c>
      <c r="R41" s="6" t="s">
        <v>741</v>
      </c>
      <c r="S41" s="16">
        <f t="shared" si="5"/>
        <v>25000</v>
      </c>
      <c r="T41" s="6" t="s">
        <v>400</v>
      </c>
      <c r="U41" s="6" t="s">
        <v>732</v>
      </c>
      <c r="V41" s="6" t="s">
        <v>742</v>
      </c>
      <c r="W41" s="18">
        <v>45639</v>
      </c>
      <c r="X41" s="78">
        <v>0.8305555555555556</v>
      </c>
      <c r="Y41" s="8" t="s">
        <v>743</v>
      </c>
      <c r="Z41" s="8" t="s">
        <v>744</v>
      </c>
      <c r="AA41" s="8" t="s">
        <v>745</v>
      </c>
      <c r="AB41" s="8">
        <v>987654853</v>
      </c>
      <c r="AC41" s="6">
        <f t="shared" si="2"/>
        <v>32</v>
      </c>
      <c r="AD41" s="23">
        <f t="shared" si="3"/>
        <v>151000</v>
      </c>
      <c r="AE41" s="6" t="s">
        <v>6</v>
      </c>
      <c r="AF41" s="17" t="str">
        <f t="shared" si="4"/>
        <v>NO APLICA</v>
      </c>
      <c r="AG41" s="6" t="s">
        <v>400</v>
      </c>
      <c r="AH41" s="39"/>
      <c r="AI41" s="22" t="s">
        <v>558</v>
      </c>
      <c r="AJ41" s="174" t="s">
        <v>492</v>
      </c>
    </row>
    <row r="42" spans="1:36" ht="15.45" customHeight="1">
      <c r="A42" s="168">
        <v>55854</v>
      </c>
      <c r="B42" s="8" t="s">
        <v>320</v>
      </c>
      <c r="C42" s="5" t="s">
        <v>321</v>
      </c>
      <c r="D42" s="46" t="s">
        <v>746</v>
      </c>
      <c r="E42" s="27" t="s">
        <v>747</v>
      </c>
      <c r="F42" s="29" t="s">
        <v>748</v>
      </c>
      <c r="G42" s="27">
        <v>993623791</v>
      </c>
      <c r="H42" s="18">
        <v>45608</v>
      </c>
      <c r="I42" s="21">
        <v>0.59305555555555556</v>
      </c>
      <c r="J42" s="6" t="s">
        <v>373</v>
      </c>
      <c r="K42" s="15">
        <f t="shared" si="0"/>
        <v>1</v>
      </c>
      <c r="L42" s="6" t="s">
        <v>398</v>
      </c>
      <c r="M42" s="6" t="s">
        <v>6</v>
      </c>
      <c r="N42" s="6" t="b">
        <f t="shared" si="1"/>
        <v>0</v>
      </c>
      <c r="O42" s="6" t="s">
        <v>749</v>
      </c>
      <c r="P42" s="6" t="s">
        <v>750</v>
      </c>
      <c r="Q42" s="6" t="s">
        <v>6</v>
      </c>
      <c r="R42" s="6" t="s">
        <v>751</v>
      </c>
      <c r="S42" s="16">
        <f t="shared" si="5"/>
        <v>25000</v>
      </c>
      <c r="T42" s="6" t="s">
        <v>400</v>
      </c>
      <c r="U42" s="6" t="s">
        <v>732</v>
      </c>
      <c r="V42" s="6" t="s">
        <v>752</v>
      </c>
      <c r="W42" s="18">
        <v>45639</v>
      </c>
      <c r="X42" s="78">
        <v>0.78472222222222221</v>
      </c>
      <c r="Y42" s="5" t="s">
        <v>753</v>
      </c>
      <c r="Z42" s="8" t="s">
        <v>754</v>
      </c>
      <c r="AA42" s="8" t="s">
        <v>755</v>
      </c>
      <c r="AB42" s="8">
        <v>964744966</v>
      </c>
      <c r="AC42" s="6">
        <f t="shared" si="2"/>
        <v>32</v>
      </c>
      <c r="AD42" s="23">
        <f t="shared" si="3"/>
        <v>151000</v>
      </c>
      <c r="AE42" s="6" t="s">
        <v>6</v>
      </c>
      <c r="AF42" s="17" t="str">
        <f t="shared" si="4"/>
        <v>NO APLICA</v>
      </c>
      <c r="AG42" s="6" t="s">
        <v>400</v>
      </c>
      <c r="AH42" s="39" t="s">
        <v>756</v>
      </c>
      <c r="AI42" s="22" t="s">
        <v>558</v>
      </c>
      <c r="AJ42" s="174" t="s">
        <v>492</v>
      </c>
    </row>
    <row r="43" spans="1:36" ht="15.45" customHeight="1">
      <c r="A43" s="168">
        <v>55855</v>
      </c>
      <c r="B43" s="8" t="s">
        <v>320</v>
      </c>
      <c r="C43" s="5" t="s">
        <v>321</v>
      </c>
      <c r="D43" s="39" t="s">
        <v>629</v>
      </c>
      <c r="E43" s="6" t="s">
        <v>630</v>
      </c>
      <c r="F43" s="6" t="s">
        <v>631</v>
      </c>
      <c r="G43" s="6">
        <v>976530950</v>
      </c>
      <c r="H43" s="18">
        <v>45608</v>
      </c>
      <c r="I43" s="21">
        <v>0.59583333333333333</v>
      </c>
      <c r="J43" s="6" t="s">
        <v>373</v>
      </c>
      <c r="K43" s="15">
        <f t="shared" si="0"/>
        <v>1</v>
      </c>
      <c r="L43" s="6" t="s">
        <v>398</v>
      </c>
      <c r="M43" s="6" t="s">
        <v>6</v>
      </c>
      <c r="N43" s="6" t="b">
        <f t="shared" si="1"/>
        <v>0</v>
      </c>
      <c r="O43" s="6" t="s">
        <v>757</v>
      </c>
      <c r="P43" s="6">
        <v>100789696</v>
      </c>
      <c r="Q43" s="6" t="s">
        <v>6</v>
      </c>
      <c r="R43" s="6" t="s">
        <v>758</v>
      </c>
      <c r="S43" s="16">
        <f t="shared" si="5"/>
        <v>25000</v>
      </c>
      <c r="T43" s="6" t="s">
        <v>400</v>
      </c>
      <c r="U43" s="6" t="s">
        <v>759</v>
      </c>
      <c r="V43" s="6" t="s">
        <v>760</v>
      </c>
      <c r="W43" s="18">
        <v>45643</v>
      </c>
      <c r="X43" s="78">
        <v>0.9916666666666667</v>
      </c>
      <c r="Y43" s="8" t="s">
        <v>761</v>
      </c>
      <c r="Z43" s="8" t="s">
        <v>762</v>
      </c>
      <c r="AA43" s="8" t="s">
        <v>763</v>
      </c>
      <c r="AB43" s="8">
        <v>957796336</v>
      </c>
      <c r="AC43" s="6">
        <f t="shared" si="2"/>
        <v>36</v>
      </c>
      <c r="AD43" s="23">
        <f t="shared" si="3"/>
        <v>171000</v>
      </c>
      <c r="AE43" s="23" t="s">
        <v>6</v>
      </c>
      <c r="AF43" s="17" t="str">
        <f t="shared" si="4"/>
        <v>NO APLICA</v>
      </c>
      <c r="AG43" s="6" t="s">
        <v>400</v>
      </c>
      <c r="AH43" s="39"/>
      <c r="AI43" s="22" t="s">
        <v>558</v>
      </c>
      <c r="AJ43" s="174" t="s">
        <v>492</v>
      </c>
    </row>
    <row r="44" spans="1:36" ht="15.45" customHeight="1">
      <c r="A44" s="168">
        <v>55856</v>
      </c>
      <c r="B44" s="8" t="s">
        <v>320</v>
      </c>
      <c r="C44" s="5" t="s">
        <v>321</v>
      </c>
      <c r="D44" s="39" t="s">
        <v>578</v>
      </c>
      <c r="E44" s="6" t="s">
        <v>579</v>
      </c>
      <c r="F44" s="6" t="s">
        <v>580</v>
      </c>
      <c r="G44" s="6">
        <v>992200094</v>
      </c>
      <c r="H44" s="18">
        <v>45608</v>
      </c>
      <c r="I44" s="21">
        <v>0.59791666666666665</v>
      </c>
      <c r="J44" s="6" t="s">
        <v>373</v>
      </c>
      <c r="K44" s="15">
        <f t="shared" si="0"/>
        <v>1</v>
      </c>
      <c r="L44" s="6" t="s">
        <v>398</v>
      </c>
      <c r="M44" s="6" t="s">
        <v>6</v>
      </c>
      <c r="N44" s="6" t="b">
        <f t="shared" si="1"/>
        <v>0</v>
      </c>
      <c r="O44" s="6" t="s">
        <v>764</v>
      </c>
      <c r="P44" s="6">
        <v>100789702</v>
      </c>
      <c r="Q44" s="6" t="s">
        <v>6</v>
      </c>
      <c r="R44" s="6" t="s">
        <v>765</v>
      </c>
      <c r="S44" s="16">
        <f t="shared" si="5"/>
        <v>25000</v>
      </c>
      <c r="T44" s="6" t="s">
        <v>400</v>
      </c>
      <c r="U44" s="6" t="s">
        <v>766</v>
      </c>
      <c r="V44" s="6" t="s">
        <v>767</v>
      </c>
      <c r="W44" s="18">
        <v>45634</v>
      </c>
      <c r="X44" s="78">
        <v>0.61250000000000004</v>
      </c>
      <c r="Y44" s="8" t="s">
        <v>768</v>
      </c>
      <c r="Z44" s="8" t="s">
        <v>769</v>
      </c>
      <c r="AA44" s="8" t="s">
        <v>770</v>
      </c>
      <c r="AB44" s="8">
        <v>992361077</v>
      </c>
      <c r="AC44" s="6">
        <f t="shared" si="2"/>
        <v>27</v>
      </c>
      <c r="AD44" s="23">
        <f t="shared" si="3"/>
        <v>126000</v>
      </c>
      <c r="AE44" s="6" t="s">
        <v>6</v>
      </c>
      <c r="AF44" s="17" t="str">
        <f t="shared" si="4"/>
        <v>NO APLICA</v>
      </c>
      <c r="AG44" s="6" t="s">
        <v>400</v>
      </c>
      <c r="AH44" s="39"/>
      <c r="AI44" s="22" t="s">
        <v>558</v>
      </c>
      <c r="AJ44" s="174" t="s">
        <v>492</v>
      </c>
    </row>
    <row r="45" spans="1:36" ht="15.45" customHeight="1">
      <c r="A45" s="168">
        <v>55857</v>
      </c>
      <c r="B45" s="8" t="s">
        <v>320</v>
      </c>
      <c r="C45" s="5" t="s">
        <v>321</v>
      </c>
      <c r="D45" s="39" t="s">
        <v>667</v>
      </c>
      <c r="E45" s="6" t="s">
        <v>668</v>
      </c>
      <c r="F45" s="6" t="s">
        <v>669</v>
      </c>
      <c r="G45" s="6">
        <v>974317393</v>
      </c>
      <c r="H45" s="18">
        <v>45608</v>
      </c>
      <c r="I45" s="21">
        <v>0.60069444444444442</v>
      </c>
      <c r="J45" s="6" t="s">
        <v>373</v>
      </c>
      <c r="K45" s="15">
        <f t="shared" si="0"/>
        <v>1</v>
      </c>
      <c r="L45" s="6" t="s">
        <v>398</v>
      </c>
      <c r="M45" s="6" t="s">
        <v>6</v>
      </c>
      <c r="N45" s="6" t="b">
        <f t="shared" si="1"/>
        <v>0</v>
      </c>
      <c r="O45" s="6" t="s">
        <v>771</v>
      </c>
      <c r="P45" s="6">
        <v>100789709</v>
      </c>
      <c r="Q45" s="6" t="s">
        <v>6</v>
      </c>
      <c r="R45" s="6" t="s">
        <v>772</v>
      </c>
      <c r="S45" s="16">
        <f t="shared" si="5"/>
        <v>25000</v>
      </c>
      <c r="T45" s="6" t="s">
        <v>400</v>
      </c>
      <c r="U45" s="6" t="s">
        <v>766</v>
      </c>
      <c r="V45" s="6" t="s">
        <v>773</v>
      </c>
      <c r="W45" s="18">
        <v>45633</v>
      </c>
      <c r="X45" s="78">
        <v>0.47986111111111113</v>
      </c>
      <c r="Y45" s="8" t="s">
        <v>774</v>
      </c>
      <c r="Z45" s="8" t="s">
        <v>775</v>
      </c>
      <c r="AA45" s="8" t="s">
        <v>776</v>
      </c>
      <c r="AB45" s="8">
        <v>990900472</v>
      </c>
      <c r="AC45" s="6">
        <f t="shared" si="2"/>
        <v>26</v>
      </c>
      <c r="AD45" s="23">
        <f t="shared" si="3"/>
        <v>121000</v>
      </c>
      <c r="AE45" s="6" t="s">
        <v>6</v>
      </c>
      <c r="AF45" s="17" t="str">
        <f t="shared" si="4"/>
        <v>NO APLICA</v>
      </c>
      <c r="AG45" s="6" t="s">
        <v>400</v>
      </c>
      <c r="AH45" s="39"/>
      <c r="AI45" s="22" t="s">
        <v>558</v>
      </c>
      <c r="AJ45" s="174" t="s">
        <v>492</v>
      </c>
    </row>
    <row r="46" spans="1:36" ht="15.45" customHeight="1">
      <c r="A46" s="168">
        <v>55858</v>
      </c>
      <c r="B46" s="8" t="s">
        <v>320</v>
      </c>
      <c r="C46" s="5" t="s">
        <v>321</v>
      </c>
      <c r="D46" s="39" t="s">
        <v>597</v>
      </c>
      <c r="E46" s="6" t="s">
        <v>598</v>
      </c>
      <c r="F46" s="6" t="s">
        <v>599</v>
      </c>
      <c r="G46" s="6">
        <v>974764518</v>
      </c>
      <c r="H46" s="18">
        <v>45608</v>
      </c>
      <c r="I46" s="21">
        <v>0.60347222222222219</v>
      </c>
      <c r="J46" s="6" t="s">
        <v>373</v>
      </c>
      <c r="K46" s="15">
        <f t="shared" si="0"/>
        <v>1</v>
      </c>
      <c r="L46" s="6" t="s">
        <v>398</v>
      </c>
      <c r="M46" s="6" t="s">
        <v>6</v>
      </c>
      <c r="N46" s="6" t="b">
        <f t="shared" si="1"/>
        <v>0</v>
      </c>
      <c r="O46" s="6" t="s">
        <v>777</v>
      </c>
      <c r="P46" s="6">
        <v>100789715</v>
      </c>
      <c r="Q46" s="6" t="s">
        <v>6</v>
      </c>
      <c r="R46" s="6" t="s">
        <v>778</v>
      </c>
      <c r="S46" s="16">
        <f t="shared" si="5"/>
        <v>25000</v>
      </c>
      <c r="T46" s="6" t="s">
        <v>400</v>
      </c>
      <c r="U46" s="6" t="s">
        <v>766</v>
      </c>
      <c r="V46" s="6" t="s">
        <v>779</v>
      </c>
      <c r="W46" s="18">
        <v>45633</v>
      </c>
      <c r="X46" s="78">
        <v>0.47916666666666669</v>
      </c>
      <c r="Y46" s="8" t="s">
        <v>780</v>
      </c>
      <c r="Z46" s="8" t="s">
        <v>781</v>
      </c>
      <c r="AA46" s="8" t="s">
        <v>782</v>
      </c>
      <c r="AB46" s="8">
        <v>982155779</v>
      </c>
      <c r="AC46" s="6">
        <f t="shared" si="2"/>
        <v>26</v>
      </c>
      <c r="AD46" s="23">
        <f t="shared" si="3"/>
        <v>121000</v>
      </c>
      <c r="AE46" s="6" t="s">
        <v>6</v>
      </c>
      <c r="AF46" s="17" t="str">
        <f t="shared" si="4"/>
        <v>NO APLICA</v>
      </c>
      <c r="AG46" s="6" t="s">
        <v>400</v>
      </c>
      <c r="AH46" s="39"/>
      <c r="AI46" s="22" t="s">
        <v>558</v>
      </c>
      <c r="AJ46" s="174" t="s">
        <v>492</v>
      </c>
    </row>
    <row r="47" spans="1:36" ht="15.45" customHeight="1">
      <c r="A47" s="168">
        <v>55860</v>
      </c>
      <c r="B47" s="8" t="s">
        <v>320</v>
      </c>
      <c r="C47" s="5" t="s">
        <v>321</v>
      </c>
      <c r="D47" s="39" t="s">
        <v>653</v>
      </c>
      <c r="E47" s="6" t="s">
        <v>654</v>
      </c>
      <c r="F47" s="6" t="s">
        <v>655</v>
      </c>
      <c r="G47" s="6">
        <v>956193777</v>
      </c>
      <c r="H47" s="18">
        <v>45608</v>
      </c>
      <c r="I47" s="21">
        <v>0.60902777777777772</v>
      </c>
      <c r="J47" s="6" t="s">
        <v>373</v>
      </c>
      <c r="K47" s="15">
        <f t="shared" si="0"/>
        <v>1</v>
      </c>
      <c r="L47" s="6" t="s">
        <v>398</v>
      </c>
      <c r="M47" s="6" t="s">
        <v>6</v>
      </c>
      <c r="N47" s="6" t="b">
        <f t="shared" si="1"/>
        <v>0</v>
      </c>
      <c r="O47" s="6" t="s">
        <v>783</v>
      </c>
      <c r="P47" s="6">
        <v>100789719</v>
      </c>
      <c r="Q47" s="6" t="s">
        <v>6</v>
      </c>
      <c r="R47" s="6" t="s">
        <v>784</v>
      </c>
      <c r="S47" s="16">
        <f t="shared" si="5"/>
        <v>25000</v>
      </c>
      <c r="T47" s="6" t="s">
        <v>400</v>
      </c>
      <c r="U47" s="6" t="s">
        <v>766</v>
      </c>
      <c r="V47" s="6" t="s">
        <v>785</v>
      </c>
      <c r="W47" s="18">
        <v>45633</v>
      </c>
      <c r="X47" s="78">
        <v>0.47638888888888886</v>
      </c>
      <c r="Y47" s="8" t="s">
        <v>786</v>
      </c>
      <c r="Z47" s="8" t="s">
        <v>787</v>
      </c>
      <c r="AA47" s="8" t="s">
        <v>788</v>
      </c>
      <c r="AB47" s="8">
        <v>964608870</v>
      </c>
      <c r="AC47" s="6">
        <f t="shared" si="2"/>
        <v>26</v>
      </c>
      <c r="AD47" s="23">
        <f t="shared" si="3"/>
        <v>121000</v>
      </c>
      <c r="AE47" s="6" t="s">
        <v>6</v>
      </c>
      <c r="AF47" s="17" t="str">
        <f t="shared" si="4"/>
        <v>NO APLICA</v>
      </c>
      <c r="AG47" s="6" t="s">
        <v>400</v>
      </c>
      <c r="AH47" s="39"/>
      <c r="AI47" s="22" t="s">
        <v>558</v>
      </c>
      <c r="AJ47" s="174" t="s">
        <v>492</v>
      </c>
    </row>
    <row r="48" spans="1:36" ht="15.45" customHeight="1">
      <c r="A48" s="168">
        <v>55861</v>
      </c>
      <c r="B48" s="8" t="s">
        <v>320</v>
      </c>
      <c r="C48" s="5" t="s">
        <v>321</v>
      </c>
      <c r="D48" s="39" t="s">
        <v>693</v>
      </c>
      <c r="E48" s="6" t="s">
        <v>694</v>
      </c>
      <c r="F48" s="6" t="s">
        <v>695</v>
      </c>
      <c r="G48" s="6">
        <v>930540516</v>
      </c>
      <c r="H48" s="18">
        <v>45608</v>
      </c>
      <c r="I48" s="21">
        <v>0.61527777777777781</v>
      </c>
      <c r="J48" s="6" t="s">
        <v>373</v>
      </c>
      <c r="K48" s="15">
        <f t="shared" si="0"/>
        <v>1</v>
      </c>
      <c r="L48" s="6" t="s">
        <v>398</v>
      </c>
      <c r="M48" s="6" t="s">
        <v>6</v>
      </c>
      <c r="N48" s="6" t="b">
        <f t="shared" si="1"/>
        <v>0</v>
      </c>
      <c r="O48" s="6" t="s">
        <v>789</v>
      </c>
      <c r="P48" s="6">
        <v>100789731</v>
      </c>
      <c r="Q48" s="6" t="s">
        <v>6</v>
      </c>
      <c r="R48" s="6" t="s">
        <v>790</v>
      </c>
      <c r="S48" s="16">
        <f t="shared" si="5"/>
        <v>25000</v>
      </c>
      <c r="T48" s="6" t="s">
        <v>400</v>
      </c>
      <c r="U48" s="6" t="s">
        <v>766</v>
      </c>
      <c r="V48" s="6" t="s">
        <v>791</v>
      </c>
      <c r="W48" s="18">
        <v>45633</v>
      </c>
      <c r="X48" s="78">
        <v>0.47499999999999998</v>
      </c>
      <c r="Y48" s="8" t="s">
        <v>792</v>
      </c>
      <c r="Z48" s="8" t="s">
        <v>793</v>
      </c>
      <c r="AA48" s="8" t="s">
        <v>794</v>
      </c>
      <c r="AB48" s="8">
        <v>985706179</v>
      </c>
      <c r="AC48" s="6">
        <f t="shared" si="2"/>
        <v>26</v>
      </c>
      <c r="AD48" s="23">
        <f t="shared" si="3"/>
        <v>121000</v>
      </c>
      <c r="AE48" s="6" t="s">
        <v>6</v>
      </c>
      <c r="AF48" s="17" t="str">
        <f t="shared" si="4"/>
        <v>NO APLICA</v>
      </c>
      <c r="AG48" s="6" t="s">
        <v>400</v>
      </c>
      <c r="AH48" s="39"/>
      <c r="AI48" s="22" t="s">
        <v>558</v>
      </c>
      <c r="AJ48" s="174" t="s">
        <v>492</v>
      </c>
    </row>
    <row r="49" spans="1:36" ht="15.45" customHeight="1">
      <c r="A49" s="168">
        <v>55862</v>
      </c>
      <c r="B49" s="8" t="s">
        <v>320</v>
      </c>
      <c r="C49" s="5" t="s">
        <v>321</v>
      </c>
      <c r="D49" s="39" t="s">
        <v>714</v>
      </c>
      <c r="E49" s="6" t="s">
        <v>715</v>
      </c>
      <c r="F49" s="6" t="s">
        <v>716</v>
      </c>
      <c r="G49" s="6">
        <v>995307942</v>
      </c>
      <c r="H49" s="18">
        <v>45608</v>
      </c>
      <c r="I49" s="21">
        <v>0.61736111111111114</v>
      </c>
      <c r="J49" s="6" t="s">
        <v>373</v>
      </c>
      <c r="K49" s="15">
        <f t="shared" si="0"/>
        <v>1</v>
      </c>
      <c r="L49" s="6" t="s">
        <v>398</v>
      </c>
      <c r="M49" s="6" t="s">
        <v>6</v>
      </c>
      <c r="N49" s="6" t="b">
        <f t="shared" si="1"/>
        <v>0</v>
      </c>
      <c r="O49" s="6" t="s">
        <v>795</v>
      </c>
      <c r="P49" s="6">
        <v>100789732</v>
      </c>
      <c r="Q49" s="6" t="s">
        <v>6</v>
      </c>
      <c r="R49" s="6" t="s">
        <v>796</v>
      </c>
      <c r="S49" s="16">
        <f t="shared" si="5"/>
        <v>25000</v>
      </c>
      <c r="T49" s="6" t="s">
        <v>400</v>
      </c>
      <c r="U49" s="6" t="s">
        <v>766</v>
      </c>
      <c r="V49" s="6" t="s">
        <v>797</v>
      </c>
      <c r="W49" s="18">
        <v>45633</v>
      </c>
      <c r="X49" s="78">
        <v>0.46388888888888891</v>
      </c>
      <c r="Y49" s="8" t="s">
        <v>798</v>
      </c>
      <c r="Z49" s="8" t="s">
        <v>799</v>
      </c>
      <c r="AA49" s="8" t="s">
        <v>800</v>
      </c>
      <c r="AB49" s="8">
        <v>944401853</v>
      </c>
      <c r="AC49" s="6">
        <f t="shared" si="2"/>
        <v>26</v>
      </c>
      <c r="AD49" s="23">
        <f t="shared" si="3"/>
        <v>121000</v>
      </c>
      <c r="AE49" s="6" t="s">
        <v>6</v>
      </c>
      <c r="AF49" s="17" t="str">
        <f t="shared" si="4"/>
        <v>NO APLICA</v>
      </c>
      <c r="AG49" s="6" t="s">
        <v>400</v>
      </c>
      <c r="AH49" s="39"/>
      <c r="AI49" s="22" t="s">
        <v>558</v>
      </c>
      <c r="AJ49" s="174" t="s">
        <v>492</v>
      </c>
    </row>
    <row r="50" spans="1:36" ht="15.45" customHeight="1">
      <c r="A50" s="168">
        <v>55863</v>
      </c>
      <c r="B50" s="8" t="s">
        <v>320</v>
      </c>
      <c r="C50" s="5" t="s">
        <v>321</v>
      </c>
      <c r="D50" s="8" t="s">
        <v>682</v>
      </c>
      <c r="E50" s="5" t="s">
        <v>683</v>
      </c>
      <c r="F50" s="5" t="s">
        <v>684</v>
      </c>
      <c r="G50" s="5">
        <v>987204298</v>
      </c>
      <c r="H50" s="18">
        <v>45608</v>
      </c>
      <c r="I50" s="21">
        <v>0.62013888888888891</v>
      </c>
      <c r="J50" s="6" t="s">
        <v>373</v>
      </c>
      <c r="K50" s="15">
        <f t="shared" si="0"/>
        <v>1</v>
      </c>
      <c r="L50" s="6" t="s">
        <v>398</v>
      </c>
      <c r="M50" s="6" t="s">
        <v>6</v>
      </c>
      <c r="N50" s="6" t="b">
        <f t="shared" si="1"/>
        <v>0</v>
      </c>
      <c r="O50" s="6" t="s">
        <v>801</v>
      </c>
      <c r="P50" s="6">
        <v>100789734</v>
      </c>
      <c r="Q50" s="6" t="s">
        <v>6</v>
      </c>
      <c r="R50" s="6" t="s">
        <v>802</v>
      </c>
      <c r="S50" s="16">
        <f t="shared" si="5"/>
        <v>25000</v>
      </c>
      <c r="T50" s="6" t="s">
        <v>400</v>
      </c>
      <c r="U50" s="6" t="s">
        <v>803</v>
      </c>
      <c r="V50" s="6" t="s">
        <v>804</v>
      </c>
      <c r="W50" s="18">
        <v>45633</v>
      </c>
      <c r="X50" s="78">
        <v>0.44444444444444442</v>
      </c>
      <c r="Y50" s="8" t="s">
        <v>805</v>
      </c>
      <c r="Z50" s="8" t="s">
        <v>806</v>
      </c>
      <c r="AA50" s="8" t="s">
        <v>807</v>
      </c>
      <c r="AB50" s="8">
        <v>934052983</v>
      </c>
      <c r="AC50" s="6">
        <f t="shared" si="2"/>
        <v>26</v>
      </c>
      <c r="AD50" s="23">
        <f t="shared" si="3"/>
        <v>121000</v>
      </c>
      <c r="AE50" s="6" t="s">
        <v>6</v>
      </c>
      <c r="AF50" s="17" t="str">
        <f t="shared" si="4"/>
        <v>NO APLICA</v>
      </c>
      <c r="AG50" s="6" t="s">
        <v>400</v>
      </c>
      <c r="AH50" s="39"/>
      <c r="AI50" s="22" t="s">
        <v>558</v>
      </c>
      <c r="AJ50" s="174" t="s">
        <v>492</v>
      </c>
    </row>
    <row r="51" spans="1:36" ht="15.45" customHeight="1">
      <c r="A51" s="168">
        <v>55864</v>
      </c>
      <c r="B51" s="8" t="s">
        <v>320</v>
      </c>
      <c r="C51" s="5" t="s">
        <v>321</v>
      </c>
      <c r="D51" s="39" t="s">
        <v>726</v>
      </c>
      <c r="E51" s="6" t="s">
        <v>727</v>
      </c>
      <c r="F51" s="6" t="s">
        <v>728</v>
      </c>
      <c r="G51" s="6">
        <v>92376903</v>
      </c>
      <c r="H51" s="18">
        <v>45608</v>
      </c>
      <c r="I51" s="21">
        <v>0.62152777777777779</v>
      </c>
      <c r="J51" s="6" t="s">
        <v>373</v>
      </c>
      <c r="K51" s="15">
        <f t="shared" si="0"/>
        <v>1</v>
      </c>
      <c r="L51" s="6" t="s">
        <v>398</v>
      </c>
      <c r="M51" s="6" t="s">
        <v>6</v>
      </c>
      <c r="N51" s="6" t="b">
        <f t="shared" si="1"/>
        <v>0</v>
      </c>
      <c r="O51" s="6" t="s">
        <v>808</v>
      </c>
      <c r="P51" s="6">
        <v>100789745</v>
      </c>
      <c r="Q51" s="6" t="s">
        <v>6</v>
      </c>
      <c r="R51" s="6" t="s">
        <v>809</v>
      </c>
      <c r="S51" s="16">
        <f t="shared" si="5"/>
        <v>25000</v>
      </c>
      <c r="T51" s="6" t="s">
        <v>400</v>
      </c>
      <c r="U51" s="6" t="s">
        <v>803</v>
      </c>
      <c r="V51" s="6" t="s">
        <v>810</v>
      </c>
      <c r="W51" s="18">
        <v>45633</v>
      </c>
      <c r="X51" s="78">
        <v>0.44097222222222221</v>
      </c>
      <c r="Y51" s="8" t="s">
        <v>811</v>
      </c>
      <c r="Z51" s="8" t="s">
        <v>812</v>
      </c>
      <c r="AA51" s="8" t="s">
        <v>813</v>
      </c>
      <c r="AB51" s="8">
        <v>990134069</v>
      </c>
      <c r="AC51" s="6">
        <f t="shared" si="2"/>
        <v>26</v>
      </c>
      <c r="AD51" s="23">
        <f t="shared" si="3"/>
        <v>121000</v>
      </c>
      <c r="AE51" s="6" t="s">
        <v>6</v>
      </c>
      <c r="AF51" s="17" t="str">
        <f t="shared" si="4"/>
        <v>NO APLICA</v>
      </c>
      <c r="AG51" s="6" t="s">
        <v>400</v>
      </c>
      <c r="AH51" s="39"/>
      <c r="AI51" s="22" t="s">
        <v>558</v>
      </c>
      <c r="AJ51" s="174" t="s">
        <v>492</v>
      </c>
    </row>
    <row r="52" spans="1:36" ht="15.45" customHeight="1">
      <c r="A52" s="168">
        <v>55865</v>
      </c>
      <c r="B52" s="8" t="s">
        <v>320</v>
      </c>
      <c r="C52" s="5" t="s">
        <v>321</v>
      </c>
      <c r="D52" s="39" t="s">
        <v>704</v>
      </c>
      <c r="E52" s="6" t="s">
        <v>588</v>
      </c>
      <c r="F52" s="6" t="s">
        <v>589</v>
      </c>
      <c r="G52" s="6">
        <v>966777388</v>
      </c>
      <c r="H52" s="18">
        <v>45608</v>
      </c>
      <c r="I52" s="21">
        <v>0.62361111111111112</v>
      </c>
      <c r="J52" s="6" t="s">
        <v>373</v>
      </c>
      <c r="K52" s="15">
        <f t="shared" si="0"/>
        <v>1</v>
      </c>
      <c r="L52" s="6" t="s">
        <v>398</v>
      </c>
      <c r="M52" s="6" t="s">
        <v>6</v>
      </c>
      <c r="N52" s="6" t="b">
        <f t="shared" si="1"/>
        <v>0</v>
      </c>
      <c r="O52" s="6" t="s">
        <v>814</v>
      </c>
      <c r="P52" s="6">
        <v>24778752</v>
      </c>
      <c r="Q52" s="6" t="s">
        <v>6</v>
      </c>
      <c r="R52" s="6" t="s">
        <v>815</v>
      </c>
      <c r="S52" s="16">
        <f t="shared" si="5"/>
        <v>25000</v>
      </c>
      <c r="T52" s="6" t="s">
        <v>400</v>
      </c>
      <c r="U52" s="6" t="s">
        <v>542</v>
      </c>
      <c r="V52" s="6" t="s">
        <v>816</v>
      </c>
      <c r="W52" s="18"/>
      <c r="X52" s="78"/>
      <c r="Y52" s="8"/>
      <c r="Z52" s="8"/>
      <c r="AA52" s="8"/>
      <c r="AB52" s="8"/>
      <c r="AC52" s="6" t="str">
        <f t="shared" si="2"/>
        <v/>
      </c>
      <c r="AD52" s="23" t="str">
        <f t="shared" si="3"/>
        <v/>
      </c>
      <c r="AE52" s="23"/>
      <c r="AF52" s="17" t="str">
        <f t="shared" si="4"/>
        <v/>
      </c>
      <c r="AG52" s="6"/>
      <c r="AH52" s="39"/>
      <c r="AI52" s="22" t="s">
        <v>558</v>
      </c>
      <c r="AJ52" s="174" t="s">
        <v>492</v>
      </c>
    </row>
    <row r="53" spans="1:36" ht="15.45" customHeight="1">
      <c r="A53" s="168">
        <v>55866</v>
      </c>
      <c r="B53" s="8" t="s">
        <v>320</v>
      </c>
      <c r="C53" s="5" t="s">
        <v>321</v>
      </c>
      <c r="D53" s="46" t="s">
        <v>817</v>
      </c>
      <c r="E53" s="28" t="s">
        <v>818</v>
      </c>
      <c r="F53" s="27" t="s">
        <v>819</v>
      </c>
      <c r="G53" s="27">
        <v>955172412</v>
      </c>
      <c r="H53" s="18">
        <v>45608</v>
      </c>
      <c r="I53" s="21">
        <v>0.62638888888888888</v>
      </c>
      <c r="J53" s="6" t="s">
        <v>373</v>
      </c>
      <c r="K53" s="15">
        <f t="shared" si="0"/>
        <v>1</v>
      </c>
      <c r="L53" s="6" t="s">
        <v>398</v>
      </c>
      <c r="M53" s="6" t="s">
        <v>6</v>
      </c>
      <c r="N53" s="6" t="b">
        <f t="shared" si="1"/>
        <v>0</v>
      </c>
      <c r="O53" s="6" t="s">
        <v>820</v>
      </c>
      <c r="P53" s="6">
        <v>1000789748</v>
      </c>
      <c r="Q53" s="6" t="s">
        <v>6</v>
      </c>
      <c r="R53" s="6" t="s">
        <v>821</v>
      </c>
      <c r="S53" s="16">
        <f t="shared" si="5"/>
        <v>25000</v>
      </c>
      <c r="T53" s="6" t="s">
        <v>400</v>
      </c>
      <c r="U53" s="6" t="s">
        <v>822</v>
      </c>
      <c r="V53" s="6" t="s">
        <v>823</v>
      </c>
      <c r="W53" s="18">
        <v>45632</v>
      </c>
      <c r="X53" s="78">
        <v>0.93263888888888891</v>
      </c>
      <c r="Y53" s="5" t="s">
        <v>824</v>
      </c>
      <c r="Z53" s="8" t="s">
        <v>825</v>
      </c>
      <c r="AA53" s="8" t="s">
        <v>826</v>
      </c>
      <c r="AB53" s="8">
        <v>932250793</v>
      </c>
      <c r="AC53" s="6">
        <f t="shared" si="2"/>
        <v>25</v>
      </c>
      <c r="AD53" s="23">
        <f t="shared" si="3"/>
        <v>116000</v>
      </c>
      <c r="AE53" s="6" t="s">
        <v>6</v>
      </c>
      <c r="AF53" s="17" t="str">
        <f t="shared" si="4"/>
        <v>NO APLICA</v>
      </c>
      <c r="AG53" s="6" t="s">
        <v>400</v>
      </c>
      <c r="AH53" s="39"/>
      <c r="AI53" s="22" t="s">
        <v>558</v>
      </c>
      <c r="AJ53" s="174" t="s">
        <v>492</v>
      </c>
    </row>
    <row r="54" spans="1:36" ht="15.45" customHeight="1">
      <c r="A54" s="168">
        <v>55868</v>
      </c>
      <c r="B54" s="8" t="s">
        <v>320</v>
      </c>
      <c r="C54" s="5" t="s">
        <v>321</v>
      </c>
      <c r="D54" s="39" t="s">
        <v>708</v>
      </c>
      <c r="E54" s="6" t="s">
        <v>709</v>
      </c>
      <c r="F54" s="6" t="s">
        <v>710</v>
      </c>
      <c r="G54" s="6">
        <v>987744411</v>
      </c>
      <c r="H54" s="18">
        <v>45608</v>
      </c>
      <c r="I54" s="21">
        <v>0.63541666666666663</v>
      </c>
      <c r="J54" s="6" t="s">
        <v>373</v>
      </c>
      <c r="K54" s="15">
        <f t="shared" si="0"/>
        <v>1</v>
      </c>
      <c r="L54" s="6" t="s">
        <v>398</v>
      </c>
      <c r="M54" s="6" t="s">
        <v>6</v>
      </c>
      <c r="N54" s="6" t="b">
        <f t="shared" si="1"/>
        <v>0</v>
      </c>
      <c r="O54" s="6" t="s">
        <v>827</v>
      </c>
      <c r="P54" s="6">
        <v>24778754</v>
      </c>
      <c r="Q54" s="6" t="s">
        <v>6</v>
      </c>
      <c r="R54" s="6" t="s">
        <v>828</v>
      </c>
      <c r="S54" s="16">
        <f t="shared" si="5"/>
        <v>25000</v>
      </c>
      <c r="T54" s="6" t="s">
        <v>400</v>
      </c>
      <c r="U54" s="6" t="s">
        <v>542</v>
      </c>
      <c r="V54" s="6" t="s">
        <v>829</v>
      </c>
      <c r="W54" s="18"/>
      <c r="X54" s="78"/>
      <c r="Y54" s="8"/>
      <c r="Z54" s="8"/>
      <c r="AA54" s="8"/>
      <c r="AB54" s="8"/>
      <c r="AC54" s="6" t="str">
        <f t="shared" si="2"/>
        <v/>
      </c>
      <c r="AD54" s="23" t="str">
        <f t="shared" si="3"/>
        <v/>
      </c>
      <c r="AE54" s="23"/>
      <c r="AF54" s="17" t="str">
        <f t="shared" si="4"/>
        <v/>
      </c>
      <c r="AG54" s="6"/>
      <c r="AH54" s="39"/>
      <c r="AI54" s="22" t="s">
        <v>558</v>
      </c>
      <c r="AJ54" s="174" t="s">
        <v>492</v>
      </c>
    </row>
    <row r="55" spans="1:36" ht="15.45" customHeight="1">
      <c r="A55" s="168">
        <v>55869</v>
      </c>
      <c r="B55" s="8" t="s">
        <v>320</v>
      </c>
      <c r="C55" s="5" t="s">
        <v>321</v>
      </c>
      <c r="D55" s="39" t="s">
        <v>830</v>
      </c>
      <c r="E55" s="6" t="s">
        <v>831</v>
      </c>
      <c r="F55" s="6" t="s">
        <v>832</v>
      </c>
      <c r="G55" s="6">
        <v>998794226</v>
      </c>
      <c r="H55" s="18">
        <v>45608</v>
      </c>
      <c r="I55" s="21">
        <v>0.63888888888888884</v>
      </c>
      <c r="J55" s="6" t="s">
        <v>373</v>
      </c>
      <c r="K55" s="15">
        <f t="shared" si="0"/>
        <v>1</v>
      </c>
      <c r="L55" s="6" t="s">
        <v>398</v>
      </c>
      <c r="M55" s="6" t="s">
        <v>6</v>
      </c>
      <c r="N55" s="6" t="b">
        <f t="shared" si="1"/>
        <v>0</v>
      </c>
      <c r="O55" s="6" t="s">
        <v>833</v>
      </c>
      <c r="P55" s="6">
        <v>100789757</v>
      </c>
      <c r="Q55" s="6" t="s">
        <v>6</v>
      </c>
      <c r="R55" s="6" t="s">
        <v>834</v>
      </c>
      <c r="S55" s="16">
        <f t="shared" si="5"/>
        <v>25000</v>
      </c>
      <c r="T55" s="6" t="s">
        <v>400</v>
      </c>
      <c r="U55" s="6" t="s">
        <v>822</v>
      </c>
      <c r="V55" s="6" t="s">
        <v>835</v>
      </c>
      <c r="W55" s="18">
        <v>45632</v>
      </c>
      <c r="X55" s="78">
        <v>0.87708333333333333</v>
      </c>
      <c r="Y55" s="8" t="s">
        <v>836</v>
      </c>
      <c r="Z55" s="8" t="s">
        <v>837</v>
      </c>
      <c r="AA55" s="8" t="s">
        <v>838</v>
      </c>
      <c r="AB55" s="8">
        <v>992521933</v>
      </c>
      <c r="AC55" s="6">
        <f t="shared" si="2"/>
        <v>25</v>
      </c>
      <c r="AD55" s="23">
        <f t="shared" si="3"/>
        <v>116000</v>
      </c>
      <c r="AE55" s="6" t="s">
        <v>6</v>
      </c>
      <c r="AF55" s="17" t="str">
        <f t="shared" si="4"/>
        <v>NO APLICA</v>
      </c>
      <c r="AG55" s="6" t="s">
        <v>400</v>
      </c>
      <c r="AH55" s="39"/>
      <c r="AI55" s="22" t="s">
        <v>558</v>
      </c>
      <c r="AJ55" s="174" t="s">
        <v>492</v>
      </c>
    </row>
    <row r="56" spans="1:36" ht="15.45" customHeight="1">
      <c r="A56" s="168">
        <v>55870</v>
      </c>
      <c r="B56" s="8" t="s">
        <v>320</v>
      </c>
      <c r="C56" s="5" t="s">
        <v>321</v>
      </c>
      <c r="D56" s="39" t="s">
        <v>720</v>
      </c>
      <c r="E56" s="6" t="s">
        <v>721</v>
      </c>
      <c r="F56" s="6" t="s">
        <v>722</v>
      </c>
      <c r="G56" s="6">
        <v>97177590</v>
      </c>
      <c r="H56" s="18">
        <v>45608</v>
      </c>
      <c r="I56" s="21">
        <v>0.64166666666666672</v>
      </c>
      <c r="J56" s="6" t="s">
        <v>373</v>
      </c>
      <c r="K56" s="15">
        <f t="shared" si="0"/>
        <v>1</v>
      </c>
      <c r="L56" s="6" t="s">
        <v>398</v>
      </c>
      <c r="M56" s="6" t="s">
        <v>6</v>
      </c>
      <c r="N56" s="6" t="b">
        <f t="shared" si="1"/>
        <v>0</v>
      </c>
      <c r="O56" s="6" t="s">
        <v>839</v>
      </c>
      <c r="P56" s="6">
        <v>100789761</v>
      </c>
      <c r="Q56" s="6" t="s">
        <v>6</v>
      </c>
      <c r="R56" s="6" t="s">
        <v>840</v>
      </c>
      <c r="S56" s="16">
        <f t="shared" si="5"/>
        <v>25000</v>
      </c>
      <c r="T56" s="6" t="s">
        <v>400</v>
      </c>
      <c r="U56" s="6" t="s">
        <v>822</v>
      </c>
      <c r="V56" s="6" t="s">
        <v>841</v>
      </c>
      <c r="W56" s="18">
        <v>45632</v>
      </c>
      <c r="X56" s="78">
        <v>0.875</v>
      </c>
      <c r="Y56" s="8" t="s">
        <v>842</v>
      </c>
      <c r="Z56" s="8" t="s">
        <v>843</v>
      </c>
      <c r="AA56" s="8" t="s">
        <v>844</v>
      </c>
      <c r="AB56" s="8">
        <v>966731770</v>
      </c>
      <c r="AC56" s="6">
        <f t="shared" si="2"/>
        <v>25</v>
      </c>
      <c r="AD56" s="23">
        <f t="shared" si="3"/>
        <v>116000</v>
      </c>
      <c r="AE56" s="6" t="s">
        <v>6</v>
      </c>
      <c r="AF56" s="17" t="str">
        <f t="shared" si="4"/>
        <v>NO APLICA</v>
      </c>
      <c r="AG56" s="6" t="s">
        <v>400</v>
      </c>
      <c r="AH56" s="39"/>
      <c r="AI56" s="22" t="s">
        <v>558</v>
      </c>
      <c r="AJ56" s="174" t="s">
        <v>492</v>
      </c>
    </row>
    <row r="57" spans="1:36" ht="15.45" customHeight="1">
      <c r="A57" s="168">
        <v>55871</v>
      </c>
      <c r="B57" s="8" t="s">
        <v>320</v>
      </c>
      <c r="C57" s="5" t="s">
        <v>321</v>
      </c>
      <c r="D57" s="46" t="s">
        <v>385</v>
      </c>
      <c r="E57" s="27" t="s">
        <v>699</v>
      </c>
      <c r="F57" s="29" t="s">
        <v>700</v>
      </c>
      <c r="G57" s="27">
        <v>947974081</v>
      </c>
      <c r="H57" s="18">
        <v>45608</v>
      </c>
      <c r="I57" s="21">
        <v>0.6430555555555556</v>
      </c>
      <c r="J57" s="6" t="s">
        <v>373</v>
      </c>
      <c r="K57" s="15">
        <f t="shared" si="0"/>
        <v>1</v>
      </c>
      <c r="L57" s="6" t="s">
        <v>398</v>
      </c>
      <c r="M57" s="6" t="s">
        <v>6</v>
      </c>
      <c r="N57" s="6" t="b">
        <f t="shared" si="1"/>
        <v>0</v>
      </c>
      <c r="O57" s="6" t="s">
        <v>845</v>
      </c>
      <c r="P57" s="6">
        <v>100789778</v>
      </c>
      <c r="Q57" s="6" t="s">
        <v>6</v>
      </c>
      <c r="R57" s="6" t="s">
        <v>846</v>
      </c>
      <c r="S57" s="16">
        <f t="shared" si="5"/>
        <v>25000</v>
      </c>
      <c r="T57" s="6" t="s">
        <v>400</v>
      </c>
      <c r="U57" s="6" t="s">
        <v>822</v>
      </c>
      <c r="V57" s="6" t="s">
        <v>847</v>
      </c>
      <c r="W57" s="18">
        <v>45632</v>
      </c>
      <c r="X57" s="78">
        <v>0.85347222222222219</v>
      </c>
      <c r="Y57" s="8" t="s">
        <v>848</v>
      </c>
      <c r="Z57" s="8" t="s">
        <v>849</v>
      </c>
      <c r="AA57" s="8" t="s">
        <v>850</v>
      </c>
      <c r="AB57" s="8">
        <v>990868797</v>
      </c>
      <c r="AC57" s="6">
        <f t="shared" si="2"/>
        <v>25</v>
      </c>
      <c r="AD57" s="23">
        <f t="shared" si="3"/>
        <v>116000</v>
      </c>
      <c r="AE57" s="6" t="s">
        <v>6</v>
      </c>
      <c r="AF57" s="17" t="str">
        <f t="shared" si="4"/>
        <v>NO APLICA</v>
      </c>
      <c r="AG57" s="6" t="s">
        <v>400</v>
      </c>
      <c r="AH57" s="39"/>
      <c r="AI57" s="22" t="s">
        <v>558</v>
      </c>
      <c r="AJ57" s="174" t="s">
        <v>492</v>
      </c>
    </row>
    <row r="58" spans="1:36" ht="15.45" customHeight="1">
      <c r="A58" s="168">
        <v>55872</v>
      </c>
      <c r="B58" s="8" t="s">
        <v>320</v>
      </c>
      <c r="C58" s="5" t="s">
        <v>321</v>
      </c>
      <c r="D58" s="39" t="s">
        <v>647</v>
      </c>
      <c r="E58" s="6" t="s">
        <v>648</v>
      </c>
      <c r="F58" s="6" t="s">
        <v>649</v>
      </c>
      <c r="G58" s="6">
        <v>968566439</v>
      </c>
      <c r="H58" s="18">
        <v>45608</v>
      </c>
      <c r="I58" s="21">
        <v>0.65208333333333335</v>
      </c>
      <c r="J58" s="6" t="s">
        <v>373</v>
      </c>
      <c r="K58" s="15">
        <f t="shared" si="0"/>
        <v>1</v>
      </c>
      <c r="L58" s="6" t="s">
        <v>398</v>
      </c>
      <c r="M58" s="6" t="s">
        <v>6</v>
      </c>
      <c r="N58" s="6" t="b">
        <f t="shared" si="1"/>
        <v>0</v>
      </c>
      <c r="O58" s="6" t="s">
        <v>851</v>
      </c>
      <c r="P58" s="6">
        <v>24778788</v>
      </c>
      <c r="Q58" s="6" t="s">
        <v>6</v>
      </c>
      <c r="R58" s="6" t="s">
        <v>852</v>
      </c>
      <c r="S58" s="16">
        <f t="shared" si="5"/>
        <v>25000</v>
      </c>
      <c r="T58" s="6" t="s">
        <v>400</v>
      </c>
      <c r="U58" s="6" t="s">
        <v>542</v>
      </c>
      <c r="V58" s="6" t="s">
        <v>853</v>
      </c>
      <c r="W58" s="18"/>
      <c r="X58" s="78"/>
      <c r="Y58" s="8"/>
      <c r="Z58" s="8"/>
      <c r="AA58" s="8"/>
      <c r="AB58" s="8"/>
      <c r="AC58" s="6" t="str">
        <f t="shared" si="2"/>
        <v/>
      </c>
      <c r="AD58" s="23" t="str">
        <f t="shared" si="3"/>
        <v/>
      </c>
      <c r="AE58" s="23"/>
      <c r="AF58" s="17" t="str">
        <f t="shared" si="4"/>
        <v/>
      </c>
      <c r="AG58" s="6"/>
      <c r="AH58" s="39"/>
      <c r="AI58" s="22" t="s">
        <v>558</v>
      </c>
      <c r="AJ58" s="174" t="s">
        <v>492</v>
      </c>
    </row>
    <row r="59" spans="1:36" ht="15.45" customHeight="1">
      <c r="A59" s="168">
        <v>55873</v>
      </c>
      <c r="B59" s="8" t="s">
        <v>320</v>
      </c>
      <c r="C59" s="5" t="s">
        <v>321</v>
      </c>
      <c r="D59" s="46" t="s">
        <v>559</v>
      </c>
      <c r="E59" s="6" t="s">
        <v>560</v>
      </c>
      <c r="F59" s="6" t="s">
        <v>561</v>
      </c>
      <c r="G59" s="6">
        <v>956055766</v>
      </c>
      <c r="H59" s="18">
        <v>45608</v>
      </c>
      <c r="I59" s="21">
        <v>15.41</v>
      </c>
      <c r="J59" s="6" t="s">
        <v>373</v>
      </c>
      <c r="K59" s="15">
        <f t="shared" si="0"/>
        <v>1</v>
      </c>
      <c r="L59" s="6" t="s">
        <v>398</v>
      </c>
      <c r="M59" s="6" t="s">
        <v>6</v>
      </c>
      <c r="N59" s="6" t="b">
        <f t="shared" si="1"/>
        <v>0</v>
      </c>
      <c r="O59" s="6" t="s">
        <v>854</v>
      </c>
      <c r="P59" s="6">
        <v>24778793</v>
      </c>
      <c r="Q59" s="6" t="s">
        <v>6</v>
      </c>
      <c r="R59" s="6" t="s">
        <v>855</v>
      </c>
      <c r="S59" s="16">
        <f t="shared" si="5"/>
        <v>25000</v>
      </c>
      <c r="T59" s="6" t="s">
        <v>400</v>
      </c>
      <c r="U59" s="6" t="s">
        <v>542</v>
      </c>
      <c r="V59" s="6" t="s">
        <v>856</v>
      </c>
      <c r="W59" s="18"/>
      <c r="X59" s="78"/>
      <c r="Y59" s="8"/>
      <c r="Z59" s="8"/>
      <c r="AA59" s="8"/>
      <c r="AB59" s="8"/>
      <c r="AC59" s="6" t="str">
        <f t="shared" si="2"/>
        <v/>
      </c>
      <c r="AD59" s="23" t="str">
        <f t="shared" si="3"/>
        <v/>
      </c>
      <c r="AE59" s="23"/>
      <c r="AF59" s="17" t="str">
        <f t="shared" si="4"/>
        <v/>
      </c>
      <c r="AG59" s="6"/>
      <c r="AH59" s="39"/>
      <c r="AI59" s="22" t="s">
        <v>558</v>
      </c>
      <c r="AJ59" s="174" t="s">
        <v>492</v>
      </c>
    </row>
    <row r="60" spans="1:36" ht="15.45" customHeight="1">
      <c r="A60" s="168">
        <v>55874</v>
      </c>
      <c r="B60" s="8" t="s">
        <v>320</v>
      </c>
      <c r="C60" s="5" t="s">
        <v>321</v>
      </c>
      <c r="D60" s="39" t="s">
        <v>548</v>
      </c>
      <c r="E60" s="6">
        <v>17669495</v>
      </c>
      <c r="F60" s="6" t="s">
        <v>549</v>
      </c>
      <c r="G60" s="6">
        <v>933260605</v>
      </c>
      <c r="H60" s="18">
        <v>45608</v>
      </c>
      <c r="I60" s="21">
        <v>0.65555555555555556</v>
      </c>
      <c r="J60" s="6" t="s">
        <v>373</v>
      </c>
      <c r="K60" s="15">
        <f t="shared" si="0"/>
        <v>1</v>
      </c>
      <c r="L60" s="6" t="s">
        <v>398</v>
      </c>
      <c r="M60" s="6" t="s">
        <v>6</v>
      </c>
      <c r="N60" s="6" t="b">
        <f t="shared" si="1"/>
        <v>0</v>
      </c>
      <c r="O60" s="6" t="s">
        <v>857</v>
      </c>
      <c r="P60" s="6">
        <v>24778800</v>
      </c>
      <c r="Q60" s="6" t="s">
        <v>6</v>
      </c>
      <c r="R60" s="6" t="s">
        <v>858</v>
      </c>
      <c r="S60" s="16">
        <f t="shared" si="5"/>
        <v>25000</v>
      </c>
      <c r="T60" s="6" t="s">
        <v>400</v>
      </c>
      <c r="U60" s="6" t="s">
        <v>542</v>
      </c>
      <c r="V60" s="6" t="s">
        <v>859</v>
      </c>
      <c r="W60" s="18"/>
      <c r="X60" s="78"/>
      <c r="Y60" s="8"/>
      <c r="Z60" s="8"/>
      <c r="AA60" s="8"/>
      <c r="AB60" s="8"/>
      <c r="AC60" s="6" t="str">
        <f t="shared" si="2"/>
        <v/>
      </c>
      <c r="AD60" s="23" t="str">
        <f t="shared" si="3"/>
        <v/>
      </c>
      <c r="AE60" s="23"/>
      <c r="AF60" s="17" t="str">
        <f t="shared" si="4"/>
        <v/>
      </c>
      <c r="AG60" s="6"/>
      <c r="AH60" s="39"/>
      <c r="AI60" s="22" t="s">
        <v>558</v>
      </c>
      <c r="AJ60" s="174" t="s">
        <v>492</v>
      </c>
    </row>
    <row r="61" spans="1:36" ht="15.45" customHeight="1">
      <c r="A61" s="168">
        <v>55875</v>
      </c>
      <c r="B61" s="8" t="s">
        <v>320</v>
      </c>
      <c r="C61" s="5" t="s">
        <v>321</v>
      </c>
      <c r="D61" s="39" t="s">
        <v>673</v>
      </c>
      <c r="E61" s="6" t="s">
        <v>674</v>
      </c>
      <c r="F61" s="6" t="s">
        <v>675</v>
      </c>
      <c r="G61" s="6">
        <v>992654499</v>
      </c>
      <c r="H61" s="18">
        <v>45608</v>
      </c>
      <c r="I61" s="21">
        <v>0.65694444444444444</v>
      </c>
      <c r="J61" s="6" t="s">
        <v>373</v>
      </c>
      <c r="K61" s="15">
        <f t="shared" si="0"/>
        <v>1</v>
      </c>
      <c r="L61" s="6" t="s">
        <v>398</v>
      </c>
      <c r="M61" s="6" t="s">
        <v>6</v>
      </c>
      <c r="N61" s="6" t="b">
        <f t="shared" si="1"/>
        <v>0</v>
      </c>
      <c r="O61" s="6" t="s">
        <v>860</v>
      </c>
      <c r="P61" s="6">
        <v>24778814</v>
      </c>
      <c r="Q61" s="6" t="s">
        <v>6</v>
      </c>
      <c r="R61" s="6" t="s">
        <v>861</v>
      </c>
      <c r="S61" s="16">
        <f t="shared" si="5"/>
        <v>25000</v>
      </c>
      <c r="T61" s="6" t="s">
        <v>400</v>
      </c>
      <c r="U61" s="6" t="s">
        <v>542</v>
      </c>
      <c r="V61" s="6" t="s">
        <v>862</v>
      </c>
      <c r="W61" s="18"/>
      <c r="X61" s="78"/>
      <c r="Y61" s="8"/>
      <c r="Z61" s="8"/>
      <c r="AA61" s="8"/>
      <c r="AB61" s="8"/>
      <c r="AC61" s="6" t="str">
        <f t="shared" si="2"/>
        <v/>
      </c>
      <c r="AD61" s="23" t="str">
        <f t="shared" si="3"/>
        <v/>
      </c>
      <c r="AE61" s="23"/>
      <c r="AF61" s="17" t="str">
        <f t="shared" si="4"/>
        <v/>
      </c>
      <c r="AG61" s="6"/>
      <c r="AH61" s="39"/>
      <c r="AI61" s="22" t="s">
        <v>558</v>
      </c>
      <c r="AJ61" s="174" t="s">
        <v>492</v>
      </c>
    </row>
    <row r="62" spans="1:36" ht="15.45" customHeight="1">
      <c r="A62" s="168">
        <v>55876</v>
      </c>
      <c r="B62" s="8" t="s">
        <v>320</v>
      </c>
      <c r="C62" s="5" t="s">
        <v>321</v>
      </c>
      <c r="D62" s="39" t="s">
        <v>568</v>
      </c>
      <c r="E62" s="6" t="s">
        <v>569</v>
      </c>
      <c r="F62" s="6" t="s">
        <v>570</v>
      </c>
      <c r="G62" s="6">
        <v>947401808</v>
      </c>
      <c r="H62" s="18">
        <v>45608</v>
      </c>
      <c r="I62" s="21">
        <v>0.65833333333333333</v>
      </c>
      <c r="J62" s="6" t="s">
        <v>373</v>
      </c>
      <c r="K62" s="15">
        <f t="shared" si="0"/>
        <v>1</v>
      </c>
      <c r="L62" s="6" t="s">
        <v>398</v>
      </c>
      <c r="M62" s="6" t="s">
        <v>6</v>
      </c>
      <c r="N62" s="6" t="b">
        <f t="shared" si="1"/>
        <v>0</v>
      </c>
      <c r="O62" s="6" t="s">
        <v>863</v>
      </c>
      <c r="P62" s="6">
        <v>24778803</v>
      </c>
      <c r="Q62" s="6" t="s">
        <v>6</v>
      </c>
      <c r="R62" s="6" t="s">
        <v>864</v>
      </c>
      <c r="S62" s="16">
        <f t="shared" si="5"/>
        <v>25000</v>
      </c>
      <c r="T62" s="6" t="s">
        <v>400</v>
      </c>
      <c r="U62" s="6" t="s">
        <v>542</v>
      </c>
      <c r="V62" s="6" t="s">
        <v>865</v>
      </c>
      <c r="W62" s="18"/>
      <c r="X62" s="78"/>
      <c r="Y62" s="8"/>
      <c r="Z62" s="8"/>
      <c r="AA62" s="8"/>
      <c r="AB62" s="8"/>
      <c r="AC62" s="6" t="str">
        <f t="shared" si="2"/>
        <v/>
      </c>
      <c r="AD62" s="23" t="str">
        <f t="shared" si="3"/>
        <v/>
      </c>
      <c r="AE62" s="23"/>
      <c r="AF62" s="17" t="str">
        <f t="shared" si="4"/>
        <v/>
      </c>
      <c r="AG62" s="6"/>
      <c r="AH62" s="39"/>
      <c r="AI62" s="22" t="s">
        <v>558</v>
      </c>
      <c r="AJ62" s="174" t="s">
        <v>492</v>
      </c>
    </row>
    <row r="63" spans="1:36" ht="15.45" customHeight="1">
      <c r="A63" s="168">
        <v>55877</v>
      </c>
      <c r="B63" s="8" t="s">
        <v>320</v>
      </c>
      <c r="C63" s="5" t="s">
        <v>321</v>
      </c>
      <c r="D63" s="39" t="s">
        <v>616</v>
      </c>
      <c r="E63" s="6" t="s">
        <v>617</v>
      </c>
      <c r="F63" s="6" t="s">
        <v>618</v>
      </c>
      <c r="G63" s="6">
        <v>951155582</v>
      </c>
      <c r="H63" s="18">
        <v>45608</v>
      </c>
      <c r="I63" s="21">
        <v>0.65972222222222221</v>
      </c>
      <c r="J63" s="6" t="s">
        <v>373</v>
      </c>
      <c r="K63" s="15">
        <f t="shared" si="0"/>
        <v>1</v>
      </c>
      <c r="L63" s="6" t="s">
        <v>398</v>
      </c>
      <c r="M63" s="6" t="s">
        <v>6</v>
      </c>
      <c r="N63" s="6" t="b">
        <f t="shared" si="1"/>
        <v>0</v>
      </c>
      <c r="O63" s="6" t="s">
        <v>866</v>
      </c>
      <c r="P63" s="6">
        <v>24778815</v>
      </c>
      <c r="Q63" s="6" t="s">
        <v>6</v>
      </c>
      <c r="R63" s="6" t="s">
        <v>867</v>
      </c>
      <c r="S63" s="16">
        <f t="shared" si="5"/>
        <v>25000</v>
      </c>
      <c r="T63" s="6" t="s">
        <v>400</v>
      </c>
      <c r="U63" s="6" t="s">
        <v>542</v>
      </c>
      <c r="V63" s="6" t="s">
        <v>868</v>
      </c>
      <c r="W63" s="18"/>
      <c r="X63" s="78"/>
      <c r="Y63" s="8"/>
      <c r="Z63" s="8"/>
      <c r="AA63" s="8"/>
      <c r="AB63" s="8"/>
      <c r="AC63" s="6" t="str">
        <f t="shared" si="2"/>
        <v/>
      </c>
      <c r="AD63" s="23" t="str">
        <f t="shared" si="3"/>
        <v/>
      </c>
      <c r="AE63" s="23"/>
      <c r="AF63" s="17" t="str">
        <f t="shared" si="4"/>
        <v/>
      </c>
      <c r="AG63" s="6"/>
      <c r="AH63" s="39"/>
      <c r="AI63" s="22" t="s">
        <v>558</v>
      </c>
      <c r="AJ63" s="174" t="s">
        <v>492</v>
      </c>
    </row>
    <row r="64" spans="1:36" ht="15.45" customHeight="1">
      <c r="A64" s="168">
        <v>55878</v>
      </c>
      <c r="B64" s="8" t="s">
        <v>320</v>
      </c>
      <c r="C64" s="5" t="s">
        <v>321</v>
      </c>
      <c r="D64" s="39" t="s">
        <v>635</v>
      </c>
      <c r="E64" s="6" t="s">
        <v>636</v>
      </c>
      <c r="F64" s="6" t="s">
        <v>637</v>
      </c>
      <c r="G64" s="6">
        <v>988364635</v>
      </c>
      <c r="H64" s="18">
        <v>45608</v>
      </c>
      <c r="I64" s="21">
        <v>0.66111111111111109</v>
      </c>
      <c r="J64" s="6" t="s">
        <v>373</v>
      </c>
      <c r="K64" s="15">
        <f t="shared" si="0"/>
        <v>1</v>
      </c>
      <c r="L64" s="6" t="s">
        <v>398</v>
      </c>
      <c r="M64" s="6" t="s">
        <v>6</v>
      </c>
      <c r="N64" s="6" t="b">
        <f t="shared" si="1"/>
        <v>0</v>
      </c>
      <c r="O64" s="6" t="s">
        <v>869</v>
      </c>
      <c r="P64" s="6">
        <v>24778827</v>
      </c>
      <c r="Q64" s="6" t="s">
        <v>6</v>
      </c>
      <c r="R64" s="6" t="s">
        <v>870</v>
      </c>
      <c r="S64" s="16">
        <f t="shared" si="5"/>
        <v>25000</v>
      </c>
      <c r="T64" s="6" t="s">
        <v>400</v>
      </c>
      <c r="U64" s="6" t="s">
        <v>542</v>
      </c>
      <c r="V64" s="6" t="s">
        <v>871</v>
      </c>
      <c r="W64" s="18"/>
      <c r="X64" s="78"/>
      <c r="Y64" s="8"/>
      <c r="Z64" s="8"/>
      <c r="AA64" s="8"/>
      <c r="AB64" s="8"/>
      <c r="AC64" s="6" t="str">
        <f t="shared" si="2"/>
        <v/>
      </c>
      <c r="AD64" s="23" t="str">
        <f t="shared" si="3"/>
        <v/>
      </c>
      <c r="AE64" s="23"/>
      <c r="AF64" s="17" t="str">
        <f t="shared" si="4"/>
        <v/>
      </c>
      <c r="AG64" s="6"/>
      <c r="AH64" s="39"/>
      <c r="AI64" s="22" t="s">
        <v>558</v>
      </c>
      <c r="AJ64" s="174" t="s">
        <v>492</v>
      </c>
    </row>
    <row r="65" spans="1:36" ht="15.45" customHeight="1">
      <c r="A65" s="168">
        <v>55879</v>
      </c>
      <c r="B65" s="8" t="s">
        <v>320</v>
      </c>
      <c r="C65" s="5" t="s">
        <v>321</v>
      </c>
      <c r="D65" s="39" t="s">
        <v>641</v>
      </c>
      <c r="E65" s="6" t="s">
        <v>642</v>
      </c>
      <c r="F65" s="6" t="s">
        <v>643</v>
      </c>
      <c r="G65" s="6">
        <v>974979000</v>
      </c>
      <c r="H65" s="18">
        <v>45608</v>
      </c>
      <c r="I65" s="21">
        <v>0.66319444444444442</v>
      </c>
      <c r="J65" s="6" t="s">
        <v>373</v>
      </c>
      <c r="K65" s="15">
        <f t="shared" si="0"/>
        <v>1</v>
      </c>
      <c r="L65" s="6" t="s">
        <v>398</v>
      </c>
      <c r="M65" s="6" t="s">
        <v>6</v>
      </c>
      <c r="N65" s="6" t="b">
        <f t="shared" si="1"/>
        <v>0</v>
      </c>
      <c r="O65" s="6" t="s">
        <v>872</v>
      </c>
      <c r="P65" s="6">
        <v>100769808</v>
      </c>
      <c r="Q65" s="6" t="s">
        <v>6</v>
      </c>
      <c r="R65" s="6" t="s">
        <v>873</v>
      </c>
      <c r="S65" s="16">
        <f t="shared" si="5"/>
        <v>25000</v>
      </c>
      <c r="T65" s="6" t="s">
        <v>400</v>
      </c>
      <c r="U65" s="6" t="s">
        <v>822</v>
      </c>
      <c r="V65" s="6" t="s">
        <v>874</v>
      </c>
      <c r="W65" s="18">
        <v>45632</v>
      </c>
      <c r="X65" s="78">
        <v>0.84305555555555556</v>
      </c>
      <c r="Y65" s="8" t="s">
        <v>875</v>
      </c>
      <c r="Z65" s="8" t="s">
        <v>876</v>
      </c>
      <c r="AA65" s="8" t="s">
        <v>877</v>
      </c>
      <c r="AB65" s="8">
        <v>994290671</v>
      </c>
      <c r="AC65" s="6">
        <f t="shared" si="2"/>
        <v>25</v>
      </c>
      <c r="AD65" s="23">
        <f t="shared" si="3"/>
        <v>116000</v>
      </c>
      <c r="AE65" s="6" t="s">
        <v>6</v>
      </c>
      <c r="AF65" s="17" t="str">
        <f t="shared" si="4"/>
        <v>NO APLICA</v>
      </c>
      <c r="AG65" s="6" t="s">
        <v>400</v>
      </c>
      <c r="AH65" s="39"/>
      <c r="AI65" s="22" t="s">
        <v>558</v>
      </c>
      <c r="AJ65" s="174" t="s">
        <v>492</v>
      </c>
    </row>
    <row r="66" spans="1:36" ht="15.45" customHeight="1">
      <c r="A66" s="168">
        <v>55881</v>
      </c>
      <c r="B66" s="8" t="s">
        <v>320</v>
      </c>
      <c r="C66" s="5" t="s">
        <v>321</v>
      </c>
      <c r="D66" s="39" t="s">
        <v>878</v>
      </c>
      <c r="E66" s="6" t="s">
        <v>738</v>
      </c>
      <c r="F66" s="6" t="s">
        <v>879</v>
      </c>
      <c r="G66" s="6">
        <v>976320519</v>
      </c>
      <c r="H66" s="18">
        <v>45608</v>
      </c>
      <c r="I66" s="21">
        <v>0.7</v>
      </c>
      <c r="J66" s="6" t="s">
        <v>373</v>
      </c>
      <c r="K66" s="15">
        <f t="shared" ref="K66:K129" si="6">IF(J66&lt;&gt;"",1,"")</f>
        <v>1</v>
      </c>
      <c r="L66" s="6" t="s">
        <v>398</v>
      </c>
      <c r="M66" s="6" t="s">
        <v>6</v>
      </c>
      <c r="N66" s="6" t="b">
        <f t="shared" ref="N66:N129" si="7">COUNTIF($O$1:$O$1172,O66)&gt;1</f>
        <v>0</v>
      </c>
      <c r="O66" s="6" t="s">
        <v>880</v>
      </c>
      <c r="P66" s="6">
        <v>100789840</v>
      </c>
      <c r="Q66" s="6" t="s">
        <v>6</v>
      </c>
      <c r="R66" s="6" t="s">
        <v>881</v>
      </c>
      <c r="S66" s="16">
        <f t="shared" si="5"/>
        <v>25000</v>
      </c>
      <c r="T66" s="6" t="s">
        <v>400</v>
      </c>
      <c r="U66" s="6" t="s">
        <v>803</v>
      </c>
      <c r="V66" s="6" t="s">
        <v>882</v>
      </c>
      <c r="W66" s="18">
        <v>45632</v>
      </c>
      <c r="X66" s="78">
        <v>0.81944444444444442</v>
      </c>
      <c r="Y66" s="8" t="s">
        <v>883</v>
      </c>
      <c r="Z66" s="8" t="s">
        <v>884</v>
      </c>
      <c r="AA66" s="8" t="s">
        <v>885</v>
      </c>
      <c r="AB66" s="8">
        <v>952321365</v>
      </c>
      <c r="AC66" s="6">
        <f t="shared" ref="AC66:AC129" si="8">IF(AND(W66&lt;&gt;"",H66&lt;&gt;"",ISNUMBER(W66-H66)),W66-H66+1,"")</f>
        <v>25</v>
      </c>
      <c r="AD66" s="23">
        <f t="shared" ref="AD66:AD129" si="9">IF(AC66&lt;=0, "ERROR EN DÍA DE SALIDA",
    IF(AC66="", "",
        IF(OR(J66="1X40 RF VACIO", J66="1X40 DRY VACIO"),
            IF(L66="CUSTODIA",
                IF(AC66&lt;=5, 25000,
                    IF(AC66&gt;5, IF(AC66&lt;=8, 25000 + 2000*(AC66 - 5), 31000 + 5000*(AC66-8)), "")
                ),
                IF(OR(L66="TRASPASO",L66="MOVIMIENTO"), 18000, "")
            ),
            IF(OR(J66="1X20 RF VACIO", J66="1X20 DRY VACIO", J66="ISOTANK"),
                IF(L66="CUSTODIA",
                    IF(AC66&lt;=5, 18000,
                        IF(AC66&gt;5, IF(AC66&lt;=8, 18000 + 2000*(AC66 - 5), 24000 + 5000*(AC66-8)), "")
                    ),
                    IF(OR(L66="TRASPASO",L66="MOVIMIENTO"), 15000, "Error en tipo de acción")
                ),
                IF(AND(OR(J66="PALLET", J66="CAJON"), L66="CUSTODIA", AC66&lt;=5),
                    IF(M66="SI (XL)", 7000*K66,
                        IF(M66="SI (XXL)", 9000*K66, 5000*K66)
                    ),
                    IF(AND(OR(J66="PALLET", J66="CAJON"), L66="CUSTODIA", AC66&gt;5),
                        IF(M66="SI (XL)", (7000 + 1000*(AC66 - 5))*K66,
                            IF(M66="SI (XXL)", (9000 + 1000*(AC66 - 5))*K66, (5000 + 1000*(AC66 - 5))*K66)
                        ),
                        IF(AND(OR(J66="PALLET", J66="CAJON"),OR(L66="TRASPASO",L66="MOVIMIENTO")),
                            IF(M66="SI (XL)", 5000*K66,
                                IF(M66="SI (XXL)", 7000*K66, 3500*K66)
                            ),
                            ""
                        )
                    )
                )
            )
        )
    )
)</f>
        <v>116000</v>
      </c>
      <c r="AE66" s="6" t="s">
        <v>6</v>
      </c>
      <c r="AF66" s="17" t="str">
        <f t="shared" ref="AF66:AF93" si="10">IFERROR(IF(AD66="","",IF(AE66="NO","NO APLICA",IF(AE66="SI",AD66*1.19,""))), "")</f>
        <v>NO APLICA</v>
      </c>
      <c r="AG66" s="6" t="s">
        <v>400</v>
      </c>
      <c r="AH66" s="39"/>
      <c r="AI66" s="22" t="s">
        <v>558</v>
      </c>
      <c r="AJ66" s="174" t="s">
        <v>492</v>
      </c>
    </row>
    <row r="67" spans="1:36" ht="15.45" customHeight="1">
      <c r="A67" s="168">
        <v>55882</v>
      </c>
      <c r="B67" s="8" t="s">
        <v>320</v>
      </c>
      <c r="C67" s="5" t="s">
        <v>321</v>
      </c>
      <c r="D67" s="39" t="s">
        <v>886</v>
      </c>
      <c r="E67" s="6" t="s">
        <v>747</v>
      </c>
      <c r="F67" s="6" t="s">
        <v>748</v>
      </c>
      <c r="G67" s="6">
        <v>993623791</v>
      </c>
      <c r="H67" s="18">
        <v>45608</v>
      </c>
      <c r="I67" s="21">
        <v>0.70347222222222228</v>
      </c>
      <c r="J67" s="6" t="s">
        <v>373</v>
      </c>
      <c r="K67" s="15">
        <f t="shared" si="6"/>
        <v>1</v>
      </c>
      <c r="L67" s="6" t="s">
        <v>398</v>
      </c>
      <c r="M67" s="6" t="s">
        <v>6</v>
      </c>
      <c r="N67" s="6" t="b">
        <f t="shared" si="7"/>
        <v>0</v>
      </c>
      <c r="O67" s="6" t="s">
        <v>887</v>
      </c>
      <c r="P67" s="6">
        <v>100789853</v>
      </c>
      <c r="Q67" s="6" t="s">
        <v>6</v>
      </c>
      <c r="R67" s="6" t="s">
        <v>888</v>
      </c>
      <c r="S67" s="16">
        <f t="shared" si="5"/>
        <v>25000</v>
      </c>
      <c r="T67" s="6" t="s">
        <v>400</v>
      </c>
      <c r="U67" s="6" t="s">
        <v>803</v>
      </c>
      <c r="V67" s="6" t="s">
        <v>889</v>
      </c>
      <c r="W67" s="18">
        <v>45632</v>
      </c>
      <c r="X67" s="78">
        <v>0.8041666666666667</v>
      </c>
      <c r="Y67" s="8" t="s">
        <v>890</v>
      </c>
      <c r="Z67" s="8" t="s">
        <v>891</v>
      </c>
      <c r="AA67" s="8" t="s">
        <v>892</v>
      </c>
      <c r="AB67" s="8">
        <v>961732468</v>
      </c>
      <c r="AC67" s="6">
        <f t="shared" si="8"/>
        <v>25</v>
      </c>
      <c r="AD67" s="23">
        <f t="shared" si="9"/>
        <v>116000</v>
      </c>
      <c r="AE67" s="6" t="s">
        <v>6</v>
      </c>
      <c r="AF67" s="17" t="str">
        <f t="shared" si="10"/>
        <v>NO APLICA</v>
      </c>
      <c r="AG67" s="6" t="s">
        <v>400</v>
      </c>
      <c r="AH67" s="39"/>
      <c r="AI67" s="22" t="s">
        <v>558</v>
      </c>
      <c r="AJ67" s="174" t="s">
        <v>492</v>
      </c>
    </row>
    <row r="68" spans="1:36" ht="15.45" customHeight="1">
      <c r="A68" s="168">
        <v>55883</v>
      </c>
      <c r="B68" s="8" t="s">
        <v>320</v>
      </c>
      <c r="C68" s="5" t="s">
        <v>321</v>
      </c>
      <c r="D68" s="39" t="s">
        <v>578</v>
      </c>
      <c r="E68" s="6" t="s">
        <v>579</v>
      </c>
      <c r="F68" s="6" t="s">
        <v>580</v>
      </c>
      <c r="G68" s="6">
        <v>992200094</v>
      </c>
      <c r="H68" s="18">
        <v>45608</v>
      </c>
      <c r="I68" s="21">
        <v>0.70486111111111116</v>
      </c>
      <c r="J68" s="6" t="s">
        <v>373</v>
      </c>
      <c r="K68" s="15">
        <f t="shared" si="6"/>
        <v>1</v>
      </c>
      <c r="L68" s="6" t="s">
        <v>398</v>
      </c>
      <c r="M68" s="6" t="s">
        <v>6</v>
      </c>
      <c r="N68" s="6" t="b">
        <f t="shared" si="7"/>
        <v>0</v>
      </c>
      <c r="O68" s="6" t="s">
        <v>893</v>
      </c>
      <c r="P68" s="6">
        <v>10789862</v>
      </c>
      <c r="Q68" s="6" t="s">
        <v>6</v>
      </c>
      <c r="R68" s="6" t="s">
        <v>894</v>
      </c>
      <c r="S68" s="16">
        <f t="shared" si="5"/>
        <v>25000</v>
      </c>
      <c r="T68" s="6" t="s">
        <v>400</v>
      </c>
      <c r="U68" s="6" t="s">
        <v>803</v>
      </c>
      <c r="V68" s="6" t="s">
        <v>895</v>
      </c>
      <c r="W68" s="18">
        <v>45632</v>
      </c>
      <c r="X68" s="78">
        <v>0.8</v>
      </c>
      <c r="Y68" s="8" t="s">
        <v>896</v>
      </c>
      <c r="Z68" s="8" t="s">
        <v>897</v>
      </c>
      <c r="AA68" s="8" t="s">
        <v>898</v>
      </c>
      <c r="AB68" s="8">
        <v>941839151</v>
      </c>
      <c r="AC68" s="6">
        <f t="shared" si="8"/>
        <v>25</v>
      </c>
      <c r="AD68" s="23">
        <f t="shared" si="9"/>
        <v>116000</v>
      </c>
      <c r="AE68" s="6" t="s">
        <v>6</v>
      </c>
      <c r="AF68" s="17" t="str">
        <f t="shared" si="10"/>
        <v>NO APLICA</v>
      </c>
      <c r="AG68" s="6" t="s">
        <v>400</v>
      </c>
      <c r="AH68" s="39"/>
      <c r="AI68" s="22" t="s">
        <v>558</v>
      </c>
      <c r="AJ68" s="174" t="s">
        <v>492</v>
      </c>
    </row>
    <row r="69" spans="1:36" ht="15.45" customHeight="1">
      <c r="A69" s="168">
        <v>55884</v>
      </c>
      <c r="B69" s="8" t="s">
        <v>320</v>
      </c>
      <c r="C69" s="5" t="s">
        <v>321</v>
      </c>
      <c r="D69" s="39" t="s">
        <v>667</v>
      </c>
      <c r="E69" s="6" t="s">
        <v>668</v>
      </c>
      <c r="F69" s="6" t="s">
        <v>669</v>
      </c>
      <c r="G69" s="6">
        <v>974317393</v>
      </c>
      <c r="H69" s="18">
        <v>45608</v>
      </c>
      <c r="I69" s="21">
        <v>0.70625000000000004</v>
      </c>
      <c r="J69" s="6" t="s">
        <v>373</v>
      </c>
      <c r="K69" s="15">
        <f t="shared" si="6"/>
        <v>1</v>
      </c>
      <c r="L69" s="6" t="s">
        <v>398</v>
      </c>
      <c r="M69" s="6" t="s">
        <v>6</v>
      </c>
      <c r="N69" s="6" t="b">
        <f t="shared" si="7"/>
        <v>0</v>
      </c>
      <c r="O69" s="6" t="s">
        <v>899</v>
      </c>
      <c r="P69" s="6">
        <v>100789867</v>
      </c>
      <c r="Q69" s="6" t="s">
        <v>6</v>
      </c>
      <c r="R69" s="6" t="s">
        <v>900</v>
      </c>
      <c r="S69" s="16">
        <f t="shared" si="5"/>
        <v>25000</v>
      </c>
      <c r="T69" s="6" t="s">
        <v>400</v>
      </c>
      <c r="U69" s="6" t="s">
        <v>803</v>
      </c>
      <c r="V69" s="6" t="s">
        <v>901</v>
      </c>
      <c r="W69" s="18">
        <v>45632</v>
      </c>
      <c r="X69" s="78">
        <v>0.79583333333333328</v>
      </c>
      <c r="Y69" s="8" t="s">
        <v>902</v>
      </c>
      <c r="Z69" s="8" t="s">
        <v>903</v>
      </c>
      <c r="AA69" s="8" t="s">
        <v>904</v>
      </c>
      <c r="AB69" s="8">
        <v>988337790</v>
      </c>
      <c r="AC69" s="6">
        <f t="shared" si="8"/>
        <v>25</v>
      </c>
      <c r="AD69" s="23">
        <f t="shared" si="9"/>
        <v>116000</v>
      </c>
      <c r="AE69" s="6" t="s">
        <v>6</v>
      </c>
      <c r="AF69" s="17" t="str">
        <f t="shared" si="10"/>
        <v>NO APLICA</v>
      </c>
      <c r="AG69" s="6" t="s">
        <v>400</v>
      </c>
      <c r="AH69" s="39"/>
      <c r="AI69" s="22" t="s">
        <v>558</v>
      </c>
      <c r="AJ69" s="174" t="s">
        <v>492</v>
      </c>
    </row>
    <row r="70" spans="1:36" ht="15.45" customHeight="1">
      <c r="A70" s="168">
        <v>55885</v>
      </c>
      <c r="B70" s="8" t="s">
        <v>320</v>
      </c>
      <c r="C70" s="5" t="s">
        <v>321</v>
      </c>
      <c r="D70" s="39" t="s">
        <v>629</v>
      </c>
      <c r="E70" s="6" t="s">
        <v>630</v>
      </c>
      <c r="F70" s="6" t="s">
        <v>631</v>
      </c>
      <c r="G70" s="6">
        <v>976530950</v>
      </c>
      <c r="H70" s="18">
        <v>45608</v>
      </c>
      <c r="I70" s="21">
        <v>0.70833333333333337</v>
      </c>
      <c r="J70" s="6" t="s">
        <v>373</v>
      </c>
      <c r="K70" s="15">
        <f t="shared" si="6"/>
        <v>1</v>
      </c>
      <c r="L70" s="6" t="s">
        <v>398</v>
      </c>
      <c r="M70" s="6" t="s">
        <v>6</v>
      </c>
      <c r="N70" s="6" t="b">
        <f t="shared" si="7"/>
        <v>0</v>
      </c>
      <c r="O70" s="6" t="s">
        <v>905</v>
      </c>
      <c r="P70" s="6">
        <v>100789878</v>
      </c>
      <c r="Q70" s="6" t="s">
        <v>6</v>
      </c>
      <c r="R70" s="6" t="s">
        <v>906</v>
      </c>
      <c r="S70" s="16">
        <f t="shared" si="5"/>
        <v>25000</v>
      </c>
      <c r="T70" s="6" t="s">
        <v>400</v>
      </c>
      <c r="U70" s="6" t="s">
        <v>803</v>
      </c>
      <c r="V70" s="6" t="s">
        <v>907</v>
      </c>
      <c r="W70" s="18">
        <v>45632</v>
      </c>
      <c r="X70" s="78">
        <v>0.7944444444444444</v>
      </c>
      <c r="Y70" s="8" t="s">
        <v>908</v>
      </c>
      <c r="Z70" s="8" t="s">
        <v>909</v>
      </c>
      <c r="AA70" s="8" t="s">
        <v>910</v>
      </c>
      <c r="AB70" s="8">
        <v>994040024</v>
      </c>
      <c r="AC70" s="6">
        <f t="shared" si="8"/>
        <v>25</v>
      </c>
      <c r="AD70" s="23">
        <f t="shared" si="9"/>
        <v>116000</v>
      </c>
      <c r="AE70" s="6" t="s">
        <v>6</v>
      </c>
      <c r="AF70" s="17" t="str">
        <f t="shared" si="10"/>
        <v>NO APLICA</v>
      </c>
      <c r="AG70" s="6" t="s">
        <v>400</v>
      </c>
      <c r="AH70" s="39"/>
      <c r="AI70" s="22" t="s">
        <v>558</v>
      </c>
      <c r="AJ70" s="174" t="s">
        <v>492</v>
      </c>
    </row>
    <row r="71" spans="1:36" ht="15.45" customHeight="1">
      <c r="A71" s="168">
        <v>55886</v>
      </c>
      <c r="B71" s="8" t="s">
        <v>320</v>
      </c>
      <c r="C71" s="5" t="s">
        <v>321</v>
      </c>
      <c r="D71" s="8" t="s">
        <v>682</v>
      </c>
      <c r="E71" s="5" t="s">
        <v>683</v>
      </c>
      <c r="F71" s="5" t="s">
        <v>684</v>
      </c>
      <c r="G71" s="5">
        <v>987204298</v>
      </c>
      <c r="H71" s="18">
        <v>45608</v>
      </c>
      <c r="I71" s="21">
        <v>0.71111111111111114</v>
      </c>
      <c r="J71" s="6" t="s">
        <v>373</v>
      </c>
      <c r="K71" s="15">
        <f t="shared" si="6"/>
        <v>1</v>
      </c>
      <c r="L71" s="6" t="s">
        <v>398</v>
      </c>
      <c r="M71" s="6" t="s">
        <v>6</v>
      </c>
      <c r="N71" s="6" t="b">
        <f t="shared" si="7"/>
        <v>0</v>
      </c>
      <c r="O71" s="6" t="s">
        <v>911</v>
      </c>
      <c r="P71" s="6">
        <v>100789888</v>
      </c>
      <c r="Q71" s="6" t="s">
        <v>6</v>
      </c>
      <c r="R71" s="6" t="s">
        <v>912</v>
      </c>
      <c r="S71" s="16">
        <f t="shared" ref="S71:S134" si="11">IF(OR(H71&lt;=0, H71=""), "",
    IF(OR(J71="1X40 RF VACIO", J71="1X40 DRY VACIO"),
        IF(L71="CUSTODIA", 25000,
            IF(OR(L71="TRASPASO", L71="MOVIMIENTO"), 18000, "")
        ),
        IF(OR(J71="1X20 RF VACIO", J71="1X20 DRY VACIO", J71="ISOTANK"),
            IF(L71="CUSTODIA", 18000,
                IF(OR(L71="TRASPASO", L71="MOVIMIENTO"), 15000, "Error en tipo de acción")
            ),
            IF(AND(OR(J71="PALLET", J71="CAJON"), L71="CUSTODIA"),
                IF(M71="SI (XL)", 7000*K71,
                    IF(M71="SI (XXL)", 9000*K71,
                        IF(M71="SI (OTRO)", "", 5000*K71)
                    )
                ),
                IF(AND(OR(J71="PALLET", J71="CAJON"),OR(L71="TRASPASO", L71="MOVIMIENTO")),
                    IF(M71="SI (XL)", 5000*K71,
                        IF(M71="SI (XXL)", 7000*K71,
                            IF(M71="SI (OTRO)", "", 3500*K71)
                        )
                    ),
                    ""
                )
            )
        )
    )
)</f>
        <v>25000</v>
      </c>
      <c r="T71" s="6" t="s">
        <v>400</v>
      </c>
      <c r="U71" s="6" t="s">
        <v>803</v>
      </c>
      <c r="V71" s="6" t="s">
        <v>913</v>
      </c>
      <c r="W71" s="18">
        <v>45632</v>
      </c>
      <c r="X71" s="78">
        <v>0.78472222222222221</v>
      </c>
      <c r="Y71" s="8" t="s">
        <v>914</v>
      </c>
      <c r="Z71" s="8" t="s">
        <v>915</v>
      </c>
      <c r="AA71" s="8" t="s">
        <v>916</v>
      </c>
      <c r="AB71" s="8">
        <v>982662971</v>
      </c>
      <c r="AC71" s="6">
        <f t="shared" si="8"/>
        <v>25</v>
      </c>
      <c r="AD71" s="23">
        <f t="shared" si="9"/>
        <v>116000</v>
      </c>
      <c r="AE71" s="6" t="s">
        <v>6</v>
      </c>
      <c r="AF71" s="17" t="str">
        <f t="shared" si="10"/>
        <v>NO APLICA</v>
      </c>
      <c r="AG71" s="6" t="s">
        <v>400</v>
      </c>
      <c r="AH71" s="39"/>
      <c r="AI71" s="22" t="s">
        <v>558</v>
      </c>
      <c r="AJ71" s="174" t="s">
        <v>492</v>
      </c>
    </row>
    <row r="72" spans="1:36" s="213" customFormat="1" ht="15.45" customHeight="1">
      <c r="A72" s="168">
        <v>55887</v>
      </c>
      <c r="B72" s="8" t="s">
        <v>320</v>
      </c>
      <c r="C72" s="5" t="s">
        <v>321</v>
      </c>
      <c r="D72" s="39" t="s">
        <v>693</v>
      </c>
      <c r="E72" s="6" t="s">
        <v>694</v>
      </c>
      <c r="F72" s="6" t="s">
        <v>695</v>
      </c>
      <c r="G72" s="6">
        <v>930540516</v>
      </c>
      <c r="H72" s="18">
        <v>45608</v>
      </c>
      <c r="I72" s="21">
        <v>0.71250000000000002</v>
      </c>
      <c r="J72" s="6" t="s">
        <v>373</v>
      </c>
      <c r="K72" s="15">
        <f t="shared" si="6"/>
        <v>1</v>
      </c>
      <c r="L72" s="6" t="s">
        <v>398</v>
      </c>
      <c r="M72" s="6" t="s">
        <v>6</v>
      </c>
      <c r="N72" s="6" t="b">
        <f t="shared" si="7"/>
        <v>0</v>
      </c>
      <c r="O72" s="6" t="s">
        <v>917</v>
      </c>
      <c r="P72" s="6">
        <v>1007898882</v>
      </c>
      <c r="Q72" s="6" t="s">
        <v>6</v>
      </c>
      <c r="R72" s="6" t="s">
        <v>918</v>
      </c>
      <c r="S72" s="16">
        <f t="shared" si="11"/>
        <v>25000</v>
      </c>
      <c r="T72" s="6" t="s">
        <v>400</v>
      </c>
      <c r="U72" s="6" t="s">
        <v>803</v>
      </c>
      <c r="V72" s="6" t="s">
        <v>919</v>
      </c>
      <c r="W72" s="18">
        <v>45632</v>
      </c>
      <c r="X72" s="78">
        <v>0.73263888888888884</v>
      </c>
      <c r="Y72" s="8" t="s">
        <v>920</v>
      </c>
      <c r="Z72" s="8" t="s">
        <v>921</v>
      </c>
      <c r="AA72" s="8" t="s">
        <v>922</v>
      </c>
      <c r="AB72" s="8">
        <v>964999761</v>
      </c>
      <c r="AC72" s="6">
        <f t="shared" si="8"/>
        <v>25</v>
      </c>
      <c r="AD72" s="23">
        <f t="shared" si="9"/>
        <v>116000</v>
      </c>
      <c r="AE72" s="6" t="s">
        <v>6</v>
      </c>
      <c r="AF72" s="17" t="str">
        <f t="shared" si="10"/>
        <v>NO APLICA</v>
      </c>
      <c r="AG72" s="6" t="s">
        <v>400</v>
      </c>
      <c r="AH72" s="39"/>
      <c r="AI72" s="22" t="s">
        <v>558</v>
      </c>
      <c r="AJ72" s="174" t="s">
        <v>492</v>
      </c>
    </row>
    <row r="73" spans="1:36" ht="15.45" customHeight="1">
      <c r="A73" s="168">
        <v>55889</v>
      </c>
      <c r="B73" s="8" t="s">
        <v>320</v>
      </c>
      <c r="C73" s="5" t="s">
        <v>321</v>
      </c>
      <c r="D73" s="39" t="s">
        <v>714</v>
      </c>
      <c r="E73" s="6" t="s">
        <v>715</v>
      </c>
      <c r="F73" s="6" t="s">
        <v>716</v>
      </c>
      <c r="G73" s="6">
        <v>995307942</v>
      </c>
      <c r="H73" s="18">
        <v>45608</v>
      </c>
      <c r="I73" s="21">
        <v>0.71736111111111112</v>
      </c>
      <c r="J73" s="6" t="s">
        <v>373</v>
      </c>
      <c r="K73" s="15">
        <f t="shared" si="6"/>
        <v>1</v>
      </c>
      <c r="L73" s="6" t="s">
        <v>398</v>
      </c>
      <c r="M73" s="6" t="s">
        <v>6</v>
      </c>
      <c r="N73" s="6" t="b">
        <f t="shared" si="7"/>
        <v>0</v>
      </c>
      <c r="O73" s="6" t="s">
        <v>923</v>
      </c>
      <c r="P73" s="6">
        <v>100789901</v>
      </c>
      <c r="Q73" s="6" t="s">
        <v>6</v>
      </c>
      <c r="R73" s="6" t="s">
        <v>924</v>
      </c>
      <c r="S73" s="16">
        <f t="shared" si="11"/>
        <v>25000</v>
      </c>
      <c r="T73" s="6" t="s">
        <v>400</v>
      </c>
      <c r="U73" s="6" t="s">
        <v>803</v>
      </c>
      <c r="V73" s="6" t="s">
        <v>925</v>
      </c>
      <c r="W73" s="18">
        <v>45632</v>
      </c>
      <c r="X73" s="78">
        <v>0.72499999999999998</v>
      </c>
      <c r="Y73" s="8" t="s">
        <v>926</v>
      </c>
      <c r="Z73" s="8" t="s">
        <v>927</v>
      </c>
      <c r="AA73" s="8" t="s">
        <v>928</v>
      </c>
      <c r="AB73" s="8">
        <v>951980738</v>
      </c>
      <c r="AC73" s="15">
        <f t="shared" si="8"/>
        <v>25</v>
      </c>
      <c r="AD73" s="23">
        <f t="shared" si="9"/>
        <v>116000</v>
      </c>
      <c r="AE73" s="16" t="s">
        <v>6</v>
      </c>
      <c r="AF73" s="17" t="str">
        <f t="shared" si="10"/>
        <v>NO APLICA</v>
      </c>
      <c r="AG73" s="6" t="s">
        <v>400</v>
      </c>
      <c r="AH73" s="39"/>
      <c r="AI73" s="22" t="s">
        <v>558</v>
      </c>
      <c r="AJ73" s="174" t="s">
        <v>492</v>
      </c>
    </row>
    <row r="74" spans="1:36" ht="15.45" customHeight="1">
      <c r="A74" s="168">
        <v>55890</v>
      </c>
      <c r="B74" s="8" t="s">
        <v>320</v>
      </c>
      <c r="C74" s="4" t="s">
        <v>340</v>
      </c>
      <c r="D74" s="39" t="s">
        <v>653</v>
      </c>
      <c r="E74" s="6" t="s">
        <v>654</v>
      </c>
      <c r="F74" s="6" t="s">
        <v>655</v>
      </c>
      <c r="G74" s="6">
        <v>956193777</v>
      </c>
      <c r="H74" s="18">
        <v>45608</v>
      </c>
      <c r="I74" s="21">
        <v>0.71944444444444444</v>
      </c>
      <c r="J74" s="6" t="s">
        <v>373</v>
      </c>
      <c r="K74" s="15">
        <f t="shared" si="6"/>
        <v>1</v>
      </c>
      <c r="L74" s="6" t="s">
        <v>398</v>
      </c>
      <c r="M74" s="6" t="s">
        <v>6</v>
      </c>
      <c r="N74" s="6" t="b">
        <f t="shared" si="7"/>
        <v>0</v>
      </c>
      <c r="O74" s="6" t="s">
        <v>929</v>
      </c>
      <c r="P74" s="6">
        <v>100789908</v>
      </c>
      <c r="Q74" s="6" t="s">
        <v>6</v>
      </c>
      <c r="R74" s="6" t="s">
        <v>930</v>
      </c>
      <c r="S74" s="16">
        <f t="shared" si="11"/>
        <v>25000</v>
      </c>
      <c r="T74" s="6" t="s">
        <v>400</v>
      </c>
      <c r="U74" s="6" t="s">
        <v>759</v>
      </c>
      <c r="V74" s="6" t="s">
        <v>931</v>
      </c>
      <c r="W74" s="18">
        <v>45643</v>
      </c>
      <c r="X74" s="78">
        <v>0.87013888888888891</v>
      </c>
      <c r="Y74" s="8" t="s">
        <v>932</v>
      </c>
      <c r="Z74" s="8" t="s">
        <v>933</v>
      </c>
      <c r="AA74" s="8" t="s">
        <v>934</v>
      </c>
      <c r="AB74" s="8">
        <v>971384780</v>
      </c>
      <c r="AC74" s="6">
        <f t="shared" si="8"/>
        <v>36</v>
      </c>
      <c r="AD74" s="23">
        <f t="shared" si="9"/>
        <v>171000</v>
      </c>
      <c r="AE74" s="23" t="s">
        <v>6</v>
      </c>
      <c r="AF74" s="17" t="str">
        <f t="shared" si="10"/>
        <v>NO APLICA</v>
      </c>
      <c r="AG74" s="6" t="s">
        <v>400</v>
      </c>
      <c r="AH74" s="39"/>
      <c r="AI74" s="22" t="s">
        <v>558</v>
      </c>
      <c r="AJ74" s="174" t="s">
        <v>492</v>
      </c>
    </row>
    <row r="75" spans="1:36" ht="15.45" customHeight="1">
      <c r="A75" s="168">
        <v>55891</v>
      </c>
      <c r="B75" s="8" t="s">
        <v>320</v>
      </c>
      <c r="C75" s="5" t="s">
        <v>321</v>
      </c>
      <c r="D75" s="39" t="s">
        <v>597</v>
      </c>
      <c r="E75" s="6" t="s">
        <v>598</v>
      </c>
      <c r="F75" s="6" t="s">
        <v>599</v>
      </c>
      <c r="G75" s="6">
        <v>974764518</v>
      </c>
      <c r="H75" s="18">
        <v>45608</v>
      </c>
      <c r="I75" s="21">
        <v>0.72152777777777777</v>
      </c>
      <c r="J75" s="6" t="s">
        <v>373</v>
      </c>
      <c r="K75" s="15">
        <f t="shared" si="6"/>
        <v>1</v>
      </c>
      <c r="L75" s="6" t="s">
        <v>398</v>
      </c>
      <c r="M75" s="6" t="s">
        <v>6</v>
      </c>
      <c r="N75" s="6" t="b">
        <f t="shared" si="7"/>
        <v>0</v>
      </c>
      <c r="O75" s="6" t="s">
        <v>935</v>
      </c>
      <c r="P75" s="6">
        <v>100789905</v>
      </c>
      <c r="Q75" s="6" t="s">
        <v>6</v>
      </c>
      <c r="R75" s="6" t="s">
        <v>936</v>
      </c>
      <c r="S75" s="16">
        <f t="shared" si="11"/>
        <v>25000</v>
      </c>
      <c r="T75" s="6" t="s">
        <v>400</v>
      </c>
      <c r="U75" s="6" t="s">
        <v>732</v>
      </c>
      <c r="V75" s="6" t="s">
        <v>937</v>
      </c>
      <c r="W75" s="18">
        <v>45643</v>
      </c>
      <c r="X75" s="78">
        <v>0.81041666666666667</v>
      </c>
      <c r="Y75" s="8" t="s">
        <v>830</v>
      </c>
      <c r="Z75" s="8" t="s">
        <v>831</v>
      </c>
      <c r="AA75" s="8" t="s">
        <v>501</v>
      </c>
      <c r="AB75" s="8">
        <v>998794226</v>
      </c>
      <c r="AC75" s="6">
        <f t="shared" si="8"/>
        <v>36</v>
      </c>
      <c r="AD75" s="23">
        <f t="shared" si="9"/>
        <v>171000</v>
      </c>
      <c r="AE75" s="23" t="s">
        <v>6</v>
      </c>
      <c r="AF75" s="17" t="str">
        <f t="shared" si="10"/>
        <v>NO APLICA</v>
      </c>
      <c r="AG75" s="6" t="s">
        <v>400</v>
      </c>
      <c r="AH75" s="39"/>
      <c r="AI75" s="22" t="s">
        <v>558</v>
      </c>
      <c r="AJ75" s="174" t="s">
        <v>492</v>
      </c>
    </row>
    <row r="76" spans="1:36" ht="15.45" customHeight="1">
      <c r="A76" s="168">
        <v>55892</v>
      </c>
      <c r="B76" s="8" t="s">
        <v>320</v>
      </c>
      <c r="C76" s="5" t="s">
        <v>321</v>
      </c>
      <c r="D76" s="39" t="s">
        <v>726</v>
      </c>
      <c r="E76" s="6" t="s">
        <v>727</v>
      </c>
      <c r="F76" s="6" t="s">
        <v>728</v>
      </c>
      <c r="G76" s="6">
        <v>92376903</v>
      </c>
      <c r="H76" s="18">
        <v>45608</v>
      </c>
      <c r="I76" s="21">
        <v>0.72430555555555554</v>
      </c>
      <c r="J76" s="6" t="s">
        <v>373</v>
      </c>
      <c r="K76" s="15">
        <f t="shared" si="6"/>
        <v>1</v>
      </c>
      <c r="L76" s="6" t="s">
        <v>398</v>
      </c>
      <c r="M76" s="6" t="s">
        <v>6</v>
      </c>
      <c r="N76" s="6" t="b">
        <f t="shared" si="7"/>
        <v>0</v>
      </c>
      <c r="O76" s="6" t="s">
        <v>938</v>
      </c>
      <c r="P76" s="6">
        <v>100789915</v>
      </c>
      <c r="Q76" s="6" t="s">
        <v>6</v>
      </c>
      <c r="R76" s="6" t="s">
        <v>939</v>
      </c>
      <c r="S76" s="16">
        <f t="shared" si="11"/>
        <v>25000</v>
      </c>
      <c r="T76" s="6" t="s">
        <v>400</v>
      </c>
      <c r="U76" s="6" t="s">
        <v>940</v>
      </c>
      <c r="V76" s="6" t="s">
        <v>941</v>
      </c>
      <c r="W76" s="18">
        <v>45643</v>
      </c>
      <c r="X76" s="78">
        <v>0.38958333333333334</v>
      </c>
      <c r="Y76" s="65" t="s">
        <v>942</v>
      </c>
      <c r="Z76" s="65" t="s">
        <v>943</v>
      </c>
      <c r="AA76" s="65" t="s">
        <v>944</v>
      </c>
      <c r="AB76" s="65">
        <v>993209230</v>
      </c>
      <c r="AC76" s="6">
        <f t="shared" si="8"/>
        <v>36</v>
      </c>
      <c r="AD76" s="23">
        <f t="shared" si="9"/>
        <v>171000</v>
      </c>
      <c r="AE76" s="23" t="s">
        <v>6</v>
      </c>
      <c r="AF76" s="17" t="str">
        <f t="shared" si="10"/>
        <v>NO APLICA</v>
      </c>
      <c r="AG76" s="6" t="s">
        <v>400</v>
      </c>
      <c r="AH76" s="39"/>
      <c r="AI76" s="22" t="s">
        <v>558</v>
      </c>
      <c r="AJ76" s="174" t="s">
        <v>492</v>
      </c>
    </row>
    <row r="77" spans="1:36" ht="15.45" customHeight="1">
      <c r="A77" s="168">
        <v>55894</v>
      </c>
      <c r="B77" s="8" t="s">
        <v>320</v>
      </c>
      <c r="C77" s="5" t="s">
        <v>321</v>
      </c>
      <c r="D77" s="39" t="s">
        <v>704</v>
      </c>
      <c r="E77" s="6" t="s">
        <v>588</v>
      </c>
      <c r="F77" s="6" t="s">
        <v>589</v>
      </c>
      <c r="G77" s="6">
        <v>966777388</v>
      </c>
      <c r="H77" s="18">
        <v>45608</v>
      </c>
      <c r="I77" s="21">
        <v>0.74444444444444446</v>
      </c>
      <c r="J77" s="6" t="s">
        <v>373</v>
      </c>
      <c r="K77" s="15">
        <f t="shared" si="6"/>
        <v>1</v>
      </c>
      <c r="L77" s="6" t="s">
        <v>398</v>
      </c>
      <c r="M77" s="6" t="s">
        <v>6</v>
      </c>
      <c r="N77" s="6" t="b">
        <f t="shared" si="7"/>
        <v>0</v>
      </c>
      <c r="O77" s="6" t="s">
        <v>945</v>
      </c>
      <c r="P77" s="6">
        <v>100789936</v>
      </c>
      <c r="Q77" s="6" t="s">
        <v>6</v>
      </c>
      <c r="R77" s="6" t="s">
        <v>946</v>
      </c>
      <c r="S77" s="16">
        <f t="shared" si="11"/>
        <v>25000</v>
      </c>
      <c r="T77" s="6" t="s">
        <v>400</v>
      </c>
      <c r="U77" s="6" t="s">
        <v>759</v>
      </c>
      <c r="V77" s="6" t="s">
        <v>947</v>
      </c>
      <c r="W77" s="18">
        <v>45643</v>
      </c>
      <c r="X77" s="78">
        <v>0.92291666666666672</v>
      </c>
      <c r="Y77" s="6" t="s">
        <v>948</v>
      </c>
      <c r="Z77" s="6" t="s">
        <v>949</v>
      </c>
      <c r="AA77" s="6" t="s">
        <v>950</v>
      </c>
      <c r="AB77" s="6">
        <v>978971557</v>
      </c>
      <c r="AC77" s="6">
        <f t="shared" si="8"/>
        <v>36</v>
      </c>
      <c r="AD77" s="23">
        <f t="shared" si="9"/>
        <v>171000</v>
      </c>
      <c r="AE77" s="23" t="s">
        <v>6</v>
      </c>
      <c r="AF77" s="17" t="str">
        <f t="shared" si="10"/>
        <v>NO APLICA</v>
      </c>
      <c r="AG77" s="6" t="s">
        <v>400</v>
      </c>
      <c r="AH77" s="39"/>
      <c r="AI77" s="22" t="s">
        <v>558</v>
      </c>
      <c r="AJ77" s="174" t="s">
        <v>492</v>
      </c>
    </row>
    <row r="78" spans="1:36" ht="15.45" customHeight="1">
      <c r="A78" s="168">
        <v>55896</v>
      </c>
      <c r="B78" s="8" t="s">
        <v>320</v>
      </c>
      <c r="C78" s="5" t="s">
        <v>321</v>
      </c>
      <c r="D78" s="45" t="s">
        <v>951</v>
      </c>
      <c r="E78" s="27" t="s">
        <v>952</v>
      </c>
      <c r="F78" s="27" t="s">
        <v>953</v>
      </c>
      <c r="G78" s="27">
        <v>993724954</v>
      </c>
      <c r="H78" s="18">
        <v>45608</v>
      </c>
      <c r="I78" s="21">
        <v>0.75624999999999998</v>
      </c>
      <c r="J78" s="6" t="s">
        <v>373</v>
      </c>
      <c r="K78" s="15">
        <f t="shared" si="6"/>
        <v>1</v>
      </c>
      <c r="L78" s="6" t="s">
        <v>398</v>
      </c>
      <c r="M78" s="6" t="s">
        <v>6</v>
      </c>
      <c r="N78" s="6" t="b">
        <f t="shared" si="7"/>
        <v>0</v>
      </c>
      <c r="O78" s="6" t="s">
        <v>954</v>
      </c>
      <c r="P78" s="6">
        <v>100789945</v>
      </c>
      <c r="Q78" s="6" t="s">
        <v>6</v>
      </c>
      <c r="R78" s="6" t="s">
        <v>955</v>
      </c>
      <c r="S78" s="16">
        <f t="shared" si="11"/>
        <v>25000</v>
      </c>
      <c r="T78" s="6" t="s">
        <v>400</v>
      </c>
      <c r="U78" s="6" t="s">
        <v>940</v>
      </c>
      <c r="V78" s="6" t="s">
        <v>956</v>
      </c>
      <c r="W78" s="18">
        <v>45641</v>
      </c>
      <c r="X78" s="78">
        <v>0.50694444444444442</v>
      </c>
      <c r="Y78" s="8" t="s">
        <v>957</v>
      </c>
      <c r="Z78" s="8" t="s">
        <v>958</v>
      </c>
      <c r="AA78" s="8" t="s">
        <v>959</v>
      </c>
      <c r="AB78" s="8">
        <v>951822775</v>
      </c>
      <c r="AC78" s="6">
        <f t="shared" si="8"/>
        <v>34</v>
      </c>
      <c r="AD78" s="23">
        <f t="shared" si="9"/>
        <v>161000</v>
      </c>
      <c r="AE78" s="23" t="s">
        <v>6</v>
      </c>
      <c r="AF78" s="17" t="str">
        <f t="shared" si="10"/>
        <v>NO APLICA</v>
      </c>
      <c r="AG78" s="6" t="s">
        <v>400</v>
      </c>
      <c r="AH78" s="39" t="s">
        <v>960</v>
      </c>
      <c r="AI78" s="22" t="s">
        <v>558</v>
      </c>
      <c r="AJ78" s="174" t="s">
        <v>492</v>
      </c>
    </row>
    <row r="79" spans="1:36" ht="15.45" customHeight="1">
      <c r="A79" s="168">
        <v>55898</v>
      </c>
      <c r="B79" s="8" t="s">
        <v>320</v>
      </c>
      <c r="C79" s="5" t="s">
        <v>321</v>
      </c>
      <c r="D79" s="46" t="s">
        <v>961</v>
      </c>
      <c r="E79" s="27" t="s">
        <v>699</v>
      </c>
      <c r="F79" s="29" t="s">
        <v>700</v>
      </c>
      <c r="G79" s="27">
        <v>947974081</v>
      </c>
      <c r="H79" s="18">
        <v>45608</v>
      </c>
      <c r="I79" s="21">
        <v>0.76041666666666663</v>
      </c>
      <c r="J79" s="6" t="s">
        <v>373</v>
      </c>
      <c r="K79" s="15">
        <f t="shared" si="6"/>
        <v>1</v>
      </c>
      <c r="L79" s="6" t="s">
        <v>398</v>
      </c>
      <c r="M79" s="6" t="s">
        <v>6</v>
      </c>
      <c r="N79" s="6" t="b">
        <f t="shared" si="7"/>
        <v>0</v>
      </c>
      <c r="O79" s="6" t="s">
        <v>962</v>
      </c>
      <c r="P79" s="6">
        <v>100789969</v>
      </c>
      <c r="Q79" s="6" t="s">
        <v>6</v>
      </c>
      <c r="R79" s="6" t="s">
        <v>963</v>
      </c>
      <c r="S79" s="16">
        <f t="shared" si="11"/>
        <v>25000</v>
      </c>
      <c r="T79" s="6" t="s">
        <v>400</v>
      </c>
      <c r="U79" s="6" t="s">
        <v>940</v>
      </c>
      <c r="V79" s="6" t="s">
        <v>964</v>
      </c>
      <c r="W79" s="18">
        <v>45641</v>
      </c>
      <c r="X79" s="78">
        <v>0.49027777777777776</v>
      </c>
      <c r="Y79" s="8" t="s">
        <v>965</v>
      </c>
      <c r="Z79" s="8" t="s">
        <v>966</v>
      </c>
      <c r="AA79" s="8" t="s">
        <v>967</v>
      </c>
      <c r="AB79" s="8">
        <v>946395677</v>
      </c>
      <c r="AC79" s="6">
        <f t="shared" si="8"/>
        <v>34</v>
      </c>
      <c r="AD79" s="23">
        <f t="shared" si="9"/>
        <v>161000</v>
      </c>
      <c r="AE79" s="23" t="s">
        <v>6</v>
      </c>
      <c r="AF79" s="17" t="str">
        <f t="shared" si="10"/>
        <v>NO APLICA</v>
      </c>
      <c r="AG79" s="6" t="s">
        <v>400</v>
      </c>
      <c r="AH79" s="39" t="s">
        <v>960</v>
      </c>
      <c r="AI79" s="22" t="s">
        <v>558</v>
      </c>
      <c r="AJ79" s="174" t="s">
        <v>492</v>
      </c>
    </row>
    <row r="80" spans="1:36" ht="15.45" customHeight="1">
      <c r="A80" s="168">
        <v>55899</v>
      </c>
      <c r="B80" s="8" t="s">
        <v>320</v>
      </c>
      <c r="C80" s="5" t="s">
        <v>321</v>
      </c>
      <c r="D80" s="46" t="s">
        <v>559</v>
      </c>
      <c r="E80" s="6" t="s">
        <v>560</v>
      </c>
      <c r="F80" s="6" t="s">
        <v>561</v>
      </c>
      <c r="G80" s="6">
        <v>956055766</v>
      </c>
      <c r="H80" s="18">
        <v>45608</v>
      </c>
      <c r="I80" s="21">
        <v>0.76249999999999996</v>
      </c>
      <c r="J80" s="6" t="s">
        <v>373</v>
      </c>
      <c r="K80" s="15">
        <f t="shared" si="6"/>
        <v>1</v>
      </c>
      <c r="L80" s="6" t="s">
        <v>398</v>
      </c>
      <c r="M80" s="6" t="s">
        <v>6</v>
      </c>
      <c r="N80" s="6" t="b">
        <f t="shared" si="7"/>
        <v>0</v>
      </c>
      <c r="O80" s="6" t="s">
        <v>968</v>
      </c>
      <c r="P80" s="6">
        <v>100789964</v>
      </c>
      <c r="Q80" s="6" t="s">
        <v>6</v>
      </c>
      <c r="R80" s="6" t="s">
        <v>969</v>
      </c>
      <c r="S80" s="16">
        <f t="shared" si="11"/>
        <v>25000</v>
      </c>
      <c r="T80" s="6" t="s">
        <v>400</v>
      </c>
      <c r="U80" s="6" t="s">
        <v>940</v>
      </c>
      <c r="V80" s="6" t="s">
        <v>970</v>
      </c>
      <c r="W80" s="18">
        <v>45641</v>
      </c>
      <c r="X80" s="78">
        <v>11.43</v>
      </c>
      <c r="Y80" s="5" t="s">
        <v>554</v>
      </c>
      <c r="Z80" s="8" t="s">
        <v>971</v>
      </c>
      <c r="AA80" s="8" t="s">
        <v>556</v>
      </c>
      <c r="AB80" s="8">
        <v>946834202</v>
      </c>
      <c r="AC80" s="6">
        <f t="shared" si="8"/>
        <v>34</v>
      </c>
      <c r="AD80" s="23">
        <f t="shared" si="9"/>
        <v>161000</v>
      </c>
      <c r="AE80" s="23" t="s">
        <v>6</v>
      </c>
      <c r="AF80" s="17" t="str">
        <f t="shared" si="10"/>
        <v>NO APLICA</v>
      </c>
      <c r="AG80" s="6" t="s">
        <v>400</v>
      </c>
      <c r="AH80" s="39" t="s">
        <v>960</v>
      </c>
      <c r="AI80" s="22" t="s">
        <v>558</v>
      </c>
      <c r="AJ80" s="174" t="s">
        <v>492</v>
      </c>
    </row>
    <row r="81" spans="1:36" ht="15.45" customHeight="1">
      <c r="A81" s="168">
        <v>55901</v>
      </c>
      <c r="B81" s="8" t="s">
        <v>320</v>
      </c>
      <c r="C81" s="5" t="s">
        <v>321</v>
      </c>
      <c r="D81" s="46" t="s">
        <v>817</v>
      </c>
      <c r="E81" s="28" t="s">
        <v>818</v>
      </c>
      <c r="F81" s="27" t="s">
        <v>819</v>
      </c>
      <c r="G81" s="27">
        <v>955172412</v>
      </c>
      <c r="H81" s="18">
        <v>45608</v>
      </c>
      <c r="I81" s="21">
        <v>0.77013888888888893</v>
      </c>
      <c r="J81" s="6" t="s">
        <v>373</v>
      </c>
      <c r="K81" s="15">
        <f t="shared" si="6"/>
        <v>1</v>
      </c>
      <c r="L81" s="6" t="s">
        <v>398</v>
      </c>
      <c r="M81" s="6" t="s">
        <v>6</v>
      </c>
      <c r="N81" s="6" t="b">
        <f t="shared" si="7"/>
        <v>0</v>
      </c>
      <c r="O81" s="6" t="s">
        <v>972</v>
      </c>
      <c r="P81" s="6">
        <v>100789980</v>
      </c>
      <c r="Q81" s="6" t="s">
        <v>6</v>
      </c>
      <c r="R81" s="6" t="s">
        <v>973</v>
      </c>
      <c r="S81" s="16">
        <f t="shared" si="11"/>
        <v>25000</v>
      </c>
      <c r="T81" s="6" t="s">
        <v>400</v>
      </c>
      <c r="U81" s="6" t="s">
        <v>940</v>
      </c>
      <c r="V81" s="6" t="s">
        <v>974</v>
      </c>
      <c r="W81" s="18">
        <v>45641</v>
      </c>
      <c r="X81" s="78">
        <v>0.47013888888888888</v>
      </c>
      <c r="Y81" s="5" t="s">
        <v>975</v>
      </c>
      <c r="Z81" s="8" t="s">
        <v>585</v>
      </c>
      <c r="AA81" s="8" t="s">
        <v>976</v>
      </c>
      <c r="AB81" s="8">
        <v>988063736</v>
      </c>
      <c r="AC81" s="6">
        <f t="shared" si="8"/>
        <v>34</v>
      </c>
      <c r="AD81" s="23">
        <f t="shared" si="9"/>
        <v>161000</v>
      </c>
      <c r="AE81" s="23" t="s">
        <v>6</v>
      </c>
      <c r="AF81" s="17" t="str">
        <f t="shared" si="10"/>
        <v>NO APLICA</v>
      </c>
      <c r="AG81" s="6" t="s">
        <v>400</v>
      </c>
      <c r="AH81" s="39" t="s">
        <v>960</v>
      </c>
      <c r="AI81" s="22" t="s">
        <v>558</v>
      </c>
      <c r="AJ81" s="174" t="s">
        <v>492</v>
      </c>
    </row>
    <row r="82" spans="1:36" ht="15.45" customHeight="1">
      <c r="A82" s="168">
        <v>55902</v>
      </c>
      <c r="B82" s="8" t="s">
        <v>245</v>
      </c>
      <c r="C82" s="5" t="s">
        <v>246</v>
      </c>
      <c r="D82" s="39" t="s">
        <v>977</v>
      </c>
      <c r="E82" s="6" t="s">
        <v>978</v>
      </c>
      <c r="F82" s="6" t="s">
        <v>979</v>
      </c>
      <c r="G82" s="6">
        <v>940233947</v>
      </c>
      <c r="H82" s="18">
        <v>45608</v>
      </c>
      <c r="I82" s="21">
        <v>0.77569444444444446</v>
      </c>
      <c r="J82" s="6" t="s">
        <v>373</v>
      </c>
      <c r="K82" s="15">
        <f t="shared" si="6"/>
        <v>1</v>
      </c>
      <c r="L82" s="6" t="s">
        <v>398</v>
      </c>
      <c r="M82" s="6" t="s">
        <v>6</v>
      </c>
      <c r="N82" s="6" t="b">
        <f t="shared" si="7"/>
        <v>0</v>
      </c>
      <c r="O82" s="6" t="s">
        <v>980</v>
      </c>
      <c r="P82" s="6">
        <v>24779031</v>
      </c>
      <c r="Q82" s="6" t="s">
        <v>6</v>
      </c>
      <c r="R82" s="6" t="s">
        <v>981</v>
      </c>
      <c r="S82" s="16">
        <f t="shared" si="11"/>
        <v>25000</v>
      </c>
      <c r="T82" s="6" t="s">
        <v>400</v>
      </c>
      <c r="U82" s="6" t="s">
        <v>547</v>
      </c>
      <c r="V82" s="6" t="s">
        <v>982</v>
      </c>
      <c r="W82" s="18"/>
      <c r="X82" s="78"/>
      <c r="Y82" s="8"/>
      <c r="Z82" s="8"/>
      <c r="AA82" s="8"/>
      <c r="AB82" s="8"/>
      <c r="AC82" s="6" t="str">
        <f t="shared" si="8"/>
        <v/>
      </c>
      <c r="AD82" s="23" t="str">
        <f t="shared" si="9"/>
        <v/>
      </c>
      <c r="AE82" s="23"/>
      <c r="AF82" s="17" t="str">
        <f t="shared" si="10"/>
        <v/>
      </c>
      <c r="AG82" s="6"/>
      <c r="AH82" s="39"/>
      <c r="AI82" s="22" t="s">
        <v>983</v>
      </c>
      <c r="AJ82" s="174" t="s">
        <v>492</v>
      </c>
    </row>
    <row r="83" spans="1:36" ht="15.45" customHeight="1">
      <c r="A83" s="168">
        <v>55903</v>
      </c>
      <c r="B83" s="8" t="s">
        <v>245</v>
      </c>
      <c r="C83" s="5" t="s">
        <v>246</v>
      </c>
      <c r="D83" s="39" t="s">
        <v>984</v>
      </c>
      <c r="E83" s="6" t="s">
        <v>985</v>
      </c>
      <c r="F83" s="6" t="s">
        <v>986</v>
      </c>
      <c r="G83" s="6">
        <v>944666949</v>
      </c>
      <c r="H83" s="18">
        <v>45608</v>
      </c>
      <c r="I83" s="21">
        <v>0.77777777777777779</v>
      </c>
      <c r="J83" s="6" t="s">
        <v>373</v>
      </c>
      <c r="K83" s="15">
        <f t="shared" si="6"/>
        <v>1</v>
      </c>
      <c r="L83" s="6" t="s">
        <v>398</v>
      </c>
      <c r="M83" s="6" t="s">
        <v>6</v>
      </c>
      <c r="N83" s="6" t="b">
        <f t="shared" si="7"/>
        <v>0</v>
      </c>
      <c r="O83" s="6" t="s">
        <v>987</v>
      </c>
      <c r="P83" s="6">
        <v>24779024</v>
      </c>
      <c r="Q83" s="6" t="s">
        <v>6</v>
      </c>
      <c r="R83" s="6" t="s">
        <v>988</v>
      </c>
      <c r="S83" s="16">
        <f t="shared" si="11"/>
        <v>25000</v>
      </c>
      <c r="T83" s="6" t="s">
        <v>400</v>
      </c>
      <c r="U83" s="6" t="s">
        <v>547</v>
      </c>
      <c r="V83" s="6" t="s">
        <v>989</v>
      </c>
      <c r="W83" s="18"/>
      <c r="X83" s="78"/>
      <c r="Y83" s="8"/>
      <c r="Z83" s="8"/>
      <c r="AA83" s="8"/>
      <c r="AB83" s="8"/>
      <c r="AC83" s="6" t="str">
        <f t="shared" si="8"/>
        <v/>
      </c>
      <c r="AD83" s="23" t="str">
        <f t="shared" si="9"/>
        <v/>
      </c>
      <c r="AE83" s="23"/>
      <c r="AF83" s="17" t="str">
        <f t="shared" si="10"/>
        <v/>
      </c>
      <c r="AG83" s="6"/>
      <c r="AH83" s="39"/>
      <c r="AI83" s="22" t="s">
        <v>983</v>
      </c>
      <c r="AJ83" s="174" t="s">
        <v>492</v>
      </c>
    </row>
    <row r="84" spans="1:36" ht="15.45" customHeight="1">
      <c r="A84" s="168">
        <v>55904</v>
      </c>
      <c r="B84" s="8" t="s">
        <v>245</v>
      </c>
      <c r="C84" s="5" t="s">
        <v>246</v>
      </c>
      <c r="D84" s="39" t="s">
        <v>990</v>
      </c>
      <c r="E84" s="6" t="s">
        <v>991</v>
      </c>
      <c r="F84" s="6" t="s">
        <v>992</v>
      </c>
      <c r="G84" s="6">
        <v>956632973</v>
      </c>
      <c r="H84" s="18">
        <v>45608</v>
      </c>
      <c r="I84" s="21">
        <v>0.78055555555555556</v>
      </c>
      <c r="J84" s="6" t="s">
        <v>373</v>
      </c>
      <c r="K84" s="15">
        <f t="shared" si="6"/>
        <v>1</v>
      </c>
      <c r="L84" s="6" t="s">
        <v>398</v>
      </c>
      <c r="M84" s="6" t="s">
        <v>6</v>
      </c>
      <c r="N84" s="6" t="b">
        <f t="shared" si="7"/>
        <v>0</v>
      </c>
      <c r="O84" s="6" t="s">
        <v>993</v>
      </c>
      <c r="P84" s="6">
        <v>24779032</v>
      </c>
      <c r="Q84" s="6" t="s">
        <v>6</v>
      </c>
      <c r="R84" s="6" t="s">
        <v>994</v>
      </c>
      <c r="S84" s="16">
        <f t="shared" si="11"/>
        <v>25000</v>
      </c>
      <c r="T84" s="6" t="s">
        <v>400</v>
      </c>
      <c r="U84" s="6" t="s">
        <v>547</v>
      </c>
      <c r="V84" s="6" t="s">
        <v>995</v>
      </c>
      <c r="W84" s="18"/>
      <c r="X84" s="78"/>
      <c r="Y84" s="8"/>
      <c r="Z84" s="8"/>
      <c r="AA84" s="8"/>
      <c r="AB84" s="8"/>
      <c r="AC84" s="6" t="str">
        <f t="shared" si="8"/>
        <v/>
      </c>
      <c r="AD84" s="23" t="str">
        <f t="shared" si="9"/>
        <v/>
      </c>
      <c r="AE84" s="23"/>
      <c r="AF84" s="17" t="str">
        <f t="shared" si="10"/>
        <v/>
      </c>
      <c r="AG84" s="6"/>
      <c r="AH84" s="39"/>
      <c r="AI84" s="22" t="s">
        <v>983</v>
      </c>
      <c r="AJ84" s="174" t="s">
        <v>492</v>
      </c>
    </row>
    <row r="85" spans="1:36" ht="15.45" customHeight="1">
      <c r="A85" s="168">
        <v>55905</v>
      </c>
      <c r="B85" s="8" t="s">
        <v>320</v>
      </c>
      <c r="C85" s="5" t="s">
        <v>321</v>
      </c>
      <c r="D85" s="39" t="s">
        <v>568</v>
      </c>
      <c r="E85" s="6" t="s">
        <v>569</v>
      </c>
      <c r="F85" s="6" t="s">
        <v>570</v>
      </c>
      <c r="G85" s="6">
        <v>947401808</v>
      </c>
      <c r="H85" s="18">
        <v>45608</v>
      </c>
      <c r="I85" s="21">
        <v>0.78541666666666665</v>
      </c>
      <c r="J85" s="6" t="s">
        <v>373</v>
      </c>
      <c r="K85" s="15">
        <f t="shared" si="6"/>
        <v>1</v>
      </c>
      <c r="L85" s="6" t="s">
        <v>398</v>
      </c>
      <c r="M85" s="6" t="s">
        <v>6</v>
      </c>
      <c r="N85" s="6" t="b">
        <f t="shared" si="7"/>
        <v>0</v>
      </c>
      <c r="O85" s="6" t="s">
        <v>996</v>
      </c>
      <c r="P85" s="6">
        <v>100790003</v>
      </c>
      <c r="Q85" s="6" t="s">
        <v>6</v>
      </c>
      <c r="R85" s="6" t="s">
        <v>997</v>
      </c>
      <c r="S85" s="16">
        <f t="shared" si="11"/>
        <v>25000</v>
      </c>
      <c r="T85" s="6" t="s">
        <v>400</v>
      </c>
      <c r="U85" s="6" t="s">
        <v>940</v>
      </c>
      <c r="V85" s="6" t="s">
        <v>998</v>
      </c>
      <c r="W85" s="18">
        <v>45641</v>
      </c>
      <c r="X85" s="78">
        <v>0.46041666666666664</v>
      </c>
      <c r="Y85" s="8" t="s">
        <v>999</v>
      </c>
      <c r="Z85" s="8" t="s">
        <v>1000</v>
      </c>
      <c r="AA85" s="8" t="s">
        <v>1001</v>
      </c>
      <c r="AB85" s="8">
        <v>971918360</v>
      </c>
      <c r="AC85" s="6">
        <f t="shared" si="8"/>
        <v>34</v>
      </c>
      <c r="AD85" s="23">
        <f t="shared" si="9"/>
        <v>161000</v>
      </c>
      <c r="AE85" s="23" t="s">
        <v>6</v>
      </c>
      <c r="AF85" s="17" t="str">
        <f t="shared" si="10"/>
        <v>NO APLICA</v>
      </c>
      <c r="AG85" s="6" t="s">
        <v>400</v>
      </c>
      <c r="AH85" s="39" t="s">
        <v>960</v>
      </c>
      <c r="AI85" s="22" t="s">
        <v>558</v>
      </c>
      <c r="AJ85" s="174" t="s">
        <v>492</v>
      </c>
    </row>
    <row r="86" spans="1:36" ht="15.45" customHeight="1">
      <c r="A86" s="168">
        <v>55906</v>
      </c>
      <c r="B86" s="8" t="s">
        <v>245</v>
      </c>
      <c r="C86" s="5" t="s">
        <v>246</v>
      </c>
      <c r="D86" s="39" t="s">
        <v>1002</v>
      </c>
      <c r="E86" s="6" t="s">
        <v>1003</v>
      </c>
      <c r="F86" s="6" t="s">
        <v>1004</v>
      </c>
      <c r="G86" s="6">
        <v>942723548</v>
      </c>
      <c r="H86" s="18">
        <v>45608</v>
      </c>
      <c r="I86" s="21">
        <v>0.78819444444444442</v>
      </c>
      <c r="J86" s="6" t="s">
        <v>373</v>
      </c>
      <c r="K86" s="15">
        <f t="shared" si="6"/>
        <v>1</v>
      </c>
      <c r="L86" s="6" t="s">
        <v>398</v>
      </c>
      <c r="M86" s="6" t="s">
        <v>6</v>
      </c>
      <c r="N86" s="6" t="b">
        <f t="shared" si="7"/>
        <v>0</v>
      </c>
      <c r="O86" s="6" t="s">
        <v>1005</v>
      </c>
      <c r="P86" s="6">
        <v>24779053</v>
      </c>
      <c r="Q86" s="6" t="s">
        <v>6</v>
      </c>
      <c r="R86" s="6" t="s">
        <v>1006</v>
      </c>
      <c r="S86" s="16">
        <f t="shared" si="11"/>
        <v>25000</v>
      </c>
      <c r="T86" s="6" t="s">
        <v>400</v>
      </c>
      <c r="U86" s="6" t="s">
        <v>547</v>
      </c>
      <c r="V86" s="6" t="s">
        <v>1007</v>
      </c>
      <c r="W86" s="18"/>
      <c r="X86" s="78"/>
      <c r="Y86" s="8"/>
      <c r="Z86" s="8"/>
      <c r="AA86" s="8"/>
      <c r="AB86" s="8"/>
      <c r="AC86" s="6" t="str">
        <f t="shared" si="8"/>
        <v/>
      </c>
      <c r="AD86" s="23" t="str">
        <f t="shared" si="9"/>
        <v/>
      </c>
      <c r="AE86" s="23"/>
      <c r="AF86" s="17" t="str">
        <f t="shared" si="10"/>
        <v/>
      </c>
      <c r="AG86" s="6"/>
      <c r="AH86" s="39"/>
      <c r="AI86" s="22" t="s">
        <v>983</v>
      </c>
      <c r="AJ86" s="174" t="s">
        <v>492</v>
      </c>
    </row>
    <row r="87" spans="1:36" ht="15.45" customHeight="1">
      <c r="A87" s="168">
        <v>55907</v>
      </c>
      <c r="B87" s="8" t="s">
        <v>245</v>
      </c>
      <c r="C87" s="5" t="s">
        <v>246</v>
      </c>
      <c r="D87" s="39" t="s">
        <v>1008</v>
      </c>
      <c r="E87" s="6" t="s">
        <v>1009</v>
      </c>
      <c r="F87" s="6" t="s">
        <v>1010</v>
      </c>
      <c r="G87" s="6">
        <v>991915508</v>
      </c>
      <c r="H87" s="18">
        <v>45608</v>
      </c>
      <c r="I87" s="21">
        <v>0.79027777777777775</v>
      </c>
      <c r="J87" s="6" t="s">
        <v>373</v>
      </c>
      <c r="K87" s="15">
        <f t="shared" si="6"/>
        <v>1</v>
      </c>
      <c r="L87" s="6" t="s">
        <v>398</v>
      </c>
      <c r="M87" s="6" t="s">
        <v>6</v>
      </c>
      <c r="N87" s="6" t="b">
        <f t="shared" si="7"/>
        <v>0</v>
      </c>
      <c r="O87" s="6" t="s">
        <v>1011</v>
      </c>
      <c r="P87" s="6">
        <v>24779054</v>
      </c>
      <c r="Q87" s="6" t="s">
        <v>6</v>
      </c>
      <c r="R87" s="6" t="s">
        <v>1012</v>
      </c>
      <c r="S87" s="16">
        <f t="shared" si="11"/>
        <v>25000</v>
      </c>
      <c r="T87" s="6" t="s">
        <v>400</v>
      </c>
      <c r="U87" s="6" t="s">
        <v>547</v>
      </c>
      <c r="V87" s="6" t="s">
        <v>1013</v>
      </c>
      <c r="W87" s="18"/>
      <c r="X87" s="78"/>
      <c r="Y87" s="8"/>
      <c r="Z87" s="8"/>
      <c r="AA87" s="8"/>
      <c r="AB87" s="8"/>
      <c r="AC87" s="6" t="str">
        <f t="shared" si="8"/>
        <v/>
      </c>
      <c r="AD87" s="23" t="str">
        <f t="shared" si="9"/>
        <v/>
      </c>
      <c r="AE87" s="23"/>
      <c r="AF87" s="17" t="str">
        <f t="shared" si="10"/>
        <v/>
      </c>
      <c r="AG87" s="6"/>
      <c r="AH87" s="39"/>
      <c r="AI87" s="22" t="s">
        <v>983</v>
      </c>
      <c r="AJ87" s="174" t="s">
        <v>492</v>
      </c>
    </row>
    <row r="88" spans="1:36" ht="15.45" customHeight="1">
      <c r="A88" s="168">
        <v>55908</v>
      </c>
      <c r="B88" s="8" t="s">
        <v>320</v>
      </c>
      <c r="C88" s="5" t="s">
        <v>321</v>
      </c>
      <c r="D88" s="39" t="s">
        <v>830</v>
      </c>
      <c r="E88" s="6" t="s">
        <v>831</v>
      </c>
      <c r="F88" s="6" t="s">
        <v>832</v>
      </c>
      <c r="G88" s="6">
        <v>998794226</v>
      </c>
      <c r="H88" s="18">
        <v>45608</v>
      </c>
      <c r="I88" s="21">
        <v>0.79236111111111107</v>
      </c>
      <c r="J88" s="6" t="s">
        <v>373</v>
      </c>
      <c r="K88" s="15">
        <f t="shared" si="6"/>
        <v>1</v>
      </c>
      <c r="L88" s="6" t="s">
        <v>398</v>
      </c>
      <c r="M88" s="6" t="s">
        <v>6</v>
      </c>
      <c r="N88" s="6" t="b">
        <f t="shared" si="7"/>
        <v>0</v>
      </c>
      <c r="O88" s="6" t="s">
        <v>1014</v>
      </c>
      <c r="P88" s="6">
        <v>100790009</v>
      </c>
      <c r="Q88" s="6" t="s">
        <v>6</v>
      </c>
      <c r="R88" s="6" t="s">
        <v>1015</v>
      </c>
      <c r="S88" s="16">
        <f t="shared" si="11"/>
        <v>25000</v>
      </c>
      <c r="T88" s="6" t="s">
        <v>400</v>
      </c>
      <c r="U88" s="6" t="s">
        <v>766</v>
      </c>
      <c r="V88" s="6" t="s">
        <v>1016</v>
      </c>
      <c r="W88" s="18">
        <v>45641</v>
      </c>
      <c r="X88" s="78">
        <v>7.9861111111111105E-2</v>
      </c>
      <c r="Y88" s="5" t="s">
        <v>1017</v>
      </c>
      <c r="Z88" s="8" t="s">
        <v>1018</v>
      </c>
      <c r="AA88" s="8" t="s">
        <v>595</v>
      </c>
      <c r="AB88" s="8">
        <v>941928020</v>
      </c>
      <c r="AC88" s="6">
        <f t="shared" si="8"/>
        <v>34</v>
      </c>
      <c r="AD88" s="23">
        <f t="shared" si="9"/>
        <v>161000</v>
      </c>
      <c r="AE88" s="23" t="s">
        <v>6</v>
      </c>
      <c r="AF88" s="17" t="str">
        <f t="shared" si="10"/>
        <v>NO APLICA</v>
      </c>
      <c r="AG88" s="6" t="s">
        <v>400</v>
      </c>
      <c r="AH88" s="39" t="s">
        <v>960</v>
      </c>
      <c r="AI88" s="22" t="s">
        <v>558</v>
      </c>
      <c r="AJ88" s="174" t="s">
        <v>492</v>
      </c>
    </row>
    <row r="89" spans="1:36" ht="15.45" customHeight="1">
      <c r="A89" s="168">
        <v>55911</v>
      </c>
      <c r="B89" s="8" t="s">
        <v>320</v>
      </c>
      <c r="C89" s="5" t="s">
        <v>321</v>
      </c>
      <c r="D89" s="39" t="s">
        <v>548</v>
      </c>
      <c r="E89" s="6">
        <v>17669495</v>
      </c>
      <c r="F89" s="6" t="s">
        <v>549</v>
      </c>
      <c r="G89" s="6">
        <v>933260605</v>
      </c>
      <c r="H89" s="18">
        <v>45608</v>
      </c>
      <c r="I89" s="21">
        <v>0.80138888888888893</v>
      </c>
      <c r="J89" s="6" t="s">
        <v>373</v>
      </c>
      <c r="K89" s="15">
        <f t="shared" si="6"/>
        <v>1</v>
      </c>
      <c r="L89" s="6" t="s">
        <v>398</v>
      </c>
      <c r="M89" s="6" t="s">
        <v>6</v>
      </c>
      <c r="N89" s="6" t="b">
        <f t="shared" si="7"/>
        <v>0</v>
      </c>
      <c r="O89" s="6" t="s">
        <v>1019</v>
      </c>
      <c r="P89" s="6">
        <v>100780026</v>
      </c>
      <c r="Q89" s="6" t="s">
        <v>6</v>
      </c>
      <c r="R89" s="6" t="s">
        <v>1020</v>
      </c>
      <c r="S89" s="16">
        <f t="shared" si="11"/>
        <v>25000</v>
      </c>
      <c r="T89" s="6" t="s">
        <v>400</v>
      </c>
      <c r="U89" s="6" t="s">
        <v>766</v>
      </c>
      <c r="V89" s="6" t="s">
        <v>1021</v>
      </c>
      <c r="W89" s="18">
        <v>45641</v>
      </c>
      <c r="X89" s="78">
        <v>4.1666666666666664E-2</v>
      </c>
      <c r="Y89" s="5" t="s">
        <v>1017</v>
      </c>
      <c r="Z89" s="8" t="s">
        <v>1018</v>
      </c>
      <c r="AA89" s="8" t="s">
        <v>595</v>
      </c>
      <c r="AB89" s="8">
        <v>941928020</v>
      </c>
      <c r="AC89" s="6">
        <f t="shared" si="8"/>
        <v>34</v>
      </c>
      <c r="AD89" s="23">
        <f t="shared" si="9"/>
        <v>161000</v>
      </c>
      <c r="AE89" s="23" t="s">
        <v>6</v>
      </c>
      <c r="AF89" s="17" t="str">
        <f t="shared" si="10"/>
        <v>NO APLICA</v>
      </c>
      <c r="AG89" s="6" t="s">
        <v>400</v>
      </c>
      <c r="AH89" s="39" t="s">
        <v>960</v>
      </c>
      <c r="AI89" s="22" t="s">
        <v>558</v>
      </c>
      <c r="AJ89" s="174" t="s">
        <v>492</v>
      </c>
    </row>
    <row r="90" spans="1:36" ht="15.45" customHeight="1">
      <c r="A90" s="168">
        <v>55912</v>
      </c>
      <c r="B90" s="8" t="s">
        <v>320</v>
      </c>
      <c r="C90" s="5" t="s">
        <v>321</v>
      </c>
      <c r="D90" s="39" t="s">
        <v>708</v>
      </c>
      <c r="E90" s="6" t="s">
        <v>709</v>
      </c>
      <c r="F90" s="6" t="s">
        <v>710</v>
      </c>
      <c r="G90" s="6">
        <v>987744411</v>
      </c>
      <c r="H90" s="18">
        <v>45608</v>
      </c>
      <c r="I90" s="21">
        <v>0.80347222222222225</v>
      </c>
      <c r="J90" s="6" t="s">
        <v>373</v>
      </c>
      <c r="K90" s="15">
        <f t="shared" si="6"/>
        <v>1</v>
      </c>
      <c r="L90" s="6" t="s">
        <v>398</v>
      </c>
      <c r="M90" s="6" t="s">
        <v>6</v>
      </c>
      <c r="N90" s="6" t="b">
        <f t="shared" si="7"/>
        <v>0</v>
      </c>
      <c r="O90" s="6" t="s">
        <v>1022</v>
      </c>
      <c r="P90" s="6">
        <v>100780020</v>
      </c>
      <c r="Q90" s="6" t="s">
        <v>6</v>
      </c>
      <c r="R90" s="6" t="s">
        <v>1023</v>
      </c>
      <c r="S90" s="16">
        <f t="shared" si="11"/>
        <v>25000</v>
      </c>
      <c r="T90" s="6" t="s">
        <v>400</v>
      </c>
      <c r="U90" s="6" t="s">
        <v>766</v>
      </c>
      <c r="V90" s="6" t="s">
        <v>1024</v>
      </c>
      <c r="W90" s="18">
        <v>45641</v>
      </c>
      <c r="X90" s="78">
        <v>6.9444444444444441E-3</v>
      </c>
      <c r="Y90" s="5" t="s">
        <v>1017</v>
      </c>
      <c r="Z90" s="8" t="s">
        <v>1018</v>
      </c>
      <c r="AA90" s="8" t="s">
        <v>595</v>
      </c>
      <c r="AB90" s="8">
        <v>941928020</v>
      </c>
      <c r="AC90" s="6">
        <f t="shared" si="8"/>
        <v>34</v>
      </c>
      <c r="AD90" s="23">
        <f t="shared" si="9"/>
        <v>161000</v>
      </c>
      <c r="AE90" s="23" t="s">
        <v>6</v>
      </c>
      <c r="AF90" s="17" t="str">
        <f t="shared" si="10"/>
        <v>NO APLICA</v>
      </c>
      <c r="AG90" s="6" t="s">
        <v>400</v>
      </c>
      <c r="AH90" s="39" t="s">
        <v>960</v>
      </c>
      <c r="AI90" s="22" t="s">
        <v>558</v>
      </c>
      <c r="AJ90" s="174" t="s">
        <v>492</v>
      </c>
    </row>
    <row r="91" spans="1:36" ht="15.45" customHeight="1">
      <c r="A91" s="168">
        <v>55913</v>
      </c>
      <c r="B91" s="8" t="s">
        <v>320</v>
      </c>
      <c r="C91" s="5" t="s">
        <v>321</v>
      </c>
      <c r="D91" s="39" t="s">
        <v>647</v>
      </c>
      <c r="E91" s="6" t="s">
        <v>648</v>
      </c>
      <c r="F91" s="6" t="s">
        <v>649</v>
      </c>
      <c r="G91" s="6">
        <v>968566439</v>
      </c>
      <c r="H91" s="18">
        <v>45608</v>
      </c>
      <c r="I91" s="21">
        <v>0.80694444444444446</v>
      </c>
      <c r="J91" s="6" t="s">
        <v>373</v>
      </c>
      <c r="K91" s="15">
        <f t="shared" si="6"/>
        <v>1</v>
      </c>
      <c r="L91" s="6" t="s">
        <v>398</v>
      </c>
      <c r="M91" s="6" t="s">
        <v>6</v>
      </c>
      <c r="N91" s="6" t="b">
        <f t="shared" si="7"/>
        <v>0</v>
      </c>
      <c r="O91" s="6" t="s">
        <v>1025</v>
      </c>
      <c r="P91" s="6">
        <v>100790034</v>
      </c>
      <c r="Q91" s="6" t="s">
        <v>6</v>
      </c>
      <c r="R91" s="6" t="s">
        <v>1026</v>
      </c>
      <c r="S91" s="16">
        <f t="shared" si="11"/>
        <v>25000</v>
      </c>
      <c r="T91" s="6" t="s">
        <v>400</v>
      </c>
      <c r="U91" s="6" t="s">
        <v>766</v>
      </c>
      <c r="V91" s="6" t="s">
        <v>1027</v>
      </c>
      <c r="W91" s="18">
        <v>45640</v>
      </c>
      <c r="X91" s="78">
        <v>0.95833333333333337</v>
      </c>
      <c r="Y91" s="5" t="s">
        <v>1017</v>
      </c>
      <c r="Z91" s="8" t="s">
        <v>1018</v>
      </c>
      <c r="AA91" s="8" t="s">
        <v>595</v>
      </c>
      <c r="AB91" s="8">
        <v>941928020</v>
      </c>
      <c r="AC91" s="6">
        <f t="shared" si="8"/>
        <v>33</v>
      </c>
      <c r="AD91" s="23">
        <f t="shared" si="9"/>
        <v>156000</v>
      </c>
      <c r="AE91" s="23" t="s">
        <v>6</v>
      </c>
      <c r="AF91" s="17" t="str">
        <f t="shared" si="10"/>
        <v>NO APLICA</v>
      </c>
      <c r="AG91" s="6" t="s">
        <v>400</v>
      </c>
      <c r="AH91" s="39" t="s">
        <v>960</v>
      </c>
      <c r="AI91" s="22" t="s">
        <v>558</v>
      </c>
      <c r="AJ91" s="174" t="s">
        <v>492</v>
      </c>
    </row>
    <row r="92" spans="1:36" ht="15.45" customHeight="1">
      <c r="A92" s="168">
        <v>55914</v>
      </c>
      <c r="B92" s="8" t="s">
        <v>320</v>
      </c>
      <c r="C92" s="5" t="s">
        <v>321</v>
      </c>
      <c r="D92" s="39" t="s">
        <v>635</v>
      </c>
      <c r="E92" s="6" t="s">
        <v>636</v>
      </c>
      <c r="F92" s="6" t="s">
        <v>637</v>
      </c>
      <c r="G92" s="6">
        <v>988364635</v>
      </c>
      <c r="H92" s="18">
        <v>45608</v>
      </c>
      <c r="I92" s="21">
        <v>0.80902777777777779</v>
      </c>
      <c r="J92" s="6" t="s">
        <v>373</v>
      </c>
      <c r="K92" s="15">
        <f t="shared" si="6"/>
        <v>1</v>
      </c>
      <c r="L92" s="6" t="s">
        <v>398</v>
      </c>
      <c r="M92" s="6" t="s">
        <v>6</v>
      </c>
      <c r="N92" s="6" t="b">
        <f t="shared" si="7"/>
        <v>0</v>
      </c>
      <c r="O92" s="6" t="s">
        <v>1028</v>
      </c>
      <c r="P92" s="6">
        <v>100790039</v>
      </c>
      <c r="Q92" s="6" t="s">
        <v>6</v>
      </c>
      <c r="R92" s="6" t="s">
        <v>1029</v>
      </c>
      <c r="S92" s="16">
        <f t="shared" si="11"/>
        <v>25000</v>
      </c>
      <c r="T92" s="6" t="s">
        <v>400</v>
      </c>
      <c r="U92" s="6" t="s">
        <v>766</v>
      </c>
      <c r="V92" s="6" t="s">
        <v>1030</v>
      </c>
      <c r="W92" s="18">
        <v>45640</v>
      </c>
      <c r="X92" s="78">
        <v>0.9375</v>
      </c>
      <c r="Y92" s="5" t="s">
        <v>1031</v>
      </c>
      <c r="Z92" s="8" t="s">
        <v>1032</v>
      </c>
      <c r="AA92" s="8" t="s">
        <v>1033</v>
      </c>
      <c r="AB92" s="8">
        <v>973592739</v>
      </c>
      <c r="AC92" s="6">
        <f t="shared" si="8"/>
        <v>33</v>
      </c>
      <c r="AD92" s="23">
        <f t="shared" si="9"/>
        <v>156000</v>
      </c>
      <c r="AE92" s="23" t="s">
        <v>6</v>
      </c>
      <c r="AF92" s="17" t="str">
        <f t="shared" si="10"/>
        <v>NO APLICA</v>
      </c>
      <c r="AG92" s="6" t="s">
        <v>400</v>
      </c>
      <c r="AH92" s="39" t="s">
        <v>1034</v>
      </c>
      <c r="AI92" s="22" t="s">
        <v>558</v>
      </c>
      <c r="AJ92" s="174" t="s">
        <v>492</v>
      </c>
    </row>
    <row r="93" spans="1:36" ht="15.45" customHeight="1">
      <c r="A93" s="168">
        <v>55915</v>
      </c>
      <c r="B93" s="8" t="s">
        <v>320</v>
      </c>
      <c r="C93" s="5" t="s">
        <v>321</v>
      </c>
      <c r="D93" s="39" t="s">
        <v>673</v>
      </c>
      <c r="E93" s="6" t="s">
        <v>674</v>
      </c>
      <c r="F93" s="6" t="s">
        <v>675</v>
      </c>
      <c r="G93" s="6">
        <v>992654499</v>
      </c>
      <c r="H93" s="18">
        <v>45608</v>
      </c>
      <c r="I93" s="21">
        <v>0.81805555555555554</v>
      </c>
      <c r="J93" s="6" t="s">
        <v>373</v>
      </c>
      <c r="K93" s="15">
        <f t="shared" si="6"/>
        <v>1</v>
      </c>
      <c r="L93" s="6" t="s">
        <v>398</v>
      </c>
      <c r="M93" s="6" t="s">
        <v>6</v>
      </c>
      <c r="N93" s="6" t="b">
        <f t="shared" si="7"/>
        <v>0</v>
      </c>
      <c r="O93" s="6" t="s">
        <v>1035</v>
      </c>
      <c r="P93" s="6">
        <v>100790048</v>
      </c>
      <c r="Q93" s="6" t="s">
        <v>6</v>
      </c>
      <c r="R93" s="6" t="s">
        <v>1036</v>
      </c>
      <c r="S93" s="16">
        <f t="shared" si="11"/>
        <v>25000</v>
      </c>
      <c r="T93" s="6" t="s">
        <v>400</v>
      </c>
      <c r="U93" s="6" t="s">
        <v>766</v>
      </c>
      <c r="V93" s="6" t="s">
        <v>1037</v>
      </c>
      <c r="W93" s="18">
        <v>45640</v>
      </c>
      <c r="X93" s="78">
        <v>0.90347222222222223</v>
      </c>
      <c r="Y93" s="5" t="s">
        <v>1017</v>
      </c>
      <c r="Z93" s="8" t="s">
        <v>1018</v>
      </c>
      <c r="AA93" s="8" t="s">
        <v>595</v>
      </c>
      <c r="AB93" s="8">
        <v>941928020</v>
      </c>
      <c r="AC93" s="6">
        <f t="shared" si="8"/>
        <v>33</v>
      </c>
      <c r="AD93" s="23">
        <f t="shared" si="9"/>
        <v>156000</v>
      </c>
      <c r="AE93" s="23" t="s">
        <v>6</v>
      </c>
      <c r="AF93" s="17" t="str">
        <f t="shared" si="10"/>
        <v>NO APLICA</v>
      </c>
      <c r="AG93" s="6" t="s">
        <v>400</v>
      </c>
      <c r="AH93" s="39" t="s">
        <v>960</v>
      </c>
      <c r="AI93" s="22" t="s">
        <v>558</v>
      </c>
      <c r="AJ93" s="174" t="s">
        <v>492</v>
      </c>
    </row>
    <row r="94" spans="1:36" ht="15.45" customHeight="1">
      <c r="A94" s="168">
        <v>55917</v>
      </c>
      <c r="B94" s="8" t="s">
        <v>320</v>
      </c>
      <c r="C94" s="5" t="s">
        <v>321</v>
      </c>
      <c r="D94" s="46" t="s">
        <v>746</v>
      </c>
      <c r="E94" s="27" t="s">
        <v>747</v>
      </c>
      <c r="F94" s="29" t="s">
        <v>748</v>
      </c>
      <c r="G94" s="27">
        <v>993623791</v>
      </c>
      <c r="H94" s="18">
        <v>45608</v>
      </c>
      <c r="I94" s="21">
        <v>0.83819444444444446</v>
      </c>
      <c r="J94" s="6" t="s">
        <v>373</v>
      </c>
      <c r="K94" s="15">
        <f t="shared" si="6"/>
        <v>1</v>
      </c>
      <c r="L94" s="6" t="s">
        <v>398</v>
      </c>
      <c r="M94" s="6" t="s">
        <v>6</v>
      </c>
      <c r="N94" s="6" t="b">
        <f t="shared" si="7"/>
        <v>0</v>
      </c>
      <c r="O94" s="6" t="s">
        <v>1038</v>
      </c>
      <c r="P94" s="6" t="s">
        <v>1039</v>
      </c>
      <c r="Q94" s="6" t="s">
        <v>6</v>
      </c>
      <c r="R94" s="6" t="s">
        <v>1040</v>
      </c>
      <c r="S94" s="16">
        <f t="shared" si="11"/>
        <v>25000</v>
      </c>
      <c r="T94" s="6" t="s">
        <v>400</v>
      </c>
      <c r="U94" s="6" t="s">
        <v>766</v>
      </c>
      <c r="V94" s="6" t="s">
        <v>1041</v>
      </c>
      <c r="W94" s="18">
        <v>45640</v>
      </c>
      <c r="X94" s="78">
        <v>0.83611111111111114</v>
      </c>
      <c r="Y94" s="25" t="s">
        <v>1042</v>
      </c>
      <c r="Z94" s="24" t="s">
        <v>1043</v>
      </c>
      <c r="AA94" s="24" t="s">
        <v>1044</v>
      </c>
      <c r="AB94" s="24">
        <v>933294463</v>
      </c>
      <c r="AC94" s="15">
        <f t="shared" si="8"/>
        <v>33</v>
      </c>
      <c r="AD94" s="23">
        <f t="shared" si="9"/>
        <v>156000</v>
      </c>
      <c r="AE94" s="16" t="s">
        <v>6</v>
      </c>
      <c r="AF94" s="17" t="s">
        <v>1045</v>
      </c>
      <c r="AG94" s="6" t="s">
        <v>400</v>
      </c>
      <c r="AH94" s="39" t="s">
        <v>1034</v>
      </c>
      <c r="AI94" s="22" t="s">
        <v>558</v>
      </c>
      <c r="AJ94" s="174" t="s">
        <v>492</v>
      </c>
    </row>
    <row r="95" spans="1:36" ht="15.45" customHeight="1">
      <c r="A95" s="168">
        <v>55921</v>
      </c>
      <c r="B95" s="8" t="s">
        <v>245</v>
      </c>
      <c r="C95" s="5" t="s">
        <v>246</v>
      </c>
      <c r="D95" s="39" t="s">
        <v>977</v>
      </c>
      <c r="E95" s="6" t="s">
        <v>978</v>
      </c>
      <c r="F95" s="6" t="s">
        <v>979</v>
      </c>
      <c r="G95" s="6">
        <v>940233947</v>
      </c>
      <c r="H95" s="18">
        <v>45608</v>
      </c>
      <c r="I95" s="21">
        <v>0.85555555555555551</v>
      </c>
      <c r="J95" s="6" t="s">
        <v>373</v>
      </c>
      <c r="K95" s="15">
        <f t="shared" si="6"/>
        <v>1</v>
      </c>
      <c r="L95" s="6" t="s">
        <v>398</v>
      </c>
      <c r="M95" s="6" t="s">
        <v>6</v>
      </c>
      <c r="N95" s="6" t="b">
        <f t="shared" si="7"/>
        <v>0</v>
      </c>
      <c r="O95" s="6" t="s">
        <v>1046</v>
      </c>
      <c r="P95" s="6">
        <v>24779164</v>
      </c>
      <c r="Q95" s="6" t="s">
        <v>6</v>
      </c>
      <c r="R95" s="6" t="s">
        <v>1047</v>
      </c>
      <c r="S95" s="16">
        <f t="shared" si="11"/>
        <v>25000</v>
      </c>
      <c r="T95" s="6" t="s">
        <v>400</v>
      </c>
      <c r="U95" s="6" t="s">
        <v>547</v>
      </c>
      <c r="V95" s="6" t="s">
        <v>1048</v>
      </c>
      <c r="W95" s="18"/>
      <c r="X95" s="78"/>
      <c r="Y95" s="8"/>
      <c r="Z95" s="8"/>
      <c r="AA95" s="8"/>
      <c r="AB95" s="8"/>
      <c r="AC95" s="6" t="str">
        <f t="shared" si="8"/>
        <v/>
      </c>
      <c r="AD95" s="23" t="str">
        <f t="shared" si="9"/>
        <v/>
      </c>
      <c r="AE95" s="23"/>
      <c r="AF95" s="17" t="str">
        <f t="shared" ref="AF95:AF158" si="12">IFERROR(IF(AD95="","",IF(AE95="NO","NO APLICA",IF(AE95="SI",AD95*1.19,""))), "")</f>
        <v/>
      </c>
      <c r="AG95" s="6"/>
      <c r="AH95" s="39"/>
      <c r="AI95" s="22" t="s">
        <v>983</v>
      </c>
      <c r="AJ95" s="174" t="s">
        <v>492</v>
      </c>
    </row>
    <row r="96" spans="1:36" ht="15.45" customHeight="1">
      <c r="A96" s="168">
        <v>55922</v>
      </c>
      <c r="B96" s="8" t="s">
        <v>245</v>
      </c>
      <c r="C96" s="5" t="s">
        <v>246</v>
      </c>
      <c r="D96" s="39" t="s">
        <v>990</v>
      </c>
      <c r="E96" s="6" t="s">
        <v>991</v>
      </c>
      <c r="F96" s="6" t="s">
        <v>992</v>
      </c>
      <c r="G96" s="6">
        <v>994345393</v>
      </c>
      <c r="H96" s="18">
        <v>45608</v>
      </c>
      <c r="I96" s="21">
        <v>0.85763888888888884</v>
      </c>
      <c r="J96" s="6" t="s">
        <v>373</v>
      </c>
      <c r="K96" s="15">
        <f t="shared" si="6"/>
        <v>1</v>
      </c>
      <c r="L96" s="6" t="s">
        <v>398</v>
      </c>
      <c r="M96" s="6" t="s">
        <v>6</v>
      </c>
      <c r="N96" s="6" t="b">
        <f t="shared" si="7"/>
        <v>0</v>
      </c>
      <c r="O96" s="6" t="s">
        <v>1049</v>
      </c>
      <c r="P96" s="6">
        <v>24779162</v>
      </c>
      <c r="Q96" s="6" t="s">
        <v>6</v>
      </c>
      <c r="R96" s="6" t="s">
        <v>1050</v>
      </c>
      <c r="S96" s="16">
        <f t="shared" si="11"/>
        <v>25000</v>
      </c>
      <c r="T96" s="6" t="s">
        <v>400</v>
      </c>
      <c r="U96" s="6" t="s">
        <v>547</v>
      </c>
      <c r="V96" s="6" t="s">
        <v>1051</v>
      </c>
      <c r="W96" s="18"/>
      <c r="X96" s="78"/>
      <c r="Y96" s="8"/>
      <c r="Z96" s="8"/>
      <c r="AA96" s="8"/>
      <c r="AB96" s="8"/>
      <c r="AC96" s="6" t="str">
        <f t="shared" si="8"/>
        <v/>
      </c>
      <c r="AD96" s="23" t="str">
        <f t="shared" si="9"/>
        <v/>
      </c>
      <c r="AE96" s="23"/>
      <c r="AF96" s="17" t="str">
        <f t="shared" si="12"/>
        <v/>
      </c>
      <c r="AG96" s="6"/>
      <c r="AH96" s="39"/>
      <c r="AI96" s="22" t="s">
        <v>983</v>
      </c>
      <c r="AJ96" s="174" t="s">
        <v>492</v>
      </c>
    </row>
    <row r="97" spans="1:36" ht="15.45" customHeight="1">
      <c r="A97" s="168">
        <v>55923</v>
      </c>
      <c r="B97" s="8" t="s">
        <v>245</v>
      </c>
      <c r="C97" s="5" t="s">
        <v>246</v>
      </c>
      <c r="D97" s="39" t="s">
        <v>984</v>
      </c>
      <c r="E97" s="6" t="s">
        <v>985</v>
      </c>
      <c r="F97" s="6" t="s">
        <v>986</v>
      </c>
      <c r="G97" s="6">
        <v>944666949</v>
      </c>
      <c r="H97" s="18">
        <v>45608</v>
      </c>
      <c r="I97" s="21">
        <v>0.85902777777777772</v>
      </c>
      <c r="J97" s="6" t="s">
        <v>373</v>
      </c>
      <c r="K97" s="15">
        <f t="shared" si="6"/>
        <v>1</v>
      </c>
      <c r="L97" s="6" t="s">
        <v>398</v>
      </c>
      <c r="M97" s="6" t="s">
        <v>6</v>
      </c>
      <c r="N97" s="6" t="b">
        <f t="shared" si="7"/>
        <v>0</v>
      </c>
      <c r="O97" s="6" t="s">
        <v>1052</v>
      </c>
      <c r="P97" s="6">
        <v>24779165</v>
      </c>
      <c r="Q97" s="6" t="s">
        <v>6</v>
      </c>
      <c r="R97" s="6" t="s">
        <v>1053</v>
      </c>
      <c r="S97" s="16">
        <f t="shared" si="11"/>
        <v>25000</v>
      </c>
      <c r="T97" s="6" t="s">
        <v>400</v>
      </c>
      <c r="U97" s="6" t="s">
        <v>547</v>
      </c>
      <c r="V97" s="6" t="s">
        <v>1054</v>
      </c>
      <c r="W97" s="18"/>
      <c r="X97" s="78"/>
      <c r="Y97" s="8"/>
      <c r="Z97" s="8"/>
      <c r="AA97" s="8"/>
      <c r="AB97" s="8"/>
      <c r="AC97" s="6" t="str">
        <f t="shared" si="8"/>
        <v/>
      </c>
      <c r="AD97" s="23" t="str">
        <f t="shared" si="9"/>
        <v/>
      </c>
      <c r="AE97" s="23"/>
      <c r="AF97" s="17" t="str">
        <f t="shared" si="12"/>
        <v/>
      </c>
      <c r="AG97" s="6"/>
      <c r="AH97" s="39"/>
      <c r="AI97" s="22" t="s">
        <v>983</v>
      </c>
      <c r="AJ97" s="174" t="s">
        <v>492</v>
      </c>
    </row>
    <row r="98" spans="1:36" ht="15.45" customHeight="1">
      <c r="A98" s="168">
        <v>55924</v>
      </c>
      <c r="B98" s="8" t="s">
        <v>245</v>
      </c>
      <c r="C98" s="5" t="s">
        <v>246</v>
      </c>
      <c r="D98" s="39" t="s">
        <v>1002</v>
      </c>
      <c r="E98" s="6" t="s">
        <v>1003</v>
      </c>
      <c r="F98" s="6" t="s">
        <v>1004</v>
      </c>
      <c r="G98" s="6">
        <v>942723548</v>
      </c>
      <c r="H98" s="18">
        <v>45608</v>
      </c>
      <c r="I98" s="21">
        <v>0.86111111111111116</v>
      </c>
      <c r="J98" s="6" t="s">
        <v>373</v>
      </c>
      <c r="K98" s="15">
        <f t="shared" si="6"/>
        <v>1</v>
      </c>
      <c r="L98" s="6" t="s">
        <v>398</v>
      </c>
      <c r="M98" s="6" t="s">
        <v>6</v>
      </c>
      <c r="N98" s="6" t="b">
        <f t="shared" si="7"/>
        <v>0</v>
      </c>
      <c r="O98" s="6" t="s">
        <v>1055</v>
      </c>
      <c r="P98" s="6">
        <v>24779173</v>
      </c>
      <c r="Q98" s="6" t="s">
        <v>6</v>
      </c>
      <c r="R98" s="6" t="s">
        <v>1056</v>
      </c>
      <c r="S98" s="16">
        <f t="shared" si="11"/>
        <v>25000</v>
      </c>
      <c r="T98" s="6" t="s">
        <v>400</v>
      </c>
      <c r="U98" s="6" t="s">
        <v>547</v>
      </c>
      <c r="V98" s="6" t="s">
        <v>1057</v>
      </c>
      <c r="W98" s="18"/>
      <c r="X98" s="78"/>
      <c r="Y98" s="8"/>
      <c r="Z98" s="8"/>
      <c r="AA98" s="8"/>
      <c r="AB98" s="8"/>
      <c r="AC98" s="6" t="str">
        <f t="shared" si="8"/>
        <v/>
      </c>
      <c r="AD98" s="23" t="str">
        <f t="shared" si="9"/>
        <v/>
      </c>
      <c r="AE98" s="23"/>
      <c r="AF98" s="17" t="str">
        <f t="shared" si="12"/>
        <v/>
      </c>
      <c r="AG98" s="6"/>
      <c r="AH98" s="39"/>
      <c r="AI98" s="22" t="s">
        <v>983</v>
      </c>
      <c r="AJ98" s="174" t="s">
        <v>492</v>
      </c>
    </row>
    <row r="99" spans="1:36" ht="15.45" customHeight="1">
      <c r="A99" s="168">
        <v>55925</v>
      </c>
      <c r="B99" s="8" t="s">
        <v>245</v>
      </c>
      <c r="C99" s="5" t="s">
        <v>246</v>
      </c>
      <c r="D99" s="39" t="s">
        <v>1008</v>
      </c>
      <c r="E99" s="6" t="s">
        <v>1009</v>
      </c>
      <c r="F99" s="6" t="s">
        <v>1010</v>
      </c>
      <c r="G99" s="6">
        <v>991915508</v>
      </c>
      <c r="H99" s="18">
        <v>45608</v>
      </c>
      <c r="I99" s="21">
        <v>0.8618055555555556</v>
      </c>
      <c r="J99" s="6" t="s">
        <v>373</v>
      </c>
      <c r="K99" s="15">
        <f t="shared" si="6"/>
        <v>1</v>
      </c>
      <c r="L99" s="6" t="s">
        <v>398</v>
      </c>
      <c r="M99" s="6" t="s">
        <v>6</v>
      </c>
      <c r="N99" s="6" t="b">
        <f t="shared" si="7"/>
        <v>0</v>
      </c>
      <c r="O99" s="6" t="s">
        <v>1058</v>
      </c>
      <c r="P99" s="6">
        <v>24779174</v>
      </c>
      <c r="Q99" s="6" t="s">
        <v>6</v>
      </c>
      <c r="R99" s="6" t="s">
        <v>1059</v>
      </c>
      <c r="S99" s="16">
        <f t="shared" si="11"/>
        <v>25000</v>
      </c>
      <c r="T99" s="6" t="s">
        <v>400</v>
      </c>
      <c r="U99" s="6" t="s">
        <v>547</v>
      </c>
      <c r="V99" s="6" t="s">
        <v>1060</v>
      </c>
      <c r="W99" s="18"/>
      <c r="X99" s="78"/>
      <c r="Y99" s="8"/>
      <c r="Z99" s="8"/>
      <c r="AA99" s="8"/>
      <c r="AB99" s="8"/>
      <c r="AC99" s="6" t="str">
        <f t="shared" si="8"/>
        <v/>
      </c>
      <c r="AD99" s="23" t="str">
        <f t="shared" si="9"/>
        <v/>
      </c>
      <c r="AE99" s="23"/>
      <c r="AF99" s="17" t="str">
        <f t="shared" si="12"/>
        <v/>
      </c>
      <c r="AG99" s="6"/>
      <c r="AH99" s="39"/>
      <c r="AI99" s="22" t="s">
        <v>983</v>
      </c>
      <c r="AJ99" s="174" t="s">
        <v>492</v>
      </c>
    </row>
    <row r="100" spans="1:36" ht="15.45" customHeight="1">
      <c r="A100" s="168">
        <v>55927</v>
      </c>
      <c r="B100" s="8" t="s">
        <v>245</v>
      </c>
      <c r="C100" s="5" t="s">
        <v>246</v>
      </c>
      <c r="D100" s="39" t="s">
        <v>977</v>
      </c>
      <c r="E100" s="6" t="s">
        <v>978</v>
      </c>
      <c r="F100" s="6" t="s">
        <v>979</v>
      </c>
      <c r="G100" s="6">
        <v>940233947</v>
      </c>
      <c r="H100" s="18">
        <v>45608</v>
      </c>
      <c r="I100" s="21">
        <v>0.89583333333333337</v>
      </c>
      <c r="J100" s="6" t="s">
        <v>373</v>
      </c>
      <c r="K100" s="15">
        <f t="shared" si="6"/>
        <v>1</v>
      </c>
      <c r="L100" s="6" t="s">
        <v>398</v>
      </c>
      <c r="M100" s="6" t="s">
        <v>6</v>
      </c>
      <c r="N100" s="6" t="b">
        <f t="shared" si="7"/>
        <v>0</v>
      </c>
      <c r="O100" s="6" t="s">
        <v>1061</v>
      </c>
      <c r="P100" s="6">
        <v>24779193</v>
      </c>
      <c r="Q100" s="6" t="s">
        <v>6</v>
      </c>
      <c r="R100" s="6" t="s">
        <v>1062</v>
      </c>
      <c r="S100" s="16">
        <f t="shared" si="11"/>
        <v>25000</v>
      </c>
      <c r="T100" s="6" t="s">
        <v>400</v>
      </c>
      <c r="U100" s="6" t="s">
        <v>524</v>
      </c>
      <c r="V100" s="6" t="s">
        <v>1063</v>
      </c>
      <c r="W100" s="18"/>
      <c r="X100" s="78"/>
      <c r="Y100" s="8"/>
      <c r="Z100" s="8"/>
      <c r="AA100" s="8"/>
      <c r="AB100" s="8"/>
      <c r="AC100" s="6" t="str">
        <f t="shared" si="8"/>
        <v/>
      </c>
      <c r="AD100" s="23" t="str">
        <f t="shared" si="9"/>
        <v/>
      </c>
      <c r="AE100" s="23"/>
      <c r="AF100" s="17" t="str">
        <f t="shared" si="12"/>
        <v/>
      </c>
      <c r="AG100" s="6"/>
      <c r="AH100" s="39"/>
      <c r="AI100" s="22" t="s">
        <v>983</v>
      </c>
      <c r="AJ100" s="174" t="s">
        <v>492</v>
      </c>
    </row>
    <row r="101" spans="1:36" ht="15.45" customHeight="1">
      <c r="A101" s="168">
        <v>55928</v>
      </c>
      <c r="B101" s="8" t="s">
        <v>245</v>
      </c>
      <c r="C101" s="5" t="s">
        <v>246</v>
      </c>
      <c r="D101" s="39" t="s">
        <v>990</v>
      </c>
      <c r="E101" s="6" t="s">
        <v>991</v>
      </c>
      <c r="F101" s="6" t="s">
        <v>992</v>
      </c>
      <c r="G101" s="6">
        <v>994345393</v>
      </c>
      <c r="H101" s="18">
        <v>45608</v>
      </c>
      <c r="I101" s="21">
        <v>0.89861111111111114</v>
      </c>
      <c r="J101" s="6" t="s">
        <v>373</v>
      </c>
      <c r="K101" s="15">
        <f t="shared" si="6"/>
        <v>1</v>
      </c>
      <c r="L101" s="6" t="s">
        <v>398</v>
      </c>
      <c r="M101" s="6" t="s">
        <v>6</v>
      </c>
      <c r="N101" s="6" t="b">
        <f t="shared" si="7"/>
        <v>0</v>
      </c>
      <c r="O101" s="6" t="s">
        <v>1064</v>
      </c>
      <c r="P101" s="6">
        <v>24779194</v>
      </c>
      <c r="Q101" s="6" t="s">
        <v>6</v>
      </c>
      <c r="R101" s="6" t="s">
        <v>1065</v>
      </c>
      <c r="S101" s="16">
        <f t="shared" si="11"/>
        <v>25000</v>
      </c>
      <c r="T101" s="6" t="s">
        <v>400</v>
      </c>
      <c r="U101" s="6" t="s">
        <v>524</v>
      </c>
      <c r="V101" s="6" t="s">
        <v>1066</v>
      </c>
      <c r="W101" s="18"/>
      <c r="X101" s="78"/>
      <c r="Y101" s="8"/>
      <c r="Z101" s="8"/>
      <c r="AA101" s="8"/>
      <c r="AB101" s="8"/>
      <c r="AC101" s="6" t="str">
        <f t="shared" si="8"/>
        <v/>
      </c>
      <c r="AD101" s="23" t="str">
        <f t="shared" si="9"/>
        <v/>
      </c>
      <c r="AE101" s="23"/>
      <c r="AF101" s="17" t="str">
        <f t="shared" si="12"/>
        <v/>
      </c>
      <c r="AG101" s="6"/>
      <c r="AH101" s="39"/>
      <c r="AI101" s="22" t="s">
        <v>983</v>
      </c>
      <c r="AJ101" s="174" t="s">
        <v>492</v>
      </c>
    </row>
    <row r="102" spans="1:36" ht="15.45" customHeight="1">
      <c r="A102" s="168">
        <v>55929</v>
      </c>
      <c r="B102" s="8" t="s">
        <v>245</v>
      </c>
      <c r="C102" s="5" t="s">
        <v>246</v>
      </c>
      <c r="D102" s="39" t="s">
        <v>984</v>
      </c>
      <c r="E102" s="6" t="s">
        <v>985</v>
      </c>
      <c r="F102" s="6" t="s">
        <v>986</v>
      </c>
      <c r="G102" s="6">
        <v>944666949</v>
      </c>
      <c r="H102" s="18">
        <v>45608</v>
      </c>
      <c r="I102" s="21">
        <v>0.90277777777777779</v>
      </c>
      <c r="J102" s="6" t="s">
        <v>373</v>
      </c>
      <c r="K102" s="15">
        <f t="shared" si="6"/>
        <v>1</v>
      </c>
      <c r="L102" s="6" t="s">
        <v>398</v>
      </c>
      <c r="M102" s="6" t="s">
        <v>6</v>
      </c>
      <c r="N102" s="6" t="b">
        <f t="shared" si="7"/>
        <v>0</v>
      </c>
      <c r="O102" s="6" t="s">
        <v>1067</v>
      </c>
      <c r="P102" s="6">
        <v>24779195</v>
      </c>
      <c r="Q102" s="6" t="s">
        <v>6</v>
      </c>
      <c r="R102" s="6" t="s">
        <v>1068</v>
      </c>
      <c r="S102" s="16">
        <f t="shared" si="11"/>
        <v>25000</v>
      </c>
      <c r="T102" s="6" t="s">
        <v>400</v>
      </c>
      <c r="U102" s="6" t="s">
        <v>524</v>
      </c>
      <c r="V102" s="6" t="s">
        <v>1069</v>
      </c>
      <c r="W102" s="18"/>
      <c r="X102" s="78"/>
      <c r="Y102" s="8"/>
      <c r="Z102" s="8"/>
      <c r="AA102" s="8"/>
      <c r="AB102" s="8"/>
      <c r="AC102" s="6" t="str">
        <f t="shared" si="8"/>
        <v/>
      </c>
      <c r="AD102" s="23" t="str">
        <f t="shared" si="9"/>
        <v/>
      </c>
      <c r="AE102" s="23"/>
      <c r="AF102" s="17" t="str">
        <f t="shared" si="12"/>
        <v/>
      </c>
      <c r="AG102" s="6"/>
      <c r="AH102" s="39"/>
      <c r="AI102" s="22" t="s">
        <v>983</v>
      </c>
      <c r="AJ102" s="174" t="s">
        <v>492</v>
      </c>
    </row>
    <row r="103" spans="1:36" ht="15.45" customHeight="1">
      <c r="A103" s="168">
        <v>55930</v>
      </c>
      <c r="B103" s="8" t="s">
        <v>245</v>
      </c>
      <c r="C103" s="5" t="s">
        <v>246</v>
      </c>
      <c r="D103" s="39" t="s">
        <v>1002</v>
      </c>
      <c r="E103" s="6" t="s">
        <v>1003</v>
      </c>
      <c r="F103" s="6" t="s">
        <v>1004</v>
      </c>
      <c r="G103" s="6">
        <v>942723548</v>
      </c>
      <c r="H103" s="18">
        <v>45608</v>
      </c>
      <c r="I103" s="21">
        <v>0.90347222222222223</v>
      </c>
      <c r="J103" s="6" t="s">
        <v>373</v>
      </c>
      <c r="K103" s="15">
        <f t="shared" si="6"/>
        <v>1</v>
      </c>
      <c r="L103" s="6" t="s">
        <v>398</v>
      </c>
      <c r="M103" s="6" t="s">
        <v>6</v>
      </c>
      <c r="N103" s="6" t="b">
        <f t="shared" si="7"/>
        <v>0</v>
      </c>
      <c r="O103" s="6" t="s">
        <v>1070</v>
      </c>
      <c r="P103" s="6">
        <v>24779196</v>
      </c>
      <c r="Q103" s="6" t="s">
        <v>6</v>
      </c>
      <c r="R103" s="6" t="s">
        <v>1071</v>
      </c>
      <c r="S103" s="16">
        <f t="shared" si="11"/>
        <v>25000</v>
      </c>
      <c r="T103" s="6" t="s">
        <v>400</v>
      </c>
      <c r="U103" s="6" t="s">
        <v>524</v>
      </c>
      <c r="V103" s="6" t="s">
        <v>1072</v>
      </c>
      <c r="W103" s="18"/>
      <c r="X103" s="78"/>
      <c r="Y103" s="8"/>
      <c r="Z103" s="8"/>
      <c r="AA103" s="8"/>
      <c r="AB103" s="8"/>
      <c r="AC103" s="6" t="str">
        <f t="shared" si="8"/>
        <v/>
      </c>
      <c r="AD103" s="23" t="str">
        <f t="shared" si="9"/>
        <v/>
      </c>
      <c r="AE103" s="23"/>
      <c r="AF103" s="17" t="str">
        <f t="shared" si="12"/>
        <v/>
      </c>
      <c r="AG103" s="6"/>
      <c r="AH103" s="39"/>
      <c r="AI103" s="22" t="s">
        <v>983</v>
      </c>
      <c r="AJ103" s="174" t="s">
        <v>492</v>
      </c>
    </row>
    <row r="104" spans="1:36" ht="15.45" customHeight="1">
      <c r="A104" s="168">
        <v>55931</v>
      </c>
      <c r="B104" s="8" t="s">
        <v>245</v>
      </c>
      <c r="C104" s="5" t="s">
        <v>246</v>
      </c>
      <c r="D104" s="39" t="s">
        <v>1008</v>
      </c>
      <c r="E104" s="6" t="s">
        <v>1009</v>
      </c>
      <c r="F104" s="6" t="s">
        <v>1010</v>
      </c>
      <c r="G104" s="6">
        <v>991915508</v>
      </c>
      <c r="H104" s="18">
        <v>45608</v>
      </c>
      <c r="I104" s="21">
        <v>0.90486111111111112</v>
      </c>
      <c r="J104" s="6" t="s">
        <v>373</v>
      </c>
      <c r="K104" s="15">
        <f t="shared" si="6"/>
        <v>1</v>
      </c>
      <c r="L104" s="6" t="s">
        <v>398</v>
      </c>
      <c r="M104" s="6" t="s">
        <v>6</v>
      </c>
      <c r="N104" s="6" t="b">
        <f t="shared" si="7"/>
        <v>0</v>
      </c>
      <c r="O104" s="6" t="s">
        <v>1073</v>
      </c>
      <c r="P104" s="6">
        <v>24779197</v>
      </c>
      <c r="Q104" s="6" t="s">
        <v>6</v>
      </c>
      <c r="R104" s="6" t="s">
        <v>1074</v>
      </c>
      <c r="S104" s="16">
        <f t="shared" si="11"/>
        <v>25000</v>
      </c>
      <c r="T104" s="6" t="s">
        <v>400</v>
      </c>
      <c r="U104" s="6" t="s">
        <v>524</v>
      </c>
      <c r="V104" s="6" t="s">
        <v>1075</v>
      </c>
      <c r="W104" s="18"/>
      <c r="X104" s="78"/>
      <c r="Y104" s="8"/>
      <c r="Z104" s="8"/>
      <c r="AA104" s="8"/>
      <c r="AB104" s="8"/>
      <c r="AC104" s="6" t="str">
        <f t="shared" si="8"/>
        <v/>
      </c>
      <c r="AD104" s="23" t="str">
        <f t="shared" si="9"/>
        <v/>
      </c>
      <c r="AE104" s="23"/>
      <c r="AF104" s="17" t="str">
        <f t="shared" si="12"/>
        <v/>
      </c>
      <c r="AG104" s="6"/>
      <c r="AH104" s="39"/>
      <c r="AI104" s="22" t="s">
        <v>983</v>
      </c>
      <c r="AJ104" s="174" t="s">
        <v>492</v>
      </c>
    </row>
    <row r="105" spans="1:36" ht="15.45" customHeight="1">
      <c r="A105" s="168">
        <v>55936</v>
      </c>
      <c r="B105" s="39" t="s">
        <v>245</v>
      </c>
      <c r="C105" s="5" t="s">
        <v>246</v>
      </c>
      <c r="D105" s="39" t="s">
        <v>1002</v>
      </c>
      <c r="E105" s="6" t="s">
        <v>1003</v>
      </c>
      <c r="F105" s="6" t="s">
        <v>1004</v>
      </c>
      <c r="G105" s="6">
        <v>942723548</v>
      </c>
      <c r="H105" s="18">
        <v>45609</v>
      </c>
      <c r="I105" s="21">
        <v>9.25</v>
      </c>
      <c r="J105" s="6" t="s">
        <v>373</v>
      </c>
      <c r="K105" s="15">
        <f t="shared" si="6"/>
        <v>1</v>
      </c>
      <c r="L105" s="6" t="s">
        <v>398</v>
      </c>
      <c r="M105" s="6" t="s">
        <v>6</v>
      </c>
      <c r="N105" s="6" t="b">
        <f t="shared" si="7"/>
        <v>0</v>
      </c>
      <c r="O105" s="6" t="s">
        <v>1076</v>
      </c>
      <c r="P105" s="6">
        <v>24779274</v>
      </c>
      <c r="Q105" s="6" t="s">
        <v>6</v>
      </c>
      <c r="R105" s="6" t="s">
        <v>1077</v>
      </c>
      <c r="S105" s="16">
        <f t="shared" si="11"/>
        <v>25000</v>
      </c>
      <c r="T105" s="6" t="s">
        <v>400</v>
      </c>
      <c r="U105" s="6" t="s">
        <v>542</v>
      </c>
      <c r="V105" s="6" t="s">
        <v>1078</v>
      </c>
      <c r="W105" s="18"/>
      <c r="X105" s="78"/>
      <c r="Y105" s="8"/>
      <c r="Z105" s="8"/>
      <c r="AA105" s="8"/>
      <c r="AB105" s="8"/>
      <c r="AC105" s="6" t="str">
        <f t="shared" si="8"/>
        <v/>
      </c>
      <c r="AD105" s="23" t="str">
        <f t="shared" si="9"/>
        <v/>
      </c>
      <c r="AE105" s="23"/>
      <c r="AF105" s="17" t="str">
        <f t="shared" si="12"/>
        <v/>
      </c>
      <c r="AG105" s="6"/>
      <c r="AH105" s="39"/>
      <c r="AI105" s="22" t="s">
        <v>983</v>
      </c>
      <c r="AJ105" s="174" t="s">
        <v>492</v>
      </c>
    </row>
    <row r="106" spans="1:36" ht="15.45" customHeight="1">
      <c r="A106" s="168">
        <v>55937</v>
      </c>
      <c r="B106" s="39" t="s">
        <v>245</v>
      </c>
      <c r="C106" s="5" t="s">
        <v>246</v>
      </c>
      <c r="D106" s="39" t="s">
        <v>1008</v>
      </c>
      <c r="E106" s="6" t="s">
        <v>1009</v>
      </c>
      <c r="F106" s="6" t="s">
        <v>1010</v>
      </c>
      <c r="G106" s="6">
        <v>991915508</v>
      </c>
      <c r="H106" s="18">
        <v>45609</v>
      </c>
      <c r="I106" s="21">
        <v>0.39374999999999999</v>
      </c>
      <c r="J106" s="6" t="s">
        <v>373</v>
      </c>
      <c r="K106" s="15">
        <f t="shared" si="6"/>
        <v>1</v>
      </c>
      <c r="L106" s="6" t="s">
        <v>398</v>
      </c>
      <c r="M106" s="6" t="s">
        <v>6</v>
      </c>
      <c r="N106" s="6" t="b">
        <f t="shared" si="7"/>
        <v>0</v>
      </c>
      <c r="O106" s="6" t="s">
        <v>1079</v>
      </c>
      <c r="P106" s="6">
        <v>24779276</v>
      </c>
      <c r="Q106" s="6" t="s">
        <v>6</v>
      </c>
      <c r="R106" s="6" t="s">
        <v>1080</v>
      </c>
      <c r="S106" s="16">
        <f t="shared" si="11"/>
        <v>25000</v>
      </c>
      <c r="T106" s="6" t="s">
        <v>400</v>
      </c>
      <c r="U106" s="6" t="s">
        <v>542</v>
      </c>
      <c r="V106" s="6" t="s">
        <v>1081</v>
      </c>
      <c r="W106" s="18"/>
      <c r="X106" s="78"/>
      <c r="Y106" s="8"/>
      <c r="Z106" s="8"/>
      <c r="AA106" s="8"/>
      <c r="AB106" s="8"/>
      <c r="AC106" s="6" t="str">
        <f t="shared" si="8"/>
        <v/>
      </c>
      <c r="AD106" s="23" t="str">
        <f t="shared" si="9"/>
        <v/>
      </c>
      <c r="AE106" s="23"/>
      <c r="AF106" s="17" t="str">
        <f t="shared" si="12"/>
        <v/>
      </c>
      <c r="AG106" s="6"/>
      <c r="AH106" s="39"/>
      <c r="AI106" s="22" t="s">
        <v>983</v>
      </c>
      <c r="AJ106" s="174" t="s">
        <v>492</v>
      </c>
    </row>
    <row r="107" spans="1:36" ht="15.45" customHeight="1">
      <c r="A107" s="168">
        <v>55938</v>
      </c>
      <c r="B107" s="39" t="s">
        <v>245</v>
      </c>
      <c r="C107" s="5" t="s">
        <v>246</v>
      </c>
      <c r="D107" s="39" t="s">
        <v>990</v>
      </c>
      <c r="E107" s="6" t="s">
        <v>991</v>
      </c>
      <c r="F107" s="6" t="s">
        <v>992</v>
      </c>
      <c r="G107" s="6">
        <v>994345393</v>
      </c>
      <c r="H107" s="18">
        <v>45609</v>
      </c>
      <c r="I107" s="21">
        <v>0.39583333333333331</v>
      </c>
      <c r="J107" s="6" t="s">
        <v>373</v>
      </c>
      <c r="K107" s="15">
        <f t="shared" si="6"/>
        <v>1</v>
      </c>
      <c r="L107" s="6" t="s">
        <v>398</v>
      </c>
      <c r="M107" s="6" t="s">
        <v>6</v>
      </c>
      <c r="N107" s="6" t="b">
        <f t="shared" si="7"/>
        <v>0</v>
      </c>
      <c r="O107" s="6" t="s">
        <v>1082</v>
      </c>
      <c r="P107" s="6">
        <v>24779279</v>
      </c>
      <c r="Q107" s="6" t="s">
        <v>6</v>
      </c>
      <c r="R107" s="6" t="s">
        <v>1083</v>
      </c>
      <c r="S107" s="16">
        <f t="shared" si="11"/>
        <v>25000</v>
      </c>
      <c r="T107" s="6" t="s">
        <v>400</v>
      </c>
      <c r="U107" s="6" t="s">
        <v>542</v>
      </c>
      <c r="V107" s="6" t="s">
        <v>1084</v>
      </c>
      <c r="W107" s="18"/>
      <c r="X107" s="78"/>
      <c r="Y107" s="8"/>
      <c r="Z107" s="8"/>
      <c r="AA107" s="8"/>
      <c r="AB107" s="8"/>
      <c r="AC107" s="6" t="str">
        <f t="shared" si="8"/>
        <v/>
      </c>
      <c r="AD107" s="23" t="str">
        <f t="shared" si="9"/>
        <v/>
      </c>
      <c r="AE107" s="23"/>
      <c r="AF107" s="17" t="str">
        <f t="shared" si="12"/>
        <v/>
      </c>
      <c r="AG107" s="6"/>
      <c r="AH107" s="39"/>
      <c r="AI107" s="22" t="s">
        <v>983</v>
      </c>
      <c r="AJ107" s="174" t="s">
        <v>492</v>
      </c>
    </row>
    <row r="108" spans="1:36" ht="15.45" customHeight="1">
      <c r="A108" s="168">
        <v>55939</v>
      </c>
      <c r="B108" s="39" t="s">
        <v>245</v>
      </c>
      <c r="C108" s="5" t="s">
        <v>246</v>
      </c>
      <c r="D108" s="39" t="s">
        <v>984</v>
      </c>
      <c r="E108" s="6" t="s">
        <v>985</v>
      </c>
      <c r="F108" s="6" t="s">
        <v>986</v>
      </c>
      <c r="G108" s="6">
        <v>944666949</v>
      </c>
      <c r="H108" s="18">
        <v>45609</v>
      </c>
      <c r="I108" s="21">
        <v>0.39791666666666664</v>
      </c>
      <c r="J108" s="6" t="s">
        <v>373</v>
      </c>
      <c r="K108" s="15">
        <f t="shared" si="6"/>
        <v>1</v>
      </c>
      <c r="L108" s="6" t="s">
        <v>398</v>
      </c>
      <c r="M108" s="6" t="s">
        <v>6</v>
      </c>
      <c r="N108" s="6" t="b">
        <f t="shared" si="7"/>
        <v>0</v>
      </c>
      <c r="O108" s="6" t="s">
        <v>1085</v>
      </c>
      <c r="P108" s="6">
        <v>24779280</v>
      </c>
      <c r="Q108" s="6" t="s">
        <v>6</v>
      </c>
      <c r="R108" s="6" t="s">
        <v>1086</v>
      </c>
      <c r="S108" s="16">
        <f t="shared" si="11"/>
        <v>25000</v>
      </c>
      <c r="T108" s="6" t="s">
        <v>400</v>
      </c>
      <c r="U108" s="6" t="s">
        <v>542</v>
      </c>
      <c r="V108" s="6" t="s">
        <v>1087</v>
      </c>
      <c r="W108" s="18"/>
      <c r="X108" s="78"/>
      <c r="Y108" s="8"/>
      <c r="Z108" s="8"/>
      <c r="AA108" s="8"/>
      <c r="AB108" s="8"/>
      <c r="AC108" s="6" t="str">
        <f t="shared" si="8"/>
        <v/>
      </c>
      <c r="AD108" s="23" t="str">
        <f t="shared" si="9"/>
        <v/>
      </c>
      <c r="AE108" s="23"/>
      <c r="AF108" s="17" t="str">
        <f t="shared" si="12"/>
        <v/>
      </c>
      <c r="AG108" s="6"/>
      <c r="AH108" s="39"/>
      <c r="AI108" s="22" t="s">
        <v>983</v>
      </c>
      <c r="AJ108" s="174" t="s">
        <v>492</v>
      </c>
    </row>
    <row r="109" spans="1:36" ht="15.45" customHeight="1">
      <c r="A109" s="168">
        <v>55940</v>
      </c>
      <c r="B109" s="39" t="s">
        <v>245</v>
      </c>
      <c r="C109" s="5" t="s">
        <v>246</v>
      </c>
      <c r="D109" s="39" t="s">
        <v>1088</v>
      </c>
      <c r="E109" s="6" t="s">
        <v>1089</v>
      </c>
      <c r="F109" s="6" t="s">
        <v>979</v>
      </c>
      <c r="G109" s="6">
        <v>940233947</v>
      </c>
      <c r="H109" s="18">
        <v>45609</v>
      </c>
      <c r="I109" s="21">
        <v>0.40347222222222223</v>
      </c>
      <c r="J109" s="6" t="s">
        <v>373</v>
      </c>
      <c r="K109" s="15">
        <f t="shared" si="6"/>
        <v>1</v>
      </c>
      <c r="L109" s="6" t="s">
        <v>398</v>
      </c>
      <c r="M109" s="6" t="s">
        <v>6</v>
      </c>
      <c r="N109" s="6" t="b">
        <f t="shared" si="7"/>
        <v>0</v>
      </c>
      <c r="O109" s="6" t="s">
        <v>1090</v>
      </c>
      <c r="P109" s="6">
        <v>24779303</v>
      </c>
      <c r="Q109" s="6" t="s">
        <v>6</v>
      </c>
      <c r="R109" s="6" t="s">
        <v>1091</v>
      </c>
      <c r="S109" s="16">
        <f t="shared" si="11"/>
        <v>25000</v>
      </c>
      <c r="T109" s="6" t="s">
        <v>400</v>
      </c>
      <c r="U109" s="6" t="s">
        <v>542</v>
      </c>
      <c r="V109" s="6" t="s">
        <v>1092</v>
      </c>
      <c r="W109" s="18"/>
      <c r="X109" s="78"/>
      <c r="Y109" s="8"/>
      <c r="Z109" s="8"/>
      <c r="AA109" s="8"/>
      <c r="AB109" s="8"/>
      <c r="AC109" s="6" t="str">
        <f t="shared" si="8"/>
        <v/>
      </c>
      <c r="AD109" s="23" t="str">
        <f t="shared" si="9"/>
        <v/>
      </c>
      <c r="AE109" s="23"/>
      <c r="AF109" s="17" t="str">
        <f t="shared" si="12"/>
        <v/>
      </c>
      <c r="AG109" s="6"/>
      <c r="AH109" s="39"/>
      <c r="AI109" s="22" t="s">
        <v>983</v>
      </c>
      <c r="AJ109" s="174" t="s">
        <v>492</v>
      </c>
    </row>
    <row r="110" spans="1:36" ht="15.45" customHeight="1">
      <c r="A110" s="168">
        <v>55945</v>
      </c>
      <c r="B110" s="39" t="s">
        <v>245</v>
      </c>
      <c r="C110" s="5" t="s">
        <v>246</v>
      </c>
      <c r="D110" s="39" t="s">
        <v>1002</v>
      </c>
      <c r="E110" s="6" t="s">
        <v>1003</v>
      </c>
      <c r="F110" s="6" t="s">
        <v>1004</v>
      </c>
      <c r="G110" s="6">
        <v>942723548</v>
      </c>
      <c r="H110" s="18">
        <v>45609</v>
      </c>
      <c r="I110" s="21">
        <v>0.46458333333333335</v>
      </c>
      <c r="J110" s="6" t="s">
        <v>373</v>
      </c>
      <c r="K110" s="15">
        <f t="shared" si="6"/>
        <v>1</v>
      </c>
      <c r="L110" s="6" t="s">
        <v>398</v>
      </c>
      <c r="M110" s="6" t="s">
        <v>6</v>
      </c>
      <c r="N110" s="6" t="b">
        <f t="shared" si="7"/>
        <v>0</v>
      </c>
      <c r="O110" s="6" t="s">
        <v>1093</v>
      </c>
      <c r="P110" s="6">
        <v>24779471</v>
      </c>
      <c r="Q110" s="6" t="s">
        <v>6</v>
      </c>
      <c r="R110" s="6" t="s">
        <v>1094</v>
      </c>
      <c r="S110" s="16">
        <f t="shared" si="11"/>
        <v>25000</v>
      </c>
      <c r="T110" s="6" t="s">
        <v>400</v>
      </c>
      <c r="U110" s="6" t="s">
        <v>542</v>
      </c>
      <c r="V110" s="6" t="s">
        <v>1095</v>
      </c>
      <c r="W110" s="18"/>
      <c r="X110" s="78"/>
      <c r="Y110" s="8"/>
      <c r="Z110" s="8"/>
      <c r="AA110" s="8"/>
      <c r="AB110" s="8"/>
      <c r="AC110" s="6" t="str">
        <f t="shared" si="8"/>
        <v/>
      </c>
      <c r="AD110" s="23" t="str">
        <f t="shared" si="9"/>
        <v/>
      </c>
      <c r="AE110" s="23"/>
      <c r="AF110" s="17" t="str">
        <f t="shared" si="12"/>
        <v/>
      </c>
      <c r="AG110" s="6"/>
      <c r="AH110" s="39"/>
      <c r="AI110" s="22" t="s">
        <v>983</v>
      </c>
      <c r="AJ110" s="174" t="s">
        <v>492</v>
      </c>
    </row>
    <row r="111" spans="1:36" ht="15.45" customHeight="1">
      <c r="A111" s="168">
        <v>55946</v>
      </c>
      <c r="B111" s="39" t="s">
        <v>245</v>
      </c>
      <c r="C111" s="5" t="s">
        <v>246</v>
      </c>
      <c r="D111" s="39" t="s">
        <v>984</v>
      </c>
      <c r="E111" s="6" t="s">
        <v>985</v>
      </c>
      <c r="F111" s="6" t="s">
        <v>986</v>
      </c>
      <c r="G111" s="6">
        <v>944666949</v>
      </c>
      <c r="H111" s="18">
        <v>45609</v>
      </c>
      <c r="I111" s="21">
        <v>0.47291666666666665</v>
      </c>
      <c r="J111" s="6" t="s">
        <v>373</v>
      </c>
      <c r="K111" s="15">
        <f t="shared" si="6"/>
        <v>1</v>
      </c>
      <c r="L111" s="6" t="s">
        <v>398</v>
      </c>
      <c r="M111" s="6" t="s">
        <v>6</v>
      </c>
      <c r="N111" s="6" t="b">
        <f t="shared" si="7"/>
        <v>0</v>
      </c>
      <c r="O111" s="6" t="s">
        <v>1096</v>
      </c>
      <c r="P111" s="6">
        <v>24779500</v>
      </c>
      <c r="Q111" s="6" t="s">
        <v>6</v>
      </c>
      <c r="R111" s="6" t="s">
        <v>1097</v>
      </c>
      <c r="S111" s="16">
        <f t="shared" si="11"/>
        <v>25000</v>
      </c>
      <c r="T111" s="6" t="s">
        <v>400</v>
      </c>
      <c r="U111" s="6" t="s">
        <v>542</v>
      </c>
      <c r="V111" s="6" t="s">
        <v>1098</v>
      </c>
      <c r="W111" s="18"/>
      <c r="X111" s="78"/>
      <c r="Y111" s="8"/>
      <c r="Z111" s="8"/>
      <c r="AA111" s="8"/>
      <c r="AB111" s="8"/>
      <c r="AC111" s="6" t="str">
        <f t="shared" si="8"/>
        <v/>
      </c>
      <c r="AD111" s="23" t="str">
        <f t="shared" si="9"/>
        <v/>
      </c>
      <c r="AE111" s="23"/>
      <c r="AF111" s="17" t="str">
        <f t="shared" si="12"/>
        <v/>
      </c>
      <c r="AG111" s="6"/>
      <c r="AH111" s="39"/>
      <c r="AI111" s="22" t="s">
        <v>983</v>
      </c>
      <c r="AJ111" s="174" t="s">
        <v>492</v>
      </c>
    </row>
    <row r="112" spans="1:36" ht="15.45" customHeight="1">
      <c r="A112" s="168">
        <v>55947</v>
      </c>
      <c r="B112" s="39" t="s">
        <v>245</v>
      </c>
      <c r="C112" s="5" t="s">
        <v>246</v>
      </c>
      <c r="D112" s="39" t="s">
        <v>990</v>
      </c>
      <c r="E112" s="6" t="s">
        <v>991</v>
      </c>
      <c r="F112" s="6" t="s">
        <v>992</v>
      </c>
      <c r="G112" s="6">
        <v>994345393</v>
      </c>
      <c r="H112" s="18">
        <v>45609</v>
      </c>
      <c r="I112" s="21">
        <v>0.47916666666666669</v>
      </c>
      <c r="J112" s="6" t="s">
        <v>373</v>
      </c>
      <c r="K112" s="15">
        <f t="shared" si="6"/>
        <v>1</v>
      </c>
      <c r="L112" s="6" t="s">
        <v>398</v>
      </c>
      <c r="M112" s="6" t="s">
        <v>6</v>
      </c>
      <c r="N112" s="6" t="b">
        <f t="shared" si="7"/>
        <v>0</v>
      </c>
      <c r="O112" s="6" t="s">
        <v>1099</v>
      </c>
      <c r="P112" s="6">
        <v>24779542</v>
      </c>
      <c r="Q112" s="6" t="s">
        <v>6</v>
      </c>
      <c r="R112" s="6" t="s">
        <v>1100</v>
      </c>
      <c r="S112" s="16">
        <f t="shared" si="11"/>
        <v>25000</v>
      </c>
      <c r="T112" s="6" t="s">
        <v>400</v>
      </c>
      <c r="U112" s="6" t="s">
        <v>803</v>
      </c>
      <c r="V112" s="6" t="s">
        <v>1101</v>
      </c>
      <c r="W112" s="18">
        <v>45643</v>
      </c>
      <c r="X112" s="78">
        <v>5.5555555555555552E-2</v>
      </c>
      <c r="Y112" s="8" t="s">
        <v>1102</v>
      </c>
      <c r="Z112" s="8" t="s">
        <v>1103</v>
      </c>
      <c r="AA112" s="8" t="s">
        <v>1104</v>
      </c>
      <c r="AB112" s="8">
        <v>956514681</v>
      </c>
      <c r="AC112" s="6">
        <f t="shared" si="8"/>
        <v>35</v>
      </c>
      <c r="AD112" s="23">
        <f t="shared" si="9"/>
        <v>166000</v>
      </c>
      <c r="AE112" s="23" t="s">
        <v>6</v>
      </c>
      <c r="AF112" s="17" t="str">
        <f t="shared" si="12"/>
        <v>NO APLICA</v>
      </c>
      <c r="AG112" s="6" t="s">
        <v>400</v>
      </c>
      <c r="AH112" s="39" t="s">
        <v>1105</v>
      </c>
      <c r="AI112" s="22" t="s">
        <v>983</v>
      </c>
      <c r="AJ112" s="174" t="s">
        <v>492</v>
      </c>
    </row>
    <row r="113" spans="1:36" ht="15.45" customHeight="1">
      <c r="A113" s="168">
        <v>55948</v>
      </c>
      <c r="B113" s="39" t="s">
        <v>245</v>
      </c>
      <c r="C113" s="5" t="s">
        <v>246</v>
      </c>
      <c r="D113" s="39" t="s">
        <v>1088</v>
      </c>
      <c r="E113" s="6" t="s">
        <v>1089</v>
      </c>
      <c r="F113" s="6" t="s">
        <v>979</v>
      </c>
      <c r="G113" s="6">
        <v>940233947</v>
      </c>
      <c r="H113" s="18">
        <v>45609</v>
      </c>
      <c r="I113" s="21">
        <v>0.48055555555555557</v>
      </c>
      <c r="J113" s="6" t="s">
        <v>373</v>
      </c>
      <c r="K113" s="15">
        <f t="shared" si="6"/>
        <v>1</v>
      </c>
      <c r="L113" s="6" t="s">
        <v>398</v>
      </c>
      <c r="M113" s="6" t="s">
        <v>6</v>
      </c>
      <c r="N113" s="6" t="b">
        <f t="shared" si="7"/>
        <v>0</v>
      </c>
      <c r="O113" s="6" t="s">
        <v>1106</v>
      </c>
      <c r="P113" s="6">
        <v>24779546</v>
      </c>
      <c r="Q113" s="6" t="s">
        <v>6</v>
      </c>
      <c r="R113" s="6" t="s">
        <v>1107</v>
      </c>
      <c r="S113" s="16">
        <f t="shared" si="11"/>
        <v>25000</v>
      </c>
      <c r="T113" s="6" t="s">
        <v>400</v>
      </c>
      <c r="U113" s="6" t="s">
        <v>1108</v>
      </c>
      <c r="V113" s="6" t="s">
        <v>1109</v>
      </c>
      <c r="W113" s="18">
        <v>45642</v>
      </c>
      <c r="X113" s="78">
        <v>0.89444444444444449</v>
      </c>
      <c r="Y113" s="8" t="s">
        <v>1110</v>
      </c>
      <c r="Z113" s="8" t="s">
        <v>1111</v>
      </c>
      <c r="AA113" s="8" t="s">
        <v>1112</v>
      </c>
      <c r="AB113" s="8">
        <v>968797114</v>
      </c>
      <c r="AC113" s="6">
        <f t="shared" si="8"/>
        <v>34</v>
      </c>
      <c r="AD113" s="23">
        <f t="shared" si="9"/>
        <v>161000</v>
      </c>
      <c r="AE113" s="23" t="s">
        <v>6</v>
      </c>
      <c r="AF113" s="17" t="str">
        <f t="shared" si="12"/>
        <v>NO APLICA</v>
      </c>
      <c r="AG113" s="6" t="s">
        <v>400</v>
      </c>
      <c r="AH113" s="39" t="s">
        <v>1105</v>
      </c>
      <c r="AI113" s="22" t="s">
        <v>983</v>
      </c>
      <c r="AJ113" s="174" t="s">
        <v>492</v>
      </c>
    </row>
    <row r="114" spans="1:36" ht="15.45" customHeight="1">
      <c r="A114" s="168">
        <v>55949</v>
      </c>
      <c r="B114" s="8" t="s">
        <v>320</v>
      </c>
      <c r="C114" s="5" t="s">
        <v>321</v>
      </c>
      <c r="D114" s="46" t="s">
        <v>1113</v>
      </c>
      <c r="E114" s="27" t="s">
        <v>1114</v>
      </c>
      <c r="F114" s="29" t="s">
        <v>1115</v>
      </c>
      <c r="G114" s="27">
        <v>926464737</v>
      </c>
      <c r="H114" s="18">
        <v>45609</v>
      </c>
      <c r="I114" s="21">
        <v>0.48333333333333334</v>
      </c>
      <c r="J114" s="6" t="s">
        <v>373</v>
      </c>
      <c r="K114" s="15">
        <f t="shared" si="6"/>
        <v>1</v>
      </c>
      <c r="L114" s="6" t="s">
        <v>398</v>
      </c>
      <c r="M114" s="6" t="s">
        <v>6</v>
      </c>
      <c r="N114" s="6" t="b">
        <f t="shared" si="7"/>
        <v>0</v>
      </c>
      <c r="O114" s="6" t="s">
        <v>1116</v>
      </c>
      <c r="P114" s="6">
        <v>100790341</v>
      </c>
      <c r="Q114" s="6" t="s">
        <v>6</v>
      </c>
      <c r="R114" s="6" t="s">
        <v>1117</v>
      </c>
      <c r="S114" s="16">
        <f t="shared" si="11"/>
        <v>25000</v>
      </c>
      <c r="T114" s="6" t="s">
        <v>400</v>
      </c>
      <c r="U114" s="6" t="s">
        <v>1108</v>
      </c>
      <c r="V114" s="6" t="s">
        <v>1118</v>
      </c>
      <c r="W114" s="18">
        <v>45640</v>
      </c>
      <c r="X114" s="78">
        <v>0.82916666666666672</v>
      </c>
      <c r="Y114" s="5" t="s">
        <v>1119</v>
      </c>
      <c r="Z114" s="8" t="s">
        <v>1120</v>
      </c>
      <c r="AA114" s="8" t="s">
        <v>1121</v>
      </c>
      <c r="AB114" s="8">
        <v>941080236</v>
      </c>
      <c r="AC114" s="15">
        <f t="shared" si="8"/>
        <v>32</v>
      </c>
      <c r="AD114" s="23">
        <f t="shared" si="9"/>
        <v>151000</v>
      </c>
      <c r="AE114" s="16" t="s">
        <v>6</v>
      </c>
      <c r="AF114" s="17" t="str">
        <f t="shared" si="12"/>
        <v>NO APLICA</v>
      </c>
      <c r="AG114" s="6" t="s">
        <v>400</v>
      </c>
      <c r="AH114" s="39" t="s">
        <v>1034</v>
      </c>
      <c r="AI114" s="22" t="s">
        <v>558</v>
      </c>
      <c r="AJ114" s="174" t="s">
        <v>492</v>
      </c>
    </row>
    <row r="115" spans="1:36" ht="15.45" customHeight="1">
      <c r="A115" s="168">
        <v>55950</v>
      </c>
      <c r="B115" s="39" t="s">
        <v>245</v>
      </c>
      <c r="C115" s="5" t="s">
        <v>246</v>
      </c>
      <c r="D115" s="39" t="s">
        <v>990</v>
      </c>
      <c r="E115" s="6" t="s">
        <v>991</v>
      </c>
      <c r="F115" s="6" t="s">
        <v>992</v>
      </c>
      <c r="G115" s="6">
        <v>994345393</v>
      </c>
      <c r="H115" s="18">
        <v>45609</v>
      </c>
      <c r="I115" s="21">
        <v>0.48680555555555555</v>
      </c>
      <c r="J115" s="6" t="s">
        <v>373</v>
      </c>
      <c r="K115" s="15">
        <f t="shared" si="6"/>
        <v>1</v>
      </c>
      <c r="L115" s="6" t="s">
        <v>398</v>
      </c>
      <c r="M115" s="6" t="s">
        <v>6</v>
      </c>
      <c r="N115" s="6" t="b">
        <f t="shared" si="7"/>
        <v>0</v>
      </c>
      <c r="O115" s="6" t="s">
        <v>1122</v>
      </c>
      <c r="P115" s="6">
        <v>24779502</v>
      </c>
      <c r="Q115" s="6" t="s">
        <v>6</v>
      </c>
      <c r="R115" s="6" t="s">
        <v>1123</v>
      </c>
      <c r="S115" s="16">
        <f t="shared" si="11"/>
        <v>25000</v>
      </c>
      <c r="T115" s="6" t="s">
        <v>400</v>
      </c>
      <c r="U115" s="6" t="s">
        <v>1108</v>
      </c>
      <c r="V115" s="6" t="s">
        <v>1124</v>
      </c>
      <c r="W115" s="18">
        <v>45642</v>
      </c>
      <c r="X115" s="78">
        <v>0.83611111111111114</v>
      </c>
      <c r="Y115" s="8" t="s">
        <v>1125</v>
      </c>
      <c r="Z115" s="8" t="s">
        <v>1126</v>
      </c>
      <c r="AA115" s="8" t="s">
        <v>1127</v>
      </c>
      <c r="AB115" s="8">
        <v>971681114</v>
      </c>
      <c r="AC115" s="6">
        <f t="shared" si="8"/>
        <v>34</v>
      </c>
      <c r="AD115" s="23">
        <f t="shared" si="9"/>
        <v>161000</v>
      </c>
      <c r="AE115" s="23" t="s">
        <v>6</v>
      </c>
      <c r="AF115" s="17" t="str">
        <f t="shared" si="12"/>
        <v>NO APLICA</v>
      </c>
      <c r="AG115" s="6" t="s">
        <v>400</v>
      </c>
      <c r="AH115" s="39" t="s">
        <v>1105</v>
      </c>
      <c r="AI115" s="22" t="s">
        <v>983</v>
      </c>
      <c r="AJ115" s="174" t="s">
        <v>492</v>
      </c>
    </row>
    <row r="116" spans="1:36" ht="15.45" customHeight="1">
      <c r="A116" s="168">
        <v>55951</v>
      </c>
      <c r="B116" s="8" t="s">
        <v>320</v>
      </c>
      <c r="C116" s="5" t="s">
        <v>321</v>
      </c>
      <c r="D116" s="39" t="s">
        <v>635</v>
      </c>
      <c r="E116" s="6" t="s">
        <v>636</v>
      </c>
      <c r="F116" s="6" t="s">
        <v>637</v>
      </c>
      <c r="G116" s="6">
        <v>988364635</v>
      </c>
      <c r="H116" s="18">
        <v>45609</v>
      </c>
      <c r="I116" s="21">
        <v>0.48888888888888887</v>
      </c>
      <c r="J116" s="6" t="s">
        <v>373</v>
      </c>
      <c r="K116" s="15">
        <f t="shared" si="6"/>
        <v>1</v>
      </c>
      <c r="L116" s="6" t="s">
        <v>398</v>
      </c>
      <c r="M116" s="6" t="s">
        <v>6</v>
      </c>
      <c r="N116" s="6" t="b">
        <f t="shared" si="7"/>
        <v>0</v>
      </c>
      <c r="O116" s="6" t="s">
        <v>1128</v>
      </c>
      <c r="P116" s="6">
        <v>100790344</v>
      </c>
      <c r="Q116" s="6" t="s">
        <v>6</v>
      </c>
      <c r="R116" s="6" t="s">
        <v>1129</v>
      </c>
      <c r="S116" s="16">
        <f t="shared" si="11"/>
        <v>25000</v>
      </c>
      <c r="T116" s="6" t="s">
        <v>400</v>
      </c>
      <c r="U116" s="6" t="s">
        <v>822</v>
      </c>
      <c r="V116" s="6" t="s">
        <v>1130</v>
      </c>
      <c r="W116" s="18">
        <v>45640</v>
      </c>
      <c r="X116" s="78">
        <v>0.81736111111111109</v>
      </c>
      <c r="Y116" s="5" t="s">
        <v>1131</v>
      </c>
      <c r="Z116" s="8" t="s">
        <v>1132</v>
      </c>
      <c r="AA116" s="8" t="s">
        <v>1133</v>
      </c>
      <c r="AB116" s="8">
        <v>957289460</v>
      </c>
      <c r="AC116" s="15">
        <f t="shared" si="8"/>
        <v>32</v>
      </c>
      <c r="AD116" s="23">
        <f t="shared" si="9"/>
        <v>151000</v>
      </c>
      <c r="AE116" s="16" t="s">
        <v>6</v>
      </c>
      <c r="AF116" s="17" t="str">
        <f t="shared" si="12"/>
        <v>NO APLICA</v>
      </c>
      <c r="AG116" s="6" t="s">
        <v>400</v>
      </c>
      <c r="AH116" s="39" t="s">
        <v>1034</v>
      </c>
      <c r="AI116" s="22" t="s">
        <v>558</v>
      </c>
      <c r="AJ116" s="174" t="s">
        <v>492</v>
      </c>
    </row>
    <row r="117" spans="1:36" ht="15.45" customHeight="1">
      <c r="A117" s="168">
        <v>55952</v>
      </c>
      <c r="B117" s="8" t="s">
        <v>320</v>
      </c>
      <c r="C117" s="5" t="s">
        <v>321</v>
      </c>
      <c r="D117" s="39" t="s">
        <v>1134</v>
      </c>
      <c r="E117" s="6" t="s">
        <v>1135</v>
      </c>
      <c r="F117" s="6" t="s">
        <v>1136</v>
      </c>
      <c r="G117" s="6">
        <v>966556539</v>
      </c>
      <c r="H117" s="18">
        <v>45609</v>
      </c>
      <c r="I117" s="21">
        <v>0.4909722222222222</v>
      </c>
      <c r="J117" s="6" t="s">
        <v>373</v>
      </c>
      <c r="K117" s="15">
        <f t="shared" si="6"/>
        <v>1</v>
      </c>
      <c r="L117" s="6" t="s">
        <v>398</v>
      </c>
      <c r="M117" s="6" t="s">
        <v>6</v>
      </c>
      <c r="N117" s="6" t="b">
        <f t="shared" si="7"/>
        <v>0</v>
      </c>
      <c r="O117" s="6" t="s">
        <v>1137</v>
      </c>
      <c r="P117" s="6">
        <v>100790340</v>
      </c>
      <c r="Q117" s="6" t="s">
        <v>6</v>
      </c>
      <c r="R117" s="6" t="s">
        <v>1138</v>
      </c>
      <c r="S117" s="16">
        <f t="shared" si="11"/>
        <v>25000</v>
      </c>
      <c r="T117" s="6" t="s">
        <v>400</v>
      </c>
      <c r="U117" s="6" t="s">
        <v>822</v>
      </c>
      <c r="V117" s="6" t="s">
        <v>1139</v>
      </c>
      <c r="W117" s="18">
        <v>45640</v>
      </c>
      <c r="X117" s="78">
        <v>0.81458333333333333</v>
      </c>
      <c r="Y117" s="27" t="s">
        <v>817</v>
      </c>
      <c r="Z117" s="28" t="s">
        <v>818</v>
      </c>
      <c r="AA117" s="27" t="s">
        <v>819</v>
      </c>
      <c r="AB117" s="27">
        <v>955172412</v>
      </c>
      <c r="AC117" s="15">
        <f t="shared" si="8"/>
        <v>32</v>
      </c>
      <c r="AD117" s="23">
        <f t="shared" si="9"/>
        <v>151000</v>
      </c>
      <c r="AE117" s="16" t="s">
        <v>6</v>
      </c>
      <c r="AF117" s="17" t="str">
        <f t="shared" si="12"/>
        <v>NO APLICA</v>
      </c>
      <c r="AG117" s="6" t="s">
        <v>400</v>
      </c>
      <c r="AH117" s="39" t="s">
        <v>1034</v>
      </c>
      <c r="AI117" s="22" t="s">
        <v>558</v>
      </c>
      <c r="AJ117" s="174" t="s">
        <v>492</v>
      </c>
    </row>
    <row r="118" spans="1:36" ht="15.45" customHeight="1">
      <c r="A118" s="168">
        <v>55953</v>
      </c>
      <c r="B118" s="8" t="s">
        <v>320</v>
      </c>
      <c r="C118" s="5" t="s">
        <v>321</v>
      </c>
      <c r="D118" s="39" t="s">
        <v>1140</v>
      </c>
      <c r="E118" s="6" t="s">
        <v>1141</v>
      </c>
      <c r="F118" s="6" t="s">
        <v>1142</v>
      </c>
      <c r="G118" s="6">
        <v>950402989</v>
      </c>
      <c r="H118" s="18">
        <v>45609</v>
      </c>
      <c r="I118" s="21">
        <v>0.49305555555555558</v>
      </c>
      <c r="J118" s="6" t="s">
        <v>373</v>
      </c>
      <c r="K118" s="15">
        <f t="shared" si="6"/>
        <v>1</v>
      </c>
      <c r="L118" s="6" t="s">
        <v>398</v>
      </c>
      <c r="M118" s="6" t="s">
        <v>6</v>
      </c>
      <c r="N118" s="6" t="b">
        <f t="shared" si="7"/>
        <v>0</v>
      </c>
      <c r="O118" s="6" t="s">
        <v>1143</v>
      </c>
      <c r="P118" s="6">
        <v>100790355</v>
      </c>
      <c r="Q118" s="6" t="s">
        <v>6</v>
      </c>
      <c r="R118" s="6" t="s">
        <v>1144</v>
      </c>
      <c r="S118" s="16">
        <f t="shared" si="11"/>
        <v>25000</v>
      </c>
      <c r="T118" s="6" t="s">
        <v>400</v>
      </c>
      <c r="U118" s="6" t="s">
        <v>822</v>
      </c>
      <c r="V118" s="6" t="s">
        <v>1145</v>
      </c>
      <c r="W118" s="18">
        <v>45640</v>
      </c>
      <c r="X118" s="78">
        <v>0.6875</v>
      </c>
      <c r="Y118" s="5" t="s">
        <v>1146</v>
      </c>
      <c r="Z118" s="8" t="s">
        <v>1147</v>
      </c>
      <c r="AA118" s="8" t="s">
        <v>1148</v>
      </c>
      <c r="AB118" s="8">
        <v>959908487</v>
      </c>
      <c r="AC118" s="15">
        <f t="shared" si="8"/>
        <v>32</v>
      </c>
      <c r="AD118" s="23">
        <f t="shared" si="9"/>
        <v>151000</v>
      </c>
      <c r="AE118" s="16" t="s">
        <v>6</v>
      </c>
      <c r="AF118" s="17" t="str">
        <f t="shared" si="12"/>
        <v>NO APLICA</v>
      </c>
      <c r="AG118" s="6" t="s">
        <v>400</v>
      </c>
      <c r="AH118" s="39" t="s">
        <v>756</v>
      </c>
      <c r="AI118" s="22" t="s">
        <v>558</v>
      </c>
      <c r="AJ118" s="174" t="s">
        <v>492</v>
      </c>
    </row>
    <row r="119" spans="1:36" ht="15.45" customHeight="1">
      <c r="A119" s="168">
        <v>55954</v>
      </c>
      <c r="B119" s="8" t="s">
        <v>320</v>
      </c>
      <c r="C119" s="5" t="s">
        <v>321</v>
      </c>
      <c r="D119" s="39" t="s">
        <v>1149</v>
      </c>
      <c r="E119" s="6" t="s">
        <v>1150</v>
      </c>
      <c r="F119" s="6" t="s">
        <v>1151</v>
      </c>
      <c r="G119" s="6">
        <v>984444429</v>
      </c>
      <c r="H119" s="18">
        <v>45609</v>
      </c>
      <c r="I119" s="21">
        <v>0.5</v>
      </c>
      <c r="J119" s="6" t="s">
        <v>373</v>
      </c>
      <c r="K119" s="15">
        <f t="shared" si="6"/>
        <v>1</v>
      </c>
      <c r="L119" s="6" t="s">
        <v>398</v>
      </c>
      <c r="M119" s="6" t="s">
        <v>6</v>
      </c>
      <c r="N119" s="6" t="b">
        <f t="shared" si="7"/>
        <v>0</v>
      </c>
      <c r="O119" s="6" t="s">
        <v>1152</v>
      </c>
      <c r="P119" s="6">
        <v>100790375</v>
      </c>
      <c r="Q119" s="6" t="s">
        <v>6</v>
      </c>
      <c r="R119" s="6" t="s">
        <v>1153</v>
      </c>
      <c r="S119" s="16">
        <f t="shared" si="11"/>
        <v>25000</v>
      </c>
      <c r="T119" s="6" t="s">
        <v>400</v>
      </c>
      <c r="U119" s="6" t="s">
        <v>1108</v>
      </c>
      <c r="V119" s="6" t="s">
        <v>1154</v>
      </c>
      <c r="W119" s="18">
        <v>45640</v>
      </c>
      <c r="X119" s="78">
        <v>13.55</v>
      </c>
      <c r="Y119" s="8" t="s">
        <v>824</v>
      </c>
      <c r="Z119" s="8" t="s">
        <v>825</v>
      </c>
      <c r="AA119" s="8" t="s">
        <v>1155</v>
      </c>
      <c r="AB119" s="8">
        <v>932250793</v>
      </c>
      <c r="AC119" s="15">
        <f t="shared" si="8"/>
        <v>32</v>
      </c>
      <c r="AD119" s="23">
        <f t="shared" si="9"/>
        <v>151000</v>
      </c>
      <c r="AE119" s="16" t="s">
        <v>6</v>
      </c>
      <c r="AF119" s="17" t="str">
        <f t="shared" si="12"/>
        <v>NO APLICA</v>
      </c>
      <c r="AG119" s="6" t="s">
        <v>400</v>
      </c>
      <c r="AH119" s="39" t="s">
        <v>756</v>
      </c>
      <c r="AI119" s="22" t="s">
        <v>558</v>
      </c>
      <c r="AJ119" s="174" t="s">
        <v>492</v>
      </c>
    </row>
    <row r="120" spans="1:36" ht="15.45" customHeight="1">
      <c r="A120" s="168">
        <v>55955</v>
      </c>
      <c r="B120" s="39" t="s">
        <v>245</v>
      </c>
      <c r="C120" s="5" t="s">
        <v>246</v>
      </c>
      <c r="D120" s="39" t="s">
        <v>1002</v>
      </c>
      <c r="E120" s="6" t="s">
        <v>1003</v>
      </c>
      <c r="F120" s="6" t="s">
        <v>1004</v>
      </c>
      <c r="G120" s="6">
        <v>942723548</v>
      </c>
      <c r="H120" s="18">
        <v>45609</v>
      </c>
      <c r="I120" s="21">
        <v>0.50416666666666665</v>
      </c>
      <c r="J120" s="6" t="s">
        <v>373</v>
      </c>
      <c r="K120" s="15">
        <f t="shared" si="6"/>
        <v>1</v>
      </c>
      <c r="L120" s="6" t="s">
        <v>398</v>
      </c>
      <c r="M120" s="6" t="s">
        <v>6</v>
      </c>
      <c r="N120" s="6" t="b">
        <f t="shared" si="7"/>
        <v>0</v>
      </c>
      <c r="O120" s="6" t="s">
        <v>1156</v>
      </c>
      <c r="P120" s="6">
        <v>24779602</v>
      </c>
      <c r="Q120" s="6" t="s">
        <v>6</v>
      </c>
      <c r="R120" s="6" t="s">
        <v>1157</v>
      </c>
      <c r="S120" s="16">
        <f t="shared" si="11"/>
        <v>25000</v>
      </c>
      <c r="T120" s="6" t="s">
        <v>400</v>
      </c>
      <c r="U120" s="6" t="s">
        <v>822</v>
      </c>
      <c r="V120" s="6" t="s">
        <v>1158</v>
      </c>
      <c r="W120" s="18">
        <v>45642</v>
      </c>
      <c r="X120" s="78">
        <v>0.72013888888888888</v>
      </c>
      <c r="Y120" s="6" t="s">
        <v>1159</v>
      </c>
      <c r="Z120" s="6" t="s">
        <v>1160</v>
      </c>
      <c r="AA120" s="6" t="s">
        <v>986</v>
      </c>
      <c r="AB120" s="6">
        <v>94466946</v>
      </c>
      <c r="AC120" s="6">
        <f t="shared" si="8"/>
        <v>34</v>
      </c>
      <c r="AD120" s="23">
        <f t="shared" si="9"/>
        <v>161000</v>
      </c>
      <c r="AE120" s="23" t="s">
        <v>6</v>
      </c>
      <c r="AF120" s="17" t="str">
        <f t="shared" si="12"/>
        <v>NO APLICA</v>
      </c>
      <c r="AG120" s="6" t="s">
        <v>400</v>
      </c>
      <c r="AH120" s="39" t="s">
        <v>1161</v>
      </c>
      <c r="AI120" s="22" t="s">
        <v>983</v>
      </c>
      <c r="AJ120" s="174" t="s">
        <v>492</v>
      </c>
    </row>
    <row r="121" spans="1:36" ht="15.45" customHeight="1">
      <c r="A121" s="168">
        <v>55957</v>
      </c>
      <c r="B121" s="8" t="s">
        <v>320</v>
      </c>
      <c r="C121" s="5" t="s">
        <v>321</v>
      </c>
      <c r="D121" s="39" t="s">
        <v>568</v>
      </c>
      <c r="E121" s="6" t="s">
        <v>569</v>
      </c>
      <c r="F121" s="6" t="s">
        <v>570</v>
      </c>
      <c r="G121" s="6">
        <v>947401808</v>
      </c>
      <c r="H121" s="18">
        <v>45609</v>
      </c>
      <c r="I121" s="21">
        <v>0.51458333333333328</v>
      </c>
      <c r="J121" s="6" t="s">
        <v>373</v>
      </c>
      <c r="K121" s="15">
        <f t="shared" si="6"/>
        <v>1</v>
      </c>
      <c r="L121" s="6" t="s">
        <v>398</v>
      </c>
      <c r="M121" s="6" t="s">
        <v>6</v>
      </c>
      <c r="N121" s="6" t="b">
        <f t="shared" si="7"/>
        <v>0</v>
      </c>
      <c r="O121" s="6" t="s">
        <v>1162</v>
      </c>
      <c r="P121" s="6">
        <v>100790397</v>
      </c>
      <c r="Q121" s="6" t="s">
        <v>6</v>
      </c>
      <c r="R121" s="6" t="s">
        <v>1163</v>
      </c>
      <c r="S121" s="16">
        <f t="shared" si="11"/>
        <v>25000</v>
      </c>
      <c r="T121" s="6" t="s">
        <v>400</v>
      </c>
      <c r="U121" s="6" t="s">
        <v>822</v>
      </c>
      <c r="V121" s="6" t="s">
        <v>1164</v>
      </c>
      <c r="W121" s="18">
        <v>45640</v>
      </c>
      <c r="X121" s="78">
        <v>0.54097222222222219</v>
      </c>
      <c r="Y121" s="8" t="s">
        <v>1165</v>
      </c>
      <c r="Z121" s="8" t="s">
        <v>1166</v>
      </c>
      <c r="AA121" s="8" t="s">
        <v>1167</v>
      </c>
      <c r="AB121" s="8">
        <v>996086637</v>
      </c>
      <c r="AC121" s="15">
        <f t="shared" si="8"/>
        <v>32</v>
      </c>
      <c r="AD121" s="23">
        <f t="shared" si="9"/>
        <v>151000</v>
      </c>
      <c r="AE121" s="16" t="s">
        <v>6</v>
      </c>
      <c r="AF121" s="17" t="str">
        <f t="shared" si="12"/>
        <v>NO APLICA</v>
      </c>
      <c r="AG121" s="6" t="s">
        <v>400</v>
      </c>
      <c r="AH121" s="39" t="s">
        <v>1034</v>
      </c>
      <c r="AI121" s="22" t="s">
        <v>558</v>
      </c>
      <c r="AJ121" s="174" t="s">
        <v>492</v>
      </c>
    </row>
    <row r="122" spans="1:36" ht="15.45" customHeight="1">
      <c r="A122" s="168">
        <v>55958</v>
      </c>
      <c r="B122" s="39" t="s">
        <v>245</v>
      </c>
      <c r="C122" s="5" t="s">
        <v>246</v>
      </c>
      <c r="D122" s="39" t="s">
        <v>984</v>
      </c>
      <c r="E122" s="6" t="s">
        <v>985</v>
      </c>
      <c r="F122" s="6" t="s">
        <v>986</v>
      </c>
      <c r="G122" s="6">
        <v>944666949</v>
      </c>
      <c r="H122" s="18">
        <v>45609</v>
      </c>
      <c r="I122" s="21">
        <v>0.51736111111111116</v>
      </c>
      <c r="J122" s="6" t="s">
        <v>373</v>
      </c>
      <c r="K122" s="15">
        <f t="shared" si="6"/>
        <v>1</v>
      </c>
      <c r="L122" s="6" t="s">
        <v>398</v>
      </c>
      <c r="M122" s="6" t="s">
        <v>6</v>
      </c>
      <c r="N122" s="6" t="b">
        <f t="shared" si="7"/>
        <v>0</v>
      </c>
      <c r="O122" s="6" t="s">
        <v>1168</v>
      </c>
      <c r="P122" s="6">
        <v>24779676</v>
      </c>
      <c r="Q122" s="6" t="s">
        <v>6</v>
      </c>
      <c r="R122" s="6" t="s">
        <v>1169</v>
      </c>
      <c r="S122" s="16">
        <f t="shared" si="11"/>
        <v>25000</v>
      </c>
      <c r="T122" s="6" t="s">
        <v>400</v>
      </c>
      <c r="U122" s="6" t="s">
        <v>822</v>
      </c>
      <c r="V122" s="6" t="s">
        <v>1170</v>
      </c>
      <c r="W122" s="18">
        <v>45642</v>
      </c>
      <c r="X122" s="78">
        <v>0.65416666666666667</v>
      </c>
      <c r="Y122" s="8" t="s">
        <v>1171</v>
      </c>
      <c r="Z122" t="s">
        <v>1172</v>
      </c>
      <c r="AA122" s="8" t="s">
        <v>1173</v>
      </c>
      <c r="AB122" s="8">
        <v>942723548</v>
      </c>
      <c r="AC122" s="6">
        <f t="shared" si="8"/>
        <v>34</v>
      </c>
      <c r="AD122" s="23">
        <f t="shared" si="9"/>
        <v>161000</v>
      </c>
      <c r="AE122" s="23" t="s">
        <v>6</v>
      </c>
      <c r="AF122" s="17" t="str">
        <f t="shared" si="12"/>
        <v>NO APLICA</v>
      </c>
      <c r="AG122" s="6" t="s">
        <v>400</v>
      </c>
      <c r="AH122" s="39" t="s">
        <v>1161</v>
      </c>
      <c r="AI122" s="22" t="s">
        <v>983</v>
      </c>
      <c r="AJ122" s="174" t="s">
        <v>492</v>
      </c>
    </row>
    <row r="123" spans="1:36" ht="15.45" customHeight="1">
      <c r="A123" s="168">
        <v>55959</v>
      </c>
      <c r="B123" s="39" t="s">
        <v>245</v>
      </c>
      <c r="C123" s="5" t="s">
        <v>246</v>
      </c>
      <c r="D123" s="39" t="s">
        <v>990</v>
      </c>
      <c r="E123" s="6" t="s">
        <v>991</v>
      </c>
      <c r="F123" s="6" t="s">
        <v>992</v>
      </c>
      <c r="G123" s="6">
        <v>994345393</v>
      </c>
      <c r="H123" s="18">
        <v>45609</v>
      </c>
      <c r="I123" s="21">
        <v>0.51875000000000004</v>
      </c>
      <c r="J123" s="6" t="s">
        <v>373</v>
      </c>
      <c r="K123" s="15">
        <f t="shared" si="6"/>
        <v>1</v>
      </c>
      <c r="L123" s="6" t="s">
        <v>398</v>
      </c>
      <c r="M123" s="6" t="s">
        <v>6</v>
      </c>
      <c r="N123" s="6" t="b">
        <f t="shared" si="7"/>
        <v>0</v>
      </c>
      <c r="O123" s="6" t="s">
        <v>1174</v>
      </c>
      <c r="P123" s="6">
        <v>24779681</v>
      </c>
      <c r="Q123" s="6" t="s">
        <v>6</v>
      </c>
      <c r="R123" s="6" t="s">
        <v>1175</v>
      </c>
      <c r="S123" s="16">
        <f t="shared" si="11"/>
        <v>25000</v>
      </c>
      <c r="T123" s="6" t="s">
        <v>400</v>
      </c>
      <c r="U123" s="6" t="s">
        <v>803</v>
      </c>
      <c r="V123" s="6" t="s">
        <v>1176</v>
      </c>
      <c r="W123" s="18">
        <v>45642</v>
      </c>
      <c r="X123" s="78">
        <v>0.10972222222222222</v>
      </c>
      <c r="Y123" s="8" t="s">
        <v>1125</v>
      </c>
      <c r="Z123" s="8" t="s">
        <v>1126</v>
      </c>
      <c r="AA123" s="8" t="s">
        <v>1127</v>
      </c>
      <c r="AB123" s="8">
        <v>971681114</v>
      </c>
      <c r="AC123" s="6">
        <f t="shared" si="8"/>
        <v>34</v>
      </c>
      <c r="AD123" s="23">
        <f t="shared" si="9"/>
        <v>161000</v>
      </c>
      <c r="AE123" s="23" t="s">
        <v>6</v>
      </c>
      <c r="AF123" s="17" t="str">
        <f t="shared" si="12"/>
        <v>NO APLICA</v>
      </c>
      <c r="AG123" s="6" t="s">
        <v>400</v>
      </c>
      <c r="AH123" s="39" t="s">
        <v>1105</v>
      </c>
      <c r="AI123" s="22" t="s">
        <v>983</v>
      </c>
      <c r="AJ123" s="174" t="s">
        <v>492</v>
      </c>
    </row>
    <row r="124" spans="1:36" ht="15.45" customHeight="1">
      <c r="A124" s="168">
        <v>55960</v>
      </c>
      <c r="B124" s="39" t="s">
        <v>245</v>
      </c>
      <c r="C124" s="5" t="s">
        <v>246</v>
      </c>
      <c r="D124" s="39" t="s">
        <v>1088</v>
      </c>
      <c r="E124" s="6" t="s">
        <v>1089</v>
      </c>
      <c r="F124" s="6" t="s">
        <v>979</v>
      </c>
      <c r="G124" s="6">
        <v>940233947</v>
      </c>
      <c r="H124" s="18">
        <v>45609</v>
      </c>
      <c r="I124" s="21">
        <v>0.52222222222222225</v>
      </c>
      <c r="J124" s="6" t="s">
        <v>373</v>
      </c>
      <c r="K124" s="15">
        <f t="shared" si="6"/>
        <v>1</v>
      </c>
      <c r="L124" s="6" t="s">
        <v>398</v>
      </c>
      <c r="M124" s="6" t="s">
        <v>6</v>
      </c>
      <c r="N124" s="6" t="b">
        <f t="shared" si="7"/>
        <v>0</v>
      </c>
      <c r="O124" s="6" t="s">
        <v>1177</v>
      </c>
      <c r="P124" s="6">
        <v>24779688</v>
      </c>
      <c r="Q124" s="6" t="s">
        <v>6</v>
      </c>
      <c r="R124" s="6" t="s">
        <v>1178</v>
      </c>
      <c r="S124" s="16">
        <f t="shared" si="11"/>
        <v>25000</v>
      </c>
      <c r="T124" s="6" t="s">
        <v>400</v>
      </c>
      <c r="U124" s="6" t="s">
        <v>803</v>
      </c>
      <c r="V124" s="6" t="s">
        <v>1179</v>
      </c>
      <c r="W124" s="18">
        <v>45642</v>
      </c>
      <c r="X124" s="78">
        <v>9.4444444444444442E-2</v>
      </c>
      <c r="Y124" s="8" t="s">
        <v>1180</v>
      </c>
      <c r="Z124" s="8" t="s">
        <v>1181</v>
      </c>
      <c r="AA124" s="8" t="s">
        <v>1182</v>
      </c>
      <c r="AB124" s="8">
        <v>948438007</v>
      </c>
      <c r="AC124" s="6">
        <f t="shared" si="8"/>
        <v>34</v>
      </c>
      <c r="AD124" s="23">
        <f t="shared" si="9"/>
        <v>161000</v>
      </c>
      <c r="AE124" s="23" t="s">
        <v>6</v>
      </c>
      <c r="AF124" s="17" t="str">
        <f t="shared" si="12"/>
        <v>NO APLICA</v>
      </c>
      <c r="AG124" s="6" t="s">
        <v>400</v>
      </c>
      <c r="AH124" s="39" t="s">
        <v>1105</v>
      </c>
      <c r="AI124" s="22" t="s">
        <v>983</v>
      </c>
      <c r="AJ124" s="174" t="s">
        <v>492</v>
      </c>
    </row>
    <row r="125" spans="1:36" ht="15.45" customHeight="1">
      <c r="A125" s="168">
        <v>55961</v>
      </c>
      <c r="B125" s="8" t="s">
        <v>320</v>
      </c>
      <c r="C125" s="5" t="s">
        <v>321</v>
      </c>
      <c r="D125" s="46" t="s">
        <v>559</v>
      </c>
      <c r="E125" s="6" t="s">
        <v>560</v>
      </c>
      <c r="F125" s="6" t="s">
        <v>561</v>
      </c>
      <c r="G125" s="6">
        <v>956055766</v>
      </c>
      <c r="H125" s="18">
        <v>45609</v>
      </c>
      <c r="I125" s="21">
        <v>12.34</v>
      </c>
      <c r="J125" s="6" t="s">
        <v>373</v>
      </c>
      <c r="K125" s="15">
        <f t="shared" si="6"/>
        <v>1</v>
      </c>
      <c r="L125" s="6" t="s">
        <v>398</v>
      </c>
      <c r="M125" s="6" t="s">
        <v>6</v>
      </c>
      <c r="N125" s="6" t="b">
        <f t="shared" si="7"/>
        <v>0</v>
      </c>
      <c r="O125" s="6" t="s">
        <v>1183</v>
      </c>
      <c r="P125" s="6">
        <v>100790412</v>
      </c>
      <c r="Q125" s="6" t="s">
        <v>6</v>
      </c>
      <c r="R125" s="6" t="s">
        <v>1184</v>
      </c>
      <c r="S125" s="16">
        <f t="shared" si="11"/>
        <v>25000</v>
      </c>
      <c r="T125" s="6" t="s">
        <v>400</v>
      </c>
      <c r="U125" s="6" t="s">
        <v>803</v>
      </c>
      <c r="V125" s="6" t="s">
        <v>1185</v>
      </c>
      <c r="W125" s="18">
        <v>45639</v>
      </c>
      <c r="X125" s="78">
        <v>0.91666666666666663</v>
      </c>
      <c r="Y125" s="5" t="s">
        <v>1186</v>
      </c>
      <c r="Z125" s="5" t="s">
        <v>1187</v>
      </c>
      <c r="AA125" s="5" t="s">
        <v>1188</v>
      </c>
      <c r="AB125" s="5">
        <v>926015956</v>
      </c>
      <c r="AC125" s="15">
        <f t="shared" si="8"/>
        <v>31</v>
      </c>
      <c r="AD125" s="23">
        <f t="shared" si="9"/>
        <v>146000</v>
      </c>
      <c r="AE125" s="16" t="s">
        <v>6</v>
      </c>
      <c r="AF125" s="17" t="str">
        <f t="shared" si="12"/>
        <v>NO APLICA</v>
      </c>
      <c r="AG125" s="6" t="s">
        <v>400</v>
      </c>
      <c r="AH125" s="39" t="s">
        <v>1189</v>
      </c>
      <c r="AI125" s="22" t="s">
        <v>558</v>
      </c>
      <c r="AJ125" s="174" t="s">
        <v>492</v>
      </c>
    </row>
    <row r="126" spans="1:36" ht="15.45" customHeight="1">
      <c r="A126" s="168">
        <v>55962</v>
      </c>
      <c r="B126" s="8" t="s">
        <v>320</v>
      </c>
      <c r="C126" s="5" t="s">
        <v>321</v>
      </c>
      <c r="D126" s="46" t="s">
        <v>961</v>
      </c>
      <c r="E126" s="27" t="s">
        <v>699</v>
      </c>
      <c r="F126" s="29" t="s">
        <v>700</v>
      </c>
      <c r="G126" s="27">
        <v>947974081</v>
      </c>
      <c r="H126" s="18">
        <v>45609</v>
      </c>
      <c r="I126" s="21">
        <v>0.52708333333333335</v>
      </c>
      <c r="J126" s="6" t="s">
        <v>373</v>
      </c>
      <c r="K126" s="15">
        <f t="shared" si="6"/>
        <v>1</v>
      </c>
      <c r="L126" s="6" t="s">
        <v>398</v>
      </c>
      <c r="M126" s="6" t="s">
        <v>6</v>
      </c>
      <c r="N126" s="6" t="b">
        <f t="shared" si="7"/>
        <v>0</v>
      </c>
      <c r="O126" s="6" t="s">
        <v>1190</v>
      </c>
      <c r="P126" s="6">
        <v>100790416</v>
      </c>
      <c r="Q126" s="6" t="s">
        <v>6</v>
      </c>
      <c r="R126" s="6" t="s">
        <v>1191</v>
      </c>
      <c r="S126" s="16">
        <f t="shared" si="11"/>
        <v>25000</v>
      </c>
      <c r="T126" s="6" t="s">
        <v>400</v>
      </c>
      <c r="U126" s="6" t="s">
        <v>803</v>
      </c>
      <c r="V126" s="6" t="s">
        <v>1192</v>
      </c>
      <c r="W126" s="18">
        <v>45639</v>
      </c>
      <c r="X126" s="78">
        <v>0.91180555555555554</v>
      </c>
      <c r="Y126" s="5" t="s">
        <v>1193</v>
      </c>
      <c r="Z126" s="5">
        <v>11318995</v>
      </c>
      <c r="AA126" s="5" t="s">
        <v>1194</v>
      </c>
      <c r="AB126" s="5">
        <v>997758427</v>
      </c>
      <c r="AC126" s="15">
        <f t="shared" si="8"/>
        <v>31</v>
      </c>
      <c r="AD126" s="23">
        <f t="shared" si="9"/>
        <v>146000</v>
      </c>
      <c r="AE126" s="16" t="s">
        <v>6</v>
      </c>
      <c r="AF126" s="17" t="str">
        <f t="shared" si="12"/>
        <v>NO APLICA</v>
      </c>
      <c r="AG126" s="6" t="s">
        <v>400</v>
      </c>
      <c r="AH126" s="39" t="s">
        <v>1189</v>
      </c>
      <c r="AI126" s="22" t="s">
        <v>558</v>
      </c>
      <c r="AJ126" s="174" t="s">
        <v>492</v>
      </c>
    </row>
    <row r="127" spans="1:36" ht="15.45" customHeight="1">
      <c r="A127" s="168">
        <v>55963</v>
      </c>
      <c r="B127" s="39" t="s">
        <v>245</v>
      </c>
      <c r="C127" s="5" t="s">
        <v>246</v>
      </c>
      <c r="D127" s="39" t="s">
        <v>1008</v>
      </c>
      <c r="E127" s="6" t="s">
        <v>1009</v>
      </c>
      <c r="F127" s="6" t="s">
        <v>1010</v>
      </c>
      <c r="G127" s="6">
        <v>991915508</v>
      </c>
      <c r="H127" s="18">
        <v>45609</v>
      </c>
      <c r="I127" s="21">
        <v>12.44</v>
      </c>
      <c r="J127" s="6" t="s">
        <v>373</v>
      </c>
      <c r="K127" s="15">
        <f t="shared" si="6"/>
        <v>1</v>
      </c>
      <c r="L127" s="6" t="s">
        <v>398</v>
      </c>
      <c r="M127" s="6" t="s">
        <v>6</v>
      </c>
      <c r="N127" s="6" t="b">
        <f t="shared" si="7"/>
        <v>0</v>
      </c>
      <c r="O127" s="6" t="s">
        <v>1195</v>
      </c>
      <c r="P127" s="6">
        <v>27449718</v>
      </c>
      <c r="Q127" s="6" t="s">
        <v>6</v>
      </c>
      <c r="R127" s="6" t="s">
        <v>1196</v>
      </c>
      <c r="S127" s="16">
        <f t="shared" si="11"/>
        <v>25000</v>
      </c>
      <c r="T127" s="6" t="s">
        <v>400</v>
      </c>
      <c r="U127" s="6" t="s">
        <v>803</v>
      </c>
      <c r="V127" s="6" t="s">
        <v>1197</v>
      </c>
      <c r="W127" s="18">
        <v>45641</v>
      </c>
      <c r="X127" s="78">
        <v>0.87152777777777779</v>
      </c>
      <c r="Y127" s="8" t="s">
        <v>1198</v>
      </c>
      <c r="Z127" s="8" t="s">
        <v>1199</v>
      </c>
      <c r="AA127" s="8" t="s">
        <v>1200</v>
      </c>
      <c r="AB127" s="8">
        <v>965582257</v>
      </c>
      <c r="AC127" s="6">
        <f t="shared" si="8"/>
        <v>33</v>
      </c>
      <c r="AD127" s="23">
        <f t="shared" si="9"/>
        <v>156000</v>
      </c>
      <c r="AE127" s="23" t="s">
        <v>6</v>
      </c>
      <c r="AF127" s="17" t="str">
        <f t="shared" si="12"/>
        <v>NO APLICA</v>
      </c>
      <c r="AG127" s="6" t="s">
        <v>400</v>
      </c>
      <c r="AH127" s="39" t="s">
        <v>1201</v>
      </c>
      <c r="AI127" s="22" t="s">
        <v>983</v>
      </c>
      <c r="AJ127" s="174" t="s">
        <v>492</v>
      </c>
    </row>
    <row r="128" spans="1:36" ht="15.45" customHeight="1">
      <c r="A128" s="168">
        <v>55964</v>
      </c>
      <c r="B128" s="8" t="s">
        <v>320</v>
      </c>
      <c r="C128" s="5" t="s">
        <v>321</v>
      </c>
      <c r="D128" s="45" t="s">
        <v>951</v>
      </c>
      <c r="E128" s="27" t="s">
        <v>952</v>
      </c>
      <c r="F128" s="27" t="s">
        <v>953</v>
      </c>
      <c r="G128" s="27">
        <v>993724954</v>
      </c>
      <c r="H128" s="18">
        <v>45609</v>
      </c>
      <c r="I128" s="21">
        <v>12.5</v>
      </c>
      <c r="J128" s="6" t="s">
        <v>373</v>
      </c>
      <c r="K128" s="15">
        <f t="shared" si="6"/>
        <v>1</v>
      </c>
      <c r="L128" s="6" t="s">
        <v>398</v>
      </c>
      <c r="M128" s="6" t="s">
        <v>6</v>
      </c>
      <c r="N128" s="6" t="b">
        <f t="shared" si="7"/>
        <v>0</v>
      </c>
      <c r="O128" s="6" t="s">
        <v>1202</v>
      </c>
      <c r="P128" s="6">
        <v>100790431</v>
      </c>
      <c r="Q128" s="6" t="s">
        <v>6</v>
      </c>
      <c r="R128" s="6" t="s">
        <v>1203</v>
      </c>
      <c r="S128" s="16">
        <f t="shared" si="11"/>
        <v>25000</v>
      </c>
      <c r="T128" s="6" t="s">
        <v>400</v>
      </c>
      <c r="U128" s="6" t="s">
        <v>803</v>
      </c>
      <c r="V128" s="6" t="s">
        <v>1204</v>
      </c>
      <c r="W128" s="18">
        <v>45639</v>
      </c>
      <c r="X128" s="78">
        <v>0.90972222222222221</v>
      </c>
      <c r="Y128" s="5" t="s">
        <v>1205</v>
      </c>
      <c r="Z128" s="5">
        <v>15301259</v>
      </c>
      <c r="AA128" s="5" t="s">
        <v>1206</v>
      </c>
      <c r="AB128" s="5">
        <v>962374596</v>
      </c>
      <c r="AC128" s="15">
        <f t="shared" si="8"/>
        <v>31</v>
      </c>
      <c r="AD128" s="23">
        <f t="shared" si="9"/>
        <v>146000</v>
      </c>
      <c r="AE128" s="16" t="s">
        <v>6</v>
      </c>
      <c r="AF128" s="17" t="str">
        <f t="shared" si="12"/>
        <v>NO APLICA</v>
      </c>
      <c r="AG128" s="6" t="s">
        <v>400</v>
      </c>
      <c r="AH128" s="39" t="s">
        <v>1189</v>
      </c>
      <c r="AI128" s="22" t="s">
        <v>558</v>
      </c>
      <c r="AJ128" s="174" t="s">
        <v>492</v>
      </c>
    </row>
    <row r="129" spans="1:36" ht="15.45" customHeight="1">
      <c r="A129" s="168">
        <v>55965</v>
      </c>
      <c r="B129" s="8" t="s">
        <v>320</v>
      </c>
      <c r="C129" s="5" t="s">
        <v>321</v>
      </c>
      <c r="D129" s="39" t="s">
        <v>1207</v>
      </c>
      <c r="E129" s="6" t="s">
        <v>1208</v>
      </c>
      <c r="F129" s="6" t="s">
        <v>1209</v>
      </c>
      <c r="G129" s="6">
        <v>944259293</v>
      </c>
      <c r="H129" s="18">
        <v>45609</v>
      </c>
      <c r="I129" s="21">
        <v>0.54027777777777775</v>
      </c>
      <c r="J129" s="6" t="s">
        <v>373</v>
      </c>
      <c r="K129" s="15">
        <f t="shared" si="6"/>
        <v>1</v>
      </c>
      <c r="L129" s="6" t="s">
        <v>398</v>
      </c>
      <c r="M129" s="6" t="s">
        <v>6</v>
      </c>
      <c r="N129" s="6" t="b">
        <f t="shared" si="7"/>
        <v>0</v>
      </c>
      <c r="O129" s="6" t="s">
        <v>1210</v>
      </c>
      <c r="P129" s="6">
        <v>100790446</v>
      </c>
      <c r="Q129" s="6" t="s">
        <v>6</v>
      </c>
      <c r="R129" s="6" t="s">
        <v>1211</v>
      </c>
      <c r="S129" s="16">
        <f t="shared" si="11"/>
        <v>25000</v>
      </c>
      <c r="T129" s="6" t="s">
        <v>400</v>
      </c>
      <c r="U129" s="6" t="s">
        <v>803</v>
      </c>
      <c r="V129" s="6" t="s">
        <v>1212</v>
      </c>
      <c r="W129" s="18">
        <v>45639</v>
      </c>
      <c r="X129" s="78">
        <v>0.90555555555555556</v>
      </c>
      <c r="Y129" s="6" t="s">
        <v>1213</v>
      </c>
      <c r="Z129" s="6" t="s">
        <v>1214</v>
      </c>
      <c r="AA129" s="6" t="s">
        <v>1215</v>
      </c>
      <c r="AB129" s="6">
        <v>965487911</v>
      </c>
      <c r="AC129" s="15">
        <f t="shared" si="8"/>
        <v>31</v>
      </c>
      <c r="AD129" s="23">
        <f t="shared" si="9"/>
        <v>146000</v>
      </c>
      <c r="AE129" s="16" t="s">
        <v>6</v>
      </c>
      <c r="AF129" s="17" t="str">
        <f t="shared" si="12"/>
        <v>NO APLICA</v>
      </c>
      <c r="AG129" s="6" t="s">
        <v>400</v>
      </c>
      <c r="AH129" s="39" t="s">
        <v>1189</v>
      </c>
      <c r="AI129" s="22" t="s">
        <v>558</v>
      </c>
      <c r="AJ129" s="174" t="s">
        <v>492</v>
      </c>
    </row>
    <row r="130" spans="1:36" ht="15.45" customHeight="1">
      <c r="A130" s="168">
        <v>55966</v>
      </c>
      <c r="B130" s="8" t="s">
        <v>320</v>
      </c>
      <c r="C130" s="5" t="s">
        <v>321</v>
      </c>
      <c r="D130" s="39" t="s">
        <v>830</v>
      </c>
      <c r="E130" s="6" t="s">
        <v>831</v>
      </c>
      <c r="F130" s="6" t="s">
        <v>832</v>
      </c>
      <c r="G130" s="6">
        <v>998794226</v>
      </c>
      <c r="H130" s="18">
        <v>45609</v>
      </c>
      <c r="I130" s="21">
        <v>0.54583333333333328</v>
      </c>
      <c r="J130" s="6" t="s">
        <v>373</v>
      </c>
      <c r="K130" s="15">
        <f t="shared" ref="K130:K193" si="13">IF(J130&lt;&gt;"",1,"")</f>
        <v>1</v>
      </c>
      <c r="L130" s="6" t="s">
        <v>398</v>
      </c>
      <c r="M130" s="6" t="s">
        <v>6</v>
      </c>
      <c r="N130" s="6" t="b">
        <f t="shared" ref="N130:N193" si="14">COUNTIF($O$1:$O$1172,O130)&gt;1</f>
        <v>0</v>
      </c>
      <c r="O130" s="6" t="s">
        <v>1216</v>
      </c>
      <c r="P130" s="6">
        <v>100790455</v>
      </c>
      <c r="Q130" s="6" t="s">
        <v>6</v>
      </c>
      <c r="R130" s="6" t="s">
        <v>1217</v>
      </c>
      <c r="S130" s="16">
        <f t="shared" si="11"/>
        <v>25000</v>
      </c>
      <c r="T130" s="6" t="s">
        <v>400</v>
      </c>
      <c r="U130" s="6" t="s">
        <v>803</v>
      </c>
      <c r="V130" s="6" t="s">
        <v>1218</v>
      </c>
      <c r="W130" s="18">
        <v>45639</v>
      </c>
      <c r="X130" s="78">
        <v>0.9</v>
      </c>
      <c r="Y130" s="6" t="s">
        <v>1219</v>
      </c>
      <c r="Z130" s="6" t="s">
        <v>1220</v>
      </c>
      <c r="AA130" s="6" t="s">
        <v>1221</v>
      </c>
      <c r="AB130" s="5">
        <v>963725752</v>
      </c>
      <c r="AC130" s="15">
        <f t="shared" ref="AC130:AC193" si="15">IF(AND(W130&lt;&gt;"",H130&lt;&gt;"",ISNUMBER(W130-H130)),W130-H130+1,"")</f>
        <v>31</v>
      </c>
      <c r="AD130" s="23">
        <f t="shared" ref="AD130:AD193" si="16">IF(AC130&lt;=0, "ERROR EN DÍA DE SALIDA",
    IF(AC130="", "",
        IF(OR(J130="1X40 RF VACIO", J130="1X40 DRY VACIO"),
            IF(L130="CUSTODIA",
                IF(AC130&lt;=5, 25000,
                    IF(AC130&gt;5, IF(AC130&lt;=8, 25000 + 2000*(AC130 - 5), 31000 + 5000*(AC130-8)), "")
                ),
                IF(OR(L130="TRASPASO",L130="MOVIMIENTO"), 18000, "")
            ),
            IF(OR(J130="1X20 RF VACIO", J130="1X20 DRY VACIO", J130="ISOTANK"),
                IF(L130="CUSTODIA",
                    IF(AC130&lt;=5, 18000,
                        IF(AC130&gt;5, IF(AC130&lt;=8, 18000 + 2000*(AC130 - 5), 24000 + 5000*(AC130-8)), "")
                    ),
                    IF(OR(L130="TRASPASO",L130="MOVIMIENTO"), 15000, "Error en tipo de acción")
                ),
                IF(AND(OR(J130="PALLET", J130="CAJON"), L130="CUSTODIA", AC130&lt;=5),
                    IF(M130="SI (XL)", 7000*K130,
                        IF(M130="SI (XXL)", 9000*K130, 5000*K130)
                    ),
                    IF(AND(OR(J130="PALLET", J130="CAJON"), L130="CUSTODIA", AC130&gt;5),
                        IF(M130="SI (XL)", (7000 + 1000*(AC130 - 5))*K130,
                            IF(M130="SI (XXL)", (9000 + 1000*(AC130 - 5))*K130, (5000 + 1000*(AC130 - 5))*K130)
                        ),
                        IF(AND(OR(J130="PALLET", J130="CAJON"),OR(L130="TRASPASO",L130="MOVIMIENTO")),
                            IF(M130="SI (XL)", 5000*K130,
                                IF(M130="SI (XXL)", 7000*K130, 3500*K130)
                            ),
                            ""
                        )
                    )
                )
            )
        )
    )
)</f>
        <v>146000</v>
      </c>
      <c r="AE130" s="16" t="s">
        <v>6</v>
      </c>
      <c r="AF130" s="17" t="str">
        <f t="shared" si="12"/>
        <v>NO APLICA</v>
      </c>
      <c r="AG130" s="6" t="s">
        <v>400</v>
      </c>
      <c r="AH130" s="39" t="s">
        <v>1189</v>
      </c>
      <c r="AI130" s="22" t="s">
        <v>558</v>
      </c>
      <c r="AJ130" s="174" t="s">
        <v>492</v>
      </c>
    </row>
    <row r="131" spans="1:36" ht="15.45" customHeight="1">
      <c r="A131" s="168">
        <v>55967</v>
      </c>
      <c r="B131" s="8" t="s">
        <v>320</v>
      </c>
      <c r="C131" s="5" t="s">
        <v>321</v>
      </c>
      <c r="D131" s="39" t="s">
        <v>708</v>
      </c>
      <c r="E131" s="6" t="s">
        <v>709</v>
      </c>
      <c r="F131" s="6" t="s">
        <v>710</v>
      </c>
      <c r="G131" s="6">
        <v>987744411</v>
      </c>
      <c r="H131" s="18">
        <v>45609</v>
      </c>
      <c r="I131" s="21">
        <v>0.55277777777777781</v>
      </c>
      <c r="J131" s="6" t="s">
        <v>373</v>
      </c>
      <c r="K131" s="15">
        <f t="shared" si="13"/>
        <v>1</v>
      </c>
      <c r="L131" s="6" t="s">
        <v>398</v>
      </c>
      <c r="M131" s="6" t="s">
        <v>6</v>
      </c>
      <c r="N131" s="6" t="b">
        <f t="shared" si="14"/>
        <v>0</v>
      </c>
      <c r="O131" s="6" t="s">
        <v>1222</v>
      </c>
      <c r="P131" s="6">
        <v>100790470</v>
      </c>
      <c r="Q131" s="6" t="s">
        <v>6</v>
      </c>
      <c r="R131" s="6" t="s">
        <v>1223</v>
      </c>
      <c r="S131" s="16">
        <f t="shared" si="11"/>
        <v>25000</v>
      </c>
      <c r="T131" s="6" t="s">
        <v>400</v>
      </c>
      <c r="U131" s="6" t="s">
        <v>803</v>
      </c>
      <c r="V131" s="6" t="s">
        <v>1224</v>
      </c>
      <c r="W131" s="18">
        <v>45639</v>
      </c>
      <c r="X131" s="78">
        <v>0.89861111111111114</v>
      </c>
      <c r="Y131" s="6" t="s">
        <v>1225</v>
      </c>
      <c r="Z131" s="6" t="s">
        <v>1226</v>
      </c>
      <c r="AA131" s="6" t="s">
        <v>1227</v>
      </c>
      <c r="AB131" s="5">
        <v>940579204</v>
      </c>
      <c r="AC131" s="15">
        <f t="shared" si="15"/>
        <v>31</v>
      </c>
      <c r="AD131" s="23">
        <f t="shared" si="16"/>
        <v>146000</v>
      </c>
      <c r="AE131" s="16" t="s">
        <v>6</v>
      </c>
      <c r="AF131" s="17" t="str">
        <f t="shared" si="12"/>
        <v>NO APLICA</v>
      </c>
      <c r="AG131" s="6" t="s">
        <v>400</v>
      </c>
      <c r="AH131" s="39" t="s">
        <v>1189</v>
      </c>
      <c r="AI131" s="22" t="s">
        <v>558</v>
      </c>
      <c r="AJ131" s="174" t="s">
        <v>492</v>
      </c>
    </row>
    <row r="132" spans="1:36" ht="15.45" customHeight="1">
      <c r="A132" s="168">
        <v>55968</v>
      </c>
      <c r="B132" s="8" t="s">
        <v>320</v>
      </c>
      <c r="C132" s="5" t="s">
        <v>321</v>
      </c>
      <c r="D132" s="39" t="s">
        <v>1228</v>
      </c>
      <c r="E132" s="6" t="s">
        <v>1229</v>
      </c>
      <c r="F132" s="6" t="s">
        <v>1230</v>
      </c>
      <c r="G132" s="6">
        <v>973591252</v>
      </c>
      <c r="H132" s="18">
        <v>45609</v>
      </c>
      <c r="I132" s="21">
        <v>0.55763888888888891</v>
      </c>
      <c r="J132" s="6" t="s">
        <v>373</v>
      </c>
      <c r="K132" s="15">
        <f t="shared" si="13"/>
        <v>1</v>
      </c>
      <c r="L132" s="6" t="s">
        <v>398</v>
      </c>
      <c r="M132" s="6" t="s">
        <v>6</v>
      </c>
      <c r="N132" s="6" t="b">
        <f t="shared" si="14"/>
        <v>0</v>
      </c>
      <c r="O132" s="6" t="s">
        <v>1231</v>
      </c>
      <c r="P132" s="6">
        <v>100790467</v>
      </c>
      <c r="Q132" s="6" t="s">
        <v>6</v>
      </c>
      <c r="R132" s="6" t="s">
        <v>1232</v>
      </c>
      <c r="S132" s="16">
        <f t="shared" si="11"/>
        <v>25000</v>
      </c>
      <c r="T132" s="6" t="s">
        <v>400</v>
      </c>
      <c r="U132" s="6" t="s">
        <v>803</v>
      </c>
      <c r="V132" s="6" t="s">
        <v>1233</v>
      </c>
      <c r="W132" s="18">
        <v>45639</v>
      </c>
      <c r="X132" s="78">
        <v>0.8979166666666667</v>
      </c>
      <c r="Y132" s="6" t="s">
        <v>1234</v>
      </c>
      <c r="Z132" s="6" t="s">
        <v>1235</v>
      </c>
      <c r="AA132" s="6" t="s">
        <v>1236</v>
      </c>
      <c r="AB132" s="6">
        <v>957142300</v>
      </c>
      <c r="AC132" s="15">
        <f t="shared" si="15"/>
        <v>31</v>
      </c>
      <c r="AD132" s="23">
        <f t="shared" si="16"/>
        <v>146000</v>
      </c>
      <c r="AE132" s="16" t="s">
        <v>6</v>
      </c>
      <c r="AF132" s="17" t="str">
        <f t="shared" si="12"/>
        <v>NO APLICA</v>
      </c>
      <c r="AG132" s="6" t="s">
        <v>400</v>
      </c>
      <c r="AH132" s="39" t="s">
        <v>1189</v>
      </c>
      <c r="AI132" s="22" t="s">
        <v>558</v>
      </c>
      <c r="AJ132" s="174" t="s">
        <v>492</v>
      </c>
    </row>
    <row r="133" spans="1:36" ht="15.45" customHeight="1">
      <c r="A133" s="168">
        <v>55969</v>
      </c>
      <c r="B133" s="8" t="s">
        <v>320</v>
      </c>
      <c r="C133" s="5" t="s">
        <v>321</v>
      </c>
      <c r="D133" s="39" t="s">
        <v>1140</v>
      </c>
      <c r="E133" s="6" t="s">
        <v>1141</v>
      </c>
      <c r="F133" s="6" t="s">
        <v>1142</v>
      </c>
      <c r="G133" s="6">
        <v>950402989</v>
      </c>
      <c r="H133" s="18">
        <v>45609</v>
      </c>
      <c r="I133" s="21">
        <v>0.55972222222222223</v>
      </c>
      <c r="J133" s="6" t="s">
        <v>373</v>
      </c>
      <c r="K133" s="15">
        <f t="shared" si="13"/>
        <v>1</v>
      </c>
      <c r="L133" s="6" t="s">
        <v>398</v>
      </c>
      <c r="M133" s="6" t="s">
        <v>6</v>
      </c>
      <c r="N133" s="6" t="b">
        <f t="shared" si="14"/>
        <v>0</v>
      </c>
      <c r="O133" s="6" t="s">
        <v>1237</v>
      </c>
      <c r="P133" s="6">
        <v>100790478</v>
      </c>
      <c r="Q133" s="6" t="s">
        <v>6</v>
      </c>
      <c r="R133" s="6" t="s">
        <v>1238</v>
      </c>
      <c r="S133" s="16">
        <f t="shared" si="11"/>
        <v>25000</v>
      </c>
      <c r="T133" s="6" t="s">
        <v>400</v>
      </c>
      <c r="U133" s="6" t="s">
        <v>803</v>
      </c>
      <c r="V133" s="6" t="s">
        <v>1239</v>
      </c>
      <c r="W133" s="18">
        <v>45639</v>
      </c>
      <c r="X133" s="78">
        <v>0.89652777777777781</v>
      </c>
      <c r="Y133" s="6" t="s">
        <v>1240</v>
      </c>
      <c r="Z133" s="6" t="s">
        <v>1241</v>
      </c>
      <c r="AA133" s="6" t="s">
        <v>1242</v>
      </c>
      <c r="AB133" s="6">
        <v>953402308</v>
      </c>
      <c r="AC133" s="15">
        <f t="shared" si="15"/>
        <v>31</v>
      </c>
      <c r="AD133" s="23">
        <f t="shared" si="16"/>
        <v>146000</v>
      </c>
      <c r="AE133" s="16" t="s">
        <v>6</v>
      </c>
      <c r="AF133" s="17" t="str">
        <f t="shared" si="12"/>
        <v>NO APLICA</v>
      </c>
      <c r="AG133" s="6" t="s">
        <v>400</v>
      </c>
      <c r="AH133" s="39" t="s">
        <v>1189</v>
      </c>
      <c r="AI133" s="22" t="s">
        <v>558</v>
      </c>
      <c r="AJ133" s="174" t="s">
        <v>492</v>
      </c>
    </row>
    <row r="134" spans="1:36" ht="15.45" customHeight="1">
      <c r="A134" s="168">
        <v>55970</v>
      </c>
      <c r="B134" s="8" t="s">
        <v>320</v>
      </c>
      <c r="C134" s="5" t="s">
        <v>321</v>
      </c>
      <c r="D134" s="8" t="s">
        <v>734</v>
      </c>
      <c r="E134" s="5" t="s">
        <v>735</v>
      </c>
      <c r="F134" s="5" t="s">
        <v>736</v>
      </c>
      <c r="G134" s="5">
        <v>97326989</v>
      </c>
      <c r="H134" s="18">
        <v>45609</v>
      </c>
      <c r="I134" s="21">
        <v>0.56180555555555556</v>
      </c>
      <c r="J134" s="6" t="s">
        <v>373</v>
      </c>
      <c r="K134" s="15">
        <f t="shared" si="13"/>
        <v>1</v>
      </c>
      <c r="L134" s="6" t="s">
        <v>398</v>
      </c>
      <c r="M134" s="6" t="s">
        <v>6</v>
      </c>
      <c r="N134" s="6" t="b">
        <f t="shared" si="14"/>
        <v>0</v>
      </c>
      <c r="O134" s="6" t="s">
        <v>1243</v>
      </c>
      <c r="P134" s="6">
        <v>100790474</v>
      </c>
      <c r="Q134" s="6" t="s">
        <v>6</v>
      </c>
      <c r="R134" s="6" t="s">
        <v>1244</v>
      </c>
      <c r="S134" s="16">
        <f t="shared" si="11"/>
        <v>25000</v>
      </c>
      <c r="T134" s="6" t="s">
        <v>400</v>
      </c>
      <c r="U134" s="6" t="s">
        <v>803</v>
      </c>
      <c r="V134" s="6" t="s">
        <v>1245</v>
      </c>
      <c r="W134" s="18">
        <v>45639</v>
      </c>
      <c r="X134" s="78">
        <v>0.89583333333333337</v>
      </c>
      <c r="Y134" s="6" t="s">
        <v>1246</v>
      </c>
      <c r="Z134" s="6" t="s">
        <v>1247</v>
      </c>
      <c r="AA134" s="6" t="s">
        <v>1248</v>
      </c>
      <c r="AB134" s="6">
        <v>998242658</v>
      </c>
      <c r="AC134" s="15">
        <f t="shared" si="15"/>
        <v>31</v>
      </c>
      <c r="AD134" s="23">
        <f t="shared" si="16"/>
        <v>146000</v>
      </c>
      <c r="AE134" s="16" t="s">
        <v>6</v>
      </c>
      <c r="AF134" s="17" t="str">
        <f t="shared" si="12"/>
        <v>NO APLICA</v>
      </c>
      <c r="AG134" s="6" t="s">
        <v>400</v>
      </c>
      <c r="AH134" s="39" t="s">
        <v>1189</v>
      </c>
      <c r="AI134" s="22" t="s">
        <v>558</v>
      </c>
      <c r="AJ134" s="174" t="s">
        <v>492</v>
      </c>
    </row>
    <row r="135" spans="1:36" ht="15.45" customHeight="1">
      <c r="A135" s="168">
        <v>55971</v>
      </c>
      <c r="B135" s="8" t="s">
        <v>320</v>
      </c>
      <c r="C135" s="5" t="s">
        <v>321</v>
      </c>
      <c r="D135" s="39" t="s">
        <v>1249</v>
      </c>
      <c r="E135" s="6" t="s">
        <v>674</v>
      </c>
      <c r="F135" s="6" t="s">
        <v>675</v>
      </c>
      <c r="G135" s="6">
        <v>992654499</v>
      </c>
      <c r="H135" s="18">
        <v>45609</v>
      </c>
      <c r="I135" s="21">
        <v>0.57152777777777775</v>
      </c>
      <c r="J135" s="6" t="s">
        <v>373</v>
      </c>
      <c r="K135" s="15">
        <f t="shared" si="13"/>
        <v>1</v>
      </c>
      <c r="L135" s="6" t="s">
        <v>398</v>
      </c>
      <c r="M135" s="6" t="s">
        <v>6</v>
      </c>
      <c r="N135" s="6" t="b">
        <f t="shared" si="14"/>
        <v>0</v>
      </c>
      <c r="O135" s="6" t="s">
        <v>1250</v>
      </c>
      <c r="P135" s="6">
        <v>100790500</v>
      </c>
      <c r="Q135" s="6" t="s">
        <v>6</v>
      </c>
      <c r="R135" s="6" t="s">
        <v>1251</v>
      </c>
      <c r="S135" s="16">
        <f t="shared" ref="S135:S168" si="17">IF(OR(H135&lt;=0, H135=""), "",
    IF(OR(J135="1X40 RF VACIO", J135="1X40 DRY VACIO"),
        IF(L135="CUSTODIA", 25000,
            IF(OR(L135="TRASPASO", L135="MOVIMIENTO"), 18000, "")
        ),
        IF(OR(J135="1X20 RF VACIO", J135="1X20 DRY VACIO", J135="ISOTANK"),
            IF(L135="CUSTODIA", 18000,
                IF(OR(L135="TRASPASO", L135="MOVIMIENTO"), 15000, "Error en tipo de acción")
            ),
            IF(AND(OR(J135="PALLET", J135="CAJON"), L135="CUSTODIA"),
                IF(M135="SI (XL)", 7000*K135,
                    IF(M135="SI (XXL)", 9000*K135,
                        IF(M135="SI (OTRO)", "", 5000*K135)
                    )
                ),
                IF(AND(OR(J135="PALLET", J135="CAJON"),OR(L135="TRASPASO", L135="MOVIMIENTO")),
                    IF(M135="SI (XL)", 5000*K135,
                        IF(M135="SI (XXL)", 7000*K135,
                            IF(M135="SI (OTRO)", "", 3500*K135)
                        )
                    ),
                    ""
                )
            )
        )
    )
)</f>
        <v>25000</v>
      </c>
      <c r="T135" s="6" t="s">
        <v>400</v>
      </c>
      <c r="U135" s="6" t="s">
        <v>1252</v>
      </c>
      <c r="V135" s="6" t="s">
        <v>1253</v>
      </c>
      <c r="W135" s="18">
        <v>45639</v>
      </c>
      <c r="X135" s="78">
        <v>0.88541666666666663</v>
      </c>
      <c r="Y135" s="5" t="s">
        <v>1254</v>
      </c>
      <c r="Z135" s="5" t="s">
        <v>1255</v>
      </c>
      <c r="AA135" s="5" t="s">
        <v>1256</v>
      </c>
      <c r="AB135" s="5">
        <v>976786176</v>
      </c>
      <c r="AC135" s="15">
        <f t="shared" si="15"/>
        <v>31</v>
      </c>
      <c r="AD135" s="23">
        <f t="shared" si="16"/>
        <v>146000</v>
      </c>
      <c r="AE135" s="16" t="s">
        <v>6</v>
      </c>
      <c r="AF135" s="17" t="str">
        <f t="shared" si="12"/>
        <v>NO APLICA</v>
      </c>
      <c r="AG135" s="6" t="s">
        <v>400</v>
      </c>
      <c r="AH135" s="39" t="s">
        <v>756</v>
      </c>
      <c r="AI135" s="22" t="s">
        <v>558</v>
      </c>
      <c r="AJ135" s="174" t="s">
        <v>492</v>
      </c>
    </row>
    <row r="136" spans="1:36" ht="15.45" customHeight="1">
      <c r="A136" s="168">
        <v>55972</v>
      </c>
      <c r="B136" s="8" t="s">
        <v>320</v>
      </c>
      <c r="C136" s="5" t="s">
        <v>321</v>
      </c>
      <c r="D136" s="39" t="s">
        <v>1134</v>
      </c>
      <c r="E136" s="6" t="s">
        <v>1135</v>
      </c>
      <c r="F136" s="6" t="s">
        <v>1136</v>
      </c>
      <c r="G136" s="6">
        <v>966556539</v>
      </c>
      <c r="H136" s="18">
        <v>45609</v>
      </c>
      <c r="I136" s="21">
        <v>0.5756944444444444</v>
      </c>
      <c r="J136" s="6" t="s">
        <v>373</v>
      </c>
      <c r="K136" s="15">
        <f t="shared" si="13"/>
        <v>1</v>
      </c>
      <c r="L136" s="6" t="s">
        <v>398</v>
      </c>
      <c r="M136" s="6" t="s">
        <v>6</v>
      </c>
      <c r="N136" s="6" t="b">
        <f t="shared" si="14"/>
        <v>0</v>
      </c>
      <c r="O136" s="6" t="s">
        <v>1257</v>
      </c>
      <c r="P136" s="6">
        <v>10079482</v>
      </c>
      <c r="Q136" s="6" t="s">
        <v>6</v>
      </c>
      <c r="R136" s="6" t="s">
        <v>1258</v>
      </c>
      <c r="S136" s="16">
        <f t="shared" si="17"/>
        <v>25000</v>
      </c>
      <c r="T136" s="6" t="s">
        <v>400</v>
      </c>
      <c r="U136" s="6" t="s">
        <v>1252</v>
      </c>
      <c r="V136" s="6" t="s">
        <v>1259</v>
      </c>
      <c r="W136" s="18">
        <v>45639</v>
      </c>
      <c r="X136" s="78">
        <v>0.88402777777777775</v>
      </c>
      <c r="Y136" s="5" t="s">
        <v>1260</v>
      </c>
      <c r="Z136" s="5" t="s">
        <v>1261</v>
      </c>
      <c r="AA136" s="5" t="s">
        <v>1262</v>
      </c>
      <c r="AB136" s="5">
        <v>936832365</v>
      </c>
      <c r="AC136" s="15">
        <f t="shared" si="15"/>
        <v>31</v>
      </c>
      <c r="AD136" s="23">
        <f t="shared" si="16"/>
        <v>146000</v>
      </c>
      <c r="AE136" s="16" t="s">
        <v>6</v>
      </c>
      <c r="AF136" s="17" t="str">
        <f t="shared" si="12"/>
        <v>NO APLICA</v>
      </c>
      <c r="AG136" s="6" t="s">
        <v>400</v>
      </c>
      <c r="AH136" s="39" t="s">
        <v>756</v>
      </c>
      <c r="AI136" s="22" t="s">
        <v>558</v>
      </c>
      <c r="AJ136" s="174" t="s">
        <v>492</v>
      </c>
    </row>
    <row r="137" spans="1:36" ht="15.45" customHeight="1">
      <c r="A137" s="168">
        <v>55974</v>
      </c>
      <c r="B137" s="39" t="s">
        <v>245</v>
      </c>
      <c r="C137" s="5" t="s">
        <v>246</v>
      </c>
      <c r="D137" s="39" t="s">
        <v>1008</v>
      </c>
      <c r="E137" s="6" t="s">
        <v>1009</v>
      </c>
      <c r="F137" s="6" t="s">
        <v>1010</v>
      </c>
      <c r="G137" s="6">
        <v>991915508</v>
      </c>
      <c r="H137" s="18">
        <v>45609</v>
      </c>
      <c r="I137" s="21">
        <v>0.61250000000000004</v>
      </c>
      <c r="J137" s="6" t="s">
        <v>373</v>
      </c>
      <c r="K137" s="15">
        <f t="shared" si="13"/>
        <v>1</v>
      </c>
      <c r="L137" s="6" t="s">
        <v>398</v>
      </c>
      <c r="M137" s="6" t="s">
        <v>6</v>
      </c>
      <c r="N137" s="6" t="b">
        <f t="shared" si="14"/>
        <v>0</v>
      </c>
      <c r="O137" s="6" t="s">
        <v>1263</v>
      </c>
      <c r="P137" s="6">
        <v>24779951</v>
      </c>
      <c r="Q137" s="6" t="s">
        <v>6</v>
      </c>
      <c r="R137" s="6" t="s">
        <v>1264</v>
      </c>
      <c r="S137" s="16">
        <f t="shared" si="17"/>
        <v>25000</v>
      </c>
      <c r="T137" s="6" t="s">
        <v>400</v>
      </c>
      <c r="U137" s="6" t="s">
        <v>803</v>
      </c>
      <c r="V137" s="6" t="s">
        <v>1265</v>
      </c>
      <c r="W137" s="18">
        <v>45641</v>
      </c>
      <c r="X137" s="78">
        <v>0.86805555555555558</v>
      </c>
      <c r="Y137" s="8" t="s">
        <v>1266</v>
      </c>
      <c r="Z137" s="8" t="s">
        <v>1267</v>
      </c>
      <c r="AA137" s="8" t="s">
        <v>1268</v>
      </c>
      <c r="AB137" s="8">
        <v>999643606</v>
      </c>
      <c r="AC137" s="6">
        <f t="shared" si="15"/>
        <v>33</v>
      </c>
      <c r="AD137" s="23">
        <f t="shared" si="16"/>
        <v>156000</v>
      </c>
      <c r="AE137" s="23" t="s">
        <v>6</v>
      </c>
      <c r="AF137" s="17" t="str">
        <f t="shared" si="12"/>
        <v>NO APLICA</v>
      </c>
      <c r="AG137" s="6" t="s">
        <v>400</v>
      </c>
      <c r="AH137" s="39" t="s">
        <v>1201</v>
      </c>
      <c r="AI137" s="22" t="s">
        <v>983</v>
      </c>
      <c r="AJ137" s="174" t="s">
        <v>492</v>
      </c>
    </row>
    <row r="138" spans="1:36" ht="15.45" customHeight="1">
      <c r="A138" s="168">
        <v>55975</v>
      </c>
      <c r="B138" s="39" t="s">
        <v>245</v>
      </c>
      <c r="C138" s="5" t="s">
        <v>246</v>
      </c>
      <c r="D138" s="39" t="s">
        <v>1088</v>
      </c>
      <c r="E138" s="6" t="s">
        <v>1089</v>
      </c>
      <c r="F138" s="6" t="s">
        <v>979</v>
      </c>
      <c r="G138" s="6">
        <v>940233947</v>
      </c>
      <c r="H138" s="18">
        <v>45609</v>
      </c>
      <c r="I138" s="21">
        <v>0.61388888888888893</v>
      </c>
      <c r="J138" s="6" t="s">
        <v>373</v>
      </c>
      <c r="K138" s="15">
        <f t="shared" si="13"/>
        <v>1</v>
      </c>
      <c r="L138" s="6" t="s">
        <v>398</v>
      </c>
      <c r="M138" s="6" t="s">
        <v>6</v>
      </c>
      <c r="N138" s="6" t="b">
        <f t="shared" si="14"/>
        <v>1</v>
      </c>
      <c r="O138" s="6" t="s">
        <v>1269</v>
      </c>
      <c r="P138" s="6">
        <v>24779953</v>
      </c>
      <c r="Q138" s="6" t="s">
        <v>6</v>
      </c>
      <c r="R138" s="6" t="s">
        <v>1270</v>
      </c>
      <c r="S138" s="16">
        <f t="shared" si="17"/>
        <v>25000</v>
      </c>
      <c r="T138" s="6" t="s">
        <v>400</v>
      </c>
      <c r="U138" s="6" t="s">
        <v>1271</v>
      </c>
      <c r="V138" s="6" t="s">
        <v>1272</v>
      </c>
      <c r="W138" s="18">
        <v>45637</v>
      </c>
      <c r="X138" s="78">
        <v>0.60902777777777772</v>
      </c>
      <c r="Y138" s="65" t="s">
        <v>1273</v>
      </c>
      <c r="Z138" s="8" t="s">
        <v>1274</v>
      </c>
      <c r="AA138" s="8" t="s">
        <v>1275</v>
      </c>
      <c r="AB138" s="8">
        <v>50755259</v>
      </c>
      <c r="AC138" s="15">
        <f t="shared" si="15"/>
        <v>29</v>
      </c>
      <c r="AD138" s="23">
        <f t="shared" si="16"/>
        <v>136000</v>
      </c>
      <c r="AE138" s="16" t="s">
        <v>6</v>
      </c>
      <c r="AF138" s="17" t="str">
        <f t="shared" si="12"/>
        <v>NO APLICA</v>
      </c>
      <c r="AG138" s="6" t="s">
        <v>400</v>
      </c>
      <c r="AH138" s="39"/>
      <c r="AI138" s="22" t="s">
        <v>983</v>
      </c>
      <c r="AJ138" s="174" t="s">
        <v>492</v>
      </c>
    </row>
    <row r="139" spans="1:36" ht="15.45" customHeight="1">
      <c r="A139" s="168">
        <v>55976</v>
      </c>
      <c r="B139" s="39" t="s">
        <v>245</v>
      </c>
      <c r="C139" s="5" t="s">
        <v>246</v>
      </c>
      <c r="D139" s="39" t="s">
        <v>1002</v>
      </c>
      <c r="E139" s="6" t="s">
        <v>1003</v>
      </c>
      <c r="F139" s="6" t="s">
        <v>1004</v>
      </c>
      <c r="G139" s="6">
        <v>942723548</v>
      </c>
      <c r="H139" s="18">
        <v>45609</v>
      </c>
      <c r="I139" s="21">
        <v>0.61597222222222225</v>
      </c>
      <c r="J139" s="6" t="s">
        <v>373</v>
      </c>
      <c r="K139" s="15">
        <f t="shared" si="13"/>
        <v>1</v>
      </c>
      <c r="L139" s="6" t="s">
        <v>398</v>
      </c>
      <c r="M139" s="6" t="s">
        <v>6</v>
      </c>
      <c r="N139" s="6" t="b">
        <f t="shared" si="14"/>
        <v>0</v>
      </c>
      <c r="O139" s="6" t="s">
        <v>1276</v>
      </c>
      <c r="P139" s="6">
        <v>24779955</v>
      </c>
      <c r="Q139" s="6" t="s">
        <v>6</v>
      </c>
      <c r="R139" s="6" t="s">
        <v>1277</v>
      </c>
      <c r="S139" s="16">
        <f t="shared" si="17"/>
        <v>25000</v>
      </c>
      <c r="T139" s="6" t="s">
        <v>400</v>
      </c>
      <c r="U139" s="6" t="s">
        <v>1278</v>
      </c>
      <c r="V139" s="6" t="s">
        <v>1279</v>
      </c>
      <c r="W139" s="18">
        <v>45637</v>
      </c>
      <c r="X139" s="78">
        <v>0.95902777777777781</v>
      </c>
      <c r="Y139" s="24" t="s">
        <v>1280</v>
      </c>
      <c r="Z139" s="25" t="s">
        <v>1281</v>
      </c>
      <c r="AA139" s="24" t="s">
        <v>1282</v>
      </c>
      <c r="AB139" s="24">
        <v>961554913</v>
      </c>
      <c r="AC139" s="15">
        <f t="shared" si="15"/>
        <v>29</v>
      </c>
      <c r="AD139" s="23">
        <f t="shared" si="16"/>
        <v>136000</v>
      </c>
      <c r="AE139" s="16" t="s">
        <v>6</v>
      </c>
      <c r="AF139" s="17" t="str">
        <f t="shared" si="12"/>
        <v>NO APLICA</v>
      </c>
      <c r="AG139" s="6" t="s">
        <v>400</v>
      </c>
      <c r="AH139" s="39"/>
      <c r="AI139" s="22" t="s">
        <v>983</v>
      </c>
      <c r="AJ139" s="174" t="s">
        <v>1283</v>
      </c>
    </row>
    <row r="140" spans="1:36" ht="15.45" customHeight="1">
      <c r="A140" s="168">
        <v>55977</v>
      </c>
      <c r="B140" s="39" t="s">
        <v>245</v>
      </c>
      <c r="C140" s="5" t="s">
        <v>246</v>
      </c>
      <c r="D140" s="39" t="s">
        <v>984</v>
      </c>
      <c r="E140" s="6" t="s">
        <v>985</v>
      </c>
      <c r="F140" s="6" t="s">
        <v>986</v>
      </c>
      <c r="G140" s="6">
        <v>944666949</v>
      </c>
      <c r="H140" s="18">
        <v>45609</v>
      </c>
      <c r="I140" s="21">
        <v>0.61944444444444446</v>
      </c>
      <c r="J140" s="6" t="s">
        <v>373</v>
      </c>
      <c r="K140" s="15">
        <f t="shared" si="13"/>
        <v>1</v>
      </c>
      <c r="L140" s="6" t="s">
        <v>398</v>
      </c>
      <c r="M140" s="6" t="s">
        <v>6</v>
      </c>
      <c r="N140" s="6" t="b">
        <f t="shared" si="14"/>
        <v>0</v>
      </c>
      <c r="O140" s="6" t="s">
        <v>1284</v>
      </c>
      <c r="P140" s="6">
        <v>24779957</v>
      </c>
      <c r="Q140" s="6" t="s">
        <v>6</v>
      </c>
      <c r="R140" s="6" t="s">
        <v>1285</v>
      </c>
      <c r="S140" s="16">
        <f t="shared" si="17"/>
        <v>25000</v>
      </c>
      <c r="T140" s="6" t="s">
        <v>400</v>
      </c>
      <c r="U140" s="6" t="s">
        <v>1271</v>
      </c>
      <c r="V140" s="6" t="s">
        <v>1286</v>
      </c>
      <c r="W140" s="18">
        <v>45638</v>
      </c>
      <c r="X140" s="78">
        <v>0.34444444444444444</v>
      </c>
      <c r="Y140" s="39" t="s">
        <v>1287</v>
      </c>
      <c r="Z140" s="39" t="s">
        <v>1288</v>
      </c>
      <c r="AA140" s="39" t="s">
        <v>1289</v>
      </c>
      <c r="AB140" s="8">
        <v>966934891</v>
      </c>
      <c r="AC140" s="15">
        <f t="shared" si="15"/>
        <v>30</v>
      </c>
      <c r="AD140" s="23">
        <f t="shared" si="16"/>
        <v>141000</v>
      </c>
      <c r="AE140" s="16" t="s">
        <v>6</v>
      </c>
      <c r="AF140" s="17" t="str">
        <f t="shared" si="12"/>
        <v>NO APLICA</v>
      </c>
      <c r="AG140" s="6" t="s">
        <v>400</v>
      </c>
      <c r="AH140" s="39"/>
      <c r="AI140" s="22" t="s">
        <v>983</v>
      </c>
      <c r="AJ140" s="174" t="s">
        <v>263</v>
      </c>
    </row>
    <row r="141" spans="1:36" ht="15.45" customHeight="1">
      <c r="A141" s="168">
        <v>55978</v>
      </c>
      <c r="B141" s="39" t="s">
        <v>245</v>
      </c>
      <c r="C141" s="5" t="s">
        <v>246</v>
      </c>
      <c r="D141" s="39" t="s">
        <v>990</v>
      </c>
      <c r="E141" s="6" t="s">
        <v>991</v>
      </c>
      <c r="F141" s="6" t="s">
        <v>992</v>
      </c>
      <c r="G141" s="6">
        <v>994345393</v>
      </c>
      <c r="H141" s="18">
        <v>45609</v>
      </c>
      <c r="I141" s="21">
        <v>0.62013888888888891</v>
      </c>
      <c r="J141" s="6" t="s">
        <v>373</v>
      </c>
      <c r="K141" s="15">
        <f t="shared" si="13"/>
        <v>1</v>
      </c>
      <c r="L141" s="6" t="s">
        <v>398</v>
      </c>
      <c r="M141" s="6" t="s">
        <v>6</v>
      </c>
      <c r="N141" s="6" t="b">
        <f t="shared" si="14"/>
        <v>0</v>
      </c>
      <c r="O141" s="6" t="s">
        <v>1290</v>
      </c>
      <c r="P141" s="6">
        <v>24779961</v>
      </c>
      <c r="Q141" s="6" t="s">
        <v>6</v>
      </c>
      <c r="R141" s="6" t="s">
        <v>1291</v>
      </c>
      <c r="S141" s="16">
        <f t="shared" si="17"/>
        <v>25000</v>
      </c>
      <c r="T141" s="6" t="s">
        <v>400</v>
      </c>
      <c r="U141" s="6" t="s">
        <v>822</v>
      </c>
      <c r="V141" s="6" t="s">
        <v>1292</v>
      </c>
      <c r="W141" s="18">
        <v>45641</v>
      </c>
      <c r="X141" s="78">
        <v>0.60277777777777775</v>
      </c>
      <c r="Y141" s="5" t="s">
        <v>1293</v>
      </c>
      <c r="Z141" s="8" t="s">
        <v>1294</v>
      </c>
      <c r="AA141" s="8" t="s">
        <v>1295</v>
      </c>
      <c r="AB141" s="8">
        <v>962094750</v>
      </c>
      <c r="AC141" s="6">
        <f t="shared" si="15"/>
        <v>33</v>
      </c>
      <c r="AD141" s="23">
        <f t="shared" si="16"/>
        <v>156000</v>
      </c>
      <c r="AE141" s="23" t="s">
        <v>6</v>
      </c>
      <c r="AF141" s="17" t="str">
        <f t="shared" si="12"/>
        <v>NO APLICA</v>
      </c>
      <c r="AG141" s="6" t="s">
        <v>400</v>
      </c>
      <c r="AH141" s="39"/>
      <c r="AI141" s="22" t="s">
        <v>983</v>
      </c>
      <c r="AJ141" s="174" t="s">
        <v>492</v>
      </c>
    </row>
    <row r="142" spans="1:36" ht="15.45" customHeight="1">
      <c r="A142" s="168">
        <v>55981</v>
      </c>
      <c r="B142" s="8" t="s">
        <v>320</v>
      </c>
      <c r="C142" s="5" t="s">
        <v>321</v>
      </c>
      <c r="D142" s="39" t="s">
        <v>1149</v>
      </c>
      <c r="E142" s="6" t="s">
        <v>1150</v>
      </c>
      <c r="F142" s="6" t="s">
        <v>1151</v>
      </c>
      <c r="G142" s="6">
        <v>984444429</v>
      </c>
      <c r="H142" s="18">
        <v>45609</v>
      </c>
      <c r="I142" s="21">
        <v>0.68958333333333333</v>
      </c>
      <c r="J142" s="6" t="s">
        <v>373</v>
      </c>
      <c r="K142" s="15">
        <f t="shared" si="13"/>
        <v>1</v>
      </c>
      <c r="L142" s="6" t="s">
        <v>398</v>
      </c>
      <c r="M142" s="6" t="s">
        <v>6</v>
      </c>
      <c r="N142" s="6" t="b">
        <f t="shared" si="14"/>
        <v>0</v>
      </c>
      <c r="O142" s="6" t="s">
        <v>1296</v>
      </c>
      <c r="P142" s="6">
        <v>100790721</v>
      </c>
      <c r="Q142" s="6" t="s">
        <v>6</v>
      </c>
      <c r="R142" s="6" t="s">
        <v>1297</v>
      </c>
      <c r="S142" s="16">
        <f t="shared" si="17"/>
        <v>25000</v>
      </c>
      <c r="T142" s="6" t="s">
        <v>400</v>
      </c>
      <c r="U142" s="6" t="s">
        <v>542</v>
      </c>
      <c r="V142" s="6" t="s">
        <v>1298</v>
      </c>
      <c r="W142" s="18"/>
      <c r="X142" s="78"/>
      <c r="Y142" s="8"/>
      <c r="Z142" s="52"/>
      <c r="AA142" s="8"/>
      <c r="AB142" s="8"/>
      <c r="AC142" s="6" t="str">
        <f t="shared" si="15"/>
        <v/>
      </c>
      <c r="AD142" s="23" t="str">
        <f t="shared" si="16"/>
        <v/>
      </c>
      <c r="AE142" s="23"/>
      <c r="AF142" s="17" t="str">
        <f t="shared" si="12"/>
        <v/>
      </c>
      <c r="AG142" s="6"/>
      <c r="AH142" s="39"/>
      <c r="AI142" s="22" t="s">
        <v>558</v>
      </c>
      <c r="AJ142" s="174" t="s">
        <v>492</v>
      </c>
    </row>
    <row r="143" spans="1:36" ht="15.45" customHeight="1">
      <c r="A143" s="168">
        <v>55982</v>
      </c>
      <c r="B143" s="8" t="s">
        <v>320</v>
      </c>
      <c r="C143" s="5" t="s">
        <v>321</v>
      </c>
      <c r="D143" s="39" t="s">
        <v>635</v>
      </c>
      <c r="E143" s="6" t="s">
        <v>636</v>
      </c>
      <c r="F143" s="6" t="s">
        <v>637</v>
      </c>
      <c r="G143" s="6">
        <v>988364635</v>
      </c>
      <c r="H143" s="18">
        <v>45609</v>
      </c>
      <c r="I143" s="21">
        <v>0.69097222222222221</v>
      </c>
      <c r="J143" s="6" t="s">
        <v>373</v>
      </c>
      <c r="K143" s="15">
        <f t="shared" si="13"/>
        <v>1</v>
      </c>
      <c r="L143" s="6" t="s">
        <v>398</v>
      </c>
      <c r="M143" s="6" t="s">
        <v>6</v>
      </c>
      <c r="N143" s="6" t="b">
        <f t="shared" si="14"/>
        <v>0</v>
      </c>
      <c r="O143" s="6" t="s">
        <v>1299</v>
      </c>
      <c r="P143" s="6">
        <v>100790741</v>
      </c>
      <c r="Q143" s="6" t="s">
        <v>6</v>
      </c>
      <c r="R143" s="6" t="s">
        <v>1300</v>
      </c>
      <c r="S143" s="16">
        <f t="shared" si="17"/>
        <v>25000</v>
      </c>
      <c r="T143" s="6" t="s">
        <v>400</v>
      </c>
      <c r="U143" s="6" t="s">
        <v>803</v>
      </c>
      <c r="V143" s="6" t="s">
        <v>1301</v>
      </c>
      <c r="W143" s="18">
        <v>45632</v>
      </c>
      <c r="X143" s="78">
        <v>0.72291666666666665</v>
      </c>
      <c r="Y143" s="5" t="s">
        <v>1302</v>
      </c>
      <c r="Z143" s="8" t="s">
        <v>1303</v>
      </c>
      <c r="AA143" s="8" t="s">
        <v>1304</v>
      </c>
      <c r="AB143" s="8">
        <v>975846799</v>
      </c>
      <c r="AC143" s="15">
        <f t="shared" si="15"/>
        <v>24</v>
      </c>
      <c r="AD143" s="23">
        <f t="shared" si="16"/>
        <v>111000</v>
      </c>
      <c r="AE143" s="16" t="s">
        <v>6</v>
      </c>
      <c r="AF143" s="17" t="str">
        <f t="shared" si="12"/>
        <v>NO APLICA</v>
      </c>
      <c r="AG143" s="6" t="s">
        <v>400</v>
      </c>
      <c r="AH143" s="39"/>
      <c r="AI143" s="22" t="s">
        <v>558</v>
      </c>
      <c r="AJ143" s="174" t="s">
        <v>492</v>
      </c>
    </row>
    <row r="144" spans="1:36" ht="15.45" customHeight="1">
      <c r="A144" s="168">
        <v>55983</v>
      </c>
      <c r="B144" s="39" t="s">
        <v>245</v>
      </c>
      <c r="C144" s="5" t="s">
        <v>246</v>
      </c>
      <c r="D144" s="39" t="s">
        <v>1088</v>
      </c>
      <c r="E144" s="6" t="s">
        <v>1089</v>
      </c>
      <c r="F144" s="6" t="s">
        <v>979</v>
      </c>
      <c r="G144" s="6">
        <v>940233947</v>
      </c>
      <c r="H144" s="18">
        <v>45609</v>
      </c>
      <c r="I144" s="21">
        <v>0.70138888888888884</v>
      </c>
      <c r="J144" s="6" t="s">
        <v>373</v>
      </c>
      <c r="K144" s="15">
        <f t="shared" si="13"/>
        <v>1</v>
      </c>
      <c r="L144" s="6" t="s">
        <v>398</v>
      </c>
      <c r="M144" s="6" t="s">
        <v>6</v>
      </c>
      <c r="N144" s="6" t="b">
        <f t="shared" si="14"/>
        <v>0</v>
      </c>
      <c r="O144" s="6" t="s">
        <v>1305</v>
      </c>
      <c r="P144" s="6">
        <v>24780155</v>
      </c>
      <c r="Q144" s="6" t="s">
        <v>6</v>
      </c>
      <c r="R144" s="6" t="s">
        <v>1306</v>
      </c>
      <c r="S144" s="16">
        <f t="shared" si="17"/>
        <v>25000</v>
      </c>
      <c r="T144" s="6" t="s">
        <v>400</v>
      </c>
      <c r="U144" s="6" t="s">
        <v>822</v>
      </c>
      <c r="V144" s="6" t="s">
        <v>1307</v>
      </c>
      <c r="W144" s="18">
        <v>45641</v>
      </c>
      <c r="X144" s="78">
        <v>0.62569444444444444</v>
      </c>
      <c r="Y144" s="5" t="s">
        <v>1308</v>
      </c>
      <c r="Z144" s="64" t="s">
        <v>1309</v>
      </c>
      <c r="AA144" s="64" t="s">
        <v>1310</v>
      </c>
      <c r="AB144" s="8">
        <v>993376874</v>
      </c>
      <c r="AC144" s="6">
        <f t="shared" si="15"/>
        <v>33</v>
      </c>
      <c r="AD144" s="23">
        <f t="shared" si="16"/>
        <v>156000</v>
      </c>
      <c r="AE144" s="23" t="s">
        <v>6</v>
      </c>
      <c r="AF144" s="17" t="str">
        <f t="shared" si="12"/>
        <v>NO APLICA</v>
      </c>
      <c r="AG144" s="6" t="s">
        <v>400</v>
      </c>
      <c r="AH144" s="39" t="s">
        <v>1311</v>
      </c>
      <c r="AI144" s="22" t="s">
        <v>983</v>
      </c>
      <c r="AJ144" s="174" t="s">
        <v>492</v>
      </c>
    </row>
    <row r="145" spans="1:36" ht="15.45" customHeight="1">
      <c r="A145" s="168">
        <v>55984</v>
      </c>
      <c r="B145" s="39" t="s">
        <v>245</v>
      </c>
      <c r="C145" s="5" t="s">
        <v>246</v>
      </c>
      <c r="D145" s="39" t="s">
        <v>1002</v>
      </c>
      <c r="E145" s="6" t="s">
        <v>1003</v>
      </c>
      <c r="F145" s="6" t="s">
        <v>1004</v>
      </c>
      <c r="G145" s="6">
        <v>942723548</v>
      </c>
      <c r="H145" s="18">
        <v>45609</v>
      </c>
      <c r="I145" s="21">
        <v>0.70347222222222228</v>
      </c>
      <c r="J145" s="6" t="s">
        <v>373</v>
      </c>
      <c r="K145" s="15">
        <f t="shared" si="13"/>
        <v>1</v>
      </c>
      <c r="L145" s="6" t="s">
        <v>398</v>
      </c>
      <c r="M145" s="6" t="s">
        <v>6</v>
      </c>
      <c r="N145" s="6" t="b">
        <f t="shared" si="14"/>
        <v>0</v>
      </c>
      <c r="O145" s="6" t="s">
        <v>1312</v>
      </c>
      <c r="P145" s="6">
        <v>24780161</v>
      </c>
      <c r="Q145" s="6" t="s">
        <v>6</v>
      </c>
      <c r="R145" s="6" t="s">
        <v>1313</v>
      </c>
      <c r="S145" s="16">
        <f t="shared" si="17"/>
        <v>25000</v>
      </c>
      <c r="T145" s="6" t="s">
        <v>400</v>
      </c>
      <c r="U145" s="6" t="s">
        <v>1271</v>
      </c>
      <c r="V145" s="6" t="s">
        <v>1314</v>
      </c>
      <c r="W145" s="18">
        <v>45637</v>
      </c>
      <c r="X145" s="78">
        <v>0.53541666666666665</v>
      </c>
      <c r="Y145" s="64" t="s">
        <v>1315</v>
      </c>
      <c r="Z145" s="64" t="s">
        <v>1316</v>
      </c>
      <c r="AA145" s="8" t="s">
        <v>979</v>
      </c>
      <c r="AB145" s="8">
        <v>940233947</v>
      </c>
      <c r="AC145" s="15">
        <f t="shared" si="15"/>
        <v>29</v>
      </c>
      <c r="AD145" s="23">
        <f t="shared" si="16"/>
        <v>136000</v>
      </c>
      <c r="AE145" s="16" t="s">
        <v>6</v>
      </c>
      <c r="AF145" s="17" t="str">
        <f t="shared" si="12"/>
        <v>NO APLICA</v>
      </c>
      <c r="AG145" s="6" t="s">
        <v>400</v>
      </c>
      <c r="AH145" s="39"/>
      <c r="AI145" s="22" t="s">
        <v>983</v>
      </c>
      <c r="AJ145" s="174" t="s">
        <v>492</v>
      </c>
    </row>
    <row r="146" spans="1:36" ht="15.45" customHeight="1">
      <c r="A146" s="168">
        <v>55985</v>
      </c>
      <c r="B146" s="39" t="s">
        <v>245</v>
      </c>
      <c r="C146" s="5" t="s">
        <v>246</v>
      </c>
      <c r="D146" s="39" t="s">
        <v>1008</v>
      </c>
      <c r="E146" s="6" t="s">
        <v>1009</v>
      </c>
      <c r="F146" s="6" t="s">
        <v>1010</v>
      </c>
      <c r="G146" s="6">
        <v>991915508</v>
      </c>
      <c r="H146" s="18">
        <v>45609</v>
      </c>
      <c r="I146" s="21">
        <v>0.70486111111111116</v>
      </c>
      <c r="J146" s="6" t="s">
        <v>373</v>
      </c>
      <c r="K146" s="15">
        <f t="shared" si="13"/>
        <v>1</v>
      </c>
      <c r="L146" s="6" t="s">
        <v>398</v>
      </c>
      <c r="M146" s="6" t="s">
        <v>6</v>
      </c>
      <c r="N146" s="6" t="b">
        <f t="shared" si="14"/>
        <v>0</v>
      </c>
      <c r="O146" s="6" t="s">
        <v>1317</v>
      </c>
      <c r="P146" s="6">
        <v>24780147</v>
      </c>
      <c r="Q146" s="6" t="s">
        <v>6</v>
      </c>
      <c r="R146" s="6" t="s">
        <v>1318</v>
      </c>
      <c r="S146" s="16">
        <f t="shared" si="17"/>
        <v>25000</v>
      </c>
      <c r="T146" s="6" t="s">
        <v>400</v>
      </c>
      <c r="U146" s="6" t="s">
        <v>822</v>
      </c>
      <c r="V146" s="6" t="s">
        <v>1319</v>
      </c>
      <c r="W146" s="18">
        <v>45641</v>
      </c>
      <c r="X146" s="78">
        <v>0.63055555555555554</v>
      </c>
      <c r="Y146" s="8" t="s">
        <v>990</v>
      </c>
      <c r="Z146" s="64" t="s">
        <v>1320</v>
      </c>
      <c r="AA146" s="64" t="s">
        <v>992</v>
      </c>
      <c r="AB146" s="64">
        <v>994345393</v>
      </c>
      <c r="AC146" s="6">
        <f t="shared" si="15"/>
        <v>33</v>
      </c>
      <c r="AD146" s="23">
        <f t="shared" si="16"/>
        <v>156000</v>
      </c>
      <c r="AE146" s="23" t="s">
        <v>6</v>
      </c>
      <c r="AF146" s="17" t="str">
        <f t="shared" si="12"/>
        <v>NO APLICA</v>
      </c>
      <c r="AG146" s="6" t="s">
        <v>400</v>
      </c>
      <c r="AH146" s="39" t="s">
        <v>1161</v>
      </c>
      <c r="AI146" s="22" t="s">
        <v>983</v>
      </c>
      <c r="AJ146" s="174" t="s">
        <v>492</v>
      </c>
    </row>
    <row r="147" spans="1:36" ht="15.45" customHeight="1">
      <c r="A147" s="168">
        <v>55986</v>
      </c>
      <c r="B147" s="8" t="s">
        <v>320</v>
      </c>
      <c r="C147" s="5" t="s">
        <v>321</v>
      </c>
      <c r="D147" s="39" t="s">
        <v>568</v>
      </c>
      <c r="E147" s="6" t="s">
        <v>569</v>
      </c>
      <c r="F147" s="6" t="s">
        <v>570</v>
      </c>
      <c r="G147" s="6">
        <v>947401808</v>
      </c>
      <c r="H147" s="18">
        <v>45609</v>
      </c>
      <c r="I147" s="21">
        <v>0.70625000000000004</v>
      </c>
      <c r="J147" s="6" t="s">
        <v>373</v>
      </c>
      <c r="K147" s="15">
        <f t="shared" si="13"/>
        <v>1</v>
      </c>
      <c r="L147" s="6" t="s">
        <v>398</v>
      </c>
      <c r="M147" s="6" t="s">
        <v>6</v>
      </c>
      <c r="N147" s="6" t="b">
        <f t="shared" si="14"/>
        <v>0</v>
      </c>
      <c r="O147" s="6" t="s">
        <v>1321</v>
      </c>
      <c r="P147" s="6">
        <v>100790759</v>
      </c>
      <c r="Q147" s="6" t="s">
        <v>6</v>
      </c>
      <c r="R147" s="6" t="s">
        <v>1322</v>
      </c>
      <c r="S147" s="16">
        <f t="shared" si="17"/>
        <v>25000</v>
      </c>
      <c r="T147" s="6" t="s">
        <v>400</v>
      </c>
      <c r="U147" s="6" t="s">
        <v>542</v>
      </c>
      <c r="V147" s="6" t="s">
        <v>1323</v>
      </c>
      <c r="W147" s="18"/>
      <c r="X147" s="78"/>
      <c r="Y147" s="8"/>
      <c r="Z147" s="52"/>
      <c r="AA147" s="8"/>
      <c r="AB147" s="8"/>
      <c r="AC147" s="6" t="str">
        <f t="shared" si="15"/>
        <v/>
      </c>
      <c r="AD147" s="23" t="str">
        <f t="shared" si="16"/>
        <v/>
      </c>
      <c r="AE147" s="23"/>
      <c r="AF147" s="17" t="str">
        <f t="shared" si="12"/>
        <v/>
      </c>
      <c r="AG147" s="6"/>
      <c r="AH147" s="39"/>
      <c r="AI147" s="22" t="s">
        <v>558</v>
      </c>
      <c r="AJ147" s="174" t="s">
        <v>492</v>
      </c>
    </row>
    <row r="148" spans="1:36" ht="15.45" customHeight="1">
      <c r="A148" s="168">
        <v>55987</v>
      </c>
      <c r="B148" s="39" t="s">
        <v>245</v>
      </c>
      <c r="C148" s="5" t="s">
        <v>246</v>
      </c>
      <c r="D148" s="39" t="s">
        <v>990</v>
      </c>
      <c r="E148" s="6" t="s">
        <v>991</v>
      </c>
      <c r="F148" s="6" t="s">
        <v>992</v>
      </c>
      <c r="G148" s="6">
        <v>994345393</v>
      </c>
      <c r="H148" s="18">
        <v>45609</v>
      </c>
      <c r="I148" s="21">
        <v>0.70902777777777781</v>
      </c>
      <c r="J148" s="6" t="s">
        <v>373</v>
      </c>
      <c r="K148" s="15">
        <f t="shared" si="13"/>
        <v>1</v>
      </c>
      <c r="L148" s="6" t="s">
        <v>398</v>
      </c>
      <c r="M148" s="6" t="s">
        <v>6</v>
      </c>
      <c r="N148" s="6" t="b">
        <f t="shared" si="14"/>
        <v>0</v>
      </c>
      <c r="O148" s="6" t="s">
        <v>1324</v>
      </c>
      <c r="P148" s="6">
        <v>24780175</v>
      </c>
      <c r="Q148" s="6" t="s">
        <v>6</v>
      </c>
      <c r="R148" s="6" t="s">
        <v>1325</v>
      </c>
      <c r="S148" s="16">
        <f t="shared" si="17"/>
        <v>25000</v>
      </c>
      <c r="T148" s="6" t="s">
        <v>400</v>
      </c>
      <c r="U148" s="6" t="s">
        <v>822</v>
      </c>
      <c r="V148" s="6" t="s">
        <v>1326</v>
      </c>
      <c r="W148" s="18">
        <v>45641</v>
      </c>
      <c r="X148" s="78">
        <v>0.62847222222222221</v>
      </c>
      <c r="Y148" s="78" t="s">
        <v>1327</v>
      </c>
      <c r="Z148" s="64" t="s">
        <v>1328</v>
      </c>
      <c r="AA148" s="64" t="s">
        <v>1329</v>
      </c>
      <c r="AB148" s="8">
        <v>9852104091</v>
      </c>
      <c r="AC148" s="6">
        <f t="shared" si="15"/>
        <v>33</v>
      </c>
      <c r="AD148" s="23">
        <f t="shared" si="16"/>
        <v>156000</v>
      </c>
      <c r="AE148" s="23" t="s">
        <v>6</v>
      </c>
      <c r="AF148" s="17" t="str">
        <f t="shared" si="12"/>
        <v>NO APLICA</v>
      </c>
      <c r="AG148" s="6" t="s">
        <v>400</v>
      </c>
      <c r="AH148" s="39" t="s">
        <v>1311</v>
      </c>
      <c r="AI148" s="22" t="s">
        <v>983</v>
      </c>
      <c r="AJ148" s="174" t="s">
        <v>492</v>
      </c>
    </row>
    <row r="149" spans="1:36" ht="15.45" customHeight="1">
      <c r="A149" s="168">
        <v>55988</v>
      </c>
      <c r="B149" s="39" t="s">
        <v>245</v>
      </c>
      <c r="C149" s="5" t="s">
        <v>246</v>
      </c>
      <c r="D149" s="39" t="s">
        <v>984</v>
      </c>
      <c r="E149" s="6" t="s">
        <v>985</v>
      </c>
      <c r="F149" s="6" t="s">
        <v>986</v>
      </c>
      <c r="G149" s="6">
        <v>944666949</v>
      </c>
      <c r="H149" s="18">
        <v>45609</v>
      </c>
      <c r="I149" s="21">
        <v>0.7104166666666667</v>
      </c>
      <c r="J149" s="6" t="s">
        <v>373</v>
      </c>
      <c r="K149" s="15">
        <f t="shared" si="13"/>
        <v>1</v>
      </c>
      <c r="L149" s="6" t="s">
        <v>398</v>
      </c>
      <c r="M149" s="6" t="s">
        <v>6</v>
      </c>
      <c r="N149" s="6" t="b">
        <f t="shared" si="14"/>
        <v>0</v>
      </c>
      <c r="O149" s="6" t="s">
        <v>1330</v>
      </c>
      <c r="P149" s="6">
        <v>24780183</v>
      </c>
      <c r="Q149" s="6" t="s">
        <v>6</v>
      </c>
      <c r="R149" s="6" t="s">
        <v>1331</v>
      </c>
      <c r="S149" s="16">
        <f t="shared" si="17"/>
        <v>25000</v>
      </c>
      <c r="T149" s="6" t="s">
        <v>400</v>
      </c>
      <c r="U149" s="6" t="s">
        <v>1271</v>
      </c>
      <c r="V149" s="6" t="s">
        <v>1332</v>
      </c>
      <c r="W149" s="18">
        <v>45637</v>
      </c>
      <c r="X149" s="78">
        <v>0.54305555555555551</v>
      </c>
      <c r="Y149" s="6" t="s">
        <v>1333</v>
      </c>
      <c r="Z149" s="39" t="s">
        <v>1334</v>
      </c>
      <c r="AA149" s="39" t="s">
        <v>1335</v>
      </c>
      <c r="AB149" s="8">
        <v>73471043</v>
      </c>
      <c r="AC149" s="15">
        <f t="shared" si="15"/>
        <v>29</v>
      </c>
      <c r="AD149" s="23">
        <f t="shared" si="16"/>
        <v>136000</v>
      </c>
      <c r="AE149" s="16" t="s">
        <v>6</v>
      </c>
      <c r="AF149" s="17" t="str">
        <f t="shared" si="12"/>
        <v>NO APLICA</v>
      </c>
      <c r="AG149" s="6" t="s">
        <v>400</v>
      </c>
      <c r="AH149" s="39"/>
      <c r="AI149" s="22" t="s">
        <v>983</v>
      </c>
      <c r="AJ149" s="174" t="s">
        <v>492</v>
      </c>
    </row>
    <row r="150" spans="1:36" ht="15.45" customHeight="1">
      <c r="A150" s="168">
        <v>55989</v>
      </c>
      <c r="B150" s="8" t="s">
        <v>320</v>
      </c>
      <c r="C150" s="5" t="s">
        <v>321</v>
      </c>
      <c r="D150" s="46" t="s">
        <v>1113</v>
      </c>
      <c r="E150" s="27" t="s">
        <v>1114</v>
      </c>
      <c r="F150" s="29" t="s">
        <v>1115</v>
      </c>
      <c r="G150" s="27">
        <v>926464737</v>
      </c>
      <c r="H150" s="18">
        <v>45609</v>
      </c>
      <c r="I150" s="21">
        <v>0.72083333333333333</v>
      </c>
      <c r="J150" s="6" t="s">
        <v>373</v>
      </c>
      <c r="K150" s="15">
        <f t="shared" si="13"/>
        <v>1</v>
      </c>
      <c r="L150" s="6" t="s">
        <v>398</v>
      </c>
      <c r="M150" s="6" t="s">
        <v>6</v>
      </c>
      <c r="N150" s="6" t="b">
        <f t="shared" si="14"/>
        <v>0</v>
      </c>
      <c r="O150" s="6" t="s">
        <v>1336</v>
      </c>
      <c r="P150" s="6">
        <v>100790774</v>
      </c>
      <c r="Q150" s="6" t="s">
        <v>6</v>
      </c>
      <c r="R150" s="6" t="s">
        <v>1337</v>
      </c>
      <c r="S150" s="16">
        <f t="shared" si="17"/>
        <v>25000</v>
      </c>
      <c r="T150" s="6" t="s">
        <v>400</v>
      </c>
      <c r="U150" s="6" t="s">
        <v>1108</v>
      </c>
      <c r="V150" s="6" t="s">
        <v>1338</v>
      </c>
      <c r="W150" s="18">
        <v>45639</v>
      </c>
      <c r="X150" s="78">
        <v>0.8520833333333333</v>
      </c>
      <c r="Y150" s="5" t="s">
        <v>1339</v>
      </c>
      <c r="Z150" s="5" t="s">
        <v>1340</v>
      </c>
      <c r="AA150" s="5" t="s">
        <v>1341</v>
      </c>
      <c r="AB150" s="5">
        <v>977647801</v>
      </c>
      <c r="AC150" s="15">
        <f t="shared" si="15"/>
        <v>31</v>
      </c>
      <c r="AD150" s="23">
        <f t="shared" si="16"/>
        <v>146000</v>
      </c>
      <c r="AE150" s="16" t="s">
        <v>6</v>
      </c>
      <c r="AF150" s="17" t="str">
        <f t="shared" si="12"/>
        <v>NO APLICA</v>
      </c>
      <c r="AG150" s="6" t="s">
        <v>400</v>
      </c>
      <c r="AH150" s="39" t="s">
        <v>1342</v>
      </c>
      <c r="AI150" s="22" t="s">
        <v>558</v>
      </c>
      <c r="AJ150" s="174" t="s">
        <v>492</v>
      </c>
    </row>
    <row r="151" spans="1:36" ht="15.45" customHeight="1">
      <c r="A151" s="168">
        <v>55990</v>
      </c>
      <c r="B151" s="8" t="s">
        <v>320</v>
      </c>
      <c r="C151" s="5" t="s">
        <v>321</v>
      </c>
      <c r="D151" s="46" t="s">
        <v>559</v>
      </c>
      <c r="E151" s="6" t="s">
        <v>560</v>
      </c>
      <c r="F151" s="6" t="s">
        <v>561</v>
      </c>
      <c r="G151" s="6">
        <v>956055766</v>
      </c>
      <c r="H151" s="18">
        <v>45609</v>
      </c>
      <c r="I151" s="21">
        <v>0.72499999999999998</v>
      </c>
      <c r="J151" s="6" t="s">
        <v>373</v>
      </c>
      <c r="K151" s="15">
        <f t="shared" si="13"/>
        <v>1</v>
      </c>
      <c r="L151" s="6" t="s">
        <v>398</v>
      </c>
      <c r="M151" s="6" t="s">
        <v>6</v>
      </c>
      <c r="N151" s="6" t="b">
        <f t="shared" si="14"/>
        <v>0</v>
      </c>
      <c r="O151" s="6" t="s">
        <v>1343</v>
      </c>
      <c r="P151" s="6">
        <v>100790779</v>
      </c>
      <c r="Q151" s="6" t="s">
        <v>6</v>
      </c>
      <c r="R151" s="6" t="s">
        <v>1344</v>
      </c>
      <c r="S151" s="16">
        <f t="shared" si="17"/>
        <v>25000</v>
      </c>
      <c r="T151" s="6" t="s">
        <v>400</v>
      </c>
      <c r="U151" s="6" t="s">
        <v>542</v>
      </c>
      <c r="V151" s="6" t="s">
        <v>1345</v>
      </c>
      <c r="W151" s="18"/>
      <c r="X151" s="78"/>
      <c r="Y151" s="8"/>
      <c r="Z151" s="52"/>
      <c r="AA151" s="8"/>
      <c r="AB151" s="8"/>
      <c r="AC151" s="6" t="str">
        <f t="shared" si="15"/>
        <v/>
      </c>
      <c r="AD151" s="23" t="str">
        <f t="shared" si="16"/>
        <v/>
      </c>
      <c r="AE151" s="23"/>
      <c r="AF151" s="17" t="str">
        <f t="shared" si="12"/>
        <v/>
      </c>
      <c r="AG151" s="6"/>
      <c r="AH151" s="39"/>
      <c r="AI151" s="22" t="s">
        <v>558</v>
      </c>
      <c r="AJ151" s="174" t="s">
        <v>492</v>
      </c>
    </row>
    <row r="152" spans="1:36" ht="15.45" customHeight="1">
      <c r="A152" s="168">
        <v>55991</v>
      </c>
      <c r="B152" s="8" t="s">
        <v>320</v>
      </c>
      <c r="C152" s="5" t="s">
        <v>321</v>
      </c>
      <c r="D152" s="8" t="s">
        <v>734</v>
      </c>
      <c r="E152" s="5" t="s">
        <v>735</v>
      </c>
      <c r="F152" s="5" t="s">
        <v>736</v>
      </c>
      <c r="G152" s="5">
        <v>97326989</v>
      </c>
      <c r="H152" s="18">
        <v>45609</v>
      </c>
      <c r="I152" s="21">
        <v>0.72916666666666663</v>
      </c>
      <c r="J152" s="6" t="s">
        <v>373</v>
      </c>
      <c r="K152" s="15">
        <f t="shared" si="13"/>
        <v>1</v>
      </c>
      <c r="L152" s="6" t="s">
        <v>398</v>
      </c>
      <c r="M152" s="6" t="s">
        <v>6</v>
      </c>
      <c r="N152" s="6" t="b">
        <f t="shared" si="14"/>
        <v>0</v>
      </c>
      <c r="O152" s="6" t="s">
        <v>1346</v>
      </c>
      <c r="P152" s="6">
        <v>100790790</v>
      </c>
      <c r="Q152" s="6" t="s">
        <v>6</v>
      </c>
      <c r="R152" s="6" t="s">
        <v>1347</v>
      </c>
      <c r="S152" s="16">
        <f t="shared" si="17"/>
        <v>25000</v>
      </c>
      <c r="T152" s="6" t="s">
        <v>400</v>
      </c>
      <c r="U152" s="6" t="s">
        <v>803</v>
      </c>
      <c r="V152" s="6" t="s">
        <v>1348</v>
      </c>
      <c r="W152" s="18">
        <v>45639</v>
      </c>
      <c r="X152" s="78">
        <v>0.88194444444444442</v>
      </c>
      <c r="Y152" s="5" t="s">
        <v>1349</v>
      </c>
      <c r="Z152" s="5" t="s">
        <v>1350</v>
      </c>
      <c r="AA152" s="5" t="s">
        <v>1351</v>
      </c>
      <c r="AB152" s="5">
        <v>953038284</v>
      </c>
      <c r="AC152" s="15">
        <f t="shared" si="15"/>
        <v>31</v>
      </c>
      <c r="AD152" s="23">
        <f t="shared" si="16"/>
        <v>146000</v>
      </c>
      <c r="AE152" s="16" t="s">
        <v>6</v>
      </c>
      <c r="AF152" s="17" t="str">
        <f t="shared" si="12"/>
        <v>NO APLICA</v>
      </c>
      <c r="AG152" s="6" t="s">
        <v>400</v>
      </c>
      <c r="AH152" s="39" t="s">
        <v>756</v>
      </c>
      <c r="AI152" s="22" t="s">
        <v>558</v>
      </c>
      <c r="AJ152" s="174" t="s">
        <v>492</v>
      </c>
    </row>
    <row r="153" spans="1:36" ht="15.45" customHeight="1">
      <c r="A153" s="168">
        <v>55992</v>
      </c>
      <c r="B153" s="39" t="s">
        <v>269</v>
      </c>
      <c r="C153" s="5" t="s">
        <v>270</v>
      </c>
      <c r="D153" s="39" t="s">
        <v>1352</v>
      </c>
      <c r="E153" s="6" t="s">
        <v>1353</v>
      </c>
      <c r="F153" s="6" t="s">
        <v>1354</v>
      </c>
      <c r="G153" s="6" t="s">
        <v>1355</v>
      </c>
      <c r="H153" s="18">
        <v>45609</v>
      </c>
      <c r="I153" s="21">
        <v>0.75</v>
      </c>
      <c r="J153" s="6" t="s">
        <v>373</v>
      </c>
      <c r="K153" s="15">
        <f t="shared" si="13"/>
        <v>1</v>
      </c>
      <c r="L153" s="6" t="s">
        <v>398</v>
      </c>
      <c r="M153" s="6" t="s">
        <v>6</v>
      </c>
      <c r="N153" s="6" t="b">
        <f t="shared" si="14"/>
        <v>0</v>
      </c>
      <c r="O153" s="6" t="s">
        <v>1356</v>
      </c>
      <c r="P153" s="6">
        <v>24780277</v>
      </c>
      <c r="Q153" s="6" t="s">
        <v>6</v>
      </c>
      <c r="R153" s="6" t="s">
        <v>1357</v>
      </c>
      <c r="S153" s="16">
        <f t="shared" si="17"/>
        <v>25000</v>
      </c>
      <c r="T153" s="6" t="s">
        <v>400</v>
      </c>
      <c r="U153" s="6" t="s">
        <v>542</v>
      </c>
      <c r="V153" s="6" t="s">
        <v>1358</v>
      </c>
      <c r="W153" s="18"/>
      <c r="X153" s="78"/>
      <c r="Y153" s="8"/>
      <c r="Z153" s="8"/>
      <c r="AA153" s="8"/>
      <c r="AB153" s="8"/>
      <c r="AC153" s="6" t="str">
        <f t="shared" si="15"/>
        <v/>
      </c>
      <c r="AD153" s="23" t="str">
        <f t="shared" si="16"/>
        <v/>
      </c>
      <c r="AE153" s="23"/>
      <c r="AF153" s="17" t="str">
        <f t="shared" si="12"/>
        <v/>
      </c>
      <c r="AG153" s="6"/>
      <c r="AH153" s="39"/>
      <c r="AI153" s="22" t="s">
        <v>1359</v>
      </c>
      <c r="AJ153" s="174" t="s">
        <v>492</v>
      </c>
    </row>
    <row r="154" spans="1:36" ht="15.45" customHeight="1">
      <c r="A154" s="168">
        <v>55993</v>
      </c>
      <c r="B154" s="39" t="s">
        <v>269</v>
      </c>
      <c r="C154" s="5" t="s">
        <v>270</v>
      </c>
      <c r="D154" s="39" t="s">
        <v>1360</v>
      </c>
      <c r="E154" s="6" t="s">
        <v>1361</v>
      </c>
      <c r="F154" s="6" t="s">
        <v>1362</v>
      </c>
      <c r="G154" s="6">
        <v>988287678</v>
      </c>
      <c r="H154" s="18">
        <v>45609</v>
      </c>
      <c r="I154" s="21">
        <v>0.75208333333333333</v>
      </c>
      <c r="J154" s="6" t="s">
        <v>373</v>
      </c>
      <c r="K154" s="15">
        <f t="shared" si="13"/>
        <v>1</v>
      </c>
      <c r="L154" s="6" t="s">
        <v>398</v>
      </c>
      <c r="M154" s="6" t="s">
        <v>6</v>
      </c>
      <c r="N154" s="6" t="b">
        <f t="shared" si="14"/>
        <v>0</v>
      </c>
      <c r="O154" s="6" t="s">
        <v>1363</v>
      </c>
      <c r="P154" s="6">
        <v>24780280</v>
      </c>
      <c r="Q154" s="6" t="s">
        <v>6</v>
      </c>
      <c r="R154" s="6" t="s">
        <v>1364</v>
      </c>
      <c r="S154" s="16">
        <f t="shared" si="17"/>
        <v>25000</v>
      </c>
      <c r="T154" s="6" t="s">
        <v>400</v>
      </c>
      <c r="U154" s="6" t="s">
        <v>542</v>
      </c>
      <c r="V154" s="6" t="s">
        <v>1365</v>
      </c>
      <c r="W154" s="18"/>
      <c r="X154" s="78"/>
      <c r="Y154" s="8"/>
      <c r="Z154" s="8"/>
      <c r="AA154" s="8"/>
      <c r="AB154" s="8"/>
      <c r="AC154" s="6" t="str">
        <f t="shared" si="15"/>
        <v/>
      </c>
      <c r="AD154" s="23" t="str">
        <f t="shared" si="16"/>
        <v/>
      </c>
      <c r="AE154" s="23"/>
      <c r="AF154" s="17" t="str">
        <f t="shared" si="12"/>
        <v/>
      </c>
      <c r="AG154" s="6"/>
      <c r="AH154" s="39"/>
      <c r="AI154" s="22" t="s">
        <v>1359</v>
      </c>
      <c r="AJ154" s="174" t="s">
        <v>492</v>
      </c>
    </row>
    <row r="155" spans="1:36" ht="15.45" customHeight="1">
      <c r="A155" s="168">
        <v>55994</v>
      </c>
      <c r="B155" s="39" t="s">
        <v>269</v>
      </c>
      <c r="C155" s="5" t="s">
        <v>270</v>
      </c>
      <c r="D155" s="39" t="s">
        <v>1366</v>
      </c>
      <c r="E155" s="6" t="s">
        <v>1367</v>
      </c>
      <c r="F155" s="6" t="s">
        <v>1368</v>
      </c>
      <c r="G155" s="6">
        <v>973376435</v>
      </c>
      <c r="H155" s="18">
        <v>45609</v>
      </c>
      <c r="I155" s="21">
        <v>0.75416666666666665</v>
      </c>
      <c r="J155" s="6" t="s">
        <v>373</v>
      </c>
      <c r="K155" s="15">
        <f t="shared" si="13"/>
        <v>1</v>
      </c>
      <c r="L155" s="6" t="s">
        <v>398</v>
      </c>
      <c r="M155" s="6" t="s">
        <v>6</v>
      </c>
      <c r="N155" s="6" t="b">
        <f t="shared" si="14"/>
        <v>0</v>
      </c>
      <c r="O155" s="6" t="s">
        <v>1369</v>
      </c>
      <c r="P155" s="6">
        <v>24780287</v>
      </c>
      <c r="Q155" s="6" t="s">
        <v>6</v>
      </c>
      <c r="R155" s="6" t="s">
        <v>1370</v>
      </c>
      <c r="S155" s="16">
        <f t="shared" si="17"/>
        <v>25000</v>
      </c>
      <c r="T155" s="6" t="s">
        <v>400</v>
      </c>
      <c r="U155" s="6" t="s">
        <v>542</v>
      </c>
      <c r="V155" s="6" t="s">
        <v>1371</v>
      </c>
      <c r="W155" s="18"/>
      <c r="X155" s="78"/>
      <c r="Y155" s="8"/>
      <c r="Z155" s="8"/>
      <c r="AA155" s="8"/>
      <c r="AB155" s="8"/>
      <c r="AC155" s="6" t="str">
        <f t="shared" si="15"/>
        <v/>
      </c>
      <c r="AD155" s="23" t="str">
        <f t="shared" si="16"/>
        <v/>
      </c>
      <c r="AE155" s="23"/>
      <c r="AF155" s="17" t="str">
        <f t="shared" si="12"/>
        <v/>
      </c>
      <c r="AG155" s="6"/>
      <c r="AH155" s="39"/>
      <c r="AI155" s="22" t="s">
        <v>1359</v>
      </c>
      <c r="AJ155" s="174" t="s">
        <v>492</v>
      </c>
    </row>
    <row r="156" spans="1:36" ht="15.45" customHeight="1">
      <c r="A156" s="168">
        <v>55995</v>
      </c>
      <c r="B156" s="39" t="s">
        <v>269</v>
      </c>
      <c r="C156" s="5" t="s">
        <v>270</v>
      </c>
      <c r="D156" s="39" t="s">
        <v>1372</v>
      </c>
      <c r="E156" s="6" t="s">
        <v>1373</v>
      </c>
      <c r="F156" s="29" t="s">
        <v>1374</v>
      </c>
      <c r="G156" s="6">
        <v>961430375</v>
      </c>
      <c r="H156" s="18">
        <v>45609</v>
      </c>
      <c r="I156" s="21">
        <v>0.75694444444444442</v>
      </c>
      <c r="J156" s="6" t="s">
        <v>373</v>
      </c>
      <c r="K156" s="15">
        <f t="shared" si="13"/>
        <v>1</v>
      </c>
      <c r="L156" s="6" t="s">
        <v>398</v>
      </c>
      <c r="M156" s="6" t="s">
        <v>6</v>
      </c>
      <c r="N156" s="6" t="b">
        <f t="shared" si="14"/>
        <v>0</v>
      </c>
      <c r="O156" s="6" t="s">
        <v>1375</v>
      </c>
      <c r="P156" s="6">
        <v>24780288</v>
      </c>
      <c r="Q156" s="6" t="s">
        <v>6</v>
      </c>
      <c r="R156" s="6" t="s">
        <v>1376</v>
      </c>
      <c r="S156" s="16">
        <f t="shared" si="17"/>
        <v>25000</v>
      </c>
      <c r="T156" s="6" t="s">
        <v>400</v>
      </c>
      <c r="U156" s="6" t="s">
        <v>542</v>
      </c>
      <c r="V156" s="6" t="s">
        <v>1377</v>
      </c>
      <c r="W156" s="18"/>
      <c r="X156" s="78"/>
      <c r="Y156" s="8"/>
      <c r="Z156" s="8"/>
      <c r="AA156" s="8"/>
      <c r="AB156" s="8"/>
      <c r="AC156" s="6" t="str">
        <f t="shared" si="15"/>
        <v/>
      </c>
      <c r="AD156" s="23" t="str">
        <f t="shared" si="16"/>
        <v/>
      </c>
      <c r="AE156" s="23"/>
      <c r="AF156" s="17" t="str">
        <f t="shared" si="12"/>
        <v/>
      </c>
      <c r="AG156" s="6"/>
      <c r="AH156" s="39"/>
      <c r="AI156" s="22" t="s">
        <v>1359</v>
      </c>
      <c r="AJ156" s="174" t="s">
        <v>492</v>
      </c>
    </row>
    <row r="157" spans="1:36" ht="15.45" customHeight="1">
      <c r="A157" s="168">
        <v>55996</v>
      </c>
      <c r="B157" s="39" t="s">
        <v>269</v>
      </c>
      <c r="C157" s="5" t="s">
        <v>270</v>
      </c>
      <c r="D157" s="39" t="s">
        <v>1378</v>
      </c>
      <c r="E157" s="6" t="s">
        <v>1379</v>
      </c>
      <c r="F157" s="6" t="s">
        <v>1380</v>
      </c>
      <c r="G157" s="6">
        <v>9453327090</v>
      </c>
      <c r="H157" s="18">
        <v>45609</v>
      </c>
      <c r="I157" s="21">
        <v>0.7583333333333333</v>
      </c>
      <c r="J157" s="6" t="s">
        <v>373</v>
      </c>
      <c r="K157" s="15">
        <f t="shared" si="13"/>
        <v>1</v>
      </c>
      <c r="L157" s="6" t="s">
        <v>398</v>
      </c>
      <c r="M157" s="6" t="s">
        <v>6</v>
      </c>
      <c r="N157" s="6" t="b">
        <f t="shared" si="14"/>
        <v>0</v>
      </c>
      <c r="O157" s="6" t="s">
        <v>1381</v>
      </c>
      <c r="P157" s="6">
        <v>24780290</v>
      </c>
      <c r="Q157" s="6" t="s">
        <v>6</v>
      </c>
      <c r="R157" s="6" t="s">
        <v>1382</v>
      </c>
      <c r="S157" s="16">
        <f t="shared" si="17"/>
        <v>25000</v>
      </c>
      <c r="T157" s="6" t="s">
        <v>400</v>
      </c>
      <c r="U157" s="6" t="s">
        <v>542</v>
      </c>
      <c r="V157" s="6" t="s">
        <v>1383</v>
      </c>
      <c r="W157" s="18"/>
      <c r="X157" s="78"/>
      <c r="Y157" s="8"/>
      <c r="Z157" s="8"/>
      <c r="AA157" s="8"/>
      <c r="AB157" s="8"/>
      <c r="AC157" s="6" t="str">
        <f t="shared" si="15"/>
        <v/>
      </c>
      <c r="AD157" s="23" t="str">
        <f t="shared" si="16"/>
        <v/>
      </c>
      <c r="AE157" s="23"/>
      <c r="AF157" s="17" t="str">
        <f t="shared" si="12"/>
        <v/>
      </c>
      <c r="AG157" s="6"/>
      <c r="AH157" s="39"/>
      <c r="AI157" s="22" t="s">
        <v>1359</v>
      </c>
      <c r="AJ157" s="174" t="s">
        <v>492</v>
      </c>
    </row>
    <row r="158" spans="1:36" ht="15.45" customHeight="1">
      <c r="A158" s="168">
        <v>55997</v>
      </c>
      <c r="B158" s="39" t="s">
        <v>269</v>
      </c>
      <c r="C158" s="5" t="s">
        <v>270</v>
      </c>
      <c r="D158" s="39" t="s">
        <v>1384</v>
      </c>
      <c r="E158" s="6" t="s">
        <v>1385</v>
      </c>
      <c r="F158" s="6" t="s">
        <v>1386</v>
      </c>
      <c r="G158" s="6">
        <v>952151041</v>
      </c>
      <c r="H158" s="18">
        <v>45609</v>
      </c>
      <c r="I158" s="21">
        <v>0.76041666666666663</v>
      </c>
      <c r="J158" s="6" t="s">
        <v>373</v>
      </c>
      <c r="K158" s="15">
        <f t="shared" si="13"/>
        <v>1</v>
      </c>
      <c r="L158" s="6" t="s">
        <v>398</v>
      </c>
      <c r="M158" s="6" t="s">
        <v>6</v>
      </c>
      <c r="N158" s="6" t="b">
        <f t="shared" si="14"/>
        <v>0</v>
      </c>
      <c r="O158" s="6" t="s">
        <v>1387</v>
      </c>
      <c r="P158" s="6">
        <v>24780284</v>
      </c>
      <c r="Q158" s="6" t="s">
        <v>6</v>
      </c>
      <c r="R158" s="6" t="s">
        <v>1388</v>
      </c>
      <c r="S158" s="16">
        <f t="shared" si="17"/>
        <v>25000</v>
      </c>
      <c r="T158" s="6" t="s">
        <v>400</v>
      </c>
      <c r="U158" s="6" t="s">
        <v>542</v>
      </c>
      <c r="V158" s="6" t="s">
        <v>1389</v>
      </c>
      <c r="W158" s="18"/>
      <c r="X158" s="78"/>
      <c r="Y158" s="8"/>
      <c r="Z158" s="8"/>
      <c r="AA158" s="8"/>
      <c r="AB158" s="8"/>
      <c r="AC158" s="6" t="str">
        <f t="shared" si="15"/>
        <v/>
      </c>
      <c r="AD158" s="23" t="str">
        <f t="shared" si="16"/>
        <v/>
      </c>
      <c r="AE158" s="23"/>
      <c r="AF158" s="17" t="str">
        <f t="shared" si="12"/>
        <v/>
      </c>
      <c r="AG158" s="6"/>
      <c r="AH158" s="39"/>
      <c r="AI158" s="22" t="s">
        <v>1359</v>
      </c>
      <c r="AJ158" s="174" t="s">
        <v>492</v>
      </c>
    </row>
    <row r="159" spans="1:36" ht="15.45" customHeight="1">
      <c r="A159" s="168">
        <v>55999</v>
      </c>
      <c r="B159" s="39" t="s">
        <v>269</v>
      </c>
      <c r="C159" s="5" t="s">
        <v>270</v>
      </c>
      <c r="D159" s="39" t="s">
        <v>1390</v>
      </c>
      <c r="E159" s="6" t="s">
        <v>1391</v>
      </c>
      <c r="F159" s="6" t="s">
        <v>1392</v>
      </c>
      <c r="G159" s="6">
        <v>951215421</v>
      </c>
      <c r="H159" s="18">
        <v>45609</v>
      </c>
      <c r="I159" s="21">
        <v>0.76527777777777772</v>
      </c>
      <c r="J159" s="6" t="s">
        <v>373</v>
      </c>
      <c r="K159" s="15">
        <f t="shared" si="13"/>
        <v>1</v>
      </c>
      <c r="L159" s="6" t="s">
        <v>398</v>
      </c>
      <c r="M159" s="6" t="s">
        <v>6</v>
      </c>
      <c r="N159" s="6" t="b">
        <f t="shared" si="14"/>
        <v>0</v>
      </c>
      <c r="O159" s="6" t="s">
        <v>1393</v>
      </c>
      <c r="P159" s="6">
        <v>24780283</v>
      </c>
      <c r="Q159" s="6" t="s">
        <v>6</v>
      </c>
      <c r="R159" s="6" t="s">
        <v>1394</v>
      </c>
      <c r="S159" s="16">
        <f t="shared" si="17"/>
        <v>25000</v>
      </c>
      <c r="T159" s="6" t="s">
        <v>400</v>
      </c>
      <c r="U159" s="6" t="s">
        <v>542</v>
      </c>
      <c r="V159" s="6" t="s">
        <v>1395</v>
      </c>
      <c r="W159" s="18"/>
      <c r="X159" s="78"/>
      <c r="Y159" s="8"/>
      <c r="Z159" s="8"/>
      <c r="AA159" s="8"/>
      <c r="AB159" s="8"/>
      <c r="AC159" s="6" t="str">
        <f t="shared" si="15"/>
        <v/>
      </c>
      <c r="AD159" s="23" t="str">
        <f t="shared" si="16"/>
        <v/>
      </c>
      <c r="AE159" s="23"/>
      <c r="AF159" s="17" t="str">
        <f t="shared" ref="AF159:AF222" si="18">IFERROR(IF(AD159="","",IF(AE159="NO","NO APLICA",IF(AE159="SI",AD159*1.19,""))), "")</f>
        <v/>
      </c>
      <c r="AG159" s="6"/>
      <c r="AH159" s="39"/>
      <c r="AI159" s="22" t="s">
        <v>1359</v>
      </c>
      <c r="AJ159" s="174" t="s">
        <v>492</v>
      </c>
    </row>
    <row r="160" spans="1:36" ht="15.45" customHeight="1">
      <c r="A160" s="168">
        <v>56000</v>
      </c>
      <c r="B160" s="39" t="s">
        <v>1396</v>
      </c>
      <c r="C160" s="5" t="s">
        <v>246</v>
      </c>
      <c r="D160" s="46" t="s">
        <v>385</v>
      </c>
      <c r="E160" s="27" t="s">
        <v>699</v>
      </c>
      <c r="F160" s="29" t="s">
        <v>700</v>
      </c>
      <c r="G160" s="27">
        <v>947974081</v>
      </c>
      <c r="H160" s="18">
        <v>45609</v>
      </c>
      <c r="I160" s="21">
        <v>0.78541666666666665</v>
      </c>
      <c r="J160" s="6" t="s">
        <v>373</v>
      </c>
      <c r="K160" s="15">
        <f t="shared" si="13"/>
        <v>1</v>
      </c>
      <c r="L160" s="6" t="s">
        <v>398</v>
      </c>
      <c r="M160" s="6" t="s">
        <v>6</v>
      </c>
      <c r="N160" s="6" t="b">
        <f t="shared" si="14"/>
        <v>0</v>
      </c>
      <c r="O160" s="6" t="s">
        <v>1397</v>
      </c>
      <c r="P160" s="6">
        <v>100790886</v>
      </c>
      <c r="Q160" s="6" t="s">
        <v>6</v>
      </c>
      <c r="R160" s="6" t="s">
        <v>1398</v>
      </c>
      <c r="S160" s="16">
        <f t="shared" si="17"/>
        <v>25000</v>
      </c>
      <c r="T160" s="6" t="s">
        <v>400</v>
      </c>
      <c r="U160" s="6" t="s">
        <v>542</v>
      </c>
      <c r="V160" s="6" t="s">
        <v>1399</v>
      </c>
      <c r="W160" s="18"/>
      <c r="X160" s="78"/>
      <c r="Y160" s="8"/>
      <c r="Z160" s="8"/>
      <c r="AA160" s="8"/>
      <c r="AB160" s="8"/>
      <c r="AC160" s="6" t="str">
        <f t="shared" si="15"/>
        <v/>
      </c>
      <c r="AD160" s="23" t="str">
        <f t="shared" si="16"/>
        <v/>
      </c>
      <c r="AE160" s="23"/>
      <c r="AF160" s="17" t="str">
        <f t="shared" si="18"/>
        <v/>
      </c>
      <c r="AG160" s="6"/>
      <c r="AH160" s="39"/>
      <c r="AI160" s="22" t="s">
        <v>983</v>
      </c>
      <c r="AJ160" s="174" t="s">
        <v>492</v>
      </c>
    </row>
    <row r="161" spans="1:36" ht="15.45" customHeight="1">
      <c r="A161" s="168">
        <v>56001</v>
      </c>
      <c r="B161" s="39" t="s">
        <v>1396</v>
      </c>
      <c r="C161" s="5" t="s">
        <v>246</v>
      </c>
      <c r="D161" s="46" t="s">
        <v>817</v>
      </c>
      <c r="E161" s="28" t="s">
        <v>818</v>
      </c>
      <c r="F161" s="27" t="s">
        <v>819</v>
      </c>
      <c r="G161" s="27">
        <v>955172412</v>
      </c>
      <c r="H161" s="18">
        <v>45609</v>
      </c>
      <c r="I161" s="21">
        <v>0.78611111111111109</v>
      </c>
      <c r="J161" s="6" t="s">
        <v>373</v>
      </c>
      <c r="K161" s="15">
        <f t="shared" si="13"/>
        <v>1</v>
      </c>
      <c r="L161" s="6" t="s">
        <v>398</v>
      </c>
      <c r="M161" s="6" t="s">
        <v>6</v>
      </c>
      <c r="N161" s="6" t="b">
        <f t="shared" si="14"/>
        <v>0</v>
      </c>
      <c r="O161" s="6" t="s">
        <v>1400</v>
      </c>
      <c r="P161" s="6">
        <v>100790890</v>
      </c>
      <c r="Q161" s="6" t="s">
        <v>6</v>
      </c>
      <c r="R161" s="6" t="s">
        <v>1401</v>
      </c>
      <c r="S161" s="16">
        <f t="shared" si="17"/>
        <v>25000</v>
      </c>
      <c r="T161" s="6" t="s">
        <v>400</v>
      </c>
      <c r="U161" s="6" t="s">
        <v>542</v>
      </c>
      <c r="V161" s="6" t="s">
        <v>1402</v>
      </c>
      <c r="W161" s="18"/>
      <c r="X161" s="78"/>
      <c r="Y161" s="8"/>
      <c r="Z161" s="8"/>
      <c r="AA161" s="8"/>
      <c r="AB161" s="8"/>
      <c r="AC161" s="6" t="str">
        <f t="shared" si="15"/>
        <v/>
      </c>
      <c r="AD161" s="23" t="str">
        <f t="shared" si="16"/>
        <v/>
      </c>
      <c r="AE161" s="23"/>
      <c r="AF161" s="17" t="str">
        <f t="shared" si="18"/>
        <v/>
      </c>
      <c r="AG161" s="6"/>
      <c r="AH161" s="39"/>
      <c r="AI161" s="22" t="s">
        <v>983</v>
      </c>
      <c r="AJ161" s="174" t="s">
        <v>492</v>
      </c>
    </row>
    <row r="162" spans="1:36" ht="15.45" customHeight="1">
      <c r="A162" s="168">
        <v>56002</v>
      </c>
      <c r="B162" s="8" t="s">
        <v>320</v>
      </c>
      <c r="C162" s="5" t="s">
        <v>321</v>
      </c>
      <c r="D162" s="39" t="s">
        <v>708</v>
      </c>
      <c r="E162" s="6" t="s">
        <v>709</v>
      </c>
      <c r="F162" s="6" t="s">
        <v>710</v>
      </c>
      <c r="G162" s="6">
        <v>987744411</v>
      </c>
      <c r="H162" s="18">
        <v>45609</v>
      </c>
      <c r="I162" s="21">
        <v>0.79027777777777775</v>
      </c>
      <c r="J162" s="6" t="s">
        <v>373</v>
      </c>
      <c r="K162" s="15">
        <f t="shared" si="13"/>
        <v>1</v>
      </c>
      <c r="L162" s="6" t="s">
        <v>398</v>
      </c>
      <c r="M162" s="6" t="s">
        <v>6</v>
      </c>
      <c r="N162" s="6" t="b">
        <f t="shared" si="14"/>
        <v>0</v>
      </c>
      <c r="O162" s="6" t="s">
        <v>1403</v>
      </c>
      <c r="P162" s="6">
        <v>100790894</v>
      </c>
      <c r="Q162" s="6" t="s">
        <v>6</v>
      </c>
      <c r="R162" s="6" t="s">
        <v>1404</v>
      </c>
      <c r="S162" s="16">
        <f t="shared" si="17"/>
        <v>25000</v>
      </c>
      <c r="T162" s="6" t="s">
        <v>400</v>
      </c>
      <c r="U162" s="6" t="s">
        <v>542</v>
      </c>
      <c r="V162" s="6" t="s">
        <v>1405</v>
      </c>
      <c r="W162" s="18"/>
      <c r="X162" s="78"/>
      <c r="Y162" s="8"/>
      <c r="Z162" s="52"/>
      <c r="AA162" s="8"/>
      <c r="AB162" s="8"/>
      <c r="AC162" s="6" t="str">
        <f t="shared" si="15"/>
        <v/>
      </c>
      <c r="AD162" s="23" t="str">
        <f t="shared" si="16"/>
        <v/>
      </c>
      <c r="AE162" s="23"/>
      <c r="AF162" s="17" t="str">
        <f t="shared" si="18"/>
        <v/>
      </c>
      <c r="AG162" s="6"/>
      <c r="AH162" s="39"/>
      <c r="AI162" s="22" t="s">
        <v>558</v>
      </c>
      <c r="AJ162" s="174" t="s">
        <v>492</v>
      </c>
    </row>
    <row r="163" spans="1:36" ht="15.45" customHeight="1">
      <c r="A163" s="168">
        <v>56004</v>
      </c>
      <c r="B163" s="8" t="s">
        <v>320</v>
      </c>
      <c r="C163" s="5" t="s">
        <v>321</v>
      </c>
      <c r="D163" s="39" t="s">
        <v>1134</v>
      </c>
      <c r="E163" s="6" t="s">
        <v>1135</v>
      </c>
      <c r="F163" s="6" t="s">
        <v>1136</v>
      </c>
      <c r="G163" s="6">
        <v>966556539</v>
      </c>
      <c r="H163" s="18">
        <v>45609</v>
      </c>
      <c r="I163" s="21">
        <v>0.79652777777777772</v>
      </c>
      <c r="J163" s="6" t="s">
        <v>373</v>
      </c>
      <c r="K163" s="15">
        <f t="shared" si="13"/>
        <v>1</v>
      </c>
      <c r="L163" s="6" t="s">
        <v>398</v>
      </c>
      <c r="M163" s="6" t="s">
        <v>6</v>
      </c>
      <c r="N163" s="6" t="b">
        <f t="shared" si="14"/>
        <v>0</v>
      </c>
      <c r="O163" s="6" t="s">
        <v>1406</v>
      </c>
      <c r="P163" s="6">
        <v>100790903</v>
      </c>
      <c r="Q163" s="6" t="s">
        <v>6</v>
      </c>
      <c r="R163" s="6" t="s">
        <v>1407</v>
      </c>
      <c r="S163" s="16">
        <f t="shared" si="17"/>
        <v>25000</v>
      </c>
      <c r="T163" s="6" t="s">
        <v>400</v>
      </c>
      <c r="U163" s="6" t="s">
        <v>542</v>
      </c>
      <c r="V163" s="6" t="s">
        <v>1408</v>
      </c>
      <c r="W163" s="18"/>
      <c r="X163" s="78"/>
      <c r="Y163" s="8"/>
      <c r="Z163" s="52"/>
      <c r="AA163" s="8"/>
      <c r="AB163" s="8"/>
      <c r="AC163" s="6" t="str">
        <f t="shared" si="15"/>
        <v/>
      </c>
      <c r="AD163" s="23" t="str">
        <f t="shared" si="16"/>
        <v/>
      </c>
      <c r="AE163" s="23"/>
      <c r="AF163" s="17" t="str">
        <f t="shared" si="18"/>
        <v/>
      </c>
      <c r="AG163" s="6"/>
      <c r="AH163" s="39"/>
      <c r="AI163" s="22" t="s">
        <v>558</v>
      </c>
      <c r="AJ163" s="174" t="s">
        <v>492</v>
      </c>
    </row>
    <row r="164" spans="1:36" ht="15.45" customHeight="1">
      <c r="A164" s="168">
        <v>56005</v>
      </c>
      <c r="B164" s="8" t="s">
        <v>320</v>
      </c>
      <c r="C164" s="5" t="s">
        <v>321</v>
      </c>
      <c r="D164" s="39" t="s">
        <v>1140</v>
      </c>
      <c r="E164" s="6" t="s">
        <v>1141</v>
      </c>
      <c r="F164" s="6" t="s">
        <v>1142</v>
      </c>
      <c r="G164" s="6">
        <v>950402989</v>
      </c>
      <c r="H164" s="18">
        <v>45609</v>
      </c>
      <c r="I164" s="21">
        <v>0.80069444444444449</v>
      </c>
      <c r="J164" s="6" t="s">
        <v>373</v>
      </c>
      <c r="K164" s="15">
        <f t="shared" si="13"/>
        <v>1</v>
      </c>
      <c r="L164" s="6" t="s">
        <v>398</v>
      </c>
      <c r="M164" s="6" t="s">
        <v>6</v>
      </c>
      <c r="N164" s="6" t="b">
        <f t="shared" si="14"/>
        <v>0</v>
      </c>
      <c r="O164" s="6" t="s">
        <v>1409</v>
      </c>
      <c r="P164" s="6">
        <v>100790904</v>
      </c>
      <c r="Q164" s="6" t="s">
        <v>6</v>
      </c>
      <c r="R164" s="6" t="s">
        <v>1410</v>
      </c>
      <c r="S164" s="16">
        <f t="shared" si="17"/>
        <v>25000</v>
      </c>
      <c r="T164" s="6" t="s">
        <v>400</v>
      </c>
      <c r="U164" s="6" t="s">
        <v>542</v>
      </c>
      <c r="V164" s="6" t="s">
        <v>1411</v>
      </c>
      <c r="W164" s="18"/>
      <c r="X164" s="78"/>
      <c r="Y164" s="8"/>
      <c r="Z164" s="52"/>
      <c r="AA164" s="8"/>
      <c r="AB164" s="8"/>
      <c r="AC164" s="6" t="str">
        <f t="shared" si="15"/>
        <v/>
      </c>
      <c r="AD164" s="23" t="str">
        <f t="shared" si="16"/>
        <v/>
      </c>
      <c r="AE164" s="23"/>
      <c r="AF164" s="17" t="str">
        <f t="shared" si="18"/>
        <v/>
      </c>
      <c r="AG164" s="6"/>
      <c r="AH164" s="39"/>
      <c r="AI164" s="22" t="s">
        <v>558</v>
      </c>
      <c r="AJ164" s="174" t="s">
        <v>492</v>
      </c>
    </row>
    <row r="165" spans="1:36" ht="15.45" customHeight="1">
      <c r="A165" s="168">
        <v>56006</v>
      </c>
      <c r="B165" s="8" t="s">
        <v>320</v>
      </c>
      <c r="C165" s="5" t="s">
        <v>321</v>
      </c>
      <c r="D165" s="39" t="s">
        <v>548</v>
      </c>
      <c r="E165" s="6">
        <v>17669495</v>
      </c>
      <c r="F165" s="6" t="s">
        <v>549</v>
      </c>
      <c r="G165" s="6">
        <v>933260605</v>
      </c>
      <c r="H165" s="18">
        <v>45609</v>
      </c>
      <c r="I165" s="21">
        <v>0.80208333333333337</v>
      </c>
      <c r="J165" s="6" t="s">
        <v>373</v>
      </c>
      <c r="K165" s="15">
        <f t="shared" si="13"/>
        <v>1</v>
      </c>
      <c r="L165" s="6" t="s">
        <v>398</v>
      </c>
      <c r="M165" s="6" t="s">
        <v>6</v>
      </c>
      <c r="N165" s="6" t="b">
        <f t="shared" si="14"/>
        <v>0</v>
      </c>
      <c r="O165" s="6" t="s">
        <v>1412</v>
      </c>
      <c r="P165" s="6">
        <v>100790906</v>
      </c>
      <c r="Q165" s="6" t="s">
        <v>6</v>
      </c>
      <c r="R165" s="6" t="s">
        <v>1413</v>
      </c>
      <c r="S165" s="16">
        <f t="shared" si="17"/>
        <v>25000</v>
      </c>
      <c r="T165" s="6" t="s">
        <v>400</v>
      </c>
      <c r="U165" s="6" t="s">
        <v>542</v>
      </c>
      <c r="V165" s="6" t="s">
        <v>1414</v>
      </c>
      <c r="W165" s="18"/>
      <c r="X165" s="78"/>
      <c r="Y165" s="8"/>
      <c r="Z165" s="52"/>
      <c r="AA165" s="8"/>
      <c r="AB165" s="8"/>
      <c r="AC165" s="6" t="str">
        <f t="shared" si="15"/>
        <v/>
      </c>
      <c r="AD165" s="23" t="str">
        <f t="shared" si="16"/>
        <v/>
      </c>
      <c r="AE165" s="23"/>
      <c r="AF165" s="17" t="str">
        <f t="shared" si="18"/>
        <v/>
      </c>
      <c r="AG165" s="6"/>
      <c r="AH165" s="39"/>
      <c r="AI165" s="22" t="s">
        <v>558</v>
      </c>
      <c r="AJ165" s="174" t="s">
        <v>492</v>
      </c>
    </row>
    <row r="166" spans="1:36" ht="15.45" customHeight="1">
      <c r="A166" s="168">
        <v>56007</v>
      </c>
      <c r="B166" s="8" t="s">
        <v>320</v>
      </c>
      <c r="C166" s="5" t="s">
        <v>321</v>
      </c>
      <c r="D166" s="39" t="s">
        <v>1249</v>
      </c>
      <c r="E166" s="6" t="s">
        <v>674</v>
      </c>
      <c r="F166" s="6" t="s">
        <v>675</v>
      </c>
      <c r="G166" s="6">
        <v>992654499</v>
      </c>
      <c r="H166" s="18">
        <v>45609</v>
      </c>
      <c r="I166" s="21">
        <v>0.8041666666666667</v>
      </c>
      <c r="J166" s="6" t="s">
        <v>373</v>
      </c>
      <c r="K166" s="15">
        <f t="shared" si="13"/>
        <v>1</v>
      </c>
      <c r="L166" s="6" t="s">
        <v>398</v>
      </c>
      <c r="M166" s="6" t="s">
        <v>6</v>
      </c>
      <c r="N166" s="6" t="b">
        <f t="shared" si="14"/>
        <v>0</v>
      </c>
      <c r="O166" s="6" t="s">
        <v>1415</v>
      </c>
      <c r="P166" s="6">
        <v>100790905</v>
      </c>
      <c r="Q166" s="6" t="s">
        <v>6</v>
      </c>
      <c r="R166" s="6" t="s">
        <v>1416</v>
      </c>
      <c r="S166" s="16">
        <f t="shared" si="17"/>
        <v>25000</v>
      </c>
      <c r="T166" s="6" t="s">
        <v>400</v>
      </c>
      <c r="U166" s="6" t="s">
        <v>542</v>
      </c>
      <c r="V166" s="6" t="s">
        <v>1417</v>
      </c>
      <c r="W166" s="18"/>
      <c r="X166" s="78"/>
      <c r="Y166" s="8"/>
      <c r="Z166" s="52"/>
      <c r="AA166" s="8"/>
      <c r="AB166" s="8"/>
      <c r="AC166" s="6" t="str">
        <f t="shared" si="15"/>
        <v/>
      </c>
      <c r="AD166" s="23" t="str">
        <f t="shared" si="16"/>
        <v/>
      </c>
      <c r="AE166" s="23"/>
      <c r="AF166" s="17" t="str">
        <f t="shared" si="18"/>
        <v/>
      </c>
      <c r="AG166" s="6"/>
      <c r="AH166" s="39"/>
      <c r="AI166" s="22" t="s">
        <v>558</v>
      </c>
      <c r="AJ166" s="174" t="s">
        <v>492</v>
      </c>
    </row>
    <row r="167" spans="1:36" ht="15.45" customHeight="1">
      <c r="A167" s="168">
        <v>56008</v>
      </c>
      <c r="B167" s="8" t="s">
        <v>320</v>
      </c>
      <c r="C167" s="5" t="s">
        <v>321</v>
      </c>
      <c r="D167" s="46" t="s">
        <v>1113</v>
      </c>
      <c r="E167" s="27" t="s">
        <v>1114</v>
      </c>
      <c r="F167" s="29" t="s">
        <v>1115</v>
      </c>
      <c r="G167" s="27">
        <v>926464737</v>
      </c>
      <c r="H167" s="18">
        <v>45609</v>
      </c>
      <c r="I167" s="21">
        <v>0.80555555555555558</v>
      </c>
      <c r="J167" s="6" t="s">
        <v>373</v>
      </c>
      <c r="K167" s="15">
        <f t="shared" si="13"/>
        <v>1</v>
      </c>
      <c r="L167" s="6" t="s">
        <v>398</v>
      </c>
      <c r="M167" s="6" t="s">
        <v>6</v>
      </c>
      <c r="N167" s="6" t="b">
        <f t="shared" si="14"/>
        <v>0</v>
      </c>
      <c r="O167" s="6" t="s">
        <v>1418</v>
      </c>
      <c r="P167" s="6">
        <v>100790913</v>
      </c>
      <c r="Q167" s="6" t="s">
        <v>6</v>
      </c>
      <c r="R167" s="6" t="s">
        <v>1419</v>
      </c>
      <c r="S167" s="16">
        <f t="shared" si="17"/>
        <v>25000</v>
      </c>
      <c r="T167" s="6" t="s">
        <v>400</v>
      </c>
      <c r="U167" s="6" t="s">
        <v>542</v>
      </c>
      <c r="V167" s="6" t="s">
        <v>1420</v>
      </c>
      <c r="W167" s="18"/>
      <c r="X167" s="78"/>
      <c r="Y167" s="8"/>
      <c r="Z167" s="52"/>
      <c r="AA167" s="8"/>
      <c r="AB167" s="8"/>
      <c r="AC167" s="6" t="str">
        <f t="shared" si="15"/>
        <v/>
      </c>
      <c r="AD167" s="23" t="str">
        <f t="shared" si="16"/>
        <v/>
      </c>
      <c r="AE167" s="23"/>
      <c r="AF167" s="17" t="str">
        <f t="shared" si="18"/>
        <v/>
      </c>
      <c r="AG167" s="6"/>
      <c r="AH167" s="39"/>
      <c r="AI167" s="22" t="s">
        <v>558</v>
      </c>
      <c r="AJ167" s="174" t="s">
        <v>492</v>
      </c>
    </row>
    <row r="168" spans="1:36" ht="15.45" customHeight="1">
      <c r="A168" s="168">
        <v>56009</v>
      </c>
      <c r="B168" s="8" t="s">
        <v>320</v>
      </c>
      <c r="C168" s="5" t="s">
        <v>321</v>
      </c>
      <c r="D168" s="39" t="s">
        <v>1149</v>
      </c>
      <c r="E168" s="6" t="s">
        <v>1150</v>
      </c>
      <c r="F168" s="6" t="s">
        <v>1151</v>
      </c>
      <c r="G168" s="6">
        <v>984444429</v>
      </c>
      <c r="H168" s="18">
        <v>45609</v>
      </c>
      <c r="I168" s="21">
        <v>0.80763888888888891</v>
      </c>
      <c r="J168" s="6" t="s">
        <v>373</v>
      </c>
      <c r="K168" s="15">
        <f t="shared" si="13"/>
        <v>1</v>
      </c>
      <c r="L168" s="6" t="s">
        <v>398</v>
      </c>
      <c r="M168" s="6" t="s">
        <v>6</v>
      </c>
      <c r="N168" s="6" t="b">
        <f t="shared" si="14"/>
        <v>0</v>
      </c>
      <c r="O168" s="6" t="s">
        <v>1421</v>
      </c>
      <c r="P168" s="6">
        <v>100790919</v>
      </c>
      <c r="Q168" s="6" t="s">
        <v>6</v>
      </c>
      <c r="R168" s="6" t="s">
        <v>1422</v>
      </c>
      <c r="S168" s="16">
        <f t="shared" si="17"/>
        <v>25000</v>
      </c>
      <c r="T168" s="6" t="s">
        <v>400</v>
      </c>
      <c r="U168" s="6" t="s">
        <v>542</v>
      </c>
      <c r="V168" s="6" t="s">
        <v>1423</v>
      </c>
      <c r="W168" s="18"/>
      <c r="X168" s="78"/>
      <c r="Y168" s="8"/>
      <c r="Z168" s="52"/>
      <c r="AA168" s="8"/>
      <c r="AB168" s="8"/>
      <c r="AC168" s="6" t="str">
        <f t="shared" si="15"/>
        <v/>
      </c>
      <c r="AD168" s="23" t="str">
        <f t="shared" si="16"/>
        <v/>
      </c>
      <c r="AE168" s="23"/>
      <c r="AF168" s="17" t="str">
        <f t="shared" si="18"/>
        <v/>
      </c>
      <c r="AG168" s="6"/>
      <c r="AH168" s="39"/>
      <c r="AI168" s="22" t="s">
        <v>558</v>
      </c>
      <c r="AJ168" s="174" t="s">
        <v>492</v>
      </c>
    </row>
    <row r="169" spans="1:36" ht="15.45" customHeight="1">
      <c r="A169" s="168">
        <v>56012</v>
      </c>
      <c r="B169" s="39" t="s">
        <v>245</v>
      </c>
      <c r="C169" s="5" t="s">
        <v>246</v>
      </c>
      <c r="D169" s="39" t="s">
        <v>1008</v>
      </c>
      <c r="E169" s="6" t="s">
        <v>1009</v>
      </c>
      <c r="F169" s="6" t="s">
        <v>1010</v>
      </c>
      <c r="G169" s="6">
        <v>991915508</v>
      </c>
      <c r="H169" s="18">
        <v>45609</v>
      </c>
      <c r="I169" s="21">
        <v>0.81736111111111109</v>
      </c>
      <c r="J169" s="6" t="s">
        <v>373</v>
      </c>
      <c r="K169" s="15">
        <f t="shared" si="13"/>
        <v>1</v>
      </c>
      <c r="L169" s="6" t="s">
        <v>398</v>
      </c>
      <c r="M169" s="6" t="s">
        <v>6</v>
      </c>
      <c r="N169" s="6" t="b">
        <f t="shared" si="14"/>
        <v>0</v>
      </c>
      <c r="O169" s="6" t="s">
        <v>1424</v>
      </c>
      <c r="P169" s="6">
        <v>24780389</v>
      </c>
      <c r="Q169" s="6" t="s">
        <v>6</v>
      </c>
      <c r="R169" s="6" t="s">
        <v>488</v>
      </c>
      <c r="S169" s="16">
        <f>IF(OR(H170&lt;=0, H170=""), "",
    IF(OR(J169="1X40 RF VACIO", J169="1X40 DRY VACIO"),
        IF(L169="CUSTODIA", 25000,
            IF(OR(L169="TRASPASO", L169="MOVIMIENTO"), 18000, "")
        ),
        IF(OR(J169="1X20 RF VACIO", J169="1X20 DRY VACIO", J169="ISOTANK"),
            IF(L169="CUSTODIA", 18000,
                IF(OR(L169="TRASPASO", L169="MOVIMIENTO"), 15000, "Error en tipo de acción")
            ),
            IF(AND(OR(J169="PALLET", J169="CAJON"), L169="CUSTODIA"),
                IF(M169="SI (XL)", 7000*K169,
                    IF(M169="SI (XXL)", 9000*K169,
                        IF(M169="SI (OTRO)", "", 5000*K169)
                    )
                ),
                IF(AND(OR(J169="PALLET", J169="CAJON"),OR(L169="TRASPASO", L169="MOVIMIENTO")),
                    IF(M169="SI (XL)", 5000*K169,
                        IF(M169="SI (XXL)", 7000*K169,
                            IF(M169="SI (OTRO)", "", 3500*K169)
                        )
                    ),
                    ""
                )
            )
        )
    )
)</f>
        <v>25000</v>
      </c>
      <c r="T169" s="6" t="s">
        <v>400</v>
      </c>
      <c r="U169" s="6" t="s">
        <v>822</v>
      </c>
      <c r="V169" s="6" t="s">
        <v>1425</v>
      </c>
      <c r="W169" s="18">
        <v>45641</v>
      </c>
      <c r="X169" s="78">
        <v>0.64166666666666672</v>
      </c>
      <c r="Y169" s="64" t="s">
        <v>1426</v>
      </c>
      <c r="Z169" s="64" t="s">
        <v>1427</v>
      </c>
      <c r="AA169" s="8" t="s">
        <v>1428</v>
      </c>
      <c r="AB169" s="8">
        <v>978864363</v>
      </c>
      <c r="AC169" s="6">
        <f t="shared" si="15"/>
        <v>33</v>
      </c>
      <c r="AD169" s="23">
        <f t="shared" si="16"/>
        <v>156000</v>
      </c>
      <c r="AE169" s="23" t="s">
        <v>6</v>
      </c>
      <c r="AF169" s="17" t="str">
        <f t="shared" si="18"/>
        <v>NO APLICA</v>
      </c>
      <c r="AG169" s="6" t="s">
        <v>400</v>
      </c>
      <c r="AH169" s="39" t="s">
        <v>1429</v>
      </c>
      <c r="AI169" s="22" t="s">
        <v>983</v>
      </c>
      <c r="AJ169" s="174" t="s">
        <v>492</v>
      </c>
    </row>
    <row r="170" spans="1:36" ht="15.45" customHeight="1">
      <c r="A170" s="168">
        <v>56013</v>
      </c>
      <c r="B170" s="39" t="s">
        <v>245</v>
      </c>
      <c r="C170" s="5" t="s">
        <v>246</v>
      </c>
      <c r="D170" s="39" t="s">
        <v>1002</v>
      </c>
      <c r="E170" s="6" t="s">
        <v>1003</v>
      </c>
      <c r="F170" s="6" t="s">
        <v>1004</v>
      </c>
      <c r="G170" s="6">
        <v>942723548</v>
      </c>
      <c r="H170" s="18">
        <v>45609</v>
      </c>
      <c r="I170" s="21">
        <v>0.81944444444444442</v>
      </c>
      <c r="J170" s="6" t="s">
        <v>373</v>
      </c>
      <c r="K170" s="15">
        <f t="shared" si="13"/>
        <v>1</v>
      </c>
      <c r="L170" s="6" t="s">
        <v>398</v>
      </c>
      <c r="M170" s="6" t="s">
        <v>6</v>
      </c>
      <c r="N170" s="6" t="b">
        <f t="shared" si="14"/>
        <v>0</v>
      </c>
      <c r="O170" s="6" t="s">
        <v>1430</v>
      </c>
      <c r="P170" s="6">
        <v>24780391</v>
      </c>
      <c r="Q170" s="6" t="s">
        <v>6</v>
      </c>
      <c r="R170" s="6" t="s">
        <v>488</v>
      </c>
      <c r="S170" s="16">
        <f>IF(OR(H171&lt;=0, H171=""), "",
    IF(OR(J170="1X40 RF VACIO", J170="1X40 DRY VACIO"),
        IF(L170="CUSTODIA", 25000,
            IF(OR(L170="TRASPASO", L170="MOVIMIENTO"), 18000, "")
        ),
        IF(OR(J170="1X20 RF VACIO", J170="1X20 DRY VACIO", J170="ISOTANK"),
            IF(L170="CUSTODIA", 18000,
                IF(OR(L170="TRASPASO", L170="MOVIMIENTO"), 15000, "Error en tipo de acción")
            ),
            IF(AND(OR(J170="PALLET", J170="CAJON"), L170="CUSTODIA"),
                IF(M170="SI (XL)", 7000*K170,
                    IF(M170="SI (XXL)", 9000*K170,
                        IF(M170="SI (OTRO)", "", 5000*K170)
                    )
                ),
                IF(AND(OR(J170="PALLET", J170="CAJON"),OR(L170="TRASPASO", L170="MOVIMIENTO")),
                    IF(M170="SI (XL)", 5000*K170,
                        IF(M170="SI (XXL)", 7000*K170,
                            IF(M170="SI (OTRO)", "", 3500*K170)
                        )
                    ),
                    ""
                )
            )
        )
    )
)</f>
        <v>25000</v>
      </c>
      <c r="T170" s="6" t="s">
        <v>400</v>
      </c>
      <c r="U170" s="6" t="s">
        <v>822</v>
      </c>
      <c r="V170" s="6" t="s">
        <v>1431</v>
      </c>
      <c r="W170" s="18">
        <v>45641</v>
      </c>
      <c r="X170" s="78">
        <v>0.66527777777777775</v>
      </c>
      <c r="Y170" s="8" t="s">
        <v>1432</v>
      </c>
      <c r="Z170" s="64" t="s">
        <v>1433</v>
      </c>
      <c r="AA170" s="64" t="s">
        <v>1434</v>
      </c>
      <c r="AB170" s="64">
        <v>967085939</v>
      </c>
      <c r="AC170" s="6">
        <f t="shared" si="15"/>
        <v>33</v>
      </c>
      <c r="AD170" s="23">
        <f t="shared" si="16"/>
        <v>156000</v>
      </c>
      <c r="AE170" s="23" t="s">
        <v>6</v>
      </c>
      <c r="AF170" s="17" t="str">
        <f t="shared" si="18"/>
        <v>NO APLICA</v>
      </c>
      <c r="AG170" s="6" t="s">
        <v>400</v>
      </c>
      <c r="AH170" s="39" t="s">
        <v>1435</v>
      </c>
      <c r="AI170" s="22" t="s">
        <v>983</v>
      </c>
      <c r="AJ170" s="174" t="s">
        <v>492</v>
      </c>
    </row>
    <row r="171" spans="1:36" ht="15.45" customHeight="1">
      <c r="A171" s="168">
        <v>56014</v>
      </c>
      <c r="B171" s="8" t="s">
        <v>320</v>
      </c>
      <c r="C171" s="5" t="s">
        <v>321</v>
      </c>
      <c r="D171" s="39" t="s">
        <v>635</v>
      </c>
      <c r="E171" s="6" t="s">
        <v>636</v>
      </c>
      <c r="F171" s="6" t="s">
        <v>637</v>
      </c>
      <c r="G171" s="6">
        <v>988364635</v>
      </c>
      <c r="H171" s="18">
        <v>45609</v>
      </c>
      <c r="I171" s="21">
        <v>0.82152777777777775</v>
      </c>
      <c r="J171" s="6" t="s">
        <v>373</v>
      </c>
      <c r="K171" s="15">
        <f t="shared" si="13"/>
        <v>1</v>
      </c>
      <c r="L171" s="6" t="s">
        <v>398</v>
      </c>
      <c r="M171" s="6" t="s">
        <v>6</v>
      </c>
      <c r="N171" s="6" t="b">
        <f t="shared" si="14"/>
        <v>0</v>
      </c>
      <c r="O171" s="6" t="s">
        <v>1436</v>
      </c>
      <c r="P171" s="6">
        <v>100790936</v>
      </c>
      <c r="Q171" s="6" t="s">
        <v>6</v>
      </c>
      <c r="R171" s="6" t="s">
        <v>1437</v>
      </c>
      <c r="S171" s="16">
        <f t="shared" ref="S171:S234" si="19">IF(OR(H171&lt;=0, H171=""), "",
    IF(OR(J171="1X40 RF VACIO", J171="1X40 DRY VACIO"),
        IF(L171="CUSTODIA", 25000,
            IF(OR(L171="TRASPASO", L171="MOVIMIENTO"), 18000, "")
        ),
        IF(OR(J171="1X20 RF VACIO", J171="1X20 DRY VACIO", J171="ISOTANK"),
            IF(L171="CUSTODIA", 18000,
                IF(OR(L171="TRASPASO", L171="MOVIMIENTO"), 15000, "Error en tipo de acción")
            ),
            IF(AND(OR(J171="PALLET", J171="CAJON"), L171="CUSTODIA"),
                IF(M171="SI (XL)", 7000*K171,
                    IF(M171="SI (XXL)", 9000*K171,
                        IF(M171="SI (OTRO)", "", 5000*K171)
                    )
                ),
                IF(AND(OR(J171="PALLET", J171="CAJON"),OR(L171="TRASPASO", L171="MOVIMIENTO")),
                    IF(M171="SI (XL)", 5000*K171,
                        IF(M171="SI (XXL)", 7000*K171,
                            IF(M171="SI (OTRO)", "", 3500*K171)
                        )
                    ),
                    ""
                )
            )
        )
    )
)</f>
        <v>25000</v>
      </c>
      <c r="T171" s="6" t="s">
        <v>400</v>
      </c>
      <c r="U171" s="6" t="s">
        <v>542</v>
      </c>
      <c r="V171" s="6" t="s">
        <v>1438</v>
      </c>
      <c r="W171" s="18"/>
      <c r="X171" s="78"/>
      <c r="Y171" s="8"/>
      <c r="Z171" s="52"/>
      <c r="AA171" s="8"/>
      <c r="AB171" s="8"/>
      <c r="AC171" s="6" t="str">
        <f t="shared" si="15"/>
        <v/>
      </c>
      <c r="AD171" s="23" t="str">
        <f t="shared" si="16"/>
        <v/>
      </c>
      <c r="AE171" s="23"/>
      <c r="AF171" s="17" t="str">
        <f t="shared" si="18"/>
        <v/>
      </c>
      <c r="AG171" s="6"/>
      <c r="AH171" s="39"/>
      <c r="AI171" s="22" t="s">
        <v>558</v>
      </c>
      <c r="AJ171" s="174" t="s">
        <v>492</v>
      </c>
    </row>
    <row r="172" spans="1:36" ht="15.45" customHeight="1">
      <c r="A172" s="168">
        <v>56015</v>
      </c>
      <c r="B172" s="8" t="s">
        <v>320</v>
      </c>
      <c r="C172" s="5" t="s">
        <v>321</v>
      </c>
      <c r="D172" s="39" t="s">
        <v>830</v>
      </c>
      <c r="E172" s="6" t="s">
        <v>831</v>
      </c>
      <c r="F172" s="6" t="s">
        <v>832</v>
      </c>
      <c r="G172" s="6">
        <v>998794226</v>
      </c>
      <c r="H172" s="18">
        <v>45609</v>
      </c>
      <c r="I172" s="21">
        <v>0.82291666666666663</v>
      </c>
      <c r="J172" s="6" t="s">
        <v>373</v>
      </c>
      <c r="K172" s="15">
        <f t="shared" si="13"/>
        <v>1</v>
      </c>
      <c r="L172" s="6" t="s">
        <v>398</v>
      </c>
      <c r="M172" s="6" t="s">
        <v>6</v>
      </c>
      <c r="N172" s="6" t="b">
        <f t="shared" si="14"/>
        <v>0</v>
      </c>
      <c r="O172" s="6" t="s">
        <v>1439</v>
      </c>
      <c r="P172" s="6">
        <v>100790938</v>
      </c>
      <c r="Q172" s="6" t="s">
        <v>6</v>
      </c>
      <c r="R172" s="6" t="s">
        <v>1440</v>
      </c>
      <c r="S172" s="16">
        <f t="shared" si="19"/>
        <v>25000</v>
      </c>
      <c r="T172" s="6" t="s">
        <v>400</v>
      </c>
      <c r="U172" s="6" t="s">
        <v>542</v>
      </c>
      <c r="V172" s="6" t="s">
        <v>1441</v>
      </c>
      <c r="W172" s="18"/>
      <c r="X172" s="78"/>
      <c r="Y172" s="8"/>
      <c r="Z172" s="52"/>
      <c r="AA172" s="8"/>
      <c r="AB172" s="8"/>
      <c r="AC172" s="6" t="str">
        <f t="shared" si="15"/>
        <v/>
      </c>
      <c r="AD172" s="23" t="str">
        <f t="shared" si="16"/>
        <v/>
      </c>
      <c r="AE172" s="23"/>
      <c r="AF172" s="17" t="str">
        <f t="shared" si="18"/>
        <v/>
      </c>
      <c r="AG172" s="6"/>
      <c r="AH172" s="39"/>
      <c r="AI172" s="22" t="s">
        <v>558</v>
      </c>
      <c r="AJ172" s="174" t="s">
        <v>492</v>
      </c>
    </row>
    <row r="173" spans="1:36" ht="15.45" customHeight="1">
      <c r="A173" s="168">
        <v>56016</v>
      </c>
      <c r="B173" s="39" t="s">
        <v>245</v>
      </c>
      <c r="C173" s="5" t="s">
        <v>246</v>
      </c>
      <c r="D173" s="39" t="s">
        <v>990</v>
      </c>
      <c r="E173" s="6" t="s">
        <v>991</v>
      </c>
      <c r="F173" s="6" t="s">
        <v>992</v>
      </c>
      <c r="G173" s="6">
        <v>994345393</v>
      </c>
      <c r="H173" s="18">
        <v>45609</v>
      </c>
      <c r="I173" s="21">
        <v>0.82430555555555551</v>
      </c>
      <c r="J173" s="6" t="s">
        <v>373</v>
      </c>
      <c r="K173" s="15">
        <f t="shared" si="13"/>
        <v>1</v>
      </c>
      <c r="L173" s="6" t="s">
        <v>398</v>
      </c>
      <c r="M173" s="6" t="s">
        <v>6</v>
      </c>
      <c r="N173" s="6" t="b">
        <f t="shared" si="14"/>
        <v>0</v>
      </c>
      <c r="O173" s="6" t="s">
        <v>1442</v>
      </c>
      <c r="P173" s="6">
        <v>24780392</v>
      </c>
      <c r="Q173" s="6" t="s">
        <v>6</v>
      </c>
      <c r="R173" s="6" t="s">
        <v>1443</v>
      </c>
      <c r="S173" s="16">
        <f t="shared" si="19"/>
        <v>25000</v>
      </c>
      <c r="T173" s="6" t="s">
        <v>400</v>
      </c>
      <c r="U173" s="6" t="s">
        <v>822</v>
      </c>
      <c r="V173" s="6" t="s">
        <v>1444</v>
      </c>
      <c r="W173" s="18">
        <v>45641</v>
      </c>
      <c r="X173" s="78">
        <v>0.6875</v>
      </c>
      <c r="Y173" s="8" t="s">
        <v>1445</v>
      </c>
      <c r="Z173" s="64" t="s">
        <v>1446</v>
      </c>
      <c r="AA173" s="8" t="s">
        <v>1447</v>
      </c>
      <c r="AB173" s="8">
        <v>992336047</v>
      </c>
      <c r="AC173" s="6">
        <f t="shared" si="15"/>
        <v>33</v>
      </c>
      <c r="AD173" s="23">
        <f t="shared" si="16"/>
        <v>156000</v>
      </c>
      <c r="AE173" s="23" t="s">
        <v>6</v>
      </c>
      <c r="AF173" s="17" t="str">
        <f t="shared" si="18"/>
        <v>NO APLICA</v>
      </c>
      <c r="AG173" s="6" t="s">
        <v>400</v>
      </c>
      <c r="AH173" s="39" t="s">
        <v>1435</v>
      </c>
      <c r="AI173" s="22" t="s">
        <v>983</v>
      </c>
      <c r="AJ173" s="174" t="s">
        <v>492</v>
      </c>
    </row>
    <row r="174" spans="1:36" ht="15.45" customHeight="1">
      <c r="A174" s="169">
        <v>56017</v>
      </c>
      <c r="B174" s="85" t="s">
        <v>245</v>
      </c>
      <c r="C174" s="84" t="s">
        <v>246</v>
      </c>
      <c r="D174" s="85" t="s">
        <v>1315</v>
      </c>
      <c r="E174" s="76" t="s">
        <v>1089</v>
      </c>
      <c r="F174" s="76" t="s">
        <v>979</v>
      </c>
      <c r="G174" s="76">
        <v>940233947</v>
      </c>
      <c r="H174" s="86">
        <v>45609</v>
      </c>
      <c r="I174" s="87">
        <v>0.83819444444444446</v>
      </c>
      <c r="J174" s="76" t="s">
        <v>373</v>
      </c>
      <c r="K174" s="88">
        <f t="shared" si="13"/>
        <v>1</v>
      </c>
      <c r="L174" s="76" t="s">
        <v>398</v>
      </c>
      <c r="M174" s="76" t="s">
        <v>6</v>
      </c>
      <c r="N174" s="76" t="b">
        <f t="shared" si="14"/>
        <v>0</v>
      </c>
      <c r="O174" s="76" t="s">
        <v>1448</v>
      </c>
      <c r="P174" s="76">
        <v>24780401</v>
      </c>
      <c r="Q174" s="76" t="s">
        <v>6</v>
      </c>
      <c r="R174" s="76" t="s">
        <v>1449</v>
      </c>
      <c r="S174" s="89">
        <f t="shared" si="19"/>
        <v>25000</v>
      </c>
      <c r="T174" s="76" t="s">
        <v>400</v>
      </c>
      <c r="U174" s="76" t="s">
        <v>1450</v>
      </c>
      <c r="V174" s="76" t="s">
        <v>1451</v>
      </c>
      <c r="W174" s="86">
        <v>45641</v>
      </c>
      <c r="X174" s="90">
        <v>0.66319444444444442</v>
      </c>
      <c r="Y174" s="5" t="s">
        <v>1452</v>
      </c>
      <c r="Z174" s="64" t="s">
        <v>1453</v>
      </c>
      <c r="AA174" s="8" t="s">
        <v>1454</v>
      </c>
      <c r="AB174" s="8">
        <v>964284814</v>
      </c>
      <c r="AC174" s="76">
        <f t="shared" si="15"/>
        <v>33</v>
      </c>
      <c r="AD174" s="130">
        <f t="shared" si="16"/>
        <v>156000</v>
      </c>
      <c r="AE174" s="130" t="s">
        <v>6</v>
      </c>
      <c r="AF174" s="91" t="str">
        <f t="shared" si="18"/>
        <v>NO APLICA</v>
      </c>
      <c r="AG174" s="76" t="s">
        <v>400</v>
      </c>
      <c r="AH174" s="39" t="s">
        <v>1311</v>
      </c>
      <c r="AI174" s="22" t="s">
        <v>983</v>
      </c>
      <c r="AJ174" s="174" t="s">
        <v>492</v>
      </c>
    </row>
    <row r="175" spans="1:36" ht="15.45" customHeight="1">
      <c r="A175" s="168">
        <v>56018</v>
      </c>
      <c r="B175" s="39" t="s">
        <v>269</v>
      </c>
      <c r="C175" s="5" t="s">
        <v>270</v>
      </c>
      <c r="D175" s="39" t="s">
        <v>1455</v>
      </c>
      <c r="E175" s="6" t="s">
        <v>1456</v>
      </c>
      <c r="F175" s="6" t="s">
        <v>1457</v>
      </c>
      <c r="G175" s="6">
        <v>989020821</v>
      </c>
      <c r="H175" s="18">
        <v>45609</v>
      </c>
      <c r="I175" s="21">
        <v>0.84097222222222223</v>
      </c>
      <c r="J175" s="6" t="s">
        <v>373</v>
      </c>
      <c r="K175" s="15">
        <f t="shared" si="13"/>
        <v>1</v>
      </c>
      <c r="L175" s="6" t="s">
        <v>398</v>
      </c>
      <c r="M175" s="6" t="s">
        <v>6</v>
      </c>
      <c r="N175" s="6" t="b">
        <f t="shared" si="14"/>
        <v>0</v>
      </c>
      <c r="O175" s="6" t="s">
        <v>1458</v>
      </c>
      <c r="P175" s="6">
        <v>24780402</v>
      </c>
      <c r="Q175" s="6" t="s">
        <v>6</v>
      </c>
      <c r="R175" s="6" t="s">
        <v>1459</v>
      </c>
      <c r="S175" s="16">
        <f t="shared" si="19"/>
        <v>25000</v>
      </c>
      <c r="T175" s="6" t="s">
        <v>400</v>
      </c>
      <c r="U175" s="6" t="s">
        <v>524</v>
      </c>
      <c r="V175" s="6" t="s">
        <v>1460</v>
      </c>
      <c r="W175" s="18"/>
      <c r="X175" s="78"/>
      <c r="Y175" s="8"/>
      <c r="Z175" s="8"/>
      <c r="AA175" s="8"/>
      <c r="AB175" s="8"/>
      <c r="AC175" s="6" t="str">
        <f t="shared" si="15"/>
        <v/>
      </c>
      <c r="AD175" s="23" t="str">
        <f t="shared" si="16"/>
        <v/>
      </c>
      <c r="AE175" s="23"/>
      <c r="AF175" s="17" t="str">
        <f t="shared" si="18"/>
        <v/>
      </c>
      <c r="AG175" s="6"/>
      <c r="AH175" s="39"/>
      <c r="AI175" s="22" t="s">
        <v>1359</v>
      </c>
      <c r="AJ175" s="174" t="s">
        <v>492</v>
      </c>
    </row>
    <row r="176" spans="1:36" ht="15.45" customHeight="1">
      <c r="A176" s="168">
        <v>56019</v>
      </c>
      <c r="B176" s="39" t="s">
        <v>269</v>
      </c>
      <c r="C176" s="5" t="s">
        <v>270</v>
      </c>
      <c r="D176" s="39" t="s">
        <v>1461</v>
      </c>
      <c r="E176" s="6" t="s">
        <v>1462</v>
      </c>
      <c r="F176" s="6" t="s">
        <v>1463</v>
      </c>
      <c r="G176" s="6">
        <v>979961101</v>
      </c>
      <c r="H176" s="18">
        <v>45609</v>
      </c>
      <c r="I176" s="21">
        <v>0.84305555555555556</v>
      </c>
      <c r="J176" s="6" t="s">
        <v>373</v>
      </c>
      <c r="K176" s="15">
        <f t="shared" si="13"/>
        <v>1</v>
      </c>
      <c r="L176" s="6" t="s">
        <v>398</v>
      </c>
      <c r="M176" s="6" t="s">
        <v>6</v>
      </c>
      <c r="N176" s="6" t="b">
        <f t="shared" si="14"/>
        <v>0</v>
      </c>
      <c r="O176" s="6" t="s">
        <v>1464</v>
      </c>
      <c r="P176" s="6">
        <v>24780403</v>
      </c>
      <c r="Q176" s="6" t="s">
        <v>6</v>
      </c>
      <c r="R176" s="6" t="s">
        <v>1465</v>
      </c>
      <c r="S176" s="16">
        <f t="shared" si="19"/>
        <v>25000</v>
      </c>
      <c r="T176" s="6" t="s">
        <v>400</v>
      </c>
      <c r="U176" s="6" t="s">
        <v>524</v>
      </c>
      <c r="V176" s="6" t="s">
        <v>1466</v>
      </c>
      <c r="W176" s="18"/>
      <c r="X176" s="78"/>
      <c r="Y176" s="8"/>
      <c r="Z176" s="8"/>
      <c r="AA176" s="8"/>
      <c r="AB176" s="8"/>
      <c r="AC176" s="6" t="str">
        <f t="shared" si="15"/>
        <v/>
      </c>
      <c r="AD176" s="23" t="str">
        <f t="shared" si="16"/>
        <v/>
      </c>
      <c r="AE176" s="23"/>
      <c r="AF176" s="17" t="str">
        <f t="shared" si="18"/>
        <v/>
      </c>
      <c r="AG176" s="6"/>
      <c r="AH176" s="39"/>
      <c r="AI176" s="22" t="s">
        <v>1359</v>
      </c>
      <c r="AJ176" s="174" t="s">
        <v>492</v>
      </c>
    </row>
    <row r="177" spans="1:36" ht="15.45" customHeight="1">
      <c r="A177" s="168">
        <v>56020</v>
      </c>
      <c r="B177" s="8" t="s">
        <v>320</v>
      </c>
      <c r="C177" s="5" t="s">
        <v>321</v>
      </c>
      <c r="D177" s="39" t="s">
        <v>1467</v>
      </c>
      <c r="E177" s="6" t="s">
        <v>1468</v>
      </c>
      <c r="F177" s="6" t="s">
        <v>1469</v>
      </c>
      <c r="G177" s="6">
        <v>965345656</v>
      </c>
      <c r="H177" s="18">
        <v>45609</v>
      </c>
      <c r="I177" s="21">
        <v>0.85</v>
      </c>
      <c r="J177" s="6" t="s">
        <v>373</v>
      </c>
      <c r="K177" s="15">
        <f t="shared" si="13"/>
        <v>1</v>
      </c>
      <c r="L177" s="6" t="s">
        <v>398</v>
      </c>
      <c r="M177" s="6" t="s">
        <v>6</v>
      </c>
      <c r="N177" s="6" t="b">
        <f t="shared" si="14"/>
        <v>0</v>
      </c>
      <c r="O177" s="6" t="s">
        <v>1470</v>
      </c>
      <c r="P177" s="6">
        <v>100790941</v>
      </c>
      <c r="Q177" s="6" t="s">
        <v>6</v>
      </c>
      <c r="R177" s="6" t="s">
        <v>1471</v>
      </c>
      <c r="S177" s="16">
        <f t="shared" si="19"/>
        <v>25000</v>
      </c>
      <c r="T177" s="6" t="s">
        <v>400</v>
      </c>
      <c r="U177" s="6" t="s">
        <v>524</v>
      </c>
      <c r="V177" s="6" t="s">
        <v>1472</v>
      </c>
      <c r="W177" s="18"/>
      <c r="X177" s="78"/>
      <c r="Y177" s="8"/>
      <c r="Z177" s="52"/>
      <c r="AA177" s="8"/>
      <c r="AB177" s="8"/>
      <c r="AC177" s="6" t="str">
        <f t="shared" si="15"/>
        <v/>
      </c>
      <c r="AD177" s="23" t="str">
        <f t="shared" si="16"/>
        <v/>
      </c>
      <c r="AE177" s="23"/>
      <c r="AF177" s="17" t="str">
        <f t="shared" si="18"/>
        <v/>
      </c>
      <c r="AG177" s="6"/>
      <c r="AH177" s="39"/>
      <c r="AI177" s="22" t="s">
        <v>558</v>
      </c>
      <c r="AJ177" s="174" t="s">
        <v>492</v>
      </c>
    </row>
    <row r="178" spans="1:36" ht="15.45" customHeight="1">
      <c r="A178" s="168">
        <v>56022</v>
      </c>
      <c r="B178" s="8" t="s">
        <v>320</v>
      </c>
      <c r="C178" s="5" t="s">
        <v>321</v>
      </c>
      <c r="D178" s="39" t="s">
        <v>647</v>
      </c>
      <c r="E178" s="6" t="s">
        <v>648</v>
      </c>
      <c r="F178" s="6" t="s">
        <v>649</v>
      </c>
      <c r="G178" s="6">
        <v>968566439</v>
      </c>
      <c r="H178" s="18">
        <v>45609</v>
      </c>
      <c r="I178" s="21">
        <v>0.85763888888888884</v>
      </c>
      <c r="J178" s="6" t="s">
        <v>373</v>
      </c>
      <c r="K178" s="15">
        <f t="shared" si="13"/>
        <v>1</v>
      </c>
      <c r="L178" s="6" t="s">
        <v>398</v>
      </c>
      <c r="M178" s="6" t="s">
        <v>6</v>
      </c>
      <c r="N178" s="6" t="b">
        <f t="shared" si="14"/>
        <v>0</v>
      </c>
      <c r="O178" s="6" t="s">
        <v>1473</v>
      </c>
      <c r="P178" s="6">
        <v>100790945</v>
      </c>
      <c r="Q178" s="6" t="s">
        <v>6</v>
      </c>
      <c r="R178" s="6" t="s">
        <v>1474</v>
      </c>
      <c r="S178" s="16">
        <f t="shared" si="19"/>
        <v>25000</v>
      </c>
      <c r="T178" s="6" t="s">
        <v>400</v>
      </c>
      <c r="U178" s="6" t="s">
        <v>524</v>
      </c>
      <c r="V178" s="6" t="s">
        <v>1475</v>
      </c>
      <c r="W178" s="18"/>
      <c r="X178" s="78"/>
      <c r="Y178" s="8"/>
      <c r="Z178" s="52"/>
      <c r="AA178" s="8"/>
      <c r="AB178" s="8"/>
      <c r="AC178" s="6" t="str">
        <f t="shared" si="15"/>
        <v/>
      </c>
      <c r="AD178" s="23" t="str">
        <f t="shared" si="16"/>
        <v/>
      </c>
      <c r="AE178" s="23"/>
      <c r="AF178" s="17" t="str">
        <f t="shared" si="18"/>
        <v/>
      </c>
      <c r="AG178" s="6"/>
      <c r="AH178" s="39"/>
      <c r="AI178" s="22" t="s">
        <v>558</v>
      </c>
      <c r="AJ178" s="174" t="s">
        <v>492</v>
      </c>
    </row>
    <row r="179" spans="1:36" ht="15.45" customHeight="1">
      <c r="A179" s="168">
        <v>56023</v>
      </c>
      <c r="B179" s="39" t="s">
        <v>269</v>
      </c>
      <c r="C179" s="5" t="s">
        <v>270</v>
      </c>
      <c r="D179" s="39" t="s">
        <v>1476</v>
      </c>
      <c r="E179" s="6" t="s">
        <v>1477</v>
      </c>
      <c r="F179" s="6" t="s">
        <v>1478</v>
      </c>
      <c r="G179" s="6">
        <v>954134836</v>
      </c>
      <c r="H179" s="18">
        <v>45609</v>
      </c>
      <c r="I179" s="21">
        <v>0.85972222222222228</v>
      </c>
      <c r="J179" s="6" t="s">
        <v>373</v>
      </c>
      <c r="K179" s="15">
        <f t="shared" si="13"/>
        <v>1</v>
      </c>
      <c r="L179" s="6" t="s">
        <v>398</v>
      </c>
      <c r="M179" s="6" t="s">
        <v>6</v>
      </c>
      <c r="N179" s="6" t="b">
        <f t="shared" si="14"/>
        <v>0</v>
      </c>
      <c r="O179" s="6" t="s">
        <v>1479</v>
      </c>
      <c r="P179" s="6">
        <v>24780407</v>
      </c>
      <c r="Q179" s="6" t="s">
        <v>6</v>
      </c>
      <c r="R179" s="6" t="s">
        <v>1480</v>
      </c>
      <c r="S179" s="16">
        <f t="shared" si="19"/>
        <v>25000</v>
      </c>
      <c r="T179" s="6" t="s">
        <v>400</v>
      </c>
      <c r="U179" s="6" t="s">
        <v>524</v>
      </c>
      <c r="V179" s="6" t="s">
        <v>1481</v>
      </c>
      <c r="W179" s="18"/>
      <c r="X179" s="78"/>
      <c r="Y179" s="8"/>
      <c r="Z179" s="8"/>
      <c r="AA179" s="8"/>
      <c r="AB179" s="8"/>
      <c r="AC179" s="6" t="str">
        <f t="shared" si="15"/>
        <v/>
      </c>
      <c r="AD179" s="23" t="str">
        <f t="shared" si="16"/>
        <v/>
      </c>
      <c r="AE179" s="23"/>
      <c r="AF179" s="17" t="str">
        <f t="shared" si="18"/>
        <v/>
      </c>
      <c r="AG179" s="6"/>
      <c r="AH179" s="39"/>
      <c r="AI179" s="22" t="s">
        <v>1359</v>
      </c>
      <c r="AJ179" s="174" t="s">
        <v>492</v>
      </c>
    </row>
    <row r="180" spans="1:36" ht="15.45" customHeight="1">
      <c r="A180" s="168">
        <v>56024</v>
      </c>
      <c r="B180" s="8" t="s">
        <v>320</v>
      </c>
      <c r="C180" s="5" t="s">
        <v>321</v>
      </c>
      <c r="D180" s="39" t="s">
        <v>1482</v>
      </c>
      <c r="E180" s="6" t="s">
        <v>1483</v>
      </c>
      <c r="F180" s="6" t="s">
        <v>1484</v>
      </c>
      <c r="G180" s="6">
        <v>974070931</v>
      </c>
      <c r="H180" s="18">
        <v>45609</v>
      </c>
      <c r="I180" s="21">
        <v>0.86250000000000004</v>
      </c>
      <c r="J180" s="6" t="s">
        <v>373</v>
      </c>
      <c r="K180" s="15">
        <f t="shared" si="13"/>
        <v>1</v>
      </c>
      <c r="L180" s="6" t="s">
        <v>398</v>
      </c>
      <c r="M180" s="6" t="s">
        <v>6</v>
      </c>
      <c r="N180" s="6" t="b">
        <f t="shared" si="14"/>
        <v>0</v>
      </c>
      <c r="O180" s="6" t="s">
        <v>1485</v>
      </c>
      <c r="P180" s="6">
        <v>100790943</v>
      </c>
      <c r="Q180" s="6" t="s">
        <v>6</v>
      </c>
      <c r="R180" s="6" t="s">
        <v>1486</v>
      </c>
      <c r="S180" s="16">
        <f t="shared" si="19"/>
        <v>25000</v>
      </c>
      <c r="T180" s="6" t="s">
        <v>400</v>
      </c>
      <c r="U180" s="6" t="s">
        <v>524</v>
      </c>
      <c r="V180" s="6" t="s">
        <v>1487</v>
      </c>
      <c r="W180" s="18"/>
      <c r="X180" s="78"/>
      <c r="Y180" s="8"/>
      <c r="Z180" s="52"/>
      <c r="AA180" s="8"/>
      <c r="AB180" s="8"/>
      <c r="AC180" s="6" t="str">
        <f t="shared" si="15"/>
        <v/>
      </c>
      <c r="AD180" s="23" t="str">
        <f t="shared" si="16"/>
        <v/>
      </c>
      <c r="AE180" s="23"/>
      <c r="AF180" s="17" t="str">
        <f t="shared" si="18"/>
        <v/>
      </c>
      <c r="AG180" s="6"/>
      <c r="AH180" s="39"/>
      <c r="AI180" s="22" t="s">
        <v>558</v>
      </c>
      <c r="AJ180" s="174" t="s">
        <v>492</v>
      </c>
    </row>
    <row r="181" spans="1:36" ht="15.45" customHeight="1">
      <c r="A181" s="168">
        <v>56025</v>
      </c>
      <c r="B181" s="8" t="s">
        <v>320</v>
      </c>
      <c r="C181" s="5" t="s">
        <v>321</v>
      </c>
      <c r="D181" s="39" t="s">
        <v>688</v>
      </c>
      <c r="E181" s="6" t="s">
        <v>689</v>
      </c>
      <c r="F181" s="6" t="s">
        <v>1488</v>
      </c>
      <c r="G181" s="6">
        <v>989843586</v>
      </c>
      <c r="H181" s="18">
        <v>45609</v>
      </c>
      <c r="I181" s="21">
        <v>0.86944444444444446</v>
      </c>
      <c r="J181" s="6" t="s">
        <v>373</v>
      </c>
      <c r="K181" s="15">
        <f t="shared" si="13"/>
        <v>1</v>
      </c>
      <c r="L181" s="6" t="s">
        <v>398</v>
      </c>
      <c r="M181" s="6" t="s">
        <v>6</v>
      </c>
      <c r="N181" s="6" t="b">
        <f t="shared" si="14"/>
        <v>0</v>
      </c>
      <c r="O181" s="6" t="s">
        <v>1489</v>
      </c>
      <c r="P181" s="6">
        <v>100790948</v>
      </c>
      <c r="Q181" s="6" t="s">
        <v>6</v>
      </c>
      <c r="R181" s="6" t="s">
        <v>1490</v>
      </c>
      <c r="S181" s="16">
        <f t="shared" si="19"/>
        <v>25000</v>
      </c>
      <c r="T181" s="6" t="s">
        <v>400</v>
      </c>
      <c r="U181" s="6" t="s">
        <v>524</v>
      </c>
      <c r="V181" s="6" t="s">
        <v>1491</v>
      </c>
      <c r="W181" s="18"/>
      <c r="X181" s="78"/>
      <c r="Y181" s="8"/>
      <c r="Z181" s="52"/>
      <c r="AA181" s="8"/>
      <c r="AB181" s="8"/>
      <c r="AC181" s="6" t="str">
        <f t="shared" si="15"/>
        <v/>
      </c>
      <c r="AD181" s="23" t="str">
        <f t="shared" si="16"/>
        <v/>
      </c>
      <c r="AE181" s="23"/>
      <c r="AF181" s="17" t="str">
        <f t="shared" si="18"/>
        <v/>
      </c>
      <c r="AG181" s="6"/>
      <c r="AH181" s="39"/>
      <c r="AI181" s="22" t="s">
        <v>558</v>
      </c>
      <c r="AJ181" s="174" t="s">
        <v>492</v>
      </c>
    </row>
    <row r="182" spans="1:36" ht="15.45" customHeight="1">
      <c r="A182" s="168">
        <v>56026</v>
      </c>
      <c r="B182" s="8" t="s">
        <v>320</v>
      </c>
      <c r="C182" s="5" t="s">
        <v>321</v>
      </c>
      <c r="D182" s="39" t="s">
        <v>1492</v>
      </c>
      <c r="E182" s="6" t="s">
        <v>738</v>
      </c>
      <c r="F182" s="6" t="s">
        <v>739</v>
      </c>
      <c r="G182" s="6">
        <v>976320519</v>
      </c>
      <c r="H182" s="18">
        <v>45609</v>
      </c>
      <c r="I182" s="21">
        <v>0.87152777777777779</v>
      </c>
      <c r="J182" s="6" t="s">
        <v>373</v>
      </c>
      <c r="K182" s="15">
        <f t="shared" si="13"/>
        <v>1</v>
      </c>
      <c r="L182" s="6" t="s">
        <v>398</v>
      </c>
      <c r="M182" s="6" t="s">
        <v>6</v>
      </c>
      <c r="N182" s="6" t="b">
        <f t="shared" si="14"/>
        <v>0</v>
      </c>
      <c r="O182" s="6" t="s">
        <v>1493</v>
      </c>
      <c r="P182" s="6">
        <v>100790950</v>
      </c>
      <c r="Q182" s="6" t="s">
        <v>6</v>
      </c>
      <c r="R182" s="6" t="s">
        <v>1494</v>
      </c>
      <c r="S182" s="16">
        <f t="shared" si="19"/>
        <v>25000</v>
      </c>
      <c r="T182" s="6" t="s">
        <v>400</v>
      </c>
      <c r="U182" s="6" t="s">
        <v>524</v>
      </c>
      <c r="V182" s="6" t="s">
        <v>1495</v>
      </c>
      <c r="W182" s="18"/>
      <c r="X182" s="78"/>
      <c r="Y182" s="8"/>
      <c r="Z182" s="52"/>
      <c r="AA182" s="8"/>
      <c r="AB182" s="8"/>
      <c r="AC182" s="6" t="str">
        <f t="shared" si="15"/>
        <v/>
      </c>
      <c r="AD182" s="23" t="str">
        <f t="shared" si="16"/>
        <v/>
      </c>
      <c r="AE182" s="23"/>
      <c r="AF182" s="17" t="str">
        <f t="shared" si="18"/>
        <v/>
      </c>
      <c r="AG182" s="6"/>
      <c r="AH182" s="39"/>
      <c r="AI182" s="22" t="s">
        <v>558</v>
      </c>
      <c r="AJ182" s="174" t="s">
        <v>492</v>
      </c>
    </row>
    <row r="183" spans="1:36" ht="15.45" customHeight="1">
      <c r="A183" s="168">
        <v>56028</v>
      </c>
      <c r="B183" s="39" t="s">
        <v>1396</v>
      </c>
      <c r="C183" s="5" t="s">
        <v>246</v>
      </c>
      <c r="D183" s="39" t="s">
        <v>817</v>
      </c>
      <c r="E183" s="6" t="s">
        <v>818</v>
      </c>
      <c r="F183" s="6" t="s">
        <v>819</v>
      </c>
      <c r="G183" s="6">
        <v>955172412</v>
      </c>
      <c r="H183" s="18">
        <v>45609</v>
      </c>
      <c r="I183" s="21">
        <v>0.88055555555555554</v>
      </c>
      <c r="J183" s="6" t="s">
        <v>373</v>
      </c>
      <c r="K183" s="15">
        <f t="shared" si="13"/>
        <v>1</v>
      </c>
      <c r="L183" s="6" t="s">
        <v>398</v>
      </c>
      <c r="M183" s="6" t="s">
        <v>6</v>
      </c>
      <c r="N183" s="6" t="b">
        <f t="shared" si="14"/>
        <v>0</v>
      </c>
      <c r="O183" s="6" t="s">
        <v>1496</v>
      </c>
      <c r="P183" s="6">
        <v>100790960</v>
      </c>
      <c r="Q183" s="6" t="s">
        <v>6</v>
      </c>
      <c r="R183" s="6" t="s">
        <v>1497</v>
      </c>
      <c r="S183" s="16">
        <f t="shared" si="19"/>
        <v>25000</v>
      </c>
      <c r="T183" s="6" t="s">
        <v>400</v>
      </c>
      <c r="U183" s="6" t="s">
        <v>524</v>
      </c>
      <c r="V183" s="6" t="s">
        <v>1498</v>
      </c>
      <c r="W183" s="18"/>
      <c r="X183" s="78"/>
      <c r="Y183" s="8"/>
      <c r="Z183" s="8"/>
      <c r="AA183" s="8"/>
      <c r="AB183" s="8"/>
      <c r="AC183" s="6" t="str">
        <f t="shared" si="15"/>
        <v/>
      </c>
      <c r="AD183" s="23" t="str">
        <f t="shared" si="16"/>
        <v/>
      </c>
      <c r="AE183" s="23"/>
      <c r="AF183" s="17" t="str">
        <f t="shared" si="18"/>
        <v/>
      </c>
      <c r="AG183" s="6"/>
      <c r="AH183" s="39"/>
      <c r="AI183" s="22" t="s">
        <v>983</v>
      </c>
      <c r="AJ183" s="174" t="s">
        <v>492</v>
      </c>
    </row>
    <row r="184" spans="1:36" ht="15.45" customHeight="1">
      <c r="A184" s="168">
        <v>56029</v>
      </c>
      <c r="B184" s="39" t="s">
        <v>1396</v>
      </c>
      <c r="C184" s="5" t="s">
        <v>246</v>
      </c>
      <c r="D184" s="39" t="s">
        <v>817</v>
      </c>
      <c r="E184" s="6" t="s">
        <v>699</v>
      </c>
      <c r="F184" s="6" t="s">
        <v>700</v>
      </c>
      <c r="G184" s="6">
        <v>947974081</v>
      </c>
      <c r="H184" s="18">
        <v>45609</v>
      </c>
      <c r="I184" s="21">
        <v>0.88194444444444442</v>
      </c>
      <c r="J184" s="6" t="s">
        <v>373</v>
      </c>
      <c r="K184" s="15">
        <f t="shared" si="13"/>
        <v>1</v>
      </c>
      <c r="L184" s="6" t="s">
        <v>398</v>
      </c>
      <c r="M184" s="6" t="s">
        <v>6</v>
      </c>
      <c r="N184" s="6" t="b">
        <f t="shared" si="14"/>
        <v>0</v>
      </c>
      <c r="O184" s="6" t="s">
        <v>1499</v>
      </c>
      <c r="P184" s="6">
        <v>100790968</v>
      </c>
      <c r="Q184" s="6" t="s">
        <v>6</v>
      </c>
      <c r="R184" s="6" t="s">
        <v>1500</v>
      </c>
      <c r="S184" s="16">
        <f t="shared" si="19"/>
        <v>25000</v>
      </c>
      <c r="T184" s="6" t="s">
        <v>400</v>
      </c>
      <c r="U184" s="6" t="s">
        <v>524</v>
      </c>
      <c r="V184" s="6" t="s">
        <v>1501</v>
      </c>
      <c r="W184" s="18"/>
      <c r="X184" s="78"/>
      <c r="Y184" s="8"/>
      <c r="Z184" s="8"/>
      <c r="AA184" s="8"/>
      <c r="AB184" s="8"/>
      <c r="AC184" s="6" t="str">
        <f t="shared" si="15"/>
        <v/>
      </c>
      <c r="AD184" s="23" t="str">
        <f t="shared" si="16"/>
        <v/>
      </c>
      <c r="AE184" s="23"/>
      <c r="AF184" s="17" t="str">
        <f t="shared" si="18"/>
        <v/>
      </c>
      <c r="AG184" s="6"/>
      <c r="AH184" s="39"/>
      <c r="AI184" s="22" t="s">
        <v>983</v>
      </c>
      <c r="AJ184" s="174" t="s">
        <v>492</v>
      </c>
    </row>
    <row r="185" spans="1:36" ht="15.45" customHeight="1">
      <c r="A185" s="168">
        <v>56030</v>
      </c>
      <c r="B185" s="8" t="s">
        <v>320</v>
      </c>
      <c r="C185" s="5" t="s">
        <v>321</v>
      </c>
      <c r="D185" s="39" t="s">
        <v>1502</v>
      </c>
      <c r="E185" s="6" t="s">
        <v>1503</v>
      </c>
      <c r="F185" s="6" t="s">
        <v>1504</v>
      </c>
      <c r="G185" s="6">
        <v>974309634</v>
      </c>
      <c r="H185" s="18">
        <v>45609</v>
      </c>
      <c r="I185" s="21">
        <v>0.88472222222222219</v>
      </c>
      <c r="J185" s="6" t="s">
        <v>373</v>
      </c>
      <c r="K185" s="15">
        <f t="shared" si="13"/>
        <v>1</v>
      </c>
      <c r="L185" s="6" t="s">
        <v>398</v>
      </c>
      <c r="M185" s="6" t="s">
        <v>6</v>
      </c>
      <c r="N185" s="6" t="b">
        <f t="shared" si="14"/>
        <v>0</v>
      </c>
      <c r="O185" s="6" t="s">
        <v>1505</v>
      </c>
      <c r="P185" s="6">
        <v>100790976</v>
      </c>
      <c r="Q185" s="6" t="s">
        <v>6</v>
      </c>
      <c r="R185" s="6" t="s">
        <v>1506</v>
      </c>
      <c r="S185" s="16">
        <f t="shared" si="19"/>
        <v>25000</v>
      </c>
      <c r="T185" s="6" t="s">
        <v>400</v>
      </c>
      <c r="U185" s="6" t="s">
        <v>524</v>
      </c>
      <c r="V185" s="6" t="s">
        <v>1507</v>
      </c>
      <c r="W185" s="18"/>
      <c r="X185" s="78"/>
      <c r="Y185" s="8"/>
      <c r="Z185" s="52"/>
      <c r="AA185" s="8"/>
      <c r="AB185" s="8"/>
      <c r="AC185" s="6" t="str">
        <f t="shared" si="15"/>
        <v/>
      </c>
      <c r="AD185" s="23" t="str">
        <f t="shared" si="16"/>
        <v/>
      </c>
      <c r="AE185" s="23"/>
      <c r="AF185" s="17" t="str">
        <f t="shared" si="18"/>
        <v/>
      </c>
      <c r="AG185" s="6"/>
      <c r="AH185" s="39"/>
      <c r="AI185" s="22" t="s">
        <v>558</v>
      </c>
      <c r="AJ185" s="174" t="s">
        <v>492</v>
      </c>
    </row>
    <row r="186" spans="1:36" ht="15.45" customHeight="1">
      <c r="A186" s="168">
        <v>56031</v>
      </c>
      <c r="B186" s="8" t="s">
        <v>320</v>
      </c>
      <c r="C186" s="5" t="s">
        <v>321</v>
      </c>
      <c r="D186" s="39" t="s">
        <v>708</v>
      </c>
      <c r="E186" s="6" t="s">
        <v>709</v>
      </c>
      <c r="F186" s="6" t="s">
        <v>710</v>
      </c>
      <c r="G186" s="6">
        <v>987744411</v>
      </c>
      <c r="H186" s="18">
        <v>45609</v>
      </c>
      <c r="I186" s="21">
        <v>0.88680555555555551</v>
      </c>
      <c r="J186" s="6" t="s">
        <v>373</v>
      </c>
      <c r="K186" s="15">
        <f t="shared" si="13"/>
        <v>1</v>
      </c>
      <c r="L186" s="6" t="s">
        <v>398</v>
      </c>
      <c r="M186" s="6" t="s">
        <v>6</v>
      </c>
      <c r="N186" s="6" t="b">
        <f t="shared" si="14"/>
        <v>0</v>
      </c>
      <c r="O186" s="6" t="s">
        <v>1508</v>
      </c>
      <c r="P186" s="6">
        <v>100790978</v>
      </c>
      <c r="Q186" s="6" t="s">
        <v>6</v>
      </c>
      <c r="R186" s="6" t="s">
        <v>1509</v>
      </c>
      <c r="S186" s="16">
        <f t="shared" si="19"/>
        <v>25000</v>
      </c>
      <c r="T186" s="6" t="s">
        <v>400</v>
      </c>
      <c r="U186" s="6" t="s">
        <v>552</v>
      </c>
      <c r="V186" s="6" t="s">
        <v>1510</v>
      </c>
      <c r="W186" s="18">
        <v>45639</v>
      </c>
      <c r="X186" s="78">
        <v>0.85763888888888884</v>
      </c>
      <c r="Y186" s="5" t="s">
        <v>1511</v>
      </c>
      <c r="Z186" s="5" t="s">
        <v>1512</v>
      </c>
      <c r="AA186" s="5" t="s">
        <v>1513</v>
      </c>
      <c r="AB186" s="5">
        <v>932021175</v>
      </c>
      <c r="AC186" s="15">
        <f t="shared" si="15"/>
        <v>31</v>
      </c>
      <c r="AD186" s="23">
        <f t="shared" si="16"/>
        <v>146000</v>
      </c>
      <c r="AE186" s="16" t="s">
        <v>6</v>
      </c>
      <c r="AF186" s="17" t="str">
        <f t="shared" si="18"/>
        <v>NO APLICA</v>
      </c>
      <c r="AG186" s="6" t="s">
        <v>400</v>
      </c>
      <c r="AH186" s="39" t="s">
        <v>1342</v>
      </c>
      <c r="AI186" s="22" t="s">
        <v>558</v>
      </c>
      <c r="AJ186" s="174" t="s">
        <v>492</v>
      </c>
    </row>
    <row r="187" spans="1:36" ht="15.45" customHeight="1">
      <c r="A187" s="168">
        <v>56032</v>
      </c>
      <c r="B187" s="8" t="s">
        <v>320</v>
      </c>
      <c r="C187" s="5" t="s">
        <v>321</v>
      </c>
      <c r="D187" s="39" t="s">
        <v>568</v>
      </c>
      <c r="E187" s="6" t="s">
        <v>569</v>
      </c>
      <c r="F187" s="6" t="s">
        <v>570</v>
      </c>
      <c r="G187" s="6">
        <v>947401808</v>
      </c>
      <c r="H187" s="18">
        <v>45609</v>
      </c>
      <c r="I187" s="21">
        <v>0.88888888888888884</v>
      </c>
      <c r="J187" s="6" t="s">
        <v>373</v>
      </c>
      <c r="K187" s="15">
        <f t="shared" si="13"/>
        <v>1</v>
      </c>
      <c r="L187" s="6" t="s">
        <v>398</v>
      </c>
      <c r="M187" s="6" t="s">
        <v>6</v>
      </c>
      <c r="N187" s="6" t="b">
        <f t="shared" si="14"/>
        <v>0</v>
      </c>
      <c r="O187" s="6" t="s">
        <v>1514</v>
      </c>
      <c r="P187" s="6">
        <v>100790981</v>
      </c>
      <c r="Q187" s="6" t="s">
        <v>6</v>
      </c>
      <c r="R187" s="6" t="s">
        <v>1515</v>
      </c>
      <c r="S187" s="16">
        <f t="shared" si="19"/>
        <v>25000</v>
      </c>
      <c r="T187" s="6" t="s">
        <v>400</v>
      </c>
      <c r="U187" s="6" t="s">
        <v>610</v>
      </c>
      <c r="V187" s="6" t="s">
        <v>1516</v>
      </c>
      <c r="W187" s="18">
        <v>45639</v>
      </c>
      <c r="X187" s="78">
        <v>0.85555555555555551</v>
      </c>
      <c r="Y187" s="5" t="s">
        <v>1193</v>
      </c>
      <c r="Z187" s="5">
        <v>11318995</v>
      </c>
      <c r="AA187" s="5" t="s">
        <v>1194</v>
      </c>
      <c r="AB187" s="5">
        <v>997758427</v>
      </c>
      <c r="AC187" s="15">
        <f t="shared" si="15"/>
        <v>31</v>
      </c>
      <c r="AD187" s="23">
        <f t="shared" si="16"/>
        <v>146000</v>
      </c>
      <c r="AE187" s="16" t="s">
        <v>6</v>
      </c>
      <c r="AF187" s="17" t="str">
        <f t="shared" si="18"/>
        <v>NO APLICA</v>
      </c>
      <c r="AG187" s="6" t="s">
        <v>400</v>
      </c>
      <c r="AH187" s="39" t="s">
        <v>1189</v>
      </c>
      <c r="AI187" s="22" t="s">
        <v>558</v>
      </c>
      <c r="AJ187" s="174" t="s">
        <v>492</v>
      </c>
    </row>
    <row r="188" spans="1:36" ht="15.45" customHeight="1">
      <c r="A188" s="168">
        <v>56033</v>
      </c>
      <c r="B188" s="8" t="s">
        <v>320</v>
      </c>
      <c r="C188" s="5" t="s">
        <v>321</v>
      </c>
      <c r="D188" s="39" t="s">
        <v>1517</v>
      </c>
      <c r="E188" s="6" t="s">
        <v>674</v>
      </c>
      <c r="F188" s="6" t="s">
        <v>675</v>
      </c>
      <c r="G188" s="6">
        <v>992654499</v>
      </c>
      <c r="H188" s="18">
        <v>45609</v>
      </c>
      <c r="I188" s="21">
        <v>0.89097222222222228</v>
      </c>
      <c r="J188" s="6" t="s">
        <v>373</v>
      </c>
      <c r="K188" s="15">
        <f t="shared" si="13"/>
        <v>1</v>
      </c>
      <c r="L188" s="6" t="s">
        <v>398</v>
      </c>
      <c r="M188" s="6" t="s">
        <v>6</v>
      </c>
      <c r="N188" s="6" t="b">
        <f t="shared" si="14"/>
        <v>0</v>
      </c>
      <c r="O188" s="6" t="s">
        <v>1518</v>
      </c>
      <c r="P188" s="6">
        <v>100790985</v>
      </c>
      <c r="Q188" s="6" t="s">
        <v>6</v>
      </c>
      <c r="R188" s="6" t="s">
        <v>1519</v>
      </c>
      <c r="S188" s="16">
        <f t="shared" si="19"/>
        <v>25000</v>
      </c>
      <c r="T188" s="6" t="s">
        <v>400</v>
      </c>
      <c r="U188" s="6" t="s">
        <v>610</v>
      </c>
      <c r="V188" s="6" t="s">
        <v>1520</v>
      </c>
      <c r="W188" s="18">
        <v>45639</v>
      </c>
      <c r="X188" s="78">
        <v>0.85347222222222219</v>
      </c>
      <c r="Y188" s="5" t="s">
        <v>1205</v>
      </c>
      <c r="Z188" s="5">
        <v>15301259</v>
      </c>
      <c r="AA188" s="5" t="s">
        <v>1206</v>
      </c>
      <c r="AB188" s="5">
        <v>962374596</v>
      </c>
      <c r="AC188" s="15">
        <f t="shared" si="15"/>
        <v>31</v>
      </c>
      <c r="AD188" s="23">
        <f t="shared" si="16"/>
        <v>146000</v>
      </c>
      <c r="AE188" s="16" t="s">
        <v>6</v>
      </c>
      <c r="AF188" s="17" t="str">
        <f t="shared" si="18"/>
        <v>NO APLICA</v>
      </c>
      <c r="AG188" s="6" t="s">
        <v>400</v>
      </c>
      <c r="AH188" s="39" t="s">
        <v>1189</v>
      </c>
      <c r="AI188" s="22" t="s">
        <v>558</v>
      </c>
      <c r="AJ188" s="174" t="s">
        <v>492</v>
      </c>
    </row>
    <row r="189" spans="1:36" ht="15.45" customHeight="1">
      <c r="A189" s="168">
        <v>56034</v>
      </c>
      <c r="B189" s="8" t="s">
        <v>320</v>
      </c>
      <c r="C189" s="5" t="s">
        <v>321</v>
      </c>
      <c r="D189" s="46" t="s">
        <v>559</v>
      </c>
      <c r="E189" s="6" t="s">
        <v>560</v>
      </c>
      <c r="F189" s="6" t="s">
        <v>561</v>
      </c>
      <c r="G189" s="6">
        <v>956055766</v>
      </c>
      <c r="H189" s="18">
        <v>45609</v>
      </c>
      <c r="I189" s="21">
        <v>0.8930555555555556</v>
      </c>
      <c r="J189" s="6" t="s">
        <v>373</v>
      </c>
      <c r="K189" s="15">
        <f t="shared" si="13"/>
        <v>1</v>
      </c>
      <c r="L189" s="6" t="s">
        <v>398</v>
      </c>
      <c r="M189" s="6" t="s">
        <v>6</v>
      </c>
      <c r="N189" s="6" t="b">
        <f t="shared" si="14"/>
        <v>0</v>
      </c>
      <c r="O189" s="6" t="s">
        <v>1521</v>
      </c>
      <c r="P189" s="6">
        <v>100790988</v>
      </c>
      <c r="Q189" s="6" t="s">
        <v>6</v>
      </c>
      <c r="R189" s="6" t="s">
        <v>1522</v>
      </c>
      <c r="S189" s="16">
        <f t="shared" si="19"/>
        <v>25000</v>
      </c>
      <c r="T189" s="6" t="s">
        <v>400</v>
      </c>
      <c r="U189" s="6" t="s">
        <v>552</v>
      </c>
      <c r="V189" s="6" t="s">
        <v>1523</v>
      </c>
      <c r="W189" s="18">
        <v>45632</v>
      </c>
      <c r="X189" s="78">
        <v>0.69097222222222221</v>
      </c>
      <c r="Y189" s="8" t="s">
        <v>1524</v>
      </c>
      <c r="Z189" s="8" t="s">
        <v>1525</v>
      </c>
      <c r="AA189" s="8" t="s">
        <v>1526</v>
      </c>
      <c r="AB189" s="8">
        <v>961366634</v>
      </c>
      <c r="AC189" s="15">
        <f t="shared" si="15"/>
        <v>24</v>
      </c>
      <c r="AD189" s="23">
        <f t="shared" si="16"/>
        <v>111000</v>
      </c>
      <c r="AE189" s="16" t="s">
        <v>6</v>
      </c>
      <c r="AF189" s="17" t="str">
        <f t="shared" si="18"/>
        <v>NO APLICA</v>
      </c>
      <c r="AG189" s="6" t="s">
        <v>400</v>
      </c>
      <c r="AH189" s="39"/>
      <c r="AI189" s="22" t="s">
        <v>558</v>
      </c>
      <c r="AJ189" s="174" t="s">
        <v>492</v>
      </c>
    </row>
    <row r="190" spans="1:36" ht="15.45" customHeight="1">
      <c r="A190" s="168">
        <v>56035</v>
      </c>
      <c r="B190" s="39" t="s">
        <v>269</v>
      </c>
      <c r="C190" s="5" t="s">
        <v>270</v>
      </c>
      <c r="D190" s="39" t="s">
        <v>1527</v>
      </c>
      <c r="E190" s="6" t="s">
        <v>1361</v>
      </c>
      <c r="F190" s="6" t="s">
        <v>1362</v>
      </c>
      <c r="G190" s="6">
        <v>988287678</v>
      </c>
      <c r="H190" s="18">
        <v>45609</v>
      </c>
      <c r="I190" s="21">
        <v>0.89583333333333337</v>
      </c>
      <c r="J190" s="6" t="s">
        <v>373</v>
      </c>
      <c r="K190" s="15">
        <f t="shared" si="13"/>
        <v>1</v>
      </c>
      <c r="L190" s="6" t="s">
        <v>398</v>
      </c>
      <c r="M190" s="6" t="s">
        <v>6</v>
      </c>
      <c r="N190" s="6" t="b">
        <f t="shared" si="14"/>
        <v>0</v>
      </c>
      <c r="O190" s="6" t="s">
        <v>1528</v>
      </c>
      <c r="P190" s="6">
        <v>24780452</v>
      </c>
      <c r="Q190" s="6" t="s">
        <v>6</v>
      </c>
      <c r="R190" s="6" t="s">
        <v>1529</v>
      </c>
      <c r="S190" s="16">
        <f t="shared" si="19"/>
        <v>25000</v>
      </c>
      <c r="T190" s="6" t="s">
        <v>400</v>
      </c>
      <c r="U190" s="6" t="s">
        <v>524</v>
      </c>
      <c r="V190" s="6" t="s">
        <v>1530</v>
      </c>
      <c r="W190" s="18"/>
      <c r="X190" s="78"/>
      <c r="Y190" s="8"/>
      <c r="Z190" s="8"/>
      <c r="AA190" s="8"/>
      <c r="AB190" s="8"/>
      <c r="AC190" s="6" t="str">
        <f t="shared" si="15"/>
        <v/>
      </c>
      <c r="AD190" s="23" t="str">
        <f t="shared" si="16"/>
        <v/>
      </c>
      <c r="AE190" s="23"/>
      <c r="AF190" s="17" t="str">
        <f t="shared" si="18"/>
        <v/>
      </c>
      <c r="AG190" s="6"/>
      <c r="AH190" s="39"/>
      <c r="AI190" s="22" t="s">
        <v>1359</v>
      </c>
      <c r="AJ190" s="174" t="s">
        <v>492</v>
      </c>
    </row>
    <row r="191" spans="1:36" ht="15.45" customHeight="1">
      <c r="A191" s="168">
        <v>56036</v>
      </c>
      <c r="B191" s="39" t="s">
        <v>269</v>
      </c>
      <c r="C191" s="5" t="s">
        <v>270</v>
      </c>
      <c r="D191" s="39" t="s">
        <v>1352</v>
      </c>
      <c r="E191" s="6" t="s">
        <v>1353</v>
      </c>
      <c r="F191" s="6" t="s">
        <v>1354</v>
      </c>
      <c r="G191" s="6">
        <v>956749939</v>
      </c>
      <c r="H191" s="18">
        <v>45609</v>
      </c>
      <c r="I191" s="21">
        <v>0.89722222222222225</v>
      </c>
      <c r="J191" s="6" t="s">
        <v>373</v>
      </c>
      <c r="K191" s="15">
        <f t="shared" si="13"/>
        <v>1</v>
      </c>
      <c r="L191" s="6" t="s">
        <v>398</v>
      </c>
      <c r="M191" s="6" t="s">
        <v>6</v>
      </c>
      <c r="N191" s="6" t="b">
        <f t="shared" si="14"/>
        <v>0</v>
      </c>
      <c r="O191" s="6" t="s">
        <v>1531</v>
      </c>
      <c r="P191" s="6">
        <v>24780453</v>
      </c>
      <c r="Q191" s="6" t="s">
        <v>6</v>
      </c>
      <c r="R191" s="6" t="s">
        <v>1532</v>
      </c>
      <c r="S191" s="16">
        <f t="shared" si="19"/>
        <v>25000</v>
      </c>
      <c r="T191" s="6" t="s">
        <v>400</v>
      </c>
      <c r="U191" s="6" t="s">
        <v>524</v>
      </c>
      <c r="V191" s="6" t="s">
        <v>1533</v>
      </c>
      <c r="W191" s="18"/>
      <c r="X191" s="78"/>
      <c r="Y191" s="8"/>
      <c r="Z191" s="8"/>
      <c r="AA191" s="8"/>
      <c r="AB191" s="8"/>
      <c r="AC191" s="6" t="str">
        <f t="shared" si="15"/>
        <v/>
      </c>
      <c r="AD191" s="23" t="str">
        <f t="shared" si="16"/>
        <v/>
      </c>
      <c r="AE191" s="23"/>
      <c r="AF191" s="17" t="str">
        <f t="shared" si="18"/>
        <v/>
      </c>
      <c r="AG191" s="6"/>
      <c r="AH191" s="39"/>
      <c r="AI191" s="22" t="s">
        <v>1359</v>
      </c>
      <c r="AJ191" s="174" t="s">
        <v>492</v>
      </c>
    </row>
    <row r="192" spans="1:36" ht="15.45" customHeight="1">
      <c r="A192" s="168">
        <v>56037</v>
      </c>
      <c r="B192" s="39" t="s">
        <v>269</v>
      </c>
      <c r="C192" s="5" t="s">
        <v>270</v>
      </c>
      <c r="D192" s="39" t="s">
        <v>1366</v>
      </c>
      <c r="E192" s="6" t="s">
        <v>1367</v>
      </c>
      <c r="F192" s="6" t="s">
        <v>1534</v>
      </c>
      <c r="G192" s="6">
        <v>973376435</v>
      </c>
      <c r="H192" s="18">
        <v>45609</v>
      </c>
      <c r="I192" s="21">
        <v>0.89930555555555558</v>
      </c>
      <c r="J192" s="6" t="s">
        <v>373</v>
      </c>
      <c r="K192" s="15">
        <f t="shared" si="13"/>
        <v>1</v>
      </c>
      <c r="L192" s="6" t="s">
        <v>398</v>
      </c>
      <c r="M192" s="6" t="s">
        <v>6</v>
      </c>
      <c r="N192" s="6" t="b">
        <f t="shared" si="14"/>
        <v>0</v>
      </c>
      <c r="O192" s="6" t="s">
        <v>1535</v>
      </c>
      <c r="P192" s="6">
        <v>24780454</v>
      </c>
      <c r="Q192" s="6" t="s">
        <v>6</v>
      </c>
      <c r="R192" s="6" t="s">
        <v>1536</v>
      </c>
      <c r="S192" s="16">
        <f t="shared" si="19"/>
        <v>25000</v>
      </c>
      <c r="T192" s="6" t="s">
        <v>400</v>
      </c>
      <c r="U192" s="6" t="s">
        <v>524</v>
      </c>
      <c r="V192" s="6" t="s">
        <v>1537</v>
      </c>
      <c r="W192" s="18"/>
      <c r="X192" s="78"/>
      <c r="Y192" s="8"/>
      <c r="Z192" s="8"/>
      <c r="AA192" s="8"/>
      <c r="AB192" s="8"/>
      <c r="AC192" s="6" t="str">
        <f t="shared" si="15"/>
        <v/>
      </c>
      <c r="AD192" s="23" t="str">
        <f t="shared" si="16"/>
        <v/>
      </c>
      <c r="AE192" s="23"/>
      <c r="AF192" s="17" t="str">
        <f t="shared" si="18"/>
        <v/>
      </c>
      <c r="AG192" s="6"/>
      <c r="AH192" s="39"/>
      <c r="AI192" s="22" t="s">
        <v>1359</v>
      </c>
      <c r="AJ192" s="174" t="s">
        <v>492</v>
      </c>
    </row>
    <row r="193" spans="1:36" ht="15.45" customHeight="1">
      <c r="A193" s="168">
        <v>56038</v>
      </c>
      <c r="B193" s="8" t="s">
        <v>320</v>
      </c>
      <c r="C193" s="5" t="s">
        <v>321</v>
      </c>
      <c r="D193" s="39" t="s">
        <v>1538</v>
      </c>
      <c r="E193" s="6">
        <v>17669495</v>
      </c>
      <c r="F193" s="6" t="s">
        <v>549</v>
      </c>
      <c r="G193" s="6">
        <v>933260605</v>
      </c>
      <c r="H193" s="18">
        <v>45609</v>
      </c>
      <c r="I193" s="21">
        <v>0.90277777777777779</v>
      </c>
      <c r="J193" s="6" t="s">
        <v>373</v>
      </c>
      <c r="K193" s="15">
        <f t="shared" si="13"/>
        <v>1</v>
      </c>
      <c r="L193" s="6" t="s">
        <v>398</v>
      </c>
      <c r="M193" s="6" t="s">
        <v>6</v>
      </c>
      <c r="N193" s="6" t="b">
        <f t="shared" si="14"/>
        <v>0</v>
      </c>
      <c r="O193" s="6" t="s">
        <v>1539</v>
      </c>
      <c r="P193" s="6">
        <v>100790990</v>
      </c>
      <c r="Q193" s="6" t="s">
        <v>6</v>
      </c>
      <c r="R193" s="6" t="s">
        <v>1540</v>
      </c>
      <c r="S193" s="16">
        <f t="shared" si="19"/>
        <v>25000</v>
      </c>
      <c r="T193" s="6" t="s">
        <v>400</v>
      </c>
      <c r="U193" s="6" t="s">
        <v>552</v>
      </c>
      <c r="V193" s="6" t="s">
        <v>1541</v>
      </c>
      <c r="W193" s="18">
        <v>45632</v>
      </c>
      <c r="X193" s="78">
        <v>0.64722222222222225</v>
      </c>
      <c r="Y193" s="8" t="s">
        <v>1542</v>
      </c>
      <c r="Z193" s="8" t="s">
        <v>1543</v>
      </c>
      <c r="AA193" s="8" t="s">
        <v>1544</v>
      </c>
      <c r="AB193" s="8">
        <v>996877946</v>
      </c>
      <c r="AC193" s="15">
        <f t="shared" si="15"/>
        <v>24</v>
      </c>
      <c r="AD193" s="23">
        <f t="shared" si="16"/>
        <v>111000</v>
      </c>
      <c r="AE193" s="16" t="s">
        <v>6</v>
      </c>
      <c r="AF193" s="17" t="str">
        <f t="shared" si="18"/>
        <v>NO APLICA</v>
      </c>
      <c r="AG193" s="6" t="s">
        <v>400</v>
      </c>
      <c r="AH193" s="39"/>
      <c r="AI193" s="22" t="s">
        <v>558</v>
      </c>
      <c r="AJ193" s="174" t="s">
        <v>492</v>
      </c>
    </row>
    <row r="194" spans="1:36" ht="15.45" customHeight="1">
      <c r="A194" s="168">
        <v>56039</v>
      </c>
      <c r="B194" s="8" t="s">
        <v>320</v>
      </c>
      <c r="C194" s="5" t="s">
        <v>321</v>
      </c>
      <c r="D194" s="39" t="s">
        <v>1149</v>
      </c>
      <c r="E194" s="6" t="s">
        <v>1150</v>
      </c>
      <c r="F194" s="6" t="s">
        <v>1151</v>
      </c>
      <c r="G194" s="6">
        <v>984444429</v>
      </c>
      <c r="H194" s="18">
        <v>45609</v>
      </c>
      <c r="I194" s="21">
        <v>0.90555555555555556</v>
      </c>
      <c r="J194" s="6" t="s">
        <v>373</v>
      </c>
      <c r="K194" s="15">
        <f t="shared" ref="K194:K257" si="20">IF(J194&lt;&gt;"",1,"")</f>
        <v>1</v>
      </c>
      <c r="L194" s="6" t="s">
        <v>398</v>
      </c>
      <c r="M194" s="6" t="s">
        <v>6</v>
      </c>
      <c r="N194" s="6" t="b">
        <f t="shared" ref="N194:N257" si="21">COUNTIF($O$1:$O$1172,O194)&gt;1</f>
        <v>0</v>
      </c>
      <c r="O194" s="6" t="s">
        <v>1545</v>
      </c>
      <c r="P194" s="6">
        <v>100790989</v>
      </c>
      <c r="Q194" s="6" t="s">
        <v>6</v>
      </c>
      <c r="R194" s="6" t="s">
        <v>1546</v>
      </c>
      <c r="S194" s="16">
        <f t="shared" si="19"/>
        <v>25000</v>
      </c>
      <c r="T194" s="6" t="s">
        <v>400</v>
      </c>
      <c r="U194" s="6" t="s">
        <v>1547</v>
      </c>
      <c r="V194" s="6" t="s">
        <v>1548</v>
      </c>
      <c r="W194" s="18">
        <v>45632</v>
      </c>
      <c r="X194" s="78">
        <v>0.62361111111111112</v>
      </c>
      <c r="Y194" s="8" t="s">
        <v>1549</v>
      </c>
      <c r="Z194" s="8" t="s">
        <v>1550</v>
      </c>
      <c r="AA194" s="8" t="s">
        <v>1551</v>
      </c>
      <c r="AB194" s="8">
        <v>988043047</v>
      </c>
      <c r="AC194" s="15">
        <f t="shared" ref="AC194:AC257" si="22">IF(AND(W194&lt;&gt;"",H194&lt;&gt;"",ISNUMBER(W194-H194)),W194-H194+1,"")</f>
        <v>24</v>
      </c>
      <c r="AD194" s="23">
        <f t="shared" ref="AD194:AD257" si="23">IF(AC194&lt;=0, "ERROR EN DÍA DE SALIDA",
    IF(AC194="", "",
        IF(OR(J194="1X40 RF VACIO", J194="1X40 DRY VACIO"),
            IF(L194="CUSTODIA",
                IF(AC194&lt;=5, 25000,
                    IF(AC194&gt;5, IF(AC194&lt;=8, 25000 + 2000*(AC194 - 5), 31000 + 5000*(AC194-8)), "")
                ),
                IF(OR(L194="TRASPASO",L194="MOVIMIENTO"), 18000, "")
            ),
            IF(OR(J194="1X20 RF VACIO", J194="1X20 DRY VACIO", J194="ISOTANK"),
                IF(L194="CUSTODIA",
                    IF(AC194&lt;=5, 18000,
                        IF(AC194&gt;5, IF(AC194&lt;=8, 18000 + 2000*(AC194 - 5), 24000 + 5000*(AC194-8)), "")
                    ),
                    IF(OR(L194="TRASPASO",L194="MOVIMIENTO"), 15000, "Error en tipo de acción")
                ),
                IF(AND(OR(J194="PALLET", J194="CAJON"), L194="CUSTODIA", AC194&lt;=5),
                    IF(M194="SI (XL)", 7000*K194,
                        IF(M194="SI (XXL)", 9000*K194, 5000*K194)
                    ),
                    IF(AND(OR(J194="PALLET", J194="CAJON"), L194="CUSTODIA", AC194&gt;5),
                        IF(M194="SI (XL)", (7000 + 1000*(AC194 - 5))*K194,
                            IF(M194="SI (XXL)", (9000 + 1000*(AC194 - 5))*K194, (5000 + 1000*(AC194 - 5))*K194)
                        ),
                        IF(AND(OR(J194="PALLET", J194="CAJON"),OR(L194="TRASPASO",L194="MOVIMIENTO")),
                            IF(M194="SI (XL)", 5000*K194,
                                IF(M194="SI (XXL)", 7000*K194, 3500*K194)
                            ),
                            ""
                        )
                    )
                )
            )
        )
    )
)</f>
        <v>111000</v>
      </c>
      <c r="AE194" s="16" t="s">
        <v>6</v>
      </c>
      <c r="AF194" s="17" t="str">
        <f t="shared" si="18"/>
        <v>NO APLICA</v>
      </c>
      <c r="AG194" s="6" t="s">
        <v>400</v>
      </c>
      <c r="AH194" s="39" t="s">
        <v>1189</v>
      </c>
      <c r="AI194" s="22" t="s">
        <v>558</v>
      </c>
      <c r="AJ194" s="174" t="s">
        <v>492</v>
      </c>
    </row>
    <row r="195" spans="1:36" ht="15.45" customHeight="1">
      <c r="A195" s="168">
        <v>56040</v>
      </c>
      <c r="B195" s="39" t="s">
        <v>269</v>
      </c>
      <c r="C195" s="5" t="s">
        <v>270</v>
      </c>
      <c r="D195" s="39" t="s">
        <v>1378</v>
      </c>
      <c r="E195" s="6" t="s">
        <v>1379</v>
      </c>
      <c r="F195" s="6" t="s">
        <v>1380</v>
      </c>
      <c r="G195" s="6">
        <v>945327090</v>
      </c>
      <c r="H195" s="18">
        <v>45609</v>
      </c>
      <c r="I195" s="21">
        <v>0.90763888888888888</v>
      </c>
      <c r="J195" s="6" t="s">
        <v>373</v>
      </c>
      <c r="K195" s="15">
        <f t="shared" si="20"/>
        <v>1</v>
      </c>
      <c r="L195" s="6" t="s">
        <v>398</v>
      </c>
      <c r="M195" s="6" t="s">
        <v>6</v>
      </c>
      <c r="N195" s="6" t="b">
        <f t="shared" si="21"/>
        <v>0</v>
      </c>
      <c r="O195" s="6" t="s">
        <v>1552</v>
      </c>
      <c r="P195" s="6">
        <v>24780455</v>
      </c>
      <c r="Q195" s="6" t="s">
        <v>6</v>
      </c>
      <c r="R195" s="6" t="s">
        <v>1553</v>
      </c>
      <c r="S195" s="16">
        <f t="shared" si="19"/>
        <v>25000</v>
      </c>
      <c r="T195" s="6" t="s">
        <v>400</v>
      </c>
      <c r="U195" s="6" t="s">
        <v>524</v>
      </c>
      <c r="V195" s="6" t="s">
        <v>1554</v>
      </c>
      <c r="W195" s="18"/>
      <c r="X195" s="78"/>
      <c r="Y195" s="8"/>
      <c r="Z195" s="8"/>
      <c r="AA195" s="8"/>
      <c r="AB195" s="8"/>
      <c r="AC195" s="6" t="str">
        <f t="shared" si="22"/>
        <v/>
      </c>
      <c r="AD195" s="23" t="str">
        <f t="shared" si="23"/>
        <v/>
      </c>
      <c r="AE195" s="23"/>
      <c r="AF195" s="17" t="str">
        <f t="shared" si="18"/>
        <v/>
      </c>
      <c r="AG195" s="6"/>
      <c r="AH195" s="39"/>
      <c r="AI195" s="22" t="s">
        <v>1359</v>
      </c>
      <c r="AJ195" s="174" t="s">
        <v>492</v>
      </c>
    </row>
    <row r="196" spans="1:36" ht="15.45" customHeight="1">
      <c r="A196" s="168">
        <v>56041</v>
      </c>
      <c r="B196" s="8" t="s">
        <v>320</v>
      </c>
      <c r="C196" s="5" t="s">
        <v>321</v>
      </c>
      <c r="D196" s="39" t="s">
        <v>1555</v>
      </c>
      <c r="E196" s="6" t="s">
        <v>721</v>
      </c>
      <c r="F196" s="6" t="s">
        <v>722</v>
      </c>
      <c r="G196" s="6">
        <v>97177590</v>
      </c>
      <c r="H196" s="18">
        <v>45609</v>
      </c>
      <c r="I196" s="21">
        <v>0.91041666666666665</v>
      </c>
      <c r="J196" s="6" t="s">
        <v>373</v>
      </c>
      <c r="K196" s="15">
        <f t="shared" si="20"/>
        <v>1</v>
      </c>
      <c r="L196" s="6" t="s">
        <v>398</v>
      </c>
      <c r="M196" s="6" t="s">
        <v>6</v>
      </c>
      <c r="N196" s="6" t="b">
        <f t="shared" si="21"/>
        <v>0</v>
      </c>
      <c r="O196" s="6" t="s">
        <v>1556</v>
      </c>
      <c r="P196" s="6">
        <v>100790994</v>
      </c>
      <c r="Q196" s="6" t="s">
        <v>6</v>
      </c>
      <c r="R196" s="6" t="s">
        <v>1557</v>
      </c>
      <c r="S196" s="16">
        <f t="shared" si="19"/>
        <v>25000</v>
      </c>
      <c r="T196" s="6" t="s">
        <v>400</v>
      </c>
      <c r="U196" s="6" t="s">
        <v>524</v>
      </c>
      <c r="V196" s="6" t="s">
        <v>1558</v>
      </c>
      <c r="W196" s="18"/>
      <c r="X196" s="78"/>
      <c r="Y196" s="8"/>
      <c r="Z196" s="52"/>
      <c r="AA196" s="8"/>
      <c r="AB196" s="8"/>
      <c r="AC196" s="6" t="str">
        <f t="shared" si="22"/>
        <v/>
      </c>
      <c r="AD196" s="23" t="str">
        <f t="shared" si="23"/>
        <v/>
      </c>
      <c r="AE196" s="23"/>
      <c r="AF196" s="17" t="str">
        <f t="shared" si="18"/>
        <v/>
      </c>
      <c r="AG196" s="6"/>
      <c r="AH196" s="39"/>
      <c r="AI196" s="22" t="s">
        <v>558</v>
      </c>
      <c r="AJ196" s="174" t="s">
        <v>492</v>
      </c>
    </row>
    <row r="197" spans="1:36" ht="15.45" customHeight="1">
      <c r="A197" s="168">
        <v>56042</v>
      </c>
      <c r="B197" s="39" t="s">
        <v>269</v>
      </c>
      <c r="C197" s="5" t="s">
        <v>270</v>
      </c>
      <c r="D197" s="39" t="s">
        <v>1390</v>
      </c>
      <c r="E197" s="6" t="s">
        <v>1391</v>
      </c>
      <c r="F197" s="6" t="s">
        <v>1392</v>
      </c>
      <c r="G197" s="6">
        <v>951215421</v>
      </c>
      <c r="H197" s="18">
        <v>45609</v>
      </c>
      <c r="I197" s="21">
        <v>0.91388888888888886</v>
      </c>
      <c r="J197" s="6" t="s">
        <v>373</v>
      </c>
      <c r="K197" s="15">
        <f t="shared" si="20"/>
        <v>1</v>
      </c>
      <c r="L197" s="6" t="s">
        <v>398</v>
      </c>
      <c r="M197" s="6" t="s">
        <v>6</v>
      </c>
      <c r="N197" s="6" t="b">
        <f t="shared" si="21"/>
        <v>0</v>
      </c>
      <c r="O197" s="6" t="s">
        <v>1559</v>
      </c>
      <c r="P197" s="6">
        <v>24780459</v>
      </c>
      <c r="Q197" s="6" t="s">
        <v>6</v>
      </c>
      <c r="R197" s="6" t="s">
        <v>1560</v>
      </c>
      <c r="S197" s="16">
        <f t="shared" si="19"/>
        <v>25000</v>
      </c>
      <c r="T197" s="6" t="s">
        <v>400</v>
      </c>
      <c r="U197" s="6" t="s">
        <v>1561</v>
      </c>
      <c r="V197" s="6" t="s">
        <v>1562</v>
      </c>
      <c r="W197" s="18">
        <v>45631</v>
      </c>
      <c r="X197" s="78">
        <v>0.7006944444444444</v>
      </c>
      <c r="Y197" s="8" t="s">
        <v>1563</v>
      </c>
      <c r="Z197" s="8" t="s">
        <v>1564</v>
      </c>
      <c r="AA197" s="8" t="s">
        <v>1565</v>
      </c>
      <c r="AB197" s="8">
        <v>982990215</v>
      </c>
      <c r="AC197" s="15">
        <f t="shared" si="22"/>
        <v>23</v>
      </c>
      <c r="AD197" s="23">
        <f t="shared" si="23"/>
        <v>106000</v>
      </c>
      <c r="AE197" s="16" t="s">
        <v>6</v>
      </c>
      <c r="AF197" s="17" t="str">
        <f t="shared" si="18"/>
        <v>NO APLICA</v>
      </c>
      <c r="AG197" s="6" t="s">
        <v>400</v>
      </c>
      <c r="AH197" s="39"/>
      <c r="AI197" s="22" t="s">
        <v>1359</v>
      </c>
      <c r="AJ197" s="174" t="s">
        <v>492</v>
      </c>
    </row>
    <row r="198" spans="1:36" ht="15.45" customHeight="1">
      <c r="A198" s="168">
        <v>56043</v>
      </c>
      <c r="B198" s="39" t="s">
        <v>269</v>
      </c>
      <c r="C198" s="5" t="s">
        <v>270</v>
      </c>
      <c r="D198" s="39" t="s">
        <v>1566</v>
      </c>
      <c r="E198" s="6" t="s">
        <v>1373</v>
      </c>
      <c r="F198" s="6" t="s">
        <v>1374</v>
      </c>
      <c r="G198" s="6">
        <v>961430375</v>
      </c>
      <c r="H198" s="18">
        <v>45609</v>
      </c>
      <c r="I198" s="21">
        <v>0.93055555555555558</v>
      </c>
      <c r="J198" s="6" t="s">
        <v>373</v>
      </c>
      <c r="K198" s="15">
        <f t="shared" si="20"/>
        <v>1</v>
      </c>
      <c r="L198" s="6" t="s">
        <v>398</v>
      </c>
      <c r="M198" s="6" t="s">
        <v>6</v>
      </c>
      <c r="N198" s="6" t="b">
        <f t="shared" si="21"/>
        <v>0</v>
      </c>
      <c r="O198" s="6" t="s">
        <v>1567</v>
      </c>
      <c r="P198" s="6">
        <v>24780460</v>
      </c>
      <c r="Q198" s="6" t="s">
        <v>6</v>
      </c>
      <c r="R198" s="6" t="s">
        <v>1568</v>
      </c>
      <c r="S198" s="16">
        <f t="shared" si="19"/>
        <v>25000</v>
      </c>
      <c r="T198" s="6" t="s">
        <v>400</v>
      </c>
      <c r="U198" s="6" t="s">
        <v>1561</v>
      </c>
      <c r="V198" s="6" t="s">
        <v>1569</v>
      </c>
      <c r="W198" s="18">
        <v>45631</v>
      </c>
      <c r="X198" s="78">
        <v>0.72916666666666663</v>
      </c>
      <c r="Y198" s="8" t="s">
        <v>1563</v>
      </c>
      <c r="Z198" s="8" t="s">
        <v>1564</v>
      </c>
      <c r="AA198" s="8" t="s">
        <v>1565</v>
      </c>
      <c r="AB198" s="8">
        <v>982990215</v>
      </c>
      <c r="AC198" s="15">
        <f t="shared" si="22"/>
        <v>23</v>
      </c>
      <c r="AD198" s="23">
        <f t="shared" si="23"/>
        <v>106000</v>
      </c>
      <c r="AE198" s="16" t="s">
        <v>6</v>
      </c>
      <c r="AF198" s="17" t="str">
        <f t="shared" si="18"/>
        <v>NO APLICA</v>
      </c>
      <c r="AG198" s="6" t="s">
        <v>400</v>
      </c>
      <c r="AH198" s="39"/>
      <c r="AI198" s="22" t="s">
        <v>1359</v>
      </c>
      <c r="AJ198" s="174" t="s">
        <v>492</v>
      </c>
    </row>
    <row r="199" spans="1:36" ht="15.45" customHeight="1">
      <c r="A199" s="168">
        <v>56044</v>
      </c>
      <c r="B199" s="39" t="s">
        <v>269</v>
      </c>
      <c r="C199" s="5" t="s">
        <v>270</v>
      </c>
      <c r="D199" s="39" t="s">
        <v>1384</v>
      </c>
      <c r="E199" s="6" t="s">
        <v>1385</v>
      </c>
      <c r="F199" s="6" t="s">
        <v>1386</v>
      </c>
      <c r="G199" s="6">
        <v>952151041</v>
      </c>
      <c r="H199" s="18">
        <v>45609</v>
      </c>
      <c r="I199" s="21">
        <v>0.93125000000000002</v>
      </c>
      <c r="J199" s="6" t="s">
        <v>373</v>
      </c>
      <c r="K199" s="15">
        <f t="shared" si="20"/>
        <v>1</v>
      </c>
      <c r="L199" s="6" t="s">
        <v>398</v>
      </c>
      <c r="M199" s="6" t="s">
        <v>6</v>
      </c>
      <c r="N199" s="6" t="b">
        <f t="shared" si="21"/>
        <v>0</v>
      </c>
      <c r="O199" s="6" t="s">
        <v>1570</v>
      </c>
      <c r="P199" s="6">
        <v>24780458</v>
      </c>
      <c r="Q199" s="6" t="s">
        <v>6</v>
      </c>
      <c r="R199" s="6" t="s">
        <v>1571</v>
      </c>
      <c r="S199" s="16">
        <f t="shared" si="19"/>
        <v>25000</v>
      </c>
      <c r="T199" s="6" t="s">
        <v>400</v>
      </c>
      <c r="U199" s="6" t="s">
        <v>1572</v>
      </c>
      <c r="V199" s="6" t="s">
        <v>1573</v>
      </c>
      <c r="W199" s="18">
        <v>45632</v>
      </c>
      <c r="X199" s="78">
        <v>0.54305555555555551</v>
      </c>
      <c r="Y199" s="8" t="s">
        <v>1574</v>
      </c>
      <c r="Z199" s="8" t="s">
        <v>1575</v>
      </c>
      <c r="AA199" s="8" t="s">
        <v>1576</v>
      </c>
      <c r="AB199" s="8">
        <v>982344966</v>
      </c>
      <c r="AC199" s="15">
        <f t="shared" si="22"/>
        <v>24</v>
      </c>
      <c r="AD199" s="23">
        <f t="shared" si="23"/>
        <v>111000</v>
      </c>
      <c r="AE199" s="16" t="s">
        <v>6</v>
      </c>
      <c r="AF199" s="17" t="str">
        <f t="shared" si="18"/>
        <v>NO APLICA</v>
      </c>
      <c r="AG199" s="6" t="s">
        <v>400</v>
      </c>
      <c r="AH199" s="39"/>
      <c r="AI199" s="22" t="s">
        <v>1359</v>
      </c>
      <c r="AJ199" s="174" t="s">
        <v>492</v>
      </c>
    </row>
    <row r="200" spans="1:36" ht="15.45" customHeight="1">
      <c r="A200" s="168">
        <v>56045</v>
      </c>
      <c r="B200" s="39" t="s">
        <v>269</v>
      </c>
      <c r="C200" s="5" t="s">
        <v>270</v>
      </c>
      <c r="D200" s="39" t="s">
        <v>1577</v>
      </c>
      <c r="E200" s="6" t="s">
        <v>1462</v>
      </c>
      <c r="F200" s="6" t="s">
        <v>1463</v>
      </c>
      <c r="G200" s="6">
        <v>979961101</v>
      </c>
      <c r="H200" s="18">
        <v>45609</v>
      </c>
      <c r="I200" s="21">
        <v>0.93333333333333335</v>
      </c>
      <c r="J200" s="6" t="s">
        <v>373</v>
      </c>
      <c r="K200" s="15">
        <f t="shared" si="20"/>
        <v>1</v>
      </c>
      <c r="L200" s="6" t="s">
        <v>398</v>
      </c>
      <c r="M200" s="6" t="s">
        <v>6</v>
      </c>
      <c r="N200" s="6" t="b">
        <f t="shared" si="21"/>
        <v>0</v>
      </c>
      <c r="O200" s="6" t="s">
        <v>1578</v>
      </c>
      <c r="P200" s="6">
        <v>24780463</v>
      </c>
      <c r="Q200" s="6" t="s">
        <v>6</v>
      </c>
      <c r="R200" s="6" t="s">
        <v>1579</v>
      </c>
      <c r="S200" s="16">
        <f t="shared" si="19"/>
        <v>25000</v>
      </c>
      <c r="T200" s="6" t="s">
        <v>400</v>
      </c>
      <c r="U200" s="6" t="s">
        <v>552</v>
      </c>
      <c r="V200" s="6" t="s">
        <v>1580</v>
      </c>
      <c r="W200" s="18">
        <v>45632</v>
      </c>
      <c r="X200" s="78">
        <v>0.68402777777777779</v>
      </c>
      <c r="Y200" s="8" t="s">
        <v>1581</v>
      </c>
      <c r="Z200" s="8" t="s">
        <v>1582</v>
      </c>
      <c r="AA200" s="8" t="s">
        <v>1583</v>
      </c>
      <c r="AB200" s="137">
        <v>966372408</v>
      </c>
      <c r="AC200" s="15">
        <f t="shared" si="22"/>
        <v>24</v>
      </c>
      <c r="AD200" s="23">
        <f t="shared" si="23"/>
        <v>111000</v>
      </c>
      <c r="AE200" s="16" t="s">
        <v>6</v>
      </c>
      <c r="AF200" s="17" t="str">
        <f t="shared" si="18"/>
        <v>NO APLICA</v>
      </c>
      <c r="AG200" s="6" t="s">
        <v>400</v>
      </c>
      <c r="AH200" s="39"/>
      <c r="AI200" s="22" t="s">
        <v>1359</v>
      </c>
      <c r="AJ200" s="174" t="s">
        <v>492</v>
      </c>
    </row>
    <row r="201" spans="1:36" ht="15.45" customHeight="1">
      <c r="A201" s="168">
        <v>56046</v>
      </c>
      <c r="B201" s="39" t="s">
        <v>269</v>
      </c>
      <c r="C201" s="5" t="s">
        <v>270</v>
      </c>
      <c r="D201" s="39" t="s">
        <v>1455</v>
      </c>
      <c r="E201" s="6" t="s">
        <v>1456</v>
      </c>
      <c r="F201" s="6" t="s">
        <v>1457</v>
      </c>
      <c r="G201" s="6">
        <v>989020821</v>
      </c>
      <c r="H201" s="18">
        <v>45609</v>
      </c>
      <c r="I201" s="21">
        <v>0.93541666666666667</v>
      </c>
      <c r="J201" s="6" t="s">
        <v>373</v>
      </c>
      <c r="K201" s="15">
        <f t="shared" si="20"/>
        <v>1</v>
      </c>
      <c r="L201" s="6" t="s">
        <v>398</v>
      </c>
      <c r="M201" s="6" t="s">
        <v>6</v>
      </c>
      <c r="N201" s="6" t="b">
        <f t="shared" si="21"/>
        <v>0</v>
      </c>
      <c r="O201" s="6" t="s">
        <v>1584</v>
      </c>
      <c r="P201" s="6">
        <v>24780464</v>
      </c>
      <c r="Q201" s="6" t="s">
        <v>6</v>
      </c>
      <c r="R201" s="6" t="s">
        <v>1585</v>
      </c>
      <c r="S201" s="16">
        <f t="shared" si="19"/>
        <v>25000</v>
      </c>
      <c r="T201" s="6" t="s">
        <v>400</v>
      </c>
      <c r="U201" s="6" t="s">
        <v>552</v>
      </c>
      <c r="V201" s="6" t="s">
        <v>1586</v>
      </c>
      <c r="W201" s="18">
        <v>45634</v>
      </c>
      <c r="X201" s="78">
        <v>0.68888888888888888</v>
      </c>
      <c r="Y201" s="8" t="s">
        <v>1563</v>
      </c>
      <c r="Z201" s="8" t="s">
        <v>1564</v>
      </c>
      <c r="AA201" s="8" t="s">
        <v>1565</v>
      </c>
      <c r="AB201" s="137">
        <v>982990215</v>
      </c>
      <c r="AC201" s="15">
        <f t="shared" si="22"/>
        <v>26</v>
      </c>
      <c r="AD201" s="23">
        <f t="shared" si="23"/>
        <v>121000</v>
      </c>
      <c r="AE201" s="16" t="s">
        <v>6</v>
      </c>
      <c r="AF201" s="17" t="str">
        <f t="shared" si="18"/>
        <v>NO APLICA</v>
      </c>
      <c r="AG201" s="6" t="s">
        <v>400</v>
      </c>
      <c r="AH201" s="39"/>
      <c r="AI201" s="22" t="s">
        <v>1359</v>
      </c>
      <c r="AJ201" s="174" t="s">
        <v>492</v>
      </c>
    </row>
    <row r="202" spans="1:36" ht="15.45" customHeight="1">
      <c r="A202" s="168">
        <v>56047</v>
      </c>
      <c r="B202" s="39" t="s">
        <v>269</v>
      </c>
      <c r="C202" s="5" t="s">
        <v>270</v>
      </c>
      <c r="D202" s="39" t="s">
        <v>1476</v>
      </c>
      <c r="E202" s="6" t="s">
        <v>1477</v>
      </c>
      <c r="F202" s="6" t="s">
        <v>1478</v>
      </c>
      <c r="G202" s="6">
        <v>954134836</v>
      </c>
      <c r="H202" s="18">
        <v>45609</v>
      </c>
      <c r="I202" s="21">
        <v>0.9375</v>
      </c>
      <c r="J202" s="6" t="s">
        <v>373</v>
      </c>
      <c r="K202" s="15">
        <f t="shared" si="20"/>
        <v>1</v>
      </c>
      <c r="L202" s="6" t="s">
        <v>398</v>
      </c>
      <c r="M202" s="6" t="s">
        <v>6</v>
      </c>
      <c r="N202" s="6" t="b">
        <f t="shared" si="21"/>
        <v>0</v>
      </c>
      <c r="O202" s="6" t="s">
        <v>1587</v>
      </c>
      <c r="P202" s="6">
        <v>24780465</v>
      </c>
      <c r="Q202" s="6" t="s">
        <v>6</v>
      </c>
      <c r="R202" s="6" t="s">
        <v>1588</v>
      </c>
      <c r="S202" s="16">
        <f t="shared" si="19"/>
        <v>25000</v>
      </c>
      <c r="T202" s="6" t="s">
        <v>400</v>
      </c>
      <c r="U202" s="6" t="s">
        <v>552</v>
      </c>
      <c r="V202" s="6" t="s">
        <v>1589</v>
      </c>
      <c r="W202" s="18">
        <v>45634</v>
      </c>
      <c r="X202" s="78">
        <v>0.69097222222222221</v>
      </c>
      <c r="Y202" s="8" t="s">
        <v>1590</v>
      </c>
      <c r="Z202" s="8" t="s">
        <v>1591</v>
      </c>
      <c r="AA202" s="8" t="s">
        <v>1592</v>
      </c>
      <c r="AB202" s="137">
        <v>982990218</v>
      </c>
      <c r="AC202" s="15">
        <f t="shared" si="22"/>
        <v>26</v>
      </c>
      <c r="AD202" s="23">
        <f t="shared" si="23"/>
        <v>121000</v>
      </c>
      <c r="AE202" s="16" t="s">
        <v>6</v>
      </c>
      <c r="AF202" s="17" t="str">
        <f t="shared" si="18"/>
        <v>NO APLICA</v>
      </c>
      <c r="AG202" s="6" t="s">
        <v>400</v>
      </c>
      <c r="AH202" s="39"/>
      <c r="AI202" s="22" t="s">
        <v>1359</v>
      </c>
      <c r="AJ202" s="174" t="s">
        <v>492</v>
      </c>
    </row>
    <row r="203" spans="1:36" ht="15.45" customHeight="1">
      <c r="A203" s="168">
        <v>56048</v>
      </c>
      <c r="B203" s="6" t="s">
        <v>245</v>
      </c>
      <c r="C203" s="5" t="s">
        <v>246</v>
      </c>
      <c r="D203" s="6" t="s">
        <v>1008</v>
      </c>
      <c r="E203" s="6" t="s">
        <v>1009</v>
      </c>
      <c r="F203" s="6" t="s">
        <v>1010</v>
      </c>
      <c r="G203" s="6">
        <v>991915508</v>
      </c>
      <c r="H203" s="18">
        <v>45609</v>
      </c>
      <c r="I203" s="21">
        <v>0.93958333333333333</v>
      </c>
      <c r="J203" s="6" t="s">
        <v>373</v>
      </c>
      <c r="K203" s="15">
        <f t="shared" si="20"/>
        <v>1</v>
      </c>
      <c r="L203" s="6" t="s">
        <v>398</v>
      </c>
      <c r="M203" s="6" t="s">
        <v>6</v>
      </c>
      <c r="N203" s="6" t="b">
        <f t="shared" si="21"/>
        <v>0</v>
      </c>
      <c r="O203" s="6" t="s">
        <v>1593</v>
      </c>
      <c r="P203" s="6">
        <v>24780466</v>
      </c>
      <c r="Q203" s="6" t="s">
        <v>6</v>
      </c>
      <c r="R203" s="6" t="s">
        <v>1594</v>
      </c>
      <c r="S203" s="16">
        <f t="shared" si="19"/>
        <v>25000</v>
      </c>
      <c r="T203" s="6" t="s">
        <v>400</v>
      </c>
      <c r="U203" s="6" t="s">
        <v>524</v>
      </c>
      <c r="V203" s="6" t="s">
        <v>1595</v>
      </c>
      <c r="W203" s="18">
        <v>45641</v>
      </c>
      <c r="X203" s="78">
        <v>0.83888888888888891</v>
      </c>
      <c r="Y203" s="5" t="s">
        <v>1596</v>
      </c>
      <c r="Z203" s="5" t="s">
        <v>206</v>
      </c>
      <c r="AA203" s="5" t="s">
        <v>1597</v>
      </c>
      <c r="AB203" s="138">
        <v>999981610</v>
      </c>
      <c r="AC203" s="6">
        <f t="shared" si="22"/>
        <v>33</v>
      </c>
      <c r="AD203" s="23">
        <f t="shared" si="23"/>
        <v>156000</v>
      </c>
      <c r="AE203" s="23" t="s">
        <v>6</v>
      </c>
      <c r="AF203" s="17" t="str">
        <f t="shared" si="18"/>
        <v>NO APLICA</v>
      </c>
      <c r="AG203" s="6" t="s">
        <v>400</v>
      </c>
      <c r="AH203" s="6" t="s">
        <v>1598</v>
      </c>
      <c r="AI203" s="22" t="s">
        <v>983</v>
      </c>
      <c r="AJ203" s="174" t="s">
        <v>492</v>
      </c>
    </row>
    <row r="204" spans="1:36" ht="15.45" customHeight="1">
      <c r="A204" s="168">
        <v>56049</v>
      </c>
      <c r="B204" s="39" t="s">
        <v>245</v>
      </c>
      <c r="C204" s="5" t="s">
        <v>246</v>
      </c>
      <c r="D204" s="39" t="s">
        <v>1599</v>
      </c>
      <c r="E204" s="6" t="s">
        <v>1003</v>
      </c>
      <c r="F204" s="6" t="s">
        <v>1173</v>
      </c>
      <c r="G204" s="6">
        <v>942723548</v>
      </c>
      <c r="H204" s="18">
        <v>45609</v>
      </c>
      <c r="I204" s="21">
        <v>0.94236111111111109</v>
      </c>
      <c r="J204" s="6" t="s">
        <v>373</v>
      </c>
      <c r="K204" s="15">
        <f t="shared" si="20"/>
        <v>1</v>
      </c>
      <c r="L204" s="6" t="s">
        <v>398</v>
      </c>
      <c r="M204" s="6" t="s">
        <v>6</v>
      </c>
      <c r="N204" s="6" t="b">
        <f t="shared" si="21"/>
        <v>0</v>
      </c>
      <c r="O204" s="6" t="s">
        <v>1600</v>
      </c>
      <c r="P204" s="6">
        <v>24780467</v>
      </c>
      <c r="Q204" s="6" t="s">
        <v>6</v>
      </c>
      <c r="R204" s="6" t="s">
        <v>1601</v>
      </c>
      <c r="S204" s="16">
        <f t="shared" si="19"/>
        <v>25000</v>
      </c>
      <c r="T204" s="6" t="s">
        <v>400</v>
      </c>
      <c r="U204" s="6" t="s">
        <v>1450</v>
      </c>
      <c r="V204" s="6" t="s">
        <v>1602</v>
      </c>
      <c r="W204" s="18">
        <v>45641</v>
      </c>
      <c r="X204" s="78">
        <v>0.82499999999999996</v>
      </c>
      <c r="Y204" s="8" t="s">
        <v>1603</v>
      </c>
      <c r="Z204" s="64" t="s">
        <v>1604</v>
      </c>
      <c r="AA204" s="64" t="s">
        <v>1605</v>
      </c>
      <c r="AB204" s="137">
        <v>985782139</v>
      </c>
      <c r="AC204" s="6">
        <f t="shared" si="22"/>
        <v>33</v>
      </c>
      <c r="AD204" s="23">
        <f t="shared" si="23"/>
        <v>156000</v>
      </c>
      <c r="AE204" s="23" t="s">
        <v>6</v>
      </c>
      <c r="AF204" s="17" t="str">
        <f t="shared" si="18"/>
        <v>NO APLICA</v>
      </c>
      <c r="AG204" s="6" t="s">
        <v>400</v>
      </c>
      <c r="AH204" s="39" t="s">
        <v>1598</v>
      </c>
      <c r="AI204" s="22" t="s">
        <v>983</v>
      </c>
      <c r="AJ204" s="174" t="s">
        <v>492</v>
      </c>
    </row>
    <row r="205" spans="1:36" ht="15.45" customHeight="1">
      <c r="A205" s="168">
        <v>56050</v>
      </c>
      <c r="B205" s="39" t="s">
        <v>245</v>
      </c>
      <c r="C205" s="5" t="s">
        <v>246</v>
      </c>
      <c r="D205" s="39" t="s">
        <v>990</v>
      </c>
      <c r="E205" s="6" t="s">
        <v>991</v>
      </c>
      <c r="F205" s="6" t="s">
        <v>992</v>
      </c>
      <c r="G205" s="6">
        <v>994345393</v>
      </c>
      <c r="H205" s="18">
        <v>45609</v>
      </c>
      <c r="I205" s="21">
        <v>0.94374999999999998</v>
      </c>
      <c r="J205" s="6" t="s">
        <v>373</v>
      </c>
      <c r="K205" s="15">
        <f t="shared" si="20"/>
        <v>1</v>
      </c>
      <c r="L205" s="6" t="s">
        <v>398</v>
      </c>
      <c r="M205" s="6" t="s">
        <v>6</v>
      </c>
      <c r="N205" s="6" t="b">
        <f t="shared" si="21"/>
        <v>0</v>
      </c>
      <c r="O205" s="6" t="s">
        <v>1606</v>
      </c>
      <c r="P205" s="6">
        <v>24780468</v>
      </c>
      <c r="Q205" s="6" t="s">
        <v>6</v>
      </c>
      <c r="R205" s="6" t="s">
        <v>1607</v>
      </c>
      <c r="S205" s="16">
        <f t="shared" si="19"/>
        <v>25000</v>
      </c>
      <c r="T205" s="6" t="s">
        <v>400</v>
      </c>
      <c r="U205" s="6" t="s">
        <v>1450</v>
      </c>
      <c r="V205" s="6" t="s">
        <v>1608</v>
      </c>
      <c r="W205" s="18">
        <v>45641</v>
      </c>
      <c r="X205" s="78">
        <v>0.79236111111111107</v>
      </c>
      <c r="Y205" s="5" t="s">
        <v>1609</v>
      </c>
      <c r="Z205" s="64" t="s">
        <v>1610</v>
      </c>
      <c r="AA205" s="64" t="s">
        <v>1611</v>
      </c>
      <c r="AB205" t="s">
        <v>1612</v>
      </c>
      <c r="AC205" s="6">
        <f t="shared" si="22"/>
        <v>33</v>
      </c>
      <c r="AD205" s="23">
        <f t="shared" si="23"/>
        <v>156000</v>
      </c>
      <c r="AE205" s="23" t="s">
        <v>6</v>
      </c>
      <c r="AF205" s="17" t="str">
        <f t="shared" si="18"/>
        <v>NO APLICA</v>
      </c>
      <c r="AG205" s="6" t="s">
        <v>400</v>
      </c>
      <c r="AH205" s="39" t="s">
        <v>1613</v>
      </c>
      <c r="AI205" s="22" t="s">
        <v>983</v>
      </c>
      <c r="AJ205" s="174" t="s">
        <v>492</v>
      </c>
    </row>
    <row r="206" spans="1:36" ht="15.45" customHeight="1">
      <c r="A206" s="168">
        <v>56051</v>
      </c>
      <c r="B206" s="39" t="s">
        <v>245</v>
      </c>
      <c r="C206" s="5" t="s">
        <v>246</v>
      </c>
      <c r="D206" s="39" t="s">
        <v>990</v>
      </c>
      <c r="E206" s="6" t="s">
        <v>991</v>
      </c>
      <c r="F206" s="6" t="s">
        <v>992</v>
      </c>
      <c r="G206" s="6">
        <v>994345393</v>
      </c>
      <c r="H206" s="18">
        <v>45609</v>
      </c>
      <c r="I206" s="21">
        <v>0.98819444444444449</v>
      </c>
      <c r="J206" s="6" t="s">
        <v>373</v>
      </c>
      <c r="K206" s="15">
        <f t="shared" si="20"/>
        <v>1</v>
      </c>
      <c r="L206" s="6" t="s">
        <v>398</v>
      </c>
      <c r="M206" s="6" t="s">
        <v>6</v>
      </c>
      <c r="N206" s="6" t="b">
        <f t="shared" si="21"/>
        <v>0</v>
      </c>
      <c r="O206" s="6" t="s">
        <v>1614</v>
      </c>
      <c r="P206" s="6">
        <v>24780469</v>
      </c>
      <c r="Q206" s="6" t="s">
        <v>6</v>
      </c>
      <c r="R206" s="6" t="s">
        <v>1615</v>
      </c>
      <c r="S206" s="16">
        <f t="shared" si="19"/>
        <v>25000</v>
      </c>
      <c r="T206" s="6" t="s">
        <v>400</v>
      </c>
      <c r="U206" s="6" t="s">
        <v>1450</v>
      </c>
      <c r="V206" s="6" t="s">
        <v>1616</v>
      </c>
      <c r="W206" s="18">
        <v>45641</v>
      </c>
      <c r="X206" s="78">
        <v>0.7055555555555556</v>
      </c>
      <c r="Y206" s="5" t="s">
        <v>1617</v>
      </c>
      <c r="Z206" s="64" t="s">
        <v>1618</v>
      </c>
      <c r="AA206" s="8" t="s">
        <v>1619</v>
      </c>
      <c r="AB206" s="137">
        <v>961160101</v>
      </c>
      <c r="AC206" s="6">
        <f t="shared" si="22"/>
        <v>33</v>
      </c>
      <c r="AD206" s="23">
        <f t="shared" si="23"/>
        <v>156000</v>
      </c>
      <c r="AE206" s="23" t="s">
        <v>6</v>
      </c>
      <c r="AF206" s="17" t="str">
        <f t="shared" si="18"/>
        <v>NO APLICA</v>
      </c>
      <c r="AG206" s="6" t="s">
        <v>400</v>
      </c>
      <c r="AH206" s="39" t="s">
        <v>1429</v>
      </c>
      <c r="AI206" s="22" t="s">
        <v>983</v>
      </c>
      <c r="AJ206" s="174" t="s">
        <v>492</v>
      </c>
    </row>
    <row r="207" spans="1:36" ht="15.45" customHeight="1">
      <c r="A207" s="168">
        <v>56054</v>
      </c>
      <c r="B207" s="39" t="s">
        <v>269</v>
      </c>
      <c r="C207" s="5" t="s">
        <v>270</v>
      </c>
      <c r="D207" s="39" t="s">
        <v>507</v>
      </c>
      <c r="E207" s="6" t="s">
        <v>508</v>
      </c>
      <c r="F207" s="6" t="s">
        <v>509</v>
      </c>
      <c r="G207" s="6">
        <v>997062936</v>
      </c>
      <c r="H207" s="18">
        <v>45610</v>
      </c>
      <c r="I207" s="21">
        <v>0.4</v>
      </c>
      <c r="J207" s="6" t="s">
        <v>373</v>
      </c>
      <c r="K207" s="15">
        <f t="shared" si="20"/>
        <v>1</v>
      </c>
      <c r="L207" s="6" t="s">
        <v>398</v>
      </c>
      <c r="M207" s="6" t="s">
        <v>6</v>
      </c>
      <c r="N207" s="6" t="b">
        <f t="shared" si="21"/>
        <v>0</v>
      </c>
      <c r="O207" s="6" t="s">
        <v>1620</v>
      </c>
      <c r="P207" s="6">
        <v>24780561</v>
      </c>
      <c r="Q207" s="6" t="s">
        <v>6</v>
      </c>
      <c r="R207" s="6" t="s">
        <v>1621</v>
      </c>
      <c r="S207" s="16">
        <f t="shared" si="19"/>
        <v>25000</v>
      </c>
      <c r="T207" s="6" t="s">
        <v>400</v>
      </c>
      <c r="U207" s="6" t="s">
        <v>542</v>
      </c>
      <c r="V207" s="6" t="s">
        <v>1622</v>
      </c>
      <c r="W207" s="18"/>
      <c r="X207" s="78"/>
      <c r="Y207" s="8"/>
      <c r="Z207" s="8"/>
      <c r="AA207" s="8"/>
      <c r="AB207" s="8"/>
      <c r="AC207" s="6" t="str">
        <f t="shared" si="22"/>
        <v/>
      </c>
      <c r="AD207" s="23" t="str">
        <f t="shared" si="23"/>
        <v/>
      </c>
      <c r="AE207" s="23"/>
      <c r="AF207" s="17" t="str">
        <f t="shared" si="18"/>
        <v/>
      </c>
      <c r="AG207" s="6"/>
      <c r="AH207" s="39"/>
      <c r="AI207" s="22" t="s">
        <v>1359</v>
      </c>
      <c r="AJ207" s="174" t="s">
        <v>492</v>
      </c>
    </row>
    <row r="208" spans="1:36" ht="15.45" customHeight="1">
      <c r="A208" s="168">
        <v>56055</v>
      </c>
      <c r="B208" s="39" t="s">
        <v>269</v>
      </c>
      <c r="C208" s="5" t="s">
        <v>270</v>
      </c>
      <c r="D208" s="39" t="s">
        <v>1623</v>
      </c>
      <c r="E208" s="6" t="s">
        <v>1379</v>
      </c>
      <c r="F208" s="6" t="s">
        <v>1380</v>
      </c>
      <c r="G208" s="6">
        <v>945327090</v>
      </c>
      <c r="H208" s="18">
        <v>45610</v>
      </c>
      <c r="I208" s="21">
        <v>9.41</v>
      </c>
      <c r="J208" s="6" t="s">
        <v>373</v>
      </c>
      <c r="K208" s="15">
        <f t="shared" si="20"/>
        <v>1</v>
      </c>
      <c r="L208" s="6" t="s">
        <v>398</v>
      </c>
      <c r="M208" s="6" t="s">
        <v>6</v>
      </c>
      <c r="N208" s="6" t="b">
        <f t="shared" si="21"/>
        <v>0</v>
      </c>
      <c r="O208" s="6" t="s">
        <v>1624</v>
      </c>
      <c r="P208" s="6">
        <v>24780567</v>
      </c>
      <c r="Q208" s="6" t="s">
        <v>6</v>
      </c>
      <c r="R208" s="6" t="s">
        <v>1625</v>
      </c>
      <c r="S208" s="16">
        <f t="shared" si="19"/>
        <v>25000</v>
      </c>
      <c r="T208" s="6" t="s">
        <v>400</v>
      </c>
      <c r="U208" s="6" t="s">
        <v>542</v>
      </c>
      <c r="V208" s="6" t="s">
        <v>1626</v>
      </c>
      <c r="W208" s="18"/>
      <c r="X208" s="78"/>
      <c r="Y208" s="8"/>
      <c r="Z208" s="8"/>
      <c r="AA208" s="8"/>
      <c r="AB208" s="8"/>
      <c r="AC208" s="6" t="str">
        <f t="shared" si="22"/>
        <v/>
      </c>
      <c r="AD208" s="23" t="str">
        <f t="shared" si="23"/>
        <v/>
      </c>
      <c r="AE208" s="23"/>
      <c r="AF208" s="17" t="str">
        <f t="shared" si="18"/>
        <v/>
      </c>
      <c r="AG208" s="6"/>
      <c r="AH208" s="39"/>
      <c r="AI208" s="22" t="s">
        <v>1359</v>
      </c>
      <c r="AJ208" s="174" t="s">
        <v>492</v>
      </c>
    </row>
    <row r="209" spans="1:36" ht="15.45" customHeight="1">
      <c r="A209" s="168">
        <v>56058</v>
      </c>
      <c r="B209" s="39" t="s">
        <v>269</v>
      </c>
      <c r="C209" s="5" t="s">
        <v>270</v>
      </c>
      <c r="D209" s="39" t="s">
        <v>1360</v>
      </c>
      <c r="E209" s="6" t="s">
        <v>1361</v>
      </c>
      <c r="F209" s="6" t="s">
        <v>1362</v>
      </c>
      <c r="G209" s="6">
        <v>988287678</v>
      </c>
      <c r="H209" s="18">
        <v>45610</v>
      </c>
      <c r="I209" s="21">
        <v>0.45277777777777778</v>
      </c>
      <c r="J209" s="6" t="s">
        <v>373</v>
      </c>
      <c r="K209" s="15">
        <f t="shared" si="20"/>
        <v>1</v>
      </c>
      <c r="L209" s="6" t="s">
        <v>398</v>
      </c>
      <c r="M209" s="6" t="s">
        <v>6</v>
      </c>
      <c r="N209" s="6" t="b">
        <f t="shared" si="21"/>
        <v>0</v>
      </c>
      <c r="O209" s="6" t="s">
        <v>1627</v>
      </c>
      <c r="P209" s="6">
        <v>24780651</v>
      </c>
      <c r="Q209" s="6" t="s">
        <v>6</v>
      </c>
      <c r="R209" s="6" t="s">
        <v>1628</v>
      </c>
      <c r="S209" s="16">
        <f t="shared" si="19"/>
        <v>25000</v>
      </c>
      <c r="T209" s="6" t="s">
        <v>400</v>
      </c>
      <c r="U209" s="6" t="s">
        <v>542</v>
      </c>
      <c r="V209" s="6" t="s">
        <v>1629</v>
      </c>
      <c r="W209" s="18"/>
      <c r="X209" s="78"/>
      <c r="Y209" s="8"/>
      <c r="Z209" s="8"/>
      <c r="AA209" s="8"/>
      <c r="AB209" s="8"/>
      <c r="AC209" s="6" t="str">
        <f t="shared" si="22"/>
        <v/>
      </c>
      <c r="AD209" s="23" t="str">
        <f t="shared" si="23"/>
        <v/>
      </c>
      <c r="AE209" s="23"/>
      <c r="AF209" s="17" t="str">
        <f t="shared" si="18"/>
        <v/>
      </c>
      <c r="AG209" s="6"/>
      <c r="AH209" s="39"/>
      <c r="AI209" s="22" t="s">
        <v>1359</v>
      </c>
      <c r="AJ209" s="174" t="s">
        <v>492</v>
      </c>
    </row>
    <row r="210" spans="1:36" ht="15.45" customHeight="1">
      <c r="A210" s="168">
        <v>56059</v>
      </c>
      <c r="B210" s="39" t="s">
        <v>269</v>
      </c>
      <c r="C210" s="5" t="s">
        <v>270</v>
      </c>
      <c r="D210" s="39" t="s">
        <v>507</v>
      </c>
      <c r="E210" s="6" t="s">
        <v>508</v>
      </c>
      <c r="F210" s="6" t="s">
        <v>509</v>
      </c>
      <c r="G210" s="6">
        <v>997062936</v>
      </c>
      <c r="H210" s="18">
        <v>45610</v>
      </c>
      <c r="I210" s="21">
        <v>10.55</v>
      </c>
      <c r="J210" s="6" t="s">
        <v>373</v>
      </c>
      <c r="K210" s="15">
        <f t="shared" si="20"/>
        <v>1</v>
      </c>
      <c r="L210" s="6" t="s">
        <v>398</v>
      </c>
      <c r="M210" s="6" t="s">
        <v>6</v>
      </c>
      <c r="N210" s="6" t="b">
        <f t="shared" si="21"/>
        <v>0</v>
      </c>
      <c r="O210" s="6" t="s">
        <v>1630</v>
      </c>
      <c r="P210" s="6">
        <v>24780654</v>
      </c>
      <c r="Q210" s="6" t="s">
        <v>6</v>
      </c>
      <c r="R210" s="6" t="s">
        <v>1631</v>
      </c>
      <c r="S210" s="16">
        <f t="shared" si="19"/>
        <v>25000</v>
      </c>
      <c r="T210" s="6" t="s">
        <v>400</v>
      </c>
      <c r="U210" s="6" t="s">
        <v>542</v>
      </c>
      <c r="V210" s="6" t="s">
        <v>1632</v>
      </c>
      <c r="W210" s="18"/>
      <c r="X210" s="78"/>
      <c r="Y210" s="8"/>
      <c r="Z210" s="8"/>
      <c r="AA210" s="8"/>
      <c r="AB210" s="8"/>
      <c r="AC210" s="6" t="str">
        <f t="shared" si="22"/>
        <v/>
      </c>
      <c r="AD210" s="23" t="str">
        <f t="shared" si="23"/>
        <v/>
      </c>
      <c r="AE210" s="23"/>
      <c r="AF210" s="17" t="str">
        <f t="shared" si="18"/>
        <v/>
      </c>
      <c r="AG210" s="6"/>
      <c r="AH210" s="39"/>
      <c r="AI210" s="22" t="s">
        <v>1359</v>
      </c>
      <c r="AJ210" s="174" t="s">
        <v>492</v>
      </c>
    </row>
    <row r="211" spans="1:36" ht="15.45" customHeight="1">
      <c r="A211" s="168">
        <v>56060</v>
      </c>
      <c r="B211" s="39" t="s">
        <v>269</v>
      </c>
      <c r="C211" s="5" t="s">
        <v>270</v>
      </c>
      <c r="D211" s="39" t="s">
        <v>1378</v>
      </c>
      <c r="E211" s="6" t="s">
        <v>1379</v>
      </c>
      <c r="F211" s="6" t="s">
        <v>1380</v>
      </c>
      <c r="G211" s="6">
        <v>945327090</v>
      </c>
      <c r="H211" s="18">
        <v>45610</v>
      </c>
      <c r="I211" s="21">
        <v>0.45624999999999999</v>
      </c>
      <c r="J211" s="6" t="s">
        <v>373</v>
      </c>
      <c r="K211" s="15">
        <f t="shared" si="20"/>
        <v>1</v>
      </c>
      <c r="L211" s="6" t="s">
        <v>398</v>
      </c>
      <c r="M211" s="6" t="s">
        <v>6</v>
      </c>
      <c r="N211" s="6" t="b">
        <f t="shared" si="21"/>
        <v>0</v>
      </c>
      <c r="O211" s="6" t="s">
        <v>1633</v>
      </c>
      <c r="P211" s="6">
        <v>24780657</v>
      </c>
      <c r="Q211" s="6" t="s">
        <v>6</v>
      </c>
      <c r="R211" s="6" t="s">
        <v>1634</v>
      </c>
      <c r="S211" s="16">
        <f t="shared" si="19"/>
        <v>25000</v>
      </c>
      <c r="T211" s="6" t="s">
        <v>400</v>
      </c>
      <c r="U211" s="6" t="s">
        <v>542</v>
      </c>
      <c r="V211" s="6" t="s">
        <v>1635</v>
      </c>
      <c r="W211" s="18"/>
      <c r="X211" s="78"/>
      <c r="Y211" s="8"/>
      <c r="Z211" s="8"/>
      <c r="AA211" s="8"/>
      <c r="AB211" s="8"/>
      <c r="AC211" s="6" t="str">
        <f t="shared" si="22"/>
        <v/>
      </c>
      <c r="AD211" s="23" t="str">
        <f t="shared" si="23"/>
        <v/>
      </c>
      <c r="AE211" s="23"/>
      <c r="AF211" s="17" t="str">
        <f t="shared" si="18"/>
        <v/>
      </c>
      <c r="AG211" s="6"/>
      <c r="AH211" s="39"/>
      <c r="AI211" s="22" t="s">
        <v>1359</v>
      </c>
      <c r="AJ211" s="174" t="s">
        <v>492</v>
      </c>
    </row>
    <row r="212" spans="1:36" ht="15.45" customHeight="1">
      <c r="A212" s="168">
        <v>56061</v>
      </c>
      <c r="B212" s="39" t="s">
        <v>269</v>
      </c>
      <c r="C212" s="5" t="s">
        <v>270</v>
      </c>
      <c r="D212" s="39" t="s">
        <v>1352</v>
      </c>
      <c r="E212" s="6" t="s">
        <v>1353</v>
      </c>
      <c r="F212" s="6" t="s">
        <v>1354</v>
      </c>
      <c r="G212" s="6">
        <v>956749939</v>
      </c>
      <c r="H212" s="18">
        <v>45610</v>
      </c>
      <c r="I212" s="21">
        <v>0.45763888888888887</v>
      </c>
      <c r="J212" s="6" t="s">
        <v>373</v>
      </c>
      <c r="K212" s="15">
        <f t="shared" si="20"/>
        <v>1</v>
      </c>
      <c r="L212" s="6" t="s">
        <v>398</v>
      </c>
      <c r="M212" s="6" t="s">
        <v>6</v>
      </c>
      <c r="N212" s="6" t="b">
        <f t="shared" si="21"/>
        <v>0</v>
      </c>
      <c r="O212" s="6" t="s">
        <v>1636</v>
      </c>
      <c r="P212" s="6">
        <v>24780668</v>
      </c>
      <c r="Q212" s="6" t="s">
        <v>6</v>
      </c>
      <c r="R212" s="6" t="s">
        <v>1637</v>
      </c>
      <c r="S212" s="16">
        <f t="shared" si="19"/>
        <v>25000</v>
      </c>
      <c r="T212" s="6" t="s">
        <v>400</v>
      </c>
      <c r="U212" s="6" t="s">
        <v>542</v>
      </c>
      <c r="V212" s="6" t="s">
        <v>1638</v>
      </c>
      <c r="W212" s="18"/>
      <c r="X212" s="78"/>
      <c r="Y212" s="8"/>
      <c r="Z212" s="8"/>
      <c r="AA212" s="8"/>
      <c r="AB212" s="8"/>
      <c r="AC212" s="6" t="str">
        <f t="shared" si="22"/>
        <v/>
      </c>
      <c r="AD212" s="23" t="str">
        <f t="shared" si="23"/>
        <v/>
      </c>
      <c r="AE212" s="23"/>
      <c r="AF212" s="17" t="str">
        <f t="shared" si="18"/>
        <v/>
      </c>
      <c r="AG212" s="6"/>
      <c r="AH212" s="39"/>
      <c r="AI212" s="22" t="s">
        <v>1359</v>
      </c>
      <c r="AJ212" s="174" t="s">
        <v>492</v>
      </c>
    </row>
    <row r="213" spans="1:36" ht="15.45" customHeight="1">
      <c r="A213" s="168">
        <v>56063</v>
      </c>
      <c r="B213" s="8" t="s">
        <v>320</v>
      </c>
      <c r="C213" s="5" t="s">
        <v>321</v>
      </c>
      <c r="D213" s="39" t="s">
        <v>1149</v>
      </c>
      <c r="E213" s="6" t="s">
        <v>1150</v>
      </c>
      <c r="F213" s="6" t="s">
        <v>1151</v>
      </c>
      <c r="G213" s="6">
        <v>984444429</v>
      </c>
      <c r="H213" s="18">
        <v>45610</v>
      </c>
      <c r="I213" s="21">
        <v>0.47916666666666669</v>
      </c>
      <c r="J213" s="6" t="s">
        <v>373</v>
      </c>
      <c r="K213" s="15">
        <f t="shared" si="20"/>
        <v>1</v>
      </c>
      <c r="L213" s="6" t="s">
        <v>398</v>
      </c>
      <c r="M213" s="6" t="s">
        <v>6</v>
      </c>
      <c r="N213" s="6" t="b">
        <f t="shared" si="21"/>
        <v>0</v>
      </c>
      <c r="O213" s="6" t="s">
        <v>1639</v>
      </c>
      <c r="P213" s="6">
        <v>100791445</v>
      </c>
      <c r="Q213" s="6" t="s">
        <v>6</v>
      </c>
      <c r="R213" s="6" t="s">
        <v>1640</v>
      </c>
      <c r="S213" s="16">
        <f t="shared" si="19"/>
        <v>25000</v>
      </c>
      <c r="T213" s="6" t="s">
        <v>400</v>
      </c>
      <c r="U213" s="6" t="s">
        <v>542</v>
      </c>
      <c r="V213" s="6" t="s">
        <v>1641</v>
      </c>
      <c r="W213" s="18"/>
      <c r="X213" s="78"/>
      <c r="Y213" s="8"/>
      <c r="Z213" s="52"/>
      <c r="AA213" s="8"/>
      <c r="AB213" s="8"/>
      <c r="AC213" s="6" t="str">
        <f t="shared" si="22"/>
        <v/>
      </c>
      <c r="AD213" s="23" t="str">
        <f t="shared" si="23"/>
        <v/>
      </c>
      <c r="AE213" s="23"/>
      <c r="AF213" s="17" t="str">
        <f t="shared" si="18"/>
        <v/>
      </c>
      <c r="AG213" s="6"/>
      <c r="AH213" s="39"/>
      <c r="AI213" s="22" t="s">
        <v>558</v>
      </c>
      <c r="AJ213" s="174" t="s">
        <v>492</v>
      </c>
    </row>
    <row r="214" spans="1:36" ht="15.45" customHeight="1">
      <c r="A214" s="168">
        <v>56070</v>
      </c>
      <c r="B214" s="39" t="s">
        <v>269</v>
      </c>
      <c r="C214" s="5" t="s">
        <v>270</v>
      </c>
      <c r="D214" s="39" t="s">
        <v>507</v>
      </c>
      <c r="E214" s="6" t="s">
        <v>508</v>
      </c>
      <c r="F214" s="6" t="s">
        <v>509</v>
      </c>
      <c r="G214" s="6">
        <v>997062936</v>
      </c>
      <c r="H214" s="18">
        <v>45610</v>
      </c>
      <c r="I214" s="21">
        <v>0.50069444444444444</v>
      </c>
      <c r="J214" s="6" t="s">
        <v>373</v>
      </c>
      <c r="K214" s="15">
        <f t="shared" si="20"/>
        <v>1</v>
      </c>
      <c r="L214" s="6" t="s">
        <v>398</v>
      </c>
      <c r="M214" s="6" t="s">
        <v>6</v>
      </c>
      <c r="N214" s="6" t="b">
        <f t="shared" si="21"/>
        <v>0</v>
      </c>
      <c r="O214" s="6" t="s">
        <v>1642</v>
      </c>
      <c r="P214" s="6">
        <v>24780748</v>
      </c>
      <c r="Q214" s="6" t="s">
        <v>6</v>
      </c>
      <c r="R214" s="6" t="s">
        <v>1643</v>
      </c>
      <c r="S214" s="16">
        <f t="shared" si="19"/>
        <v>25000</v>
      </c>
      <c r="T214" s="6" t="s">
        <v>400</v>
      </c>
      <c r="U214" s="6" t="s">
        <v>803</v>
      </c>
      <c r="V214" s="6" t="s">
        <v>1644</v>
      </c>
      <c r="W214" s="18">
        <v>45635</v>
      </c>
      <c r="X214" s="78">
        <v>0.57013888888888886</v>
      </c>
      <c r="Y214" s="8" t="s">
        <v>1581</v>
      </c>
      <c r="Z214" s="8" t="s">
        <v>1582</v>
      </c>
      <c r="AA214" s="8" t="s">
        <v>1645</v>
      </c>
      <c r="AB214" s="8">
        <v>966372408</v>
      </c>
      <c r="AC214" s="15">
        <f t="shared" si="22"/>
        <v>26</v>
      </c>
      <c r="AD214" s="23">
        <f t="shared" si="23"/>
        <v>121000</v>
      </c>
      <c r="AE214" s="16" t="s">
        <v>6</v>
      </c>
      <c r="AF214" s="17" t="str">
        <f t="shared" si="18"/>
        <v>NO APLICA</v>
      </c>
      <c r="AG214" s="6" t="s">
        <v>400</v>
      </c>
      <c r="AH214" s="39"/>
      <c r="AI214" s="22" t="s">
        <v>1359</v>
      </c>
      <c r="AJ214" s="174" t="s">
        <v>492</v>
      </c>
    </row>
    <row r="215" spans="1:36" ht="15.45" customHeight="1">
      <c r="A215" s="168">
        <v>56071</v>
      </c>
      <c r="B215" s="39" t="s">
        <v>269</v>
      </c>
      <c r="C215" s="5" t="s">
        <v>270</v>
      </c>
      <c r="D215" s="39" t="s">
        <v>1360</v>
      </c>
      <c r="E215" s="6" t="s">
        <v>1361</v>
      </c>
      <c r="F215" s="6" t="s">
        <v>1362</v>
      </c>
      <c r="G215" s="6">
        <v>988287678</v>
      </c>
      <c r="H215" s="18">
        <v>45610</v>
      </c>
      <c r="I215" s="21">
        <v>12.06</v>
      </c>
      <c r="J215" s="6" t="s">
        <v>373</v>
      </c>
      <c r="K215" s="15">
        <f t="shared" si="20"/>
        <v>1</v>
      </c>
      <c r="L215" s="6" t="s">
        <v>398</v>
      </c>
      <c r="M215" s="6" t="s">
        <v>6</v>
      </c>
      <c r="N215" s="6" t="b">
        <f t="shared" si="21"/>
        <v>0</v>
      </c>
      <c r="O215" s="6" t="s">
        <v>1646</v>
      </c>
      <c r="P215" s="6">
        <v>24780752</v>
      </c>
      <c r="Q215" s="6" t="s">
        <v>6</v>
      </c>
      <c r="R215" s="6" t="s">
        <v>1647</v>
      </c>
      <c r="S215" s="16">
        <f t="shared" si="19"/>
        <v>25000</v>
      </c>
      <c r="T215" s="6" t="s">
        <v>400</v>
      </c>
      <c r="U215" s="6" t="s">
        <v>803</v>
      </c>
      <c r="V215" s="6" t="s">
        <v>1648</v>
      </c>
      <c r="W215" s="18">
        <v>45635</v>
      </c>
      <c r="X215" s="78">
        <v>0.57708333333333328</v>
      </c>
      <c r="Y215" s="8" t="s">
        <v>199</v>
      </c>
      <c r="Z215" s="8" t="s">
        <v>1649</v>
      </c>
      <c r="AA215" s="8" t="s">
        <v>1650</v>
      </c>
      <c r="AB215" s="8">
        <v>946496260</v>
      </c>
      <c r="AC215" s="15">
        <f t="shared" si="22"/>
        <v>26</v>
      </c>
      <c r="AD215" s="23">
        <f t="shared" si="23"/>
        <v>121000</v>
      </c>
      <c r="AE215" s="16" t="s">
        <v>6</v>
      </c>
      <c r="AF215" s="17" t="str">
        <f t="shared" si="18"/>
        <v>NO APLICA</v>
      </c>
      <c r="AG215" s="6" t="s">
        <v>400</v>
      </c>
      <c r="AH215" s="39"/>
      <c r="AI215" s="22" t="s">
        <v>1359</v>
      </c>
      <c r="AJ215" s="174" t="s">
        <v>492</v>
      </c>
    </row>
    <row r="216" spans="1:36" ht="15.45" customHeight="1">
      <c r="A216" s="168">
        <v>56073</v>
      </c>
      <c r="B216" s="39" t="s">
        <v>269</v>
      </c>
      <c r="C216" s="5" t="s">
        <v>270</v>
      </c>
      <c r="D216" s="39" t="s">
        <v>1623</v>
      </c>
      <c r="E216" s="6" t="s">
        <v>1379</v>
      </c>
      <c r="F216" s="6" t="s">
        <v>1380</v>
      </c>
      <c r="G216" s="6">
        <v>945327090</v>
      </c>
      <c r="H216" s="18">
        <v>45610</v>
      </c>
      <c r="I216" s="21">
        <v>0.50763888888888886</v>
      </c>
      <c r="J216" s="6" t="s">
        <v>373</v>
      </c>
      <c r="K216" s="15">
        <f t="shared" si="20"/>
        <v>1</v>
      </c>
      <c r="L216" s="6" t="s">
        <v>398</v>
      </c>
      <c r="M216" s="6" t="s">
        <v>6</v>
      </c>
      <c r="N216" s="6" t="b">
        <f t="shared" si="21"/>
        <v>0</v>
      </c>
      <c r="O216" s="6" t="s">
        <v>1651</v>
      </c>
      <c r="P216" s="6">
        <v>24780759</v>
      </c>
      <c r="Q216" s="6" t="s">
        <v>6</v>
      </c>
      <c r="R216" s="6" t="s">
        <v>1652</v>
      </c>
      <c r="S216" s="16">
        <f t="shared" si="19"/>
        <v>25000</v>
      </c>
      <c r="T216" s="6" t="s">
        <v>400</v>
      </c>
      <c r="U216" s="6" t="s">
        <v>803</v>
      </c>
      <c r="V216" s="6" t="s">
        <v>1653</v>
      </c>
      <c r="W216" s="18">
        <v>45635</v>
      </c>
      <c r="X216" s="78">
        <v>0.5493055555555556</v>
      </c>
      <c r="Y216" s="8" t="s">
        <v>199</v>
      </c>
      <c r="Z216" s="8" t="s">
        <v>1649</v>
      </c>
      <c r="AA216" s="8" t="s">
        <v>1650</v>
      </c>
      <c r="AB216" s="8">
        <v>946496260</v>
      </c>
      <c r="AC216" s="15">
        <f t="shared" si="22"/>
        <v>26</v>
      </c>
      <c r="AD216" s="23">
        <f t="shared" si="23"/>
        <v>121000</v>
      </c>
      <c r="AE216" s="16" t="s">
        <v>6</v>
      </c>
      <c r="AF216" s="17" t="str">
        <f t="shared" si="18"/>
        <v>NO APLICA</v>
      </c>
      <c r="AG216" s="6" t="s">
        <v>400</v>
      </c>
      <c r="AH216" s="39"/>
      <c r="AI216" s="22" t="s">
        <v>1359</v>
      </c>
      <c r="AJ216" s="174" t="s">
        <v>492</v>
      </c>
    </row>
    <row r="217" spans="1:36" ht="15.45" customHeight="1">
      <c r="A217" s="168">
        <v>56074</v>
      </c>
      <c r="B217" s="39" t="s">
        <v>269</v>
      </c>
      <c r="C217" s="5" t="s">
        <v>270</v>
      </c>
      <c r="D217" s="39" t="s">
        <v>1352</v>
      </c>
      <c r="E217" s="6" t="s">
        <v>1353</v>
      </c>
      <c r="F217" s="6" t="s">
        <v>1354</v>
      </c>
      <c r="G217" s="6">
        <v>956749939</v>
      </c>
      <c r="H217" s="18">
        <v>45610</v>
      </c>
      <c r="I217" s="21">
        <v>0.50972222222222219</v>
      </c>
      <c r="J217" s="6" t="s">
        <v>373</v>
      </c>
      <c r="K217" s="15">
        <f t="shared" si="20"/>
        <v>1</v>
      </c>
      <c r="L217" s="6" t="s">
        <v>398</v>
      </c>
      <c r="M217" s="6" t="s">
        <v>6</v>
      </c>
      <c r="N217" s="6" t="b">
        <f t="shared" si="21"/>
        <v>0</v>
      </c>
      <c r="O217" s="6" t="s">
        <v>1654</v>
      </c>
      <c r="P217" s="6">
        <v>24780766</v>
      </c>
      <c r="Q217" s="6" t="s">
        <v>6</v>
      </c>
      <c r="R217" s="6" t="s">
        <v>1655</v>
      </c>
      <c r="S217" s="16">
        <f t="shared" si="19"/>
        <v>25000</v>
      </c>
      <c r="T217" s="6" t="s">
        <v>400</v>
      </c>
      <c r="U217" s="6" t="s">
        <v>803</v>
      </c>
      <c r="V217" s="6" t="s">
        <v>1656</v>
      </c>
      <c r="W217" s="18">
        <v>45634</v>
      </c>
      <c r="X217" s="78">
        <v>0.70138888888888884</v>
      </c>
      <c r="Y217" s="8" t="s">
        <v>1657</v>
      </c>
      <c r="Z217" s="8" t="s">
        <v>1582</v>
      </c>
      <c r="AA217" s="8" t="s">
        <v>1645</v>
      </c>
      <c r="AB217" s="8">
        <v>966372408</v>
      </c>
      <c r="AC217" s="15">
        <f t="shared" si="22"/>
        <v>25</v>
      </c>
      <c r="AD217" s="23">
        <f t="shared" si="23"/>
        <v>116000</v>
      </c>
      <c r="AE217" s="16" t="s">
        <v>6</v>
      </c>
      <c r="AF217" s="17" t="str">
        <f t="shared" si="18"/>
        <v>NO APLICA</v>
      </c>
      <c r="AG217" s="6" t="s">
        <v>400</v>
      </c>
      <c r="AH217" s="39"/>
      <c r="AI217" s="22" t="s">
        <v>1359</v>
      </c>
      <c r="AJ217" s="174" t="s">
        <v>492</v>
      </c>
    </row>
    <row r="218" spans="1:36" ht="15.45" customHeight="1">
      <c r="A218" s="168">
        <v>56075</v>
      </c>
      <c r="B218" s="39" t="s">
        <v>245</v>
      </c>
      <c r="C218" s="5" t="s">
        <v>246</v>
      </c>
      <c r="D218" s="39" t="s">
        <v>1658</v>
      </c>
      <c r="E218" s="6" t="s">
        <v>1659</v>
      </c>
      <c r="F218" s="6" t="s">
        <v>986</v>
      </c>
      <c r="G218" s="6">
        <v>993315189</v>
      </c>
      <c r="H218" s="18">
        <v>45610</v>
      </c>
      <c r="I218" s="21">
        <v>0.54097222222222219</v>
      </c>
      <c r="J218" s="6" t="s">
        <v>373</v>
      </c>
      <c r="K218" s="15">
        <f t="shared" si="20"/>
        <v>1</v>
      </c>
      <c r="L218" s="6" t="s">
        <v>398</v>
      </c>
      <c r="M218" s="6" t="s">
        <v>6</v>
      </c>
      <c r="N218" s="6" t="b">
        <f t="shared" si="21"/>
        <v>0</v>
      </c>
      <c r="O218" s="6" t="s">
        <v>1660</v>
      </c>
      <c r="P218" s="6">
        <v>24780833</v>
      </c>
      <c r="Q218" s="6" t="s">
        <v>6</v>
      </c>
      <c r="R218" s="6" t="s">
        <v>1661</v>
      </c>
      <c r="S218" s="16">
        <f t="shared" si="19"/>
        <v>25000</v>
      </c>
      <c r="T218" s="6" t="s">
        <v>400</v>
      </c>
      <c r="U218" s="6" t="s">
        <v>1271</v>
      </c>
      <c r="V218" s="6" t="s">
        <v>1662</v>
      </c>
      <c r="W218" s="18">
        <v>45637</v>
      </c>
      <c r="X218" s="78">
        <v>0.53402777777777777</v>
      </c>
      <c r="Y218" s="8" t="s">
        <v>1663</v>
      </c>
      <c r="Z218" s="64" t="s">
        <v>1664</v>
      </c>
      <c r="AA218" s="8" t="s">
        <v>1173</v>
      </c>
      <c r="AB218" s="8">
        <v>942723548</v>
      </c>
      <c r="AC218" s="15">
        <f t="shared" si="22"/>
        <v>28</v>
      </c>
      <c r="AD218" s="23">
        <f t="shared" si="23"/>
        <v>131000</v>
      </c>
      <c r="AE218" s="16" t="s">
        <v>6</v>
      </c>
      <c r="AF218" s="17" t="str">
        <f t="shared" si="18"/>
        <v>NO APLICA</v>
      </c>
      <c r="AG218" s="6" t="s">
        <v>400</v>
      </c>
      <c r="AH218" s="39"/>
      <c r="AI218" s="22" t="s">
        <v>983</v>
      </c>
      <c r="AJ218" s="174" t="s">
        <v>492</v>
      </c>
    </row>
    <row r="219" spans="1:36" ht="15.45" customHeight="1">
      <c r="A219" s="168">
        <v>56076</v>
      </c>
      <c r="B219" s="8" t="s">
        <v>320</v>
      </c>
      <c r="C219" s="5" t="s">
        <v>321</v>
      </c>
      <c r="D219" s="39" t="s">
        <v>1502</v>
      </c>
      <c r="E219" s="6" t="s">
        <v>1503</v>
      </c>
      <c r="F219" s="6" t="s">
        <v>1504</v>
      </c>
      <c r="G219" s="6">
        <v>974309634</v>
      </c>
      <c r="H219" s="18">
        <v>45610</v>
      </c>
      <c r="I219" s="21">
        <v>0.56111111111111112</v>
      </c>
      <c r="J219" s="6" t="s">
        <v>373</v>
      </c>
      <c r="K219" s="15">
        <f t="shared" si="20"/>
        <v>1</v>
      </c>
      <c r="L219" s="6" t="s">
        <v>398</v>
      </c>
      <c r="M219" s="6" t="s">
        <v>6</v>
      </c>
      <c r="N219" s="6" t="b">
        <f t="shared" si="21"/>
        <v>0</v>
      </c>
      <c r="O219" s="6" t="s">
        <v>1665</v>
      </c>
      <c r="P219" s="6">
        <v>100791601</v>
      </c>
      <c r="Q219" s="6" t="s">
        <v>6</v>
      </c>
      <c r="R219" s="6" t="s">
        <v>1666</v>
      </c>
      <c r="S219" s="16">
        <f t="shared" si="19"/>
        <v>25000</v>
      </c>
      <c r="T219" s="6" t="s">
        <v>400</v>
      </c>
      <c r="U219" s="6" t="s">
        <v>542</v>
      </c>
      <c r="V219" s="6" t="s">
        <v>1667</v>
      </c>
      <c r="W219" s="18"/>
      <c r="X219" s="78"/>
      <c r="Y219" s="8"/>
      <c r="Z219" s="52"/>
      <c r="AA219" s="8"/>
      <c r="AB219" s="8"/>
      <c r="AC219" s="6" t="str">
        <f t="shared" si="22"/>
        <v/>
      </c>
      <c r="AD219" s="23" t="str">
        <f t="shared" si="23"/>
        <v/>
      </c>
      <c r="AE219" s="23"/>
      <c r="AF219" s="17" t="str">
        <f t="shared" si="18"/>
        <v/>
      </c>
      <c r="AG219" s="6"/>
      <c r="AH219" s="39"/>
      <c r="AI219" s="22" t="s">
        <v>558</v>
      </c>
      <c r="AJ219" s="174" t="s">
        <v>492</v>
      </c>
    </row>
    <row r="220" spans="1:36" ht="15.45" customHeight="1">
      <c r="A220" s="168">
        <v>56077</v>
      </c>
      <c r="B220" s="8" t="s">
        <v>320</v>
      </c>
      <c r="C220" s="5" t="s">
        <v>321</v>
      </c>
      <c r="D220" s="39" t="s">
        <v>1482</v>
      </c>
      <c r="E220" s="6" t="s">
        <v>1483</v>
      </c>
      <c r="F220" s="6" t="s">
        <v>1484</v>
      </c>
      <c r="G220" s="6">
        <v>974070931</v>
      </c>
      <c r="H220" s="18">
        <v>45610</v>
      </c>
      <c r="I220" s="21">
        <v>0.54791666666666672</v>
      </c>
      <c r="J220" s="6" t="s">
        <v>373</v>
      </c>
      <c r="K220" s="15">
        <f t="shared" si="20"/>
        <v>1</v>
      </c>
      <c r="L220" s="6" t="s">
        <v>398</v>
      </c>
      <c r="M220" s="6" t="s">
        <v>6</v>
      </c>
      <c r="N220" s="6" t="b">
        <f t="shared" si="21"/>
        <v>0</v>
      </c>
      <c r="O220" s="6" t="s">
        <v>1668</v>
      </c>
      <c r="P220" s="6">
        <v>100791605</v>
      </c>
      <c r="Q220" s="6" t="s">
        <v>6</v>
      </c>
      <c r="R220" s="6" t="s">
        <v>1669</v>
      </c>
      <c r="S220" s="16">
        <f t="shared" si="19"/>
        <v>25000</v>
      </c>
      <c r="T220" s="6" t="s">
        <v>400</v>
      </c>
      <c r="U220" s="6" t="s">
        <v>542</v>
      </c>
      <c r="V220" s="6" t="s">
        <v>1670</v>
      </c>
      <c r="W220" s="18"/>
      <c r="X220" s="78"/>
      <c r="Y220" s="8"/>
      <c r="Z220" s="52"/>
      <c r="AA220" s="8"/>
      <c r="AB220" s="8"/>
      <c r="AC220" s="6" t="str">
        <f t="shared" si="22"/>
        <v/>
      </c>
      <c r="AD220" s="23" t="str">
        <f t="shared" si="23"/>
        <v/>
      </c>
      <c r="AE220" s="23"/>
      <c r="AF220" s="17" t="str">
        <f t="shared" si="18"/>
        <v/>
      </c>
      <c r="AG220" s="6"/>
      <c r="AH220" s="39"/>
      <c r="AI220" s="22" t="s">
        <v>558</v>
      </c>
      <c r="AJ220" s="174" t="s">
        <v>492</v>
      </c>
    </row>
    <row r="221" spans="1:36" ht="15.45" customHeight="1">
      <c r="A221" s="168">
        <v>56078</v>
      </c>
      <c r="B221" s="39" t="s">
        <v>1396</v>
      </c>
      <c r="C221" s="5" t="s">
        <v>246</v>
      </c>
      <c r="D221" s="46" t="s">
        <v>1671</v>
      </c>
      <c r="E221" s="27" t="s">
        <v>1672</v>
      </c>
      <c r="F221" s="29" t="s">
        <v>1673</v>
      </c>
      <c r="G221" s="27">
        <v>953511839</v>
      </c>
      <c r="H221" s="18">
        <v>45610</v>
      </c>
      <c r="I221" s="21">
        <v>0.55347222222222225</v>
      </c>
      <c r="J221" s="6" t="s">
        <v>373</v>
      </c>
      <c r="K221" s="15">
        <f t="shared" si="20"/>
        <v>1</v>
      </c>
      <c r="L221" s="6" t="s">
        <v>398</v>
      </c>
      <c r="M221" s="6" t="s">
        <v>6</v>
      </c>
      <c r="N221" s="6" t="b">
        <f t="shared" si="21"/>
        <v>0</v>
      </c>
      <c r="O221" s="6" t="s">
        <v>1674</v>
      </c>
      <c r="P221" s="6">
        <v>100791645</v>
      </c>
      <c r="Q221" s="6" t="s">
        <v>6</v>
      </c>
      <c r="R221" s="6" t="s">
        <v>1675</v>
      </c>
      <c r="S221" s="16">
        <f t="shared" si="19"/>
        <v>25000</v>
      </c>
      <c r="T221" s="6" t="s">
        <v>400</v>
      </c>
      <c r="U221" s="6" t="s">
        <v>542</v>
      </c>
      <c r="V221" s="6" t="s">
        <v>1676</v>
      </c>
      <c r="W221" s="18"/>
      <c r="X221" s="78"/>
      <c r="Y221" s="8"/>
      <c r="Z221" s="8"/>
      <c r="AA221" s="8"/>
      <c r="AB221" s="8"/>
      <c r="AC221" s="6" t="str">
        <f t="shared" si="22"/>
        <v/>
      </c>
      <c r="AD221" s="23" t="str">
        <f t="shared" si="23"/>
        <v/>
      </c>
      <c r="AE221" s="23"/>
      <c r="AF221" s="17" t="str">
        <f t="shared" si="18"/>
        <v/>
      </c>
      <c r="AG221" s="6"/>
      <c r="AH221" s="39"/>
      <c r="AI221" s="22" t="s">
        <v>983</v>
      </c>
      <c r="AJ221" s="174" t="s">
        <v>492</v>
      </c>
    </row>
    <row r="222" spans="1:36" ht="15.45" customHeight="1">
      <c r="A222" s="168">
        <v>56079</v>
      </c>
      <c r="B222" s="39" t="s">
        <v>1396</v>
      </c>
      <c r="C222" s="5" t="s">
        <v>246</v>
      </c>
      <c r="D222" s="39" t="s">
        <v>1677</v>
      </c>
      <c r="E222" s="6" t="s">
        <v>1678</v>
      </c>
      <c r="F222" s="6" t="s">
        <v>1679</v>
      </c>
      <c r="G222" s="6">
        <v>979940016</v>
      </c>
      <c r="H222" s="18">
        <v>45610</v>
      </c>
      <c r="I222" s="21">
        <v>0.55555555555555558</v>
      </c>
      <c r="J222" s="6" t="s">
        <v>373</v>
      </c>
      <c r="K222" s="15">
        <f t="shared" si="20"/>
        <v>1</v>
      </c>
      <c r="L222" s="6" t="s">
        <v>398</v>
      </c>
      <c r="M222" s="6" t="s">
        <v>6</v>
      </c>
      <c r="N222" s="6" t="b">
        <f t="shared" si="21"/>
        <v>0</v>
      </c>
      <c r="O222" s="6" t="s">
        <v>1680</v>
      </c>
      <c r="P222" s="6">
        <v>100791644</v>
      </c>
      <c r="Q222" s="6" t="s">
        <v>6</v>
      </c>
      <c r="R222" s="6" t="s">
        <v>1681</v>
      </c>
      <c r="S222" s="16">
        <f t="shared" si="19"/>
        <v>25000</v>
      </c>
      <c r="T222" s="6" t="s">
        <v>400</v>
      </c>
      <c r="U222" s="6" t="s">
        <v>542</v>
      </c>
      <c r="V222" s="6" t="s">
        <v>1682</v>
      </c>
      <c r="W222" s="18"/>
      <c r="X222" s="78"/>
      <c r="Y222" s="8"/>
      <c r="Z222" s="8"/>
      <c r="AA222" s="8"/>
      <c r="AB222" s="8"/>
      <c r="AC222" s="6" t="str">
        <f t="shared" si="22"/>
        <v/>
      </c>
      <c r="AD222" s="23" t="str">
        <f t="shared" si="23"/>
        <v/>
      </c>
      <c r="AE222" s="23"/>
      <c r="AF222" s="17" t="str">
        <f t="shared" si="18"/>
        <v/>
      </c>
      <c r="AG222" s="6"/>
      <c r="AH222" s="39"/>
      <c r="AI222" s="22" t="s">
        <v>983</v>
      </c>
      <c r="AJ222" s="174" t="s">
        <v>492</v>
      </c>
    </row>
    <row r="223" spans="1:36" ht="15.45" customHeight="1">
      <c r="A223" s="168">
        <v>56080</v>
      </c>
      <c r="B223" s="39" t="s">
        <v>245</v>
      </c>
      <c r="C223" s="5" t="s">
        <v>246</v>
      </c>
      <c r="D223" s="39" t="s">
        <v>990</v>
      </c>
      <c r="E223" s="6" t="s">
        <v>991</v>
      </c>
      <c r="F223" s="6" t="s">
        <v>992</v>
      </c>
      <c r="G223" s="6">
        <v>994345393</v>
      </c>
      <c r="H223" s="18">
        <v>45610</v>
      </c>
      <c r="I223" s="21">
        <v>0.55902777777777779</v>
      </c>
      <c r="J223" s="6" t="s">
        <v>373</v>
      </c>
      <c r="K223" s="15">
        <f t="shared" si="20"/>
        <v>1</v>
      </c>
      <c r="L223" s="6" t="s">
        <v>398</v>
      </c>
      <c r="M223" s="6" t="s">
        <v>6</v>
      </c>
      <c r="N223" s="6" t="b">
        <f t="shared" si="21"/>
        <v>0</v>
      </c>
      <c r="O223" s="6" t="s">
        <v>1683</v>
      </c>
      <c r="P223" s="6">
        <v>24780877</v>
      </c>
      <c r="Q223" s="6" t="s">
        <v>6</v>
      </c>
      <c r="R223" s="6" t="s">
        <v>1684</v>
      </c>
      <c r="S223" s="16">
        <f t="shared" si="19"/>
        <v>25000</v>
      </c>
      <c r="T223" s="6" t="s">
        <v>400</v>
      </c>
      <c r="U223" s="6" t="s">
        <v>1271</v>
      </c>
      <c r="V223" s="6" t="s">
        <v>1685</v>
      </c>
      <c r="W223" s="18">
        <v>45637</v>
      </c>
      <c r="X223" s="78">
        <v>0.53263888888888888</v>
      </c>
      <c r="Y223" s="65" t="s">
        <v>1686</v>
      </c>
      <c r="Z223" s="6" t="s">
        <v>1687</v>
      </c>
      <c r="AA223" s="65" t="s">
        <v>1688</v>
      </c>
      <c r="AB223" s="6">
        <v>982742829</v>
      </c>
      <c r="AC223" s="15">
        <f t="shared" si="22"/>
        <v>28</v>
      </c>
      <c r="AD223" s="23">
        <f t="shared" si="23"/>
        <v>131000</v>
      </c>
      <c r="AE223" s="16" t="s">
        <v>6</v>
      </c>
      <c r="AF223" s="17" t="str">
        <f t="shared" ref="AF223:AF286" si="24">IFERROR(IF(AD223="","",IF(AE223="NO","NO APLICA",IF(AE223="SI",AD223*1.19,""))), "")</f>
        <v>NO APLICA</v>
      </c>
      <c r="AG223" s="6" t="s">
        <v>400</v>
      </c>
      <c r="AH223" s="39"/>
      <c r="AI223" s="22" t="s">
        <v>983</v>
      </c>
      <c r="AJ223" s="174" t="s">
        <v>492</v>
      </c>
    </row>
    <row r="224" spans="1:36" ht="15.45" customHeight="1">
      <c r="A224" s="168">
        <v>56084</v>
      </c>
      <c r="B224" s="39" t="s">
        <v>1396</v>
      </c>
      <c r="C224" s="5" t="s">
        <v>246</v>
      </c>
      <c r="D224" s="39" t="s">
        <v>1689</v>
      </c>
      <c r="E224" s="6" t="s">
        <v>1690</v>
      </c>
      <c r="F224" s="6" t="s">
        <v>1691</v>
      </c>
      <c r="G224" s="6">
        <v>993480204</v>
      </c>
      <c r="H224" s="18">
        <v>45610</v>
      </c>
      <c r="I224" s="21">
        <v>0.64166666666666672</v>
      </c>
      <c r="J224" s="6" t="s">
        <v>373</v>
      </c>
      <c r="K224" s="15">
        <f t="shared" si="20"/>
        <v>1</v>
      </c>
      <c r="L224" s="6" t="s">
        <v>398</v>
      </c>
      <c r="M224" s="6" t="s">
        <v>6</v>
      </c>
      <c r="N224" s="6" t="b">
        <f t="shared" si="21"/>
        <v>0</v>
      </c>
      <c r="O224" s="6" t="s">
        <v>1692</v>
      </c>
      <c r="P224" s="6">
        <v>100791816</v>
      </c>
      <c r="Q224" s="6" t="s">
        <v>6</v>
      </c>
      <c r="R224" s="6" t="s">
        <v>1693</v>
      </c>
      <c r="S224" s="16">
        <f t="shared" si="19"/>
        <v>25000</v>
      </c>
      <c r="T224" s="6" t="s">
        <v>400</v>
      </c>
      <c r="U224" s="6" t="s">
        <v>542</v>
      </c>
      <c r="V224" s="6" t="s">
        <v>1694</v>
      </c>
      <c r="W224" s="18"/>
      <c r="X224" s="78"/>
      <c r="Y224" s="8"/>
      <c r="Z224" s="8"/>
      <c r="AA224" s="8"/>
      <c r="AB224" s="8"/>
      <c r="AC224" s="6" t="str">
        <f t="shared" si="22"/>
        <v/>
      </c>
      <c r="AD224" s="23" t="str">
        <f t="shared" si="23"/>
        <v/>
      </c>
      <c r="AE224" s="23"/>
      <c r="AF224" s="17" t="str">
        <f t="shared" si="24"/>
        <v/>
      </c>
      <c r="AG224" s="6"/>
      <c r="AH224" s="39"/>
      <c r="AI224" s="22" t="s">
        <v>983</v>
      </c>
      <c r="AJ224" s="174" t="s">
        <v>492</v>
      </c>
    </row>
    <row r="225" spans="1:36" ht="15.45" customHeight="1">
      <c r="A225" s="168">
        <v>56085</v>
      </c>
      <c r="B225" s="39" t="s">
        <v>1396</v>
      </c>
      <c r="C225" s="5" t="s">
        <v>246</v>
      </c>
      <c r="D225" s="39" t="s">
        <v>1695</v>
      </c>
      <c r="E225" s="6" t="s">
        <v>1696</v>
      </c>
      <c r="F225" s="6" t="s">
        <v>1697</v>
      </c>
      <c r="G225" s="6">
        <v>993447245</v>
      </c>
      <c r="H225" s="18">
        <v>45610</v>
      </c>
      <c r="I225" s="21">
        <v>0.6479166666666667</v>
      </c>
      <c r="J225" s="6" t="s">
        <v>373</v>
      </c>
      <c r="K225" s="15">
        <f t="shared" si="20"/>
        <v>1</v>
      </c>
      <c r="L225" s="6" t="s">
        <v>398</v>
      </c>
      <c r="M225" s="6" t="s">
        <v>6</v>
      </c>
      <c r="N225" s="6" t="b">
        <f t="shared" si="21"/>
        <v>0</v>
      </c>
      <c r="O225" s="6" t="s">
        <v>1698</v>
      </c>
      <c r="P225" s="6">
        <v>100791826</v>
      </c>
      <c r="Q225" s="6" t="s">
        <v>6</v>
      </c>
      <c r="R225" s="6" t="s">
        <v>1699</v>
      </c>
      <c r="S225" s="16">
        <f t="shared" si="19"/>
        <v>25000</v>
      </c>
      <c r="T225" s="6" t="s">
        <v>400</v>
      </c>
      <c r="U225" s="6" t="s">
        <v>542</v>
      </c>
      <c r="V225" s="6" t="s">
        <v>1700</v>
      </c>
      <c r="W225" s="18"/>
      <c r="X225" s="78"/>
      <c r="Y225" s="8"/>
      <c r="Z225" s="8"/>
      <c r="AA225" s="8"/>
      <c r="AB225" s="8"/>
      <c r="AC225" s="6" t="str">
        <f t="shared" si="22"/>
        <v/>
      </c>
      <c r="AD225" s="23" t="str">
        <f t="shared" si="23"/>
        <v/>
      </c>
      <c r="AE225" s="23"/>
      <c r="AF225" s="17" t="str">
        <f t="shared" si="24"/>
        <v/>
      </c>
      <c r="AG225" s="6"/>
      <c r="AH225" s="39"/>
      <c r="AI225" s="22" t="s">
        <v>983</v>
      </c>
      <c r="AJ225" s="174" t="s">
        <v>492</v>
      </c>
    </row>
    <row r="226" spans="1:36" ht="15.45" customHeight="1">
      <c r="A226" s="168">
        <v>56086</v>
      </c>
      <c r="B226" s="39" t="s">
        <v>1396</v>
      </c>
      <c r="C226" s="5" t="s">
        <v>246</v>
      </c>
      <c r="D226" s="46" t="s">
        <v>1671</v>
      </c>
      <c r="E226" s="27" t="s">
        <v>1672</v>
      </c>
      <c r="F226" s="29" t="s">
        <v>1673</v>
      </c>
      <c r="G226" s="27">
        <v>953511839</v>
      </c>
      <c r="H226" s="18">
        <v>45610</v>
      </c>
      <c r="I226" s="21">
        <v>0.64930555555555558</v>
      </c>
      <c r="J226" s="6" t="s">
        <v>373</v>
      </c>
      <c r="K226" s="15">
        <f t="shared" si="20"/>
        <v>1</v>
      </c>
      <c r="L226" s="6" t="s">
        <v>398</v>
      </c>
      <c r="M226" s="6" t="s">
        <v>6</v>
      </c>
      <c r="N226" s="6" t="b">
        <f t="shared" si="21"/>
        <v>0</v>
      </c>
      <c r="O226" s="6" t="s">
        <v>1701</v>
      </c>
      <c r="P226" s="6">
        <v>100791848</v>
      </c>
      <c r="Q226" s="6" t="s">
        <v>6</v>
      </c>
      <c r="R226" s="6" t="s">
        <v>1702</v>
      </c>
      <c r="S226" s="16">
        <f t="shared" si="19"/>
        <v>25000</v>
      </c>
      <c r="T226" s="6" t="s">
        <v>400</v>
      </c>
      <c r="U226" s="6" t="s">
        <v>542</v>
      </c>
      <c r="V226" s="6" t="s">
        <v>1703</v>
      </c>
      <c r="W226" s="18"/>
      <c r="X226" s="78"/>
      <c r="Y226" s="8"/>
      <c r="Z226" s="8"/>
      <c r="AA226" s="8"/>
      <c r="AB226" s="8"/>
      <c r="AC226" s="6" t="str">
        <f t="shared" si="22"/>
        <v/>
      </c>
      <c r="AD226" s="23" t="str">
        <f t="shared" si="23"/>
        <v/>
      </c>
      <c r="AE226" s="23"/>
      <c r="AF226" s="17" t="str">
        <f t="shared" si="24"/>
        <v/>
      </c>
      <c r="AG226" s="6"/>
      <c r="AH226" s="39"/>
      <c r="AI226" s="22" t="s">
        <v>983</v>
      </c>
      <c r="AJ226" s="174" t="s">
        <v>492</v>
      </c>
    </row>
    <row r="227" spans="1:36" ht="15.45" customHeight="1">
      <c r="A227" s="168">
        <v>56087</v>
      </c>
      <c r="B227" s="39" t="s">
        <v>1396</v>
      </c>
      <c r="C227" s="5" t="s">
        <v>246</v>
      </c>
      <c r="D227" s="39" t="s">
        <v>1677</v>
      </c>
      <c r="E227" s="6" t="s">
        <v>1678</v>
      </c>
      <c r="F227" s="6" t="s">
        <v>1679</v>
      </c>
      <c r="G227" s="6">
        <v>979940016</v>
      </c>
      <c r="H227" s="18">
        <v>45610</v>
      </c>
      <c r="I227" s="21">
        <v>0.66111111111111109</v>
      </c>
      <c r="J227" s="6" t="s">
        <v>373</v>
      </c>
      <c r="K227" s="15">
        <f t="shared" si="20"/>
        <v>1</v>
      </c>
      <c r="L227" s="6" t="s">
        <v>398</v>
      </c>
      <c r="M227" s="6" t="s">
        <v>6</v>
      </c>
      <c r="N227" s="6" t="b">
        <f t="shared" si="21"/>
        <v>0</v>
      </c>
      <c r="O227" s="6" t="s">
        <v>1704</v>
      </c>
      <c r="P227" s="6">
        <v>100791857</v>
      </c>
      <c r="Q227" s="6" t="s">
        <v>6</v>
      </c>
      <c r="R227" s="6" t="s">
        <v>1705</v>
      </c>
      <c r="S227" s="16">
        <f t="shared" si="19"/>
        <v>25000</v>
      </c>
      <c r="T227" s="6" t="s">
        <v>400</v>
      </c>
      <c r="U227" s="6" t="s">
        <v>542</v>
      </c>
      <c r="V227" s="6" t="s">
        <v>1706</v>
      </c>
      <c r="W227" s="18"/>
      <c r="X227" s="78"/>
      <c r="Y227" s="8"/>
      <c r="Z227" s="8"/>
      <c r="AA227" s="8"/>
      <c r="AB227" s="8"/>
      <c r="AC227" s="6" t="str">
        <f t="shared" si="22"/>
        <v/>
      </c>
      <c r="AD227" s="23" t="str">
        <f t="shared" si="23"/>
        <v/>
      </c>
      <c r="AE227" s="23"/>
      <c r="AF227" s="17" t="str">
        <f t="shared" si="24"/>
        <v/>
      </c>
      <c r="AG227" s="6"/>
      <c r="AH227" s="39"/>
      <c r="AI227" s="22" t="s">
        <v>983</v>
      </c>
      <c r="AJ227" s="174" t="s">
        <v>492</v>
      </c>
    </row>
    <row r="228" spans="1:36" ht="15.45" customHeight="1">
      <c r="A228" s="168">
        <v>56089</v>
      </c>
      <c r="B228" s="39" t="s">
        <v>1396</v>
      </c>
      <c r="C228" s="5" t="s">
        <v>246</v>
      </c>
      <c r="D228" s="39" t="s">
        <v>1707</v>
      </c>
      <c r="E228" s="6" t="s">
        <v>1708</v>
      </c>
      <c r="F228" s="6" t="s">
        <v>1709</v>
      </c>
      <c r="G228" s="6">
        <v>991521079</v>
      </c>
      <c r="H228" s="18">
        <v>45610</v>
      </c>
      <c r="I228" s="21">
        <v>0.69444444444444442</v>
      </c>
      <c r="J228" s="6" t="s">
        <v>373</v>
      </c>
      <c r="K228" s="15">
        <f t="shared" si="20"/>
        <v>1</v>
      </c>
      <c r="L228" s="6" t="s">
        <v>398</v>
      </c>
      <c r="M228" s="6" t="s">
        <v>6</v>
      </c>
      <c r="N228" s="6" t="b">
        <f t="shared" si="21"/>
        <v>0</v>
      </c>
      <c r="O228" s="6" t="s">
        <v>1710</v>
      </c>
      <c r="P228" s="6">
        <v>100791863</v>
      </c>
      <c r="Q228" s="6" t="s">
        <v>6</v>
      </c>
      <c r="R228" s="6" t="s">
        <v>1711</v>
      </c>
      <c r="S228" s="16">
        <f t="shared" si="19"/>
        <v>25000</v>
      </c>
      <c r="T228" s="6" t="s">
        <v>400</v>
      </c>
      <c r="U228" s="6" t="s">
        <v>542</v>
      </c>
      <c r="V228" s="6" t="s">
        <v>1712</v>
      </c>
      <c r="W228" s="18"/>
      <c r="X228" s="78"/>
      <c r="Y228" s="8"/>
      <c r="Z228" s="8"/>
      <c r="AA228" s="8"/>
      <c r="AB228" s="8"/>
      <c r="AC228" s="6" t="str">
        <f t="shared" si="22"/>
        <v/>
      </c>
      <c r="AD228" s="23" t="str">
        <f t="shared" si="23"/>
        <v/>
      </c>
      <c r="AE228" s="23"/>
      <c r="AF228" s="17" t="str">
        <f t="shared" si="24"/>
        <v/>
      </c>
      <c r="AG228" s="6"/>
      <c r="AH228" s="39"/>
      <c r="AI228" s="22" t="s">
        <v>983</v>
      </c>
      <c r="AJ228" s="174" t="s">
        <v>492</v>
      </c>
    </row>
    <row r="229" spans="1:36" ht="15.45" customHeight="1">
      <c r="A229" s="168">
        <v>56092</v>
      </c>
      <c r="B229" s="39" t="s">
        <v>1396</v>
      </c>
      <c r="C229" s="5" t="s">
        <v>246</v>
      </c>
      <c r="D229" s="39" t="s">
        <v>1713</v>
      </c>
      <c r="E229" s="5" t="s">
        <v>1714</v>
      </c>
      <c r="F229" s="5" t="s">
        <v>1715</v>
      </c>
      <c r="G229" s="5">
        <v>953992026</v>
      </c>
      <c r="H229" s="18">
        <v>45610</v>
      </c>
      <c r="I229" s="21">
        <v>0.70902777777777781</v>
      </c>
      <c r="J229" s="6" t="s">
        <v>373</v>
      </c>
      <c r="K229" s="15">
        <f t="shared" si="20"/>
        <v>1</v>
      </c>
      <c r="L229" s="6" t="s">
        <v>398</v>
      </c>
      <c r="M229" s="6" t="s">
        <v>6</v>
      </c>
      <c r="N229" s="6" t="b">
        <f t="shared" si="21"/>
        <v>0</v>
      </c>
      <c r="O229" s="6" t="s">
        <v>1716</v>
      </c>
      <c r="P229" s="6">
        <v>100791794</v>
      </c>
      <c r="Q229" s="6" t="s">
        <v>6</v>
      </c>
      <c r="R229" s="6" t="s">
        <v>1717</v>
      </c>
      <c r="S229" s="16">
        <f t="shared" si="19"/>
        <v>25000</v>
      </c>
      <c r="T229" s="6" t="s">
        <v>400</v>
      </c>
      <c r="U229" s="6" t="s">
        <v>542</v>
      </c>
      <c r="V229" s="6" t="s">
        <v>1718</v>
      </c>
      <c r="W229" s="18"/>
      <c r="X229" s="78"/>
      <c r="Y229" s="8"/>
      <c r="Z229" s="8"/>
      <c r="AA229" s="8"/>
      <c r="AB229" s="8"/>
      <c r="AC229" s="6" t="str">
        <f t="shared" si="22"/>
        <v/>
      </c>
      <c r="AD229" s="23" t="str">
        <f t="shared" si="23"/>
        <v/>
      </c>
      <c r="AE229" s="23"/>
      <c r="AF229" s="17" t="str">
        <f t="shared" si="24"/>
        <v/>
      </c>
      <c r="AG229" s="6"/>
      <c r="AH229" s="39"/>
      <c r="AI229" s="22" t="s">
        <v>983</v>
      </c>
      <c r="AJ229" s="174" t="s">
        <v>492</v>
      </c>
    </row>
    <row r="230" spans="1:36" ht="15.45" customHeight="1">
      <c r="A230" s="168">
        <v>56104</v>
      </c>
      <c r="B230" s="39" t="s">
        <v>1396</v>
      </c>
      <c r="C230" s="5" t="s">
        <v>246</v>
      </c>
      <c r="D230" s="39" t="s">
        <v>1476</v>
      </c>
      <c r="E230" s="6" t="s">
        <v>1477</v>
      </c>
      <c r="F230" s="6" t="s">
        <v>1478</v>
      </c>
      <c r="G230" s="6">
        <v>954134836</v>
      </c>
      <c r="H230" s="18">
        <v>45610</v>
      </c>
      <c r="I230" s="21">
        <v>0.80972222222222223</v>
      </c>
      <c r="J230" s="6" t="s">
        <v>373</v>
      </c>
      <c r="K230" s="15">
        <f t="shared" si="20"/>
        <v>1</v>
      </c>
      <c r="L230" s="6" t="s">
        <v>398</v>
      </c>
      <c r="M230" s="6" t="s">
        <v>6</v>
      </c>
      <c r="N230" s="6" t="b">
        <f t="shared" si="21"/>
        <v>0</v>
      </c>
      <c r="O230" s="6" t="s">
        <v>1719</v>
      </c>
      <c r="P230" s="6">
        <v>10079238</v>
      </c>
      <c r="Q230" s="6" t="s">
        <v>6</v>
      </c>
      <c r="R230" s="6" t="s">
        <v>1720</v>
      </c>
      <c r="S230" s="16">
        <f t="shared" si="19"/>
        <v>25000</v>
      </c>
      <c r="T230" s="6" t="s">
        <v>400</v>
      </c>
      <c r="U230" s="6" t="s">
        <v>542</v>
      </c>
      <c r="V230" s="6" t="s">
        <v>1721</v>
      </c>
      <c r="W230" s="18"/>
      <c r="X230" s="78"/>
      <c r="Y230" s="8"/>
      <c r="Z230" s="8"/>
      <c r="AA230" s="8"/>
      <c r="AB230" s="8"/>
      <c r="AC230" s="6" t="str">
        <f t="shared" si="22"/>
        <v/>
      </c>
      <c r="AD230" s="23" t="str">
        <f t="shared" si="23"/>
        <v/>
      </c>
      <c r="AE230" s="23"/>
      <c r="AF230" s="17" t="str">
        <f t="shared" si="24"/>
        <v/>
      </c>
      <c r="AG230" s="6"/>
      <c r="AH230" s="39"/>
      <c r="AI230" s="22" t="s">
        <v>983</v>
      </c>
      <c r="AJ230" s="174" t="s">
        <v>492</v>
      </c>
    </row>
    <row r="231" spans="1:36" ht="15.45" customHeight="1">
      <c r="A231" s="168">
        <v>56105</v>
      </c>
      <c r="B231" s="39" t="s">
        <v>1396</v>
      </c>
      <c r="C231" s="5" t="s">
        <v>246</v>
      </c>
      <c r="D231" s="39" t="s">
        <v>1689</v>
      </c>
      <c r="E231" s="6" t="s">
        <v>1690</v>
      </c>
      <c r="F231" s="6" t="s">
        <v>1691</v>
      </c>
      <c r="G231" s="6">
        <v>993480204</v>
      </c>
      <c r="H231" s="18">
        <v>45610</v>
      </c>
      <c r="I231" s="21">
        <v>0.81527777777777777</v>
      </c>
      <c r="J231" s="6" t="s">
        <v>373</v>
      </c>
      <c r="K231" s="15">
        <f t="shared" si="20"/>
        <v>1</v>
      </c>
      <c r="L231" s="6" t="s">
        <v>398</v>
      </c>
      <c r="M231" s="6" t="s">
        <v>6</v>
      </c>
      <c r="N231" s="6" t="b">
        <f t="shared" si="21"/>
        <v>0</v>
      </c>
      <c r="O231" s="6" t="s">
        <v>1722</v>
      </c>
      <c r="P231" s="6">
        <v>100792141</v>
      </c>
      <c r="Q231" s="6" t="s">
        <v>6</v>
      </c>
      <c r="R231" s="6" t="s">
        <v>1723</v>
      </c>
      <c r="S231" s="16">
        <f t="shared" si="19"/>
        <v>25000</v>
      </c>
      <c r="T231" s="6" t="s">
        <v>400</v>
      </c>
      <c r="U231" s="6" t="s">
        <v>542</v>
      </c>
      <c r="V231" s="6" t="s">
        <v>1724</v>
      </c>
      <c r="W231" s="18"/>
      <c r="X231" s="78"/>
      <c r="Y231" s="8"/>
      <c r="Z231" s="8"/>
      <c r="AA231" s="8"/>
      <c r="AB231" s="8"/>
      <c r="AC231" s="6" t="str">
        <f t="shared" si="22"/>
        <v/>
      </c>
      <c r="AD231" s="23" t="str">
        <f t="shared" si="23"/>
        <v/>
      </c>
      <c r="AE231" s="23"/>
      <c r="AF231" s="17" t="str">
        <f t="shared" si="24"/>
        <v/>
      </c>
      <c r="AG231" s="6"/>
      <c r="AH231" s="39"/>
      <c r="AI231" s="22" t="s">
        <v>983</v>
      </c>
      <c r="AJ231" s="174" t="s">
        <v>492</v>
      </c>
    </row>
    <row r="232" spans="1:36" ht="15.45" customHeight="1">
      <c r="A232" s="168">
        <v>56106</v>
      </c>
      <c r="B232" s="39" t="s">
        <v>1396</v>
      </c>
      <c r="C232" s="5" t="s">
        <v>246</v>
      </c>
      <c r="D232" s="39" t="s">
        <v>1725</v>
      </c>
      <c r="E232" s="6" t="s">
        <v>1726</v>
      </c>
      <c r="F232" s="6" t="s">
        <v>1727</v>
      </c>
      <c r="G232" s="6">
        <v>935206430</v>
      </c>
      <c r="H232" s="18">
        <v>45610</v>
      </c>
      <c r="I232" s="21">
        <v>0.81944444444444442</v>
      </c>
      <c r="J232" s="6" t="s">
        <v>373</v>
      </c>
      <c r="K232" s="15">
        <f t="shared" si="20"/>
        <v>1</v>
      </c>
      <c r="L232" s="6" t="s">
        <v>398</v>
      </c>
      <c r="M232" s="6" t="s">
        <v>6</v>
      </c>
      <c r="N232" s="6" t="b">
        <f t="shared" si="21"/>
        <v>0</v>
      </c>
      <c r="O232" s="6" t="s">
        <v>1728</v>
      </c>
      <c r="P232" s="6">
        <v>100792149</v>
      </c>
      <c r="Q232" s="6" t="s">
        <v>6</v>
      </c>
      <c r="R232" s="6" t="s">
        <v>1729</v>
      </c>
      <c r="S232" s="16">
        <f t="shared" si="19"/>
        <v>25000</v>
      </c>
      <c r="T232" s="6" t="s">
        <v>400</v>
      </c>
      <c r="U232" s="6" t="s">
        <v>542</v>
      </c>
      <c r="V232" s="6" t="s">
        <v>1730</v>
      </c>
      <c r="W232" s="18"/>
      <c r="X232" s="78"/>
      <c r="Y232" s="8"/>
      <c r="Z232" s="8"/>
      <c r="AA232" s="8"/>
      <c r="AB232" s="8"/>
      <c r="AC232" s="6" t="str">
        <f t="shared" si="22"/>
        <v/>
      </c>
      <c r="AD232" s="23" t="str">
        <f t="shared" si="23"/>
        <v/>
      </c>
      <c r="AE232" s="23"/>
      <c r="AF232" s="17" t="str">
        <f t="shared" si="24"/>
        <v/>
      </c>
      <c r="AG232" s="6"/>
      <c r="AH232" s="39"/>
      <c r="AI232" s="22" t="s">
        <v>983</v>
      </c>
      <c r="AJ232" s="174" t="s">
        <v>492</v>
      </c>
    </row>
    <row r="233" spans="1:36" ht="15.45" customHeight="1">
      <c r="A233" s="168">
        <v>56107</v>
      </c>
      <c r="B233" s="39" t="s">
        <v>1396</v>
      </c>
      <c r="C233" s="5" t="s">
        <v>246</v>
      </c>
      <c r="D233" s="39" t="s">
        <v>1713</v>
      </c>
      <c r="E233" s="5" t="s">
        <v>1714</v>
      </c>
      <c r="F233" s="5" t="s">
        <v>1715</v>
      </c>
      <c r="G233" s="5">
        <v>953992026</v>
      </c>
      <c r="H233" s="18">
        <v>45610</v>
      </c>
      <c r="I233" s="21">
        <v>0.82013888888888886</v>
      </c>
      <c r="J233" s="6" t="s">
        <v>373</v>
      </c>
      <c r="K233" s="15">
        <f t="shared" si="20"/>
        <v>1</v>
      </c>
      <c r="L233" s="6" t="s">
        <v>398</v>
      </c>
      <c r="M233" s="6" t="s">
        <v>6</v>
      </c>
      <c r="N233" s="6" t="b">
        <f t="shared" si="21"/>
        <v>0</v>
      </c>
      <c r="O233" s="6" t="s">
        <v>1731</v>
      </c>
      <c r="P233" s="6">
        <v>100792153</v>
      </c>
      <c r="Q233" s="6" t="s">
        <v>6</v>
      </c>
      <c r="R233" s="6" t="s">
        <v>1732</v>
      </c>
      <c r="S233" s="16">
        <f t="shared" si="19"/>
        <v>25000</v>
      </c>
      <c r="T233" s="6" t="s">
        <v>400</v>
      </c>
      <c r="U233" s="6" t="s">
        <v>512</v>
      </c>
      <c r="V233" s="6" t="s">
        <v>1733</v>
      </c>
      <c r="W233" s="18"/>
      <c r="X233" s="78"/>
      <c r="Y233" s="8"/>
      <c r="Z233" s="8"/>
      <c r="AA233" s="8"/>
      <c r="AB233" s="8"/>
      <c r="AC233" s="6" t="str">
        <f t="shared" si="22"/>
        <v/>
      </c>
      <c r="AD233" s="23" t="str">
        <f t="shared" si="23"/>
        <v/>
      </c>
      <c r="AE233" s="23"/>
      <c r="AF233" s="17" t="str">
        <f t="shared" si="24"/>
        <v/>
      </c>
      <c r="AG233" s="6"/>
      <c r="AH233" s="39"/>
      <c r="AI233" s="22" t="s">
        <v>983</v>
      </c>
      <c r="AJ233" s="174" t="s">
        <v>492</v>
      </c>
    </row>
    <row r="234" spans="1:36" ht="15.45" customHeight="1">
      <c r="A234" s="168">
        <v>56108</v>
      </c>
      <c r="B234" s="39" t="s">
        <v>1396</v>
      </c>
      <c r="C234" s="5" t="s">
        <v>246</v>
      </c>
      <c r="D234" s="39" t="s">
        <v>1372</v>
      </c>
      <c r="E234" s="6" t="s">
        <v>1373</v>
      </c>
      <c r="F234" s="6" t="s">
        <v>1374</v>
      </c>
      <c r="G234" s="6">
        <v>961430375</v>
      </c>
      <c r="H234" s="18">
        <v>45610</v>
      </c>
      <c r="I234" s="21">
        <v>0.82361111111111107</v>
      </c>
      <c r="J234" s="6" t="s">
        <v>373</v>
      </c>
      <c r="K234" s="15">
        <f t="shared" si="20"/>
        <v>1</v>
      </c>
      <c r="L234" s="6" t="s">
        <v>398</v>
      </c>
      <c r="M234" s="6" t="s">
        <v>6</v>
      </c>
      <c r="N234" s="6" t="b">
        <f t="shared" si="21"/>
        <v>0</v>
      </c>
      <c r="O234" s="6" t="s">
        <v>1734</v>
      </c>
      <c r="P234" s="6">
        <v>100792165</v>
      </c>
      <c r="Q234" s="6" t="s">
        <v>6</v>
      </c>
      <c r="R234" s="6" t="s">
        <v>1735</v>
      </c>
      <c r="S234" s="16">
        <f t="shared" si="19"/>
        <v>25000</v>
      </c>
      <c r="T234" s="6" t="s">
        <v>400</v>
      </c>
      <c r="U234" s="6" t="s">
        <v>512</v>
      </c>
      <c r="V234" s="6" t="s">
        <v>1736</v>
      </c>
      <c r="W234" s="18"/>
      <c r="X234" s="78"/>
      <c r="Y234" s="8"/>
      <c r="Z234" s="8"/>
      <c r="AA234" s="8"/>
      <c r="AB234" s="8"/>
      <c r="AC234" s="6" t="str">
        <f t="shared" si="22"/>
        <v/>
      </c>
      <c r="AD234" s="23" t="str">
        <f t="shared" si="23"/>
        <v/>
      </c>
      <c r="AE234" s="23"/>
      <c r="AF234" s="17" t="str">
        <f t="shared" si="24"/>
        <v/>
      </c>
      <c r="AG234" s="6"/>
      <c r="AH234" s="39"/>
      <c r="AI234" s="22" t="s">
        <v>983</v>
      </c>
      <c r="AJ234" s="174" t="s">
        <v>492</v>
      </c>
    </row>
    <row r="235" spans="1:36" ht="15.45" customHeight="1">
      <c r="A235" s="168">
        <v>56109</v>
      </c>
      <c r="B235" s="39" t="s">
        <v>1396</v>
      </c>
      <c r="C235" s="5" t="s">
        <v>246</v>
      </c>
      <c r="D235" s="39" t="s">
        <v>1737</v>
      </c>
      <c r="E235" s="6" t="s">
        <v>1696</v>
      </c>
      <c r="F235" s="6" t="s">
        <v>1697</v>
      </c>
      <c r="G235" s="6">
        <v>993447245</v>
      </c>
      <c r="H235" s="18">
        <v>45610</v>
      </c>
      <c r="I235" s="21">
        <v>19.489999999999998</v>
      </c>
      <c r="J235" s="6" t="s">
        <v>373</v>
      </c>
      <c r="K235" s="15">
        <f t="shared" si="20"/>
        <v>1</v>
      </c>
      <c r="L235" s="6" t="s">
        <v>398</v>
      </c>
      <c r="M235" s="6" t="s">
        <v>6</v>
      </c>
      <c r="N235" s="6" t="b">
        <f t="shared" si="21"/>
        <v>0</v>
      </c>
      <c r="O235" s="6" t="s">
        <v>1738</v>
      </c>
      <c r="P235" s="6">
        <v>100792171</v>
      </c>
      <c r="Q235" s="6" t="s">
        <v>6</v>
      </c>
      <c r="R235" s="6" t="s">
        <v>1739</v>
      </c>
      <c r="S235" s="16">
        <f t="shared" ref="S235:S298" si="25">IF(OR(H235&lt;=0, H235=""), "",
    IF(OR(J235="1X40 RF VACIO", J235="1X40 DRY VACIO"),
        IF(L235="CUSTODIA", 25000,
            IF(OR(L235="TRASPASO", L235="MOVIMIENTO"), 18000, "")
        ),
        IF(OR(J235="1X20 RF VACIO", J235="1X20 DRY VACIO", J235="ISOTANK"),
            IF(L235="CUSTODIA", 18000,
                IF(OR(L235="TRASPASO", L235="MOVIMIENTO"), 15000, "Error en tipo de acción")
            ),
            IF(AND(OR(J235="PALLET", J235="CAJON"), L235="CUSTODIA"),
                IF(M235="SI (XL)", 7000*K235,
                    IF(M235="SI (XXL)", 9000*K235,
                        IF(M235="SI (OTRO)", "", 5000*K235)
                    )
                ),
                IF(AND(OR(J235="PALLET", J235="CAJON"),OR(L235="TRASPASO", L235="MOVIMIENTO")),
                    IF(M235="SI (XL)", 5000*K235,
                        IF(M235="SI (XXL)", 7000*K235,
                            IF(M235="SI (OTRO)", "", 3500*K235)
                        )
                    ),
                    ""
                )
            )
        )
    )
)</f>
        <v>25000</v>
      </c>
      <c r="T235" s="6" t="s">
        <v>400</v>
      </c>
      <c r="U235" s="6" t="s">
        <v>542</v>
      </c>
      <c r="V235" s="6" t="s">
        <v>1740</v>
      </c>
      <c r="W235" s="18"/>
      <c r="X235" s="78"/>
      <c r="Y235" s="8"/>
      <c r="Z235" s="8"/>
      <c r="AA235" s="8"/>
      <c r="AB235" s="8"/>
      <c r="AC235" s="6" t="str">
        <f t="shared" si="22"/>
        <v/>
      </c>
      <c r="AD235" s="23" t="str">
        <f t="shared" si="23"/>
        <v/>
      </c>
      <c r="AE235" s="23"/>
      <c r="AF235" s="17" t="str">
        <f t="shared" si="24"/>
        <v/>
      </c>
      <c r="AG235" s="6"/>
      <c r="AH235" s="39"/>
      <c r="AI235" s="22" t="s">
        <v>983</v>
      </c>
      <c r="AJ235" s="174" t="s">
        <v>492</v>
      </c>
    </row>
    <row r="236" spans="1:36" ht="15.45" customHeight="1">
      <c r="A236" s="168">
        <v>56111</v>
      </c>
      <c r="B236" s="39" t="s">
        <v>1396</v>
      </c>
      <c r="C236" s="5" t="s">
        <v>246</v>
      </c>
      <c r="D236" s="39" t="s">
        <v>1577</v>
      </c>
      <c r="E236" s="6" t="s">
        <v>1462</v>
      </c>
      <c r="F236" s="6" t="s">
        <v>1463</v>
      </c>
      <c r="G236" s="6">
        <v>979961101</v>
      </c>
      <c r="H236" s="18">
        <v>45610</v>
      </c>
      <c r="I236" s="21">
        <v>0.83402777777777781</v>
      </c>
      <c r="J236" s="6" t="s">
        <v>373</v>
      </c>
      <c r="K236" s="15">
        <f t="shared" si="20"/>
        <v>1</v>
      </c>
      <c r="L236" s="6" t="s">
        <v>398</v>
      </c>
      <c r="M236" s="6" t="s">
        <v>6</v>
      </c>
      <c r="N236" s="6" t="b">
        <f t="shared" si="21"/>
        <v>0</v>
      </c>
      <c r="O236" s="6" t="s">
        <v>1741</v>
      </c>
      <c r="P236" s="6">
        <v>100792175</v>
      </c>
      <c r="Q236" s="6" t="s">
        <v>6</v>
      </c>
      <c r="R236" s="6" t="s">
        <v>1742</v>
      </c>
      <c r="S236" s="16">
        <f t="shared" si="25"/>
        <v>25000</v>
      </c>
      <c r="T236" s="6" t="s">
        <v>400</v>
      </c>
      <c r="U236" s="6" t="s">
        <v>524</v>
      </c>
      <c r="V236" s="6" t="s">
        <v>1743</v>
      </c>
      <c r="W236" s="18"/>
      <c r="X236" s="78"/>
      <c r="Y236" s="8"/>
      <c r="Z236" s="8"/>
      <c r="AA236" s="8"/>
      <c r="AB236" s="8"/>
      <c r="AC236" s="6" t="str">
        <f t="shared" si="22"/>
        <v/>
      </c>
      <c r="AD236" s="23" t="str">
        <f t="shared" si="23"/>
        <v/>
      </c>
      <c r="AE236" s="23"/>
      <c r="AF236" s="17" t="str">
        <f t="shared" si="24"/>
        <v/>
      </c>
      <c r="AG236" s="6"/>
      <c r="AH236" s="39"/>
      <c r="AI236" s="22" t="s">
        <v>983</v>
      </c>
      <c r="AJ236" s="174" t="s">
        <v>492</v>
      </c>
    </row>
    <row r="237" spans="1:36" ht="15.45" customHeight="1">
      <c r="A237" s="168">
        <v>56113</v>
      </c>
      <c r="B237" s="39" t="s">
        <v>1396</v>
      </c>
      <c r="C237" s="5" t="s">
        <v>246</v>
      </c>
      <c r="D237" s="39" t="s">
        <v>1455</v>
      </c>
      <c r="E237" s="6" t="s">
        <v>1456</v>
      </c>
      <c r="F237" s="6" t="s">
        <v>1457</v>
      </c>
      <c r="G237" s="6">
        <v>989020821</v>
      </c>
      <c r="H237" s="18">
        <v>45610</v>
      </c>
      <c r="I237" s="21">
        <v>0.86319444444444449</v>
      </c>
      <c r="J237" s="6" t="s">
        <v>373</v>
      </c>
      <c r="K237" s="15">
        <f t="shared" si="20"/>
        <v>1</v>
      </c>
      <c r="L237" s="6" t="s">
        <v>398</v>
      </c>
      <c r="M237" s="6" t="s">
        <v>6</v>
      </c>
      <c r="N237" s="6" t="b">
        <f t="shared" si="21"/>
        <v>0</v>
      </c>
      <c r="O237" s="6" t="s">
        <v>1744</v>
      </c>
      <c r="P237" s="6">
        <v>100792204</v>
      </c>
      <c r="Q237" s="6" t="s">
        <v>6</v>
      </c>
      <c r="R237" s="6" t="s">
        <v>1745</v>
      </c>
      <c r="S237" s="16">
        <f t="shared" si="25"/>
        <v>25000</v>
      </c>
      <c r="T237" s="6" t="s">
        <v>400</v>
      </c>
      <c r="U237" s="6" t="s">
        <v>524</v>
      </c>
      <c r="V237" s="6" t="s">
        <v>1746</v>
      </c>
      <c r="W237" s="18"/>
      <c r="X237" s="78"/>
      <c r="Y237" s="8"/>
      <c r="Z237" s="8"/>
      <c r="AA237" s="8"/>
      <c r="AB237" s="8"/>
      <c r="AC237" s="6" t="str">
        <f t="shared" si="22"/>
        <v/>
      </c>
      <c r="AD237" s="23" t="str">
        <f t="shared" si="23"/>
        <v/>
      </c>
      <c r="AE237" s="23"/>
      <c r="AF237" s="17" t="str">
        <f t="shared" si="24"/>
        <v/>
      </c>
      <c r="AG237" s="6"/>
      <c r="AH237" s="39"/>
      <c r="AI237" s="22" t="s">
        <v>983</v>
      </c>
      <c r="AJ237" s="174" t="s">
        <v>492</v>
      </c>
    </row>
    <row r="238" spans="1:36" ht="15.45" customHeight="1">
      <c r="A238" s="168">
        <v>56128</v>
      </c>
      <c r="B238" s="8" t="s">
        <v>320</v>
      </c>
      <c r="C238" s="5" t="s">
        <v>321</v>
      </c>
      <c r="D238" s="46" t="s">
        <v>1113</v>
      </c>
      <c r="E238" s="27" t="s">
        <v>1114</v>
      </c>
      <c r="F238" s="29" t="s">
        <v>1115</v>
      </c>
      <c r="G238" s="27">
        <v>926464737</v>
      </c>
      <c r="H238" s="18">
        <v>45611</v>
      </c>
      <c r="I238" s="21">
        <v>0.49166666666666664</v>
      </c>
      <c r="J238" s="6" t="s">
        <v>373</v>
      </c>
      <c r="K238" s="15">
        <f t="shared" si="20"/>
        <v>1</v>
      </c>
      <c r="L238" s="6" t="s">
        <v>398</v>
      </c>
      <c r="M238" s="6" t="s">
        <v>6</v>
      </c>
      <c r="N238" s="6" t="b">
        <f t="shared" si="21"/>
        <v>0</v>
      </c>
      <c r="O238" s="6" t="s">
        <v>1747</v>
      </c>
      <c r="P238" s="6">
        <v>210877446</v>
      </c>
      <c r="Q238" s="6" t="s">
        <v>6</v>
      </c>
      <c r="R238" s="6" t="s">
        <v>1748</v>
      </c>
      <c r="S238" s="16">
        <f t="shared" si="25"/>
        <v>25000</v>
      </c>
      <c r="T238" s="6" t="s">
        <v>400</v>
      </c>
      <c r="U238" s="6" t="s">
        <v>542</v>
      </c>
      <c r="V238" s="6" t="s">
        <v>1749</v>
      </c>
      <c r="W238" s="18"/>
      <c r="X238" s="78"/>
      <c r="Y238" s="8"/>
      <c r="Z238" s="8"/>
      <c r="AA238" s="8"/>
      <c r="AB238" s="8"/>
      <c r="AC238" s="6" t="str">
        <f t="shared" si="22"/>
        <v/>
      </c>
      <c r="AD238" s="23" t="str">
        <f t="shared" si="23"/>
        <v/>
      </c>
      <c r="AE238" s="23"/>
      <c r="AF238" s="17" t="str">
        <f t="shared" si="24"/>
        <v/>
      </c>
      <c r="AG238" s="6"/>
      <c r="AH238" s="39"/>
      <c r="AI238" s="22" t="s">
        <v>558</v>
      </c>
      <c r="AJ238" s="174" t="s">
        <v>492</v>
      </c>
    </row>
    <row r="239" spans="1:36" ht="15.45" customHeight="1">
      <c r="A239" s="168">
        <v>56130</v>
      </c>
      <c r="B239" s="39" t="s">
        <v>1396</v>
      </c>
      <c r="C239" s="5" t="s">
        <v>246</v>
      </c>
      <c r="D239" s="39" t="s">
        <v>1707</v>
      </c>
      <c r="E239" s="6" t="s">
        <v>1708</v>
      </c>
      <c r="F239" s="6" t="s">
        <v>1709</v>
      </c>
      <c r="G239" s="6">
        <v>991521079</v>
      </c>
      <c r="H239" s="18">
        <v>45611</v>
      </c>
      <c r="I239" s="21">
        <v>0.49652777777777779</v>
      </c>
      <c r="J239" s="6" t="s">
        <v>373</v>
      </c>
      <c r="K239" s="15">
        <f t="shared" si="20"/>
        <v>1</v>
      </c>
      <c r="L239" s="6" t="s">
        <v>398</v>
      </c>
      <c r="M239" s="6" t="s">
        <v>6</v>
      </c>
      <c r="N239" s="6" t="b">
        <f t="shared" si="21"/>
        <v>0</v>
      </c>
      <c r="O239" s="6" t="s">
        <v>1750</v>
      </c>
      <c r="P239" s="6">
        <v>100792864</v>
      </c>
      <c r="Q239" s="6" t="s">
        <v>6</v>
      </c>
      <c r="R239" s="6" t="s">
        <v>1751</v>
      </c>
      <c r="S239" s="16">
        <f t="shared" si="25"/>
        <v>25000</v>
      </c>
      <c r="T239" s="6" t="s">
        <v>400</v>
      </c>
      <c r="U239" s="6" t="s">
        <v>542</v>
      </c>
      <c r="V239" s="6" t="s">
        <v>1752</v>
      </c>
      <c r="W239" s="18"/>
      <c r="X239" s="78"/>
      <c r="Y239" s="8"/>
      <c r="Z239" s="8"/>
      <c r="AA239" s="8"/>
      <c r="AB239" s="8"/>
      <c r="AC239" s="6" t="str">
        <f t="shared" si="22"/>
        <v/>
      </c>
      <c r="AD239" s="23" t="str">
        <f t="shared" si="23"/>
        <v/>
      </c>
      <c r="AE239" s="23"/>
      <c r="AF239" s="17" t="str">
        <f t="shared" si="24"/>
        <v/>
      </c>
      <c r="AG239" s="6"/>
      <c r="AH239" s="39"/>
      <c r="AI239" s="22" t="s">
        <v>983</v>
      </c>
      <c r="AJ239" s="174" t="s">
        <v>492</v>
      </c>
    </row>
    <row r="240" spans="1:36" ht="15.45" customHeight="1">
      <c r="A240" s="168">
        <v>56131</v>
      </c>
      <c r="B240" s="39" t="s">
        <v>245</v>
      </c>
      <c r="C240" s="5" t="s">
        <v>246</v>
      </c>
      <c r="D240" s="39" t="s">
        <v>647</v>
      </c>
      <c r="E240" s="6" t="s">
        <v>648</v>
      </c>
      <c r="F240" s="6" t="s">
        <v>649</v>
      </c>
      <c r="G240" s="6">
        <v>968566439</v>
      </c>
      <c r="H240" s="18">
        <v>45611</v>
      </c>
      <c r="I240" s="21">
        <v>0.49861111111111112</v>
      </c>
      <c r="J240" s="6" t="s">
        <v>373</v>
      </c>
      <c r="K240" s="15">
        <f t="shared" si="20"/>
        <v>1</v>
      </c>
      <c r="L240" s="6" t="s">
        <v>398</v>
      </c>
      <c r="M240" s="6" t="s">
        <v>6</v>
      </c>
      <c r="N240" s="6" t="b">
        <f t="shared" si="21"/>
        <v>1</v>
      </c>
      <c r="O240" s="6" t="s">
        <v>1753</v>
      </c>
      <c r="P240" s="6">
        <v>24781668</v>
      </c>
      <c r="Q240" s="6" t="s">
        <v>6</v>
      </c>
      <c r="R240" s="6" t="s">
        <v>1754</v>
      </c>
      <c r="S240" s="16">
        <f t="shared" si="25"/>
        <v>25000</v>
      </c>
      <c r="T240" s="6" t="s">
        <v>400</v>
      </c>
      <c r="U240" s="6" t="s">
        <v>1271</v>
      </c>
      <c r="V240" s="6" t="s">
        <v>1755</v>
      </c>
      <c r="W240" s="18">
        <v>45637</v>
      </c>
      <c r="X240" s="78">
        <v>0.52777777777777779</v>
      </c>
      <c r="Y240" s="7" t="s">
        <v>1756</v>
      </c>
      <c r="Z240" s="7" t="s">
        <v>1757</v>
      </c>
      <c r="AA240" s="7" t="s">
        <v>1758</v>
      </c>
      <c r="AB240" s="6">
        <v>965406891</v>
      </c>
      <c r="AC240" s="6">
        <f t="shared" si="22"/>
        <v>27</v>
      </c>
      <c r="AD240" s="17">
        <f t="shared" si="23"/>
        <v>126000</v>
      </c>
      <c r="AE240" s="6" t="s">
        <v>6</v>
      </c>
      <c r="AF240" s="17" t="str">
        <f t="shared" si="24"/>
        <v>NO APLICA</v>
      </c>
      <c r="AG240" s="6" t="s">
        <v>400</v>
      </c>
      <c r="AH240" s="39"/>
      <c r="AI240" s="22" t="s">
        <v>983</v>
      </c>
      <c r="AJ240" s="174" t="s">
        <v>492</v>
      </c>
    </row>
    <row r="241" spans="1:36" ht="15.45" customHeight="1">
      <c r="A241" s="168">
        <v>56132</v>
      </c>
      <c r="B241" s="8" t="s">
        <v>320</v>
      </c>
      <c r="C241" s="5" t="s">
        <v>321</v>
      </c>
      <c r="D241" s="39" t="s">
        <v>1538</v>
      </c>
      <c r="E241" s="6">
        <v>17669495</v>
      </c>
      <c r="F241" s="6" t="s">
        <v>549</v>
      </c>
      <c r="G241" s="6">
        <v>933260605</v>
      </c>
      <c r="H241" s="18">
        <v>45611</v>
      </c>
      <c r="I241" s="21">
        <v>0.50138888888888888</v>
      </c>
      <c r="J241" s="6" t="s">
        <v>373</v>
      </c>
      <c r="K241" s="15">
        <f t="shared" si="20"/>
        <v>1</v>
      </c>
      <c r="L241" s="6" t="s">
        <v>398</v>
      </c>
      <c r="M241" s="6" t="s">
        <v>6</v>
      </c>
      <c r="N241" s="6" t="b">
        <f t="shared" si="21"/>
        <v>0</v>
      </c>
      <c r="O241" s="6" t="s">
        <v>1759</v>
      </c>
      <c r="P241" s="6">
        <v>21087749</v>
      </c>
      <c r="Q241" s="6" t="s">
        <v>6</v>
      </c>
      <c r="R241" s="6" t="s">
        <v>1760</v>
      </c>
      <c r="S241" s="16">
        <f t="shared" si="25"/>
        <v>25000</v>
      </c>
      <c r="T241" s="6" t="s">
        <v>400</v>
      </c>
      <c r="U241" s="6" t="s">
        <v>542</v>
      </c>
      <c r="V241" s="6" t="s">
        <v>1761</v>
      </c>
      <c r="W241" s="18"/>
      <c r="X241" s="78"/>
      <c r="Y241" s="8"/>
      <c r="Z241" s="8"/>
      <c r="AA241" s="8"/>
      <c r="AB241" s="8"/>
      <c r="AC241" s="6" t="str">
        <f t="shared" si="22"/>
        <v/>
      </c>
      <c r="AD241" s="23" t="str">
        <f t="shared" si="23"/>
        <v/>
      </c>
      <c r="AE241" s="23"/>
      <c r="AF241" s="17" t="str">
        <f t="shared" si="24"/>
        <v/>
      </c>
      <c r="AG241" s="6"/>
      <c r="AH241" s="39"/>
      <c r="AI241" s="22" t="s">
        <v>558</v>
      </c>
      <c r="AJ241" s="174" t="s">
        <v>492</v>
      </c>
    </row>
    <row r="242" spans="1:36" ht="15.45" customHeight="1">
      <c r="A242" s="168">
        <v>56135</v>
      </c>
      <c r="B242" s="8" t="s">
        <v>320</v>
      </c>
      <c r="C242" s="5" t="s">
        <v>321</v>
      </c>
      <c r="D242" s="8" t="s">
        <v>734</v>
      </c>
      <c r="E242" s="5" t="s">
        <v>735</v>
      </c>
      <c r="F242" s="5" t="s">
        <v>736</v>
      </c>
      <c r="G242" s="5">
        <v>97326989</v>
      </c>
      <c r="H242" s="18">
        <v>45611</v>
      </c>
      <c r="I242" s="21">
        <v>0.50972222222222219</v>
      </c>
      <c r="J242" s="6" t="s">
        <v>373</v>
      </c>
      <c r="K242" s="15">
        <f t="shared" si="20"/>
        <v>1</v>
      </c>
      <c r="L242" s="6" t="s">
        <v>398</v>
      </c>
      <c r="M242" s="6" t="s">
        <v>6</v>
      </c>
      <c r="N242" s="6" t="b">
        <f t="shared" si="21"/>
        <v>0</v>
      </c>
      <c r="O242" s="6" t="s">
        <v>1762</v>
      </c>
      <c r="P242" s="6">
        <v>21087748</v>
      </c>
      <c r="Q242" s="6" t="s">
        <v>6</v>
      </c>
      <c r="R242" s="6" t="s">
        <v>1763</v>
      </c>
      <c r="S242" s="16">
        <f t="shared" si="25"/>
        <v>25000</v>
      </c>
      <c r="T242" s="6" t="s">
        <v>400</v>
      </c>
      <c r="U242" s="6" t="s">
        <v>542</v>
      </c>
      <c r="V242" s="6" t="s">
        <v>1764</v>
      </c>
      <c r="W242" s="18"/>
      <c r="X242" s="78"/>
      <c r="Y242" s="8"/>
      <c r="Z242" s="8"/>
      <c r="AA242" s="8"/>
      <c r="AB242" s="8"/>
      <c r="AC242" s="6" t="str">
        <f t="shared" si="22"/>
        <v/>
      </c>
      <c r="AD242" s="23" t="str">
        <f t="shared" si="23"/>
        <v/>
      </c>
      <c r="AE242" s="23"/>
      <c r="AF242" s="17" t="str">
        <f t="shared" si="24"/>
        <v/>
      </c>
      <c r="AG242" s="6"/>
      <c r="AH242" s="39"/>
      <c r="AI242" s="22" t="s">
        <v>558</v>
      </c>
      <c r="AJ242" s="174" t="s">
        <v>492</v>
      </c>
    </row>
    <row r="243" spans="1:36" ht="15.45" customHeight="1">
      <c r="A243" s="168">
        <v>56136</v>
      </c>
      <c r="B243" s="39" t="s">
        <v>1396</v>
      </c>
      <c r="C243" s="5" t="s">
        <v>246</v>
      </c>
      <c r="D243" s="39" t="s">
        <v>1677</v>
      </c>
      <c r="E243" s="6" t="s">
        <v>1678</v>
      </c>
      <c r="F243" s="6" t="s">
        <v>1679</v>
      </c>
      <c r="G243" s="6">
        <v>979940016</v>
      </c>
      <c r="H243" s="18">
        <v>45611</v>
      </c>
      <c r="I243" s="21">
        <v>0.5131944444444444</v>
      </c>
      <c r="J243" s="6" t="s">
        <v>373</v>
      </c>
      <c r="K243" s="15">
        <f t="shared" si="20"/>
        <v>1</v>
      </c>
      <c r="L243" s="6" t="s">
        <v>398</v>
      </c>
      <c r="M243" s="6" t="s">
        <v>6</v>
      </c>
      <c r="N243" s="6" t="b">
        <f t="shared" si="21"/>
        <v>0</v>
      </c>
      <c r="O243" s="6" t="s">
        <v>1765</v>
      </c>
      <c r="P243" s="6">
        <v>100792917</v>
      </c>
      <c r="Q243" s="6" t="s">
        <v>6</v>
      </c>
      <c r="R243" s="6" t="s">
        <v>1766</v>
      </c>
      <c r="S243" s="16">
        <f t="shared" si="25"/>
        <v>25000</v>
      </c>
      <c r="T243" s="6" t="s">
        <v>400</v>
      </c>
      <c r="U243" s="6" t="s">
        <v>542</v>
      </c>
      <c r="V243" s="6" t="s">
        <v>1767</v>
      </c>
      <c r="W243" s="18"/>
      <c r="X243" s="78"/>
      <c r="Y243" s="8"/>
      <c r="Z243" s="8"/>
      <c r="AA243" s="8"/>
      <c r="AB243" s="8"/>
      <c r="AC243" s="6" t="str">
        <f t="shared" si="22"/>
        <v/>
      </c>
      <c r="AD243" s="23" t="str">
        <f t="shared" si="23"/>
        <v/>
      </c>
      <c r="AE243" s="23"/>
      <c r="AF243" s="17" t="str">
        <f t="shared" si="24"/>
        <v/>
      </c>
      <c r="AG243" s="6"/>
      <c r="AH243" s="39"/>
      <c r="AI243" s="22" t="s">
        <v>983</v>
      </c>
      <c r="AJ243" s="174" t="s">
        <v>492</v>
      </c>
    </row>
    <row r="244" spans="1:36" ht="15.45" customHeight="1">
      <c r="A244" s="168">
        <v>56137</v>
      </c>
      <c r="B244" s="39" t="s">
        <v>1396</v>
      </c>
      <c r="C244" s="5" t="s">
        <v>246</v>
      </c>
      <c r="D244" s="39" t="s">
        <v>1768</v>
      </c>
      <c r="E244" s="6" t="s">
        <v>1769</v>
      </c>
      <c r="F244" s="6" t="s">
        <v>1770</v>
      </c>
      <c r="G244" s="6">
        <v>968555931</v>
      </c>
      <c r="H244" s="18">
        <v>45611</v>
      </c>
      <c r="I244" s="21">
        <v>0.51944444444444449</v>
      </c>
      <c r="J244" s="6" t="s">
        <v>373</v>
      </c>
      <c r="K244" s="15">
        <f t="shared" si="20"/>
        <v>1</v>
      </c>
      <c r="L244" s="6" t="s">
        <v>398</v>
      </c>
      <c r="M244" s="6" t="s">
        <v>6</v>
      </c>
      <c r="N244" s="6" t="b">
        <f t="shared" si="21"/>
        <v>0</v>
      </c>
      <c r="O244" s="6" t="s">
        <v>1771</v>
      </c>
      <c r="P244" s="6">
        <v>100792935</v>
      </c>
      <c r="Q244" s="6" t="s">
        <v>6</v>
      </c>
      <c r="R244" s="6" t="s">
        <v>1772</v>
      </c>
      <c r="S244" s="16">
        <f t="shared" si="25"/>
        <v>25000</v>
      </c>
      <c r="T244" s="6" t="s">
        <v>400</v>
      </c>
      <c r="U244" s="6" t="s">
        <v>542</v>
      </c>
      <c r="V244" s="6" t="s">
        <v>1773</v>
      </c>
      <c r="W244" s="18"/>
      <c r="X244" s="78"/>
      <c r="Y244" s="8"/>
      <c r="Z244" s="8"/>
      <c r="AA244" s="8"/>
      <c r="AB244" s="8"/>
      <c r="AC244" s="6" t="str">
        <f t="shared" si="22"/>
        <v/>
      </c>
      <c r="AD244" s="23" t="str">
        <f t="shared" si="23"/>
        <v/>
      </c>
      <c r="AE244" s="23"/>
      <c r="AF244" s="17" t="str">
        <f t="shared" si="24"/>
        <v/>
      </c>
      <c r="AG244" s="6"/>
      <c r="AH244" s="39"/>
      <c r="AI244" s="22" t="s">
        <v>983</v>
      </c>
      <c r="AJ244" s="174" t="s">
        <v>492</v>
      </c>
    </row>
    <row r="245" spans="1:36" ht="15.45" customHeight="1">
      <c r="A245" s="168">
        <v>56138</v>
      </c>
      <c r="B245" s="39" t="s">
        <v>1396</v>
      </c>
      <c r="C245" s="5" t="s">
        <v>246</v>
      </c>
      <c r="D245" s="39" t="s">
        <v>817</v>
      </c>
      <c r="E245" s="6" t="s">
        <v>699</v>
      </c>
      <c r="F245" s="6" t="s">
        <v>700</v>
      </c>
      <c r="G245" s="6">
        <v>947974081</v>
      </c>
      <c r="H245" s="18">
        <v>45611</v>
      </c>
      <c r="I245" s="21">
        <v>0.53055555555555556</v>
      </c>
      <c r="J245" s="6" t="s">
        <v>373</v>
      </c>
      <c r="K245" s="15">
        <f t="shared" si="20"/>
        <v>1</v>
      </c>
      <c r="L245" s="6" t="s">
        <v>398</v>
      </c>
      <c r="M245" s="6" t="s">
        <v>6</v>
      </c>
      <c r="N245" s="6" t="b">
        <f t="shared" si="21"/>
        <v>0</v>
      </c>
      <c r="O245" s="6" t="s">
        <v>1774</v>
      </c>
      <c r="P245" s="6">
        <v>100792964</v>
      </c>
      <c r="Q245" s="6" t="s">
        <v>6</v>
      </c>
      <c r="R245" s="6" t="s">
        <v>1775</v>
      </c>
      <c r="S245" s="16">
        <f t="shared" si="25"/>
        <v>25000</v>
      </c>
      <c r="T245" s="6" t="s">
        <v>400</v>
      </c>
      <c r="U245" s="6" t="s">
        <v>542</v>
      </c>
      <c r="V245" s="6" t="s">
        <v>1776</v>
      </c>
      <c r="W245" s="18"/>
      <c r="X245" s="78"/>
      <c r="Y245" s="8"/>
      <c r="Z245" s="8"/>
      <c r="AA245" s="8"/>
      <c r="AB245" s="8"/>
      <c r="AC245" s="6" t="str">
        <f t="shared" si="22"/>
        <v/>
      </c>
      <c r="AD245" s="23" t="str">
        <f t="shared" si="23"/>
        <v/>
      </c>
      <c r="AE245" s="23"/>
      <c r="AF245" s="17" t="str">
        <f t="shared" si="24"/>
        <v/>
      </c>
      <c r="AG245" s="6"/>
      <c r="AH245" s="39"/>
      <c r="AI245" s="22" t="s">
        <v>983</v>
      </c>
      <c r="AJ245" s="174" t="s">
        <v>492</v>
      </c>
    </row>
    <row r="246" spans="1:36" ht="15.45" customHeight="1">
      <c r="A246" s="168">
        <v>56139</v>
      </c>
      <c r="B246" s="39" t="s">
        <v>1396</v>
      </c>
      <c r="C246" s="5" t="s">
        <v>246</v>
      </c>
      <c r="D246" s="39" t="s">
        <v>817</v>
      </c>
      <c r="E246" s="6" t="s">
        <v>818</v>
      </c>
      <c r="F246" s="6" t="s">
        <v>819</v>
      </c>
      <c r="G246" s="6">
        <v>955172412</v>
      </c>
      <c r="H246" s="18">
        <v>45611</v>
      </c>
      <c r="I246" s="21">
        <v>0.53194444444444444</v>
      </c>
      <c r="J246" s="6" t="s">
        <v>373</v>
      </c>
      <c r="K246" s="15">
        <f t="shared" si="20"/>
        <v>1</v>
      </c>
      <c r="L246" s="6" t="s">
        <v>398</v>
      </c>
      <c r="M246" s="6" t="s">
        <v>6</v>
      </c>
      <c r="N246" s="6" t="b">
        <f t="shared" si="21"/>
        <v>0</v>
      </c>
      <c r="O246" s="6" t="s">
        <v>1777</v>
      </c>
      <c r="P246" s="6">
        <v>100792971</v>
      </c>
      <c r="Q246" s="6" t="s">
        <v>6</v>
      </c>
      <c r="R246" s="6" t="s">
        <v>1778</v>
      </c>
      <c r="S246" s="16">
        <f t="shared" si="25"/>
        <v>25000</v>
      </c>
      <c r="T246" s="6" t="s">
        <v>400</v>
      </c>
      <c r="U246" s="6" t="s">
        <v>542</v>
      </c>
      <c r="V246" s="6" t="s">
        <v>1779</v>
      </c>
      <c r="W246" s="18"/>
      <c r="X246" s="78"/>
      <c r="Y246" s="8"/>
      <c r="Z246" s="8"/>
      <c r="AA246" s="8"/>
      <c r="AB246" s="8"/>
      <c r="AC246" s="6" t="str">
        <f t="shared" si="22"/>
        <v/>
      </c>
      <c r="AD246" s="23" t="str">
        <f t="shared" si="23"/>
        <v/>
      </c>
      <c r="AE246" s="23"/>
      <c r="AF246" s="17" t="str">
        <f t="shared" si="24"/>
        <v/>
      </c>
      <c r="AG246" s="6"/>
      <c r="AH246" s="39"/>
      <c r="AI246" s="22" t="s">
        <v>983</v>
      </c>
      <c r="AJ246" s="174" t="s">
        <v>492</v>
      </c>
    </row>
    <row r="247" spans="1:36" ht="15.45" customHeight="1">
      <c r="A247" s="168">
        <v>56144</v>
      </c>
      <c r="B247" s="39" t="s">
        <v>245</v>
      </c>
      <c r="C247" s="5" t="s">
        <v>246</v>
      </c>
      <c r="D247" s="39" t="s">
        <v>1707</v>
      </c>
      <c r="E247" s="6" t="s">
        <v>1708</v>
      </c>
      <c r="F247" s="6" t="s">
        <v>1709</v>
      </c>
      <c r="G247" s="6">
        <v>991521079</v>
      </c>
      <c r="H247" s="18">
        <v>45611</v>
      </c>
      <c r="I247" s="21">
        <v>0.55486111111111114</v>
      </c>
      <c r="J247" s="6" t="s">
        <v>373</v>
      </c>
      <c r="K247" s="15">
        <f t="shared" si="20"/>
        <v>1</v>
      </c>
      <c r="L247" s="6" t="s">
        <v>398</v>
      </c>
      <c r="M247" s="6" t="s">
        <v>6</v>
      </c>
      <c r="N247" s="6" t="b">
        <f t="shared" si="21"/>
        <v>1</v>
      </c>
      <c r="O247" s="6" t="s">
        <v>1780</v>
      </c>
      <c r="P247" s="6">
        <v>24781815</v>
      </c>
      <c r="Q247" s="6" t="s">
        <v>6</v>
      </c>
      <c r="R247" s="6" t="s">
        <v>1781</v>
      </c>
      <c r="S247" s="16">
        <f t="shared" si="25"/>
        <v>25000</v>
      </c>
      <c r="T247" s="6" t="s">
        <v>400</v>
      </c>
      <c r="U247" s="6" t="s">
        <v>759</v>
      </c>
      <c r="V247" s="6" t="s">
        <v>1782</v>
      </c>
      <c r="W247" s="18">
        <v>45637</v>
      </c>
      <c r="X247" s="78">
        <v>0.5229166666666667</v>
      </c>
      <c r="Y247" s="65" t="s">
        <v>1783</v>
      </c>
      <c r="Z247" s="6" t="s">
        <v>1784</v>
      </c>
      <c r="AA247" s="65" t="s">
        <v>1785</v>
      </c>
      <c r="AB247" s="6">
        <v>950664007</v>
      </c>
      <c r="AC247" s="6">
        <f t="shared" si="22"/>
        <v>27</v>
      </c>
      <c r="AD247" s="17">
        <f t="shared" si="23"/>
        <v>126000</v>
      </c>
      <c r="AE247" s="6" t="s">
        <v>6</v>
      </c>
      <c r="AF247" s="17" t="str">
        <f t="shared" si="24"/>
        <v>NO APLICA</v>
      </c>
      <c r="AG247" s="6" t="s">
        <v>400</v>
      </c>
      <c r="AH247" s="39"/>
      <c r="AI247" s="22" t="s">
        <v>983</v>
      </c>
      <c r="AJ247" s="174" t="s">
        <v>492</v>
      </c>
    </row>
    <row r="248" spans="1:36" ht="15.45" customHeight="1">
      <c r="A248" s="168">
        <v>56147</v>
      </c>
      <c r="B248" s="39" t="s">
        <v>1396</v>
      </c>
      <c r="C248" s="5" t="s">
        <v>246</v>
      </c>
      <c r="D248" s="39" t="s">
        <v>1689</v>
      </c>
      <c r="E248" s="6" t="s">
        <v>1690</v>
      </c>
      <c r="F248" s="6" t="s">
        <v>1691</v>
      </c>
      <c r="G248" s="6">
        <v>993480204</v>
      </c>
      <c r="H248" s="18">
        <v>45611</v>
      </c>
      <c r="I248" s="21">
        <v>0.56736111111111109</v>
      </c>
      <c r="J248" s="6" t="s">
        <v>373</v>
      </c>
      <c r="K248" s="15">
        <f t="shared" si="20"/>
        <v>1</v>
      </c>
      <c r="L248" s="6" t="s">
        <v>398</v>
      </c>
      <c r="M248" s="6" t="s">
        <v>6</v>
      </c>
      <c r="N248" s="6" t="b">
        <f t="shared" si="21"/>
        <v>0</v>
      </c>
      <c r="O248" s="6" t="s">
        <v>1786</v>
      </c>
      <c r="P248" s="6">
        <v>100793039</v>
      </c>
      <c r="Q248" s="6" t="s">
        <v>6</v>
      </c>
      <c r="R248" s="6" t="s">
        <v>1787</v>
      </c>
      <c r="S248" s="16">
        <f t="shared" si="25"/>
        <v>25000</v>
      </c>
      <c r="T248" s="6" t="s">
        <v>400</v>
      </c>
      <c r="U248" s="6" t="s">
        <v>547</v>
      </c>
      <c r="V248" s="6" t="s">
        <v>1788</v>
      </c>
      <c r="W248" s="18"/>
      <c r="X248" s="78"/>
      <c r="Y248" s="8"/>
      <c r="Z248" s="8"/>
      <c r="AA248" s="8"/>
      <c r="AB248" s="8"/>
      <c r="AC248" s="6" t="str">
        <f t="shared" si="22"/>
        <v/>
      </c>
      <c r="AD248" s="23" t="str">
        <f t="shared" si="23"/>
        <v/>
      </c>
      <c r="AE248" s="23"/>
      <c r="AF248" s="17" t="str">
        <f t="shared" si="24"/>
        <v/>
      </c>
      <c r="AG248" s="6"/>
      <c r="AH248" s="39"/>
      <c r="AI248" s="22" t="s">
        <v>983</v>
      </c>
      <c r="AJ248" s="174" t="s">
        <v>492</v>
      </c>
    </row>
    <row r="249" spans="1:36" ht="15.45" customHeight="1">
      <c r="A249" s="168">
        <v>56149</v>
      </c>
      <c r="B249" s="39" t="s">
        <v>1396</v>
      </c>
      <c r="C249" s="5" t="s">
        <v>246</v>
      </c>
      <c r="D249" s="39" t="s">
        <v>1789</v>
      </c>
      <c r="E249" s="6" t="s">
        <v>1790</v>
      </c>
      <c r="F249" s="6" t="s">
        <v>1791</v>
      </c>
      <c r="G249" s="6">
        <v>932139395</v>
      </c>
      <c r="H249" s="18">
        <v>45611</v>
      </c>
      <c r="I249" s="21">
        <v>0.58125000000000004</v>
      </c>
      <c r="J249" s="6" t="s">
        <v>373</v>
      </c>
      <c r="K249" s="15">
        <f t="shared" si="20"/>
        <v>1</v>
      </c>
      <c r="L249" s="6" t="s">
        <v>398</v>
      </c>
      <c r="M249" s="6" t="s">
        <v>6</v>
      </c>
      <c r="N249" s="6" t="b">
        <f t="shared" si="21"/>
        <v>0</v>
      </c>
      <c r="O249" s="6" t="s">
        <v>1792</v>
      </c>
      <c r="P249" s="6">
        <v>100793049</v>
      </c>
      <c r="Q249" s="6" t="s">
        <v>6</v>
      </c>
      <c r="R249" s="6" t="s">
        <v>1793</v>
      </c>
      <c r="S249" s="16">
        <f t="shared" si="25"/>
        <v>25000</v>
      </c>
      <c r="T249" s="6" t="s">
        <v>400</v>
      </c>
      <c r="U249" s="6" t="s">
        <v>547</v>
      </c>
      <c r="V249" s="6" t="s">
        <v>1794</v>
      </c>
      <c r="W249" s="18"/>
      <c r="X249" s="78"/>
      <c r="Y249" s="8"/>
      <c r="Z249" s="8"/>
      <c r="AA249" s="8"/>
      <c r="AB249" s="8"/>
      <c r="AC249" s="6" t="str">
        <f t="shared" si="22"/>
        <v/>
      </c>
      <c r="AD249" s="23" t="str">
        <f t="shared" si="23"/>
        <v/>
      </c>
      <c r="AE249" s="23"/>
      <c r="AF249" s="17" t="str">
        <f t="shared" si="24"/>
        <v/>
      </c>
      <c r="AG249" s="6"/>
      <c r="AH249" s="39"/>
      <c r="AI249" s="22" t="s">
        <v>983</v>
      </c>
      <c r="AJ249" s="174" t="s">
        <v>492</v>
      </c>
    </row>
    <row r="250" spans="1:36" ht="15.45" customHeight="1">
      <c r="A250" s="168">
        <v>56150</v>
      </c>
      <c r="B250" s="39" t="s">
        <v>1396</v>
      </c>
      <c r="C250" s="5" t="s">
        <v>246</v>
      </c>
      <c r="D250" s="39" t="s">
        <v>1695</v>
      </c>
      <c r="E250" s="6" t="s">
        <v>1696</v>
      </c>
      <c r="F250" s="6" t="s">
        <v>1697</v>
      </c>
      <c r="G250" s="6">
        <v>993447245</v>
      </c>
      <c r="H250" s="18">
        <v>45611</v>
      </c>
      <c r="I250" s="21">
        <v>0.58472222222222225</v>
      </c>
      <c r="J250" s="6" t="s">
        <v>373</v>
      </c>
      <c r="K250" s="15">
        <f t="shared" si="20"/>
        <v>1</v>
      </c>
      <c r="L250" s="6" t="s">
        <v>398</v>
      </c>
      <c r="M250" s="6" t="s">
        <v>6</v>
      </c>
      <c r="N250" s="6" t="b">
        <f t="shared" si="21"/>
        <v>0</v>
      </c>
      <c r="O250" s="6" t="s">
        <v>1795</v>
      </c>
      <c r="P250" s="6">
        <v>100793054</v>
      </c>
      <c r="Q250" s="6" t="s">
        <v>6</v>
      </c>
      <c r="R250" s="6" t="s">
        <v>1796</v>
      </c>
      <c r="S250" s="16">
        <f t="shared" si="25"/>
        <v>25000</v>
      </c>
      <c r="T250" s="6" t="s">
        <v>400</v>
      </c>
      <c r="U250" s="6" t="s">
        <v>547</v>
      </c>
      <c r="V250" s="6" t="s">
        <v>1797</v>
      </c>
      <c r="W250" s="18"/>
      <c r="X250" s="78"/>
      <c r="Y250" s="8"/>
      <c r="Z250" s="8"/>
      <c r="AA250" s="8"/>
      <c r="AB250" s="8"/>
      <c r="AC250" s="6" t="str">
        <f t="shared" si="22"/>
        <v/>
      </c>
      <c r="AD250" s="23" t="str">
        <f t="shared" si="23"/>
        <v/>
      </c>
      <c r="AE250" s="23"/>
      <c r="AF250" s="17" t="str">
        <f t="shared" si="24"/>
        <v/>
      </c>
      <c r="AG250" s="6"/>
      <c r="AH250" s="39"/>
      <c r="AI250" s="22" t="s">
        <v>983</v>
      </c>
      <c r="AJ250" s="174" t="s">
        <v>492</v>
      </c>
    </row>
    <row r="251" spans="1:36" ht="15.45" customHeight="1">
      <c r="A251" s="168">
        <v>56153</v>
      </c>
      <c r="B251" s="39" t="s">
        <v>245</v>
      </c>
      <c r="C251" s="5" t="s">
        <v>246</v>
      </c>
      <c r="D251" s="39" t="s">
        <v>1768</v>
      </c>
      <c r="E251" s="6" t="s">
        <v>1769</v>
      </c>
      <c r="F251" s="6" t="s">
        <v>1770</v>
      </c>
      <c r="G251" s="6">
        <v>968555931</v>
      </c>
      <c r="H251" s="18">
        <v>45611</v>
      </c>
      <c r="I251" s="21">
        <v>0.59513888888888888</v>
      </c>
      <c r="J251" s="6" t="s">
        <v>373</v>
      </c>
      <c r="K251" s="15">
        <f t="shared" si="20"/>
        <v>1</v>
      </c>
      <c r="L251" s="6" t="s">
        <v>398</v>
      </c>
      <c r="M251" s="6" t="s">
        <v>6</v>
      </c>
      <c r="N251" s="6" t="b">
        <f t="shared" si="21"/>
        <v>0</v>
      </c>
      <c r="O251" s="6" t="s">
        <v>1798</v>
      </c>
      <c r="P251" s="6">
        <v>24781856</v>
      </c>
      <c r="Q251" s="6" t="s">
        <v>6</v>
      </c>
      <c r="R251" s="6" t="s">
        <v>1799</v>
      </c>
      <c r="S251" s="16">
        <f t="shared" si="25"/>
        <v>25000</v>
      </c>
      <c r="T251" s="6" t="s">
        <v>400</v>
      </c>
      <c r="U251" s="6" t="s">
        <v>759</v>
      </c>
      <c r="V251" s="6" t="s">
        <v>1800</v>
      </c>
      <c r="W251" s="18">
        <v>45637</v>
      </c>
      <c r="X251" s="78">
        <v>0.51875000000000004</v>
      </c>
      <c r="Y251" s="48" t="s">
        <v>1801</v>
      </c>
      <c r="Z251" s="25" t="s">
        <v>1802</v>
      </c>
      <c r="AA251" s="24" t="s">
        <v>1803</v>
      </c>
      <c r="AB251" s="24">
        <v>992506882</v>
      </c>
      <c r="AC251" s="6">
        <f t="shared" si="22"/>
        <v>27</v>
      </c>
      <c r="AD251" s="17">
        <f t="shared" si="23"/>
        <v>126000</v>
      </c>
      <c r="AE251" s="6" t="s">
        <v>6</v>
      </c>
      <c r="AF251" s="17" t="str">
        <f t="shared" si="24"/>
        <v>NO APLICA</v>
      </c>
      <c r="AG251" s="6" t="s">
        <v>400</v>
      </c>
      <c r="AH251" s="39"/>
      <c r="AI251" s="22" t="s">
        <v>983</v>
      </c>
      <c r="AJ251" s="174" t="s">
        <v>492</v>
      </c>
    </row>
    <row r="252" spans="1:36" ht="15.45" customHeight="1">
      <c r="A252" s="168">
        <v>56155</v>
      </c>
      <c r="B252" s="8" t="s">
        <v>320</v>
      </c>
      <c r="C252" s="5" t="s">
        <v>321</v>
      </c>
      <c r="D252" s="39" t="s">
        <v>568</v>
      </c>
      <c r="E252" s="6" t="s">
        <v>569</v>
      </c>
      <c r="F252" s="6" t="s">
        <v>570</v>
      </c>
      <c r="G252" s="6">
        <v>947401808</v>
      </c>
      <c r="H252" s="18">
        <v>45611</v>
      </c>
      <c r="I252" s="21">
        <v>0.62708333333333333</v>
      </c>
      <c r="J252" s="6" t="s">
        <v>373</v>
      </c>
      <c r="K252" s="15">
        <f t="shared" si="20"/>
        <v>1</v>
      </c>
      <c r="L252" s="6" t="s">
        <v>398</v>
      </c>
      <c r="M252" s="6" t="s">
        <v>6</v>
      </c>
      <c r="N252" s="6" t="b">
        <f t="shared" si="21"/>
        <v>0</v>
      </c>
      <c r="O252" s="6" t="s">
        <v>1804</v>
      </c>
      <c r="P252" s="6">
        <v>21087810</v>
      </c>
      <c r="Q252" s="6" t="s">
        <v>6</v>
      </c>
      <c r="R252" s="6" t="s">
        <v>1805</v>
      </c>
      <c r="S252" s="16">
        <f t="shared" si="25"/>
        <v>25000</v>
      </c>
      <c r="T252" s="6" t="s">
        <v>400</v>
      </c>
      <c r="U252" s="6" t="s">
        <v>542</v>
      </c>
      <c r="V252" s="6" t="s">
        <v>1806</v>
      </c>
      <c r="W252" s="18"/>
      <c r="X252" s="78"/>
      <c r="Y252" s="8"/>
      <c r="Z252" s="8"/>
      <c r="AA252" s="8"/>
      <c r="AB252" s="8"/>
      <c r="AC252" s="6" t="str">
        <f t="shared" si="22"/>
        <v/>
      </c>
      <c r="AD252" s="23" t="str">
        <f t="shared" si="23"/>
        <v/>
      </c>
      <c r="AE252" s="23"/>
      <c r="AF252" s="17" t="str">
        <f t="shared" si="24"/>
        <v/>
      </c>
      <c r="AG252" s="6"/>
      <c r="AH252" s="39"/>
      <c r="AI252" s="22" t="s">
        <v>558</v>
      </c>
      <c r="AJ252" s="174" t="s">
        <v>492</v>
      </c>
    </row>
    <row r="253" spans="1:36" ht="15.45" customHeight="1">
      <c r="A253" s="168">
        <v>56157</v>
      </c>
      <c r="B253" s="8" t="s">
        <v>320</v>
      </c>
      <c r="C253" s="5" t="s">
        <v>321</v>
      </c>
      <c r="D253" s="39" t="s">
        <v>1140</v>
      </c>
      <c r="E253" s="6" t="s">
        <v>1141</v>
      </c>
      <c r="F253" s="6" t="s">
        <v>1142</v>
      </c>
      <c r="G253" s="6">
        <v>950402989</v>
      </c>
      <c r="H253" s="18">
        <v>45611</v>
      </c>
      <c r="I253" s="21">
        <v>0.6333333333333333</v>
      </c>
      <c r="J253" s="6" t="s">
        <v>373</v>
      </c>
      <c r="K253" s="15">
        <f t="shared" si="20"/>
        <v>1</v>
      </c>
      <c r="L253" s="6" t="s">
        <v>398</v>
      </c>
      <c r="M253" s="6" t="s">
        <v>6</v>
      </c>
      <c r="N253" s="6" t="b">
        <f t="shared" si="21"/>
        <v>0</v>
      </c>
      <c r="O253" s="6" t="s">
        <v>1807</v>
      </c>
      <c r="P253" s="6">
        <v>21087811</v>
      </c>
      <c r="Q253" s="6" t="s">
        <v>6</v>
      </c>
      <c r="R253" s="6" t="s">
        <v>1808</v>
      </c>
      <c r="S253" s="16">
        <f t="shared" si="25"/>
        <v>25000</v>
      </c>
      <c r="T253" s="6" t="s">
        <v>400</v>
      </c>
      <c r="U253" s="6" t="s">
        <v>542</v>
      </c>
      <c r="V253" s="6" t="s">
        <v>1809</v>
      </c>
      <c r="W253" s="18"/>
      <c r="X253" s="78"/>
      <c r="Y253" s="8"/>
      <c r="Z253" s="8"/>
      <c r="AA253" s="8"/>
      <c r="AB253" s="8"/>
      <c r="AC253" s="6" t="str">
        <f t="shared" si="22"/>
        <v/>
      </c>
      <c r="AD253" s="23" t="str">
        <f t="shared" si="23"/>
        <v/>
      </c>
      <c r="AE253" s="23"/>
      <c r="AF253" s="17" t="str">
        <f t="shared" si="24"/>
        <v/>
      </c>
      <c r="AG253" s="6"/>
      <c r="AH253" s="39"/>
      <c r="AI253" s="22" t="s">
        <v>558</v>
      </c>
      <c r="AJ253" s="174" t="s">
        <v>492</v>
      </c>
    </row>
    <row r="254" spans="1:36" ht="15.45" customHeight="1">
      <c r="A254" s="168">
        <v>56158</v>
      </c>
      <c r="B254" s="8" t="s">
        <v>320</v>
      </c>
      <c r="C254" s="5" t="s">
        <v>321</v>
      </c>
      <c r="D254" s="39" t="s">
        <v>830</v>
      </c>
      <c r="E254" s="6" t="s">
        <v>831</v>
      </c>
      <c r="F254" s="6" t="s">
        <v>832</v>
      </c>
      <c r="G254" s="6">
        <v>998794226</v>
      </c>
      <c r="H254" s="18">
        <v>45611</v>
      </c>
      <c r="I254" s="21">
        <v>0.63888888888888884</v>
      </c>
      <c r="J254" s="6" t="s">
        <v>373</v>
      </c>
      <c r="K254" s="15">
        <f t="shared" si="20"/>
        <v>1</v>
      </c>
      <c r="L254" s="6" t="s">
        <v>398</v>
      </c>
      <c r="M254" s="6" t="s">
        <v>6</v>
      </c>
      <c r="N254" s="6" t="b">
        <f t="shared" si="21"/>
        <v>0</v>
      </c>
      <c r="O254" s="6" t="s">
        <v>1810</v>
      </c>
      <c r="P254" s="6">
        <v>21087812</v>
      </c>
      <c r="Q254" s="6" t="s">
        <v>6</v>
      </c>
      <c r="R254" s="6" t="s">
        <v>1811</v>
      </c>
      <c r="S254" s="16">
        <f t="shared" si="25"/>
        <v>25000</v>
      </c>
      <c r="T254" s="6" t="s">
        <v>400</v>
      </c>
      <c r="U254" s="6" t="s">
        <v>542</v>
      </c>
      <c r="V254" s="6" t="s">
        <v>1812</v>
      </c>
      <c r="W254" s="18"/>
      <c r="X254" s="78"/>
      <c r="Y254" s="8"/>
      <c r="Z254" s="8"/>
      <c r="AA254" s="8"/>
      <c r="AB254" s="8"/>
      <c r="AC254" s="6" t="str">
        <f t="shared" si="22"/>
        <v/>
      </c>
      <c r="AD254" s="23" t="str">
        <f t="shared" si="23"/>
        <v/>
      </c>
      <c r="AE254" s="23"/>
      <c r="AF254" s="17" t="str">
        <f t="shared" si="24"/>
        <v/>
      </c>
      <c r="AG254" s="6"/>
      <c r="AH254" s="39"/>
      <c r="AI254" s="22" t="s">
        <v>558</v>
      </c>
      <c r="AJ254" s="174" t="s">
        <v>492</v>
      </c>
    </row>
    <row r="255" spans="1:36" ht="15.45" customHeight="1">
      <c r="A255" s="168">
        <v>56159</v>
      </c>
      <c r="B255" s="8" t="s">
        <v>320</v>
      </c>
      <c r="C255" s="5" t="s">
        <v>321</v>
      </c>
      <c r="D255" s="39" t="s">
        <v>1813</v>
      </c>
      <c r="E255" s="6" t="s">
        <v>1814</v>
      </c>
      <c r="F255" s="6" t="s">
        <v>1815</v>
      </c>
      <c r="G255" s="6">
        <v>988775128</v>
      </c>
      <c r="H255" s="18">
        <v>45611</v>
      </c>
      <c r="I255" s="21">
        <v>0.64236111111111116</v>
      </c>
      <c r="J255" s="6" t="s">
        <v>373</v>
      </c>
      <c r="K255" s="15">
        <f t="shared" si="20"/>
        <v>1</v>
      </c>
      <c r="L255" s="6" t="s">
        <v>398</v>
      </c>
      <c r="M255" s="6" t="s">
        <v>6</v>
      </c>
      <c r="N255" s="6" t="b">
        <f t="shared" si="21"/>
        <v>0</v>
      </c>
      <c r="O255" s="6" t="s">
        <v>1816</v>
      </c>
      <c r="P255" s="6">
        <v>21087814</v>
      </c>
      <c r="Q255" s="6" t="s">
        <v>6</v>
      </c>
      <c r="R255" s="6" t="s">
        <v>1817</v>
      </c>
      <c r="S255" s="16">
        <f t="shared" si="25"/>
        <v>25000</v>
      </c>
      <c r="T255" s="6" t="s">
        <v>400</v>
      </c>
      <c r="U255" s="6" t="s">
        <v>542</v>
      </c>
      <c r="V255" s="6" t="s">
        <v>1818</v>
      </c>
      <c r="W255" s="18"/>
      <c r="X255" s="78"/>
      <c r="Y255" s="8"/>
      <c r="Z255" s="8"/>
      <c r="AA255" s="8"/>
      <c r="AB255" s="8"/>
      <c r="AC255" s="6" t="str">
        <f t="shared" si="22"/>
        <v/>
      </c>
      <c r="AD255" s="23" t="str">
        <f t="shared" si="23"/>
        <v/>
      </c>
      <c r="AE255" s="23"/>
      <c r="AF255" s="17" t="str">
        <f t="shared" si="24"/>
        <v/>
      </c>
      <c r="AG255" s="6"/>
      <c r="AH255" s="39"/>
      <c r="AI255" s="22" t="s">
        <v>558</v>
      </c>
      <c r="AJ255" s="174" t="s">
        <v>492</v>
      </c>
    </row>
    <row r="256" spans="1:36" ht="15.45" customHeight="1">
      <c r="A256" s="168">
        <v>56160</v>
      </c>
      <c r="B256" s="39" t="s">
        <v>1396</v>
      </c>
      <c r="C256" s="5" t="s">
        <v>246</v>
      </c>
      <c r="D256" s="39" t="s">
        <v>817</v>
      </c>
      <c r="E256" s="6" t="s">
        <v>699</v>
      </c>
      <c r="F256" s="6" t="s">
        <v>700</v>
      </c>
      <c r="G256" s="6">
        <v>947974081</v>
      </c>
      <c r="H256" s="18">
        <v>45611</v>
      </c>
      <c r="I256" s="21">
        <v>0.64513888888888893</v>
      </c>
      <c r="J256" s="6" t="s">
        <v>373</v>
      </c>
      <c r="K256" s="15">
        <f t="shared" si="20"/>
        <v>1</v>
      </c>
      <c r="L256" s="6" t="s">
        <v>398</v>
      </c>
      <c r="M256" s="6" t="s">
        <v>6</v>
      </c>
      <c r="N256" s="6" t="b">
        <f t="shared" si="21"/>
        <v>0</v>
      </c>
      <c r="O256" s="6" t="s">
        <v>1819</v>
      </c>
      <c r="P256" s="6">
        <v>100793146</v>
      </c>
      <c r="Q256" s="6" t="s">
        <v>6</v>
      </c>
      <c r="R256" s="6" t="s">
        <v>1820</v>
      </c>
      <c r="S256" s="16">
        <f t="shared" si="25"/>
        <v>25000</v>
      </c>
      <c r="T256" s="6" t="s">
        <v>400</v>
      </c>
      <c r="U256" s="6" t="s">
        <v>542</v>
      </c>
      <c r="V256" s="6" t="s">
        <v>1821</v>
      </c>
      <c r="W256" s="18"/>
      <c r="X256" s="78"/>
      <c r="Y256" s="8"/>
      <c r="Z256" s="8"/>
      <c r="AA256" s="8"/>
      <c r="AB256" s="8"/>
      <c r="AC256" s="6" t="str">
        <f t="shared" si="22"/>
        <v/>
      </c>
      <c r="AD256" s="23" t="str">
        <f t="shared" si="23"/>
        <v/>
      </c>
      <c r="AE256" s="23"/>
      <c r="AF256" s="17" t="str">
        <f t="shared" si="24"/>
        <v/>
      </c>
      <c r="AG256" s="6"/>
      <c r="AH256" s="39"/>
      <c r="AI256" s="22" t="s">
        <v>983</v>
      </c>
      <c r="AJ256" s="174" t="s">
        <v>492</v>
      </c>
    </row>
    <row r="257" spans="1:36" ht="15.45" customHeight="1">
      <c r="A257" s="168">
        <v>56161</v>
      </c>
      <c r="B257" s="39" t="s">
        <v>1396</v>
      </c>
      <c r="C257" s="5" t="s">
        <v>246</v>
      </c>
      <c r="D257" s="39" t="s">
        <v>817</v>
      </c>
      <c r="E257" s="6" t="s">
        <v>818</v>
      </c>
      <c r="F257" s="6" t="s">
        <v>819</v>
      </c>
      <c r="G257" s="6">
        <v>955172412</v>
      </c>
      <c r="H257" s="18">
        <v>45611</v>
      </c>
      <c r="I257" s="21">
        <v>0.6479166666666667</v>
      </c>
      <c r="J257" s="6" t="s">
        <v>373</v>
      </c>
      <c r="K257" s="15">
        <f t="shared" si="20"/>
        <v>1</v>
      </c>
      <c r="L257" s="6" t="s">
        <v>398</v>
      </c>
      <c r="M257" s="6" t="s">
        <v>6</v>
      </c>
      <c r="N257" s="6" t="b">
        <f t="shared" si="21"/>
        <v>0</v>
      </c>
      <c r="O257" s="6" t="s">
        <v>1822</v>
      </c>
      <c r="P257" s="6">
        <v>100793149</v>
      </c>
      <c r="Q257" s="6" t="s">
        <v>6</v>
      </c>
      <c r="R257" s="6" t="s">
        <v>1823</v>
      </c>
      <c r="S257" s="16">
        <f t="shared" si="25"/>
        <v>25000</v>
      </c>
      <c r="T257" s="6" t="s">
        <v>400</v>
      </c>
      <c r="U257" s="6" t="s">
        <v>542</v>
      </c>
      <c r="V257" s="6" t="s">
        <v>1824</v>
      </c>
      <c r="W257" s="18"/>
      <c r="X257" s="78"/>
      <c r="Y257" s="8"/>
      <c r="Z257" s="8"/>
      <c r="AA257" s="8"/>
      <c r="AB257" s="8"/>
      <c r="AC257" s="6" t="str">
        <f t="shared" si="22"/>
        <v/>
      </c>
      <c r="AD257" s="23" t="str">
        <f t="shared" si="23"/>
        <v/>
      </c>
      <c r="AE257" s="23"/>
      <c r="AF257" s="17" t="str">
        <f t="shared" si="24"/>
        <v/>
      </c>
      <c r="AG257" s="6"/>
      <c r="AH257" s="39"/>
      <c r="AI257" s="22" t="s">
        <v>983</v>
      </c>
      <c r="AJ257" s="174" t="s">
        <v>492</v>
      </c>
    </row>
    <row r="258" spans="1:36" ht="15.45" customHeight="1">
      <c r="A258" s="168">
        <v>56162</v>
      </c>
      <c r="B258" s="39" t="s">
        <v>1396</v>
      </c>
      <c r="C258" s="5" t="s">
        <v>246</v>
      </c>
      <c r="D258" s="39" t="s">
        <v>1476</v>
      </c>
      <c r="E258" s="6" t="s">
        <v>1477</v>
      </c>
      <c r="F258" s="6" t="s">
        <v>1478</v>
      </c>
      <c r="G258" s="6">
        <v>954134836</v>
      </c>
      <c r="H258" s="18">
        <v>45611</v>
      </c>
      <c r="I258" s="21">
        <v>0.65</v>
      </c>
      <c r="J258" s="6" t="s">
        <v>373</v>
      </c>
      <c r="K258" s="15">
        <f t="shared" ref="K258:K321" si="26">IF(J258&lt;&gt;"",1,"")</f>
        <v>1</v>
      </c>
      <c r="L258" s="6" t="s">
        <v>398</v>
      </c>
      <c r="M258" s="6" t="s">
        <v>6</v>
      </c>
      <c r="N258" s="6" t="b">
        <f t="shared" ref="N258:N321" si="27">COUNTIF($O$1:$O$1172,O258)&gt;1</f>
        <v>0</v>
      </c>
      <c r="O258" s="6" t="s">
        <v>1825</v>
      </c>
      <c r="P258" s="6">
        <v>100793154</v>
      </c>
      <c r="Q258" s="6" t="s">
        <v>6</v>
      </c>
      <c r="R258" s="6" t="s">
        <v>1826</v>
      </c>
      <c r="S258" s="16">
        <f t="shared" si="25"/>
        <v>25000</v>
      </c>
      <c r="T258" s="6" t="s">
        <v>400</v>
      </c>
      <c r="U258" s="6" t="s">
        <v>542</v>
      </c>
      <c r="V258" s="6" t="s">
        <v>1827</v>
      </c>
      <c r="W258" s="18"/>
      <c r="X258" s="78"/>
      <c r="Y258" s="8"/>
      <c r="Z258" s="8"/>
      <c r="AA258" s="8"/>
      <c r="AB258" s="8"/>
      <c r="AC258" s="6" t="str">
        <f t="shared" ref="AC258:AC321" si="28">IF(AND(W258&lt;&gt;"",H258&lt;&gt;"",ISNUMBER(W258-H258)),W258-H258+1,"")</f>
        <v/>
      </c>
      <c r="AD258" s="23" t="str">
        <f t="shared" ref="AD258:AD321" si="29">IF(AC258&lt;=0, "ERROR EN DÍA DE SALIDA",
    IF(AC258="", "",
        IF(OR(J258="1X40 RF VACIO", J258="1X40 DRY VACIO"),
            IF(L258="CUSTODIA",
                IF(AC258&lt;=5, 25000,
                    IF(AC258&gt;5, IF(AC258&lt;=8, 25000 + 2000*(AC258 - 5), 31000 + 5000*(AC258-8)), "")
                ),
                IF(OR(L258="TRASPASO",L258="MOVIMIENTO"), 18000, "")
            ),
            IF(OR(J258="1X20 RF VACIO", J258="1X20 DRY VACIO", J258="ISOTANK"),
                IF(L258="CUSTODIA",
                    IF(AC258&lt;=5, 18000,
                        IF(AC258&gt;5, IF(AC258&lt;=8, 18000 + 2000*(AC258 - 5), 24000 + 5000*(AC258-8)), "")
                    ),
                    IF(OR(L258="TRASPASO",L258="MOVIMIENTO"), 15000, "Error en tipo de acción")
                ),
                IF(AND(OR(J258="PALLET", J258="CAJON"), L258="CUSTODIA", AC258&lt;=5),
                    IF(M258="SI (XL)", 7000*K258,
                        IF(M258="SI (XXL)", 9000*K258, 5000*K258)
                    ),
                    IF(AND(OR(J258="PALLET", J258="CAJON"), L258="CUSTODIA", AC258&gt;5),
                        IF(M258="SI (XL)", (7000 + 1000*(AC258 - 5))*K258,
                            IF(M258="SI (XXL)", (9000 + 1000*(AC258 - 5))*K258, (5000 + 1000*(AC258 - 5))*K258)
                        ),
                        IF(AND(OR(J258="PALLET", J258="CAJON"),OR(L258="TRASPASO",L258="MOVIMIENTO")),
                            IF(M258="SI (XL)", 5000*K258,
                                IF(M258="SI (XXL)", 7000*K258, 3500*K258)
                            ),
                            ""
                        )
                    )
                )
            )
        )
    )
)</f>
        <v/>
      </c>
      <c r="AE258" s="23"/>
      <c r="AF258" s="17" t="str">
        <f t="shared" si="24"/>
        <v/>
      </c>
      <c r="AG258" s="6"/>
      <c r="AH258" s="39"/>
      <c r="AI258" s="22" t="s">
        <v>983</v>
      </c>
      <c r="AJ258" s="174" t="s">
        <v>492</v>
      </c>
    </row>
    <row r="259" spans="1:36" ht="15.45" customHeight="1">
      <c r="A259" s="168">
        <v>56163</v>
      </c>
      <c r="B259" s="8" t="s">
        <v>320</v>
      </c>
      <c r="C259" s="5" t="s">
        <v>321</v>
      </c>
      <c r="D259" s="39" t="s">
        <v>635</v>
      </c>
      <c r="E259" s="6" t="s">
        <v>636</v>
      </c>
      <c r="F259" s="6" t="s">
        <v>637</v>
      </c>
      <c r="G259" s="6">
        <v>988364635</v>
      </c>
      <c r="H259" s="18">
        <v>45611</v>
      </c>
      <c r="I259" s="21">
        <v>0.65277777777777779</v>
      </c>
      <c r="J259" s="6" t="s">
        <v>373</v>
      </c>
      <c r="K259" s="15">
        <f t="shared" si="26"/>
        <v>1</v>
      </c>
      <c r="L259" s="6" t="s">
        <v>398</v>
      </c>
      <c r="M259" s="6" t="s">
        <v>6</v>
      </c>
      <c r="N259" s="6" t="b">
        <f t="shared" si="27"/>
        <v>0</v>
      </c>
      <c r="O259" s="6" t="s">
        <v>1828</v>
      </c>
      <c r="P259" s="6">
        <v>21087819</v>
      </c>
      <c r="Q259" s="6" t="s">
        <v>6</v>
      </c>
      <c r="R259" s="6" t="s">
        <v>1829</v>
      </c>
      <c r="S259" s="16">
        <f t="shared" si="25"/>
        <v>25000</v>
      </c>
      <c r="T259" s="6" t="s">
        <v>400</v>
      </c>
      <c r="U259" s="6" t="s">
        <v>542</v>
      </c>
      <c r="V259" s="6" t="s">
        <v>1830</v>
      </c>
      <c r="W259" s="18"/>
      <c r="X259" s="78"/>
      <c r="Y259" s="8"/>
      <c r="Z259" s="8"/>
      <c r="AA259" s="8"/>
      <c r="AB259" s="8"/>
      <c r="AC259" s="6" t="str">
        <f t="shared" si="28"/>
        <v/>
      </c>
      <c r="AD259" s="23" t="str">
        <f t="shared" si="29"/>
        <v/>
      </c>
      <c r="AE259" s="23"/>
      <c r="AF259" s="17" t="str">
        <f t="shared" si="24"/>
        <v/>
      </c>
      <c r="AG259" s="6"/>
      <c r="AH259" s="39"/>
      <c r="AI259" s="22" t="s">
        <v>558</v>
      </c>
      <c r="AJ259" s="174" t="s">
        <v>492</v>
      </c>
    </row>
    <row r="260" spans="1:36" ht="15.45" customHeight="1">
      <c r="A260" s="168">
        <v>56164</v>
      </c>
      <c r="B260" s="8" t="s">
        <v>320</v>
      </c>
      <c r="C260" s="5" t="s">
        <v>321</v>
      </c>
      <c r="D260" s="46" t="s">
        <v>559</v>
      </c>
      <c r="E260" s="6" t="s">
        <v>560</v>
      </c>
      <c r="F260" s="6" t="s">
        <v>561</v>
      </c>
      <c r="G260" s="6">
        <v>956055766</v>
      </c>
      <c r="H260" s="18">
        <v>45611</v>
      </c>
      <c r="I260" s="21">
        <v>0.65486111111111112</v>
      </c>
      <c r="J260" s="6" t="s">
        <v>373</v>
      </c>
      <c r="K260" s="15">
        <f t="shared" si="26"/>
        <v>1</v>
      </c>
      <c r="L260" s="6" t="s">
        <v>398</v>
      </c>
      <c r="M260" s="6" t="s">
        <v>6</v>
      </c>
      <c r="N260" s="6" t="b">
        <f t="shared" si="27"/>
        <v>0</v>
      </c>
      <c r="O260" s="6" t="s">
        <v>1831</v>
      </c>
      <c r="P260" s="6">
        <v>21087818</v>
      </c>
      <c r="Q260" s="6" t="s">
        <v>6</v>
      </c>
      <c r="R260" s="6" t="s">
        <v>1832</v>
      </c>
      <c r="S260" s="16">
        <f t="shared" si="25"/>
        <v>25000</v>
      </c>
      <c r="T260" s="6" t="s">
        <v>400</v>
      </c>
      <c r="U260" s="6" t="s">
        <v>542</v>
      </c>
      <c r="V260" s="6" t="s">
        <v>1833</v>
      </c>
      <c r="W260" s="18"/>
      <c r="X260" s="78"/>
      <c r="Y260" s="8"/>
      <c r="Z260" s="8"/>
      <c r="AA260" s="8"/>
      <c r="AB260" s="8"/>
      <c r="AC260" s="6" t="str">
        <f t="shared" si="28"/>
        <v/>
      </c>
      <c r="AD260" s="23" t="str">
        <f t="shared" si="29"/>
        <v/>
      </c>
      <c r="AE260" s="23"/>
      <c r="AF260" s="17" t="str">
        <f t="shared" si="24"/>
        <v/>
      </c>
      <c r="AG260" s="6"/>
      <c r="AH260" s="39"/>
      <c r="AI260" s="22" t="s">
        <v>558</v>
      </c>
      <c r="AJ260" s="174" t="s">
        <v>492</v>
      </c>
    </row>
    <row r="261" spans="1:36" ht="15.45" customHeight="1">
      <c r="A261" s="168">
        <v>56165</v>
      </c>
      <c r="B261" s="39" t="s">
        <v>1396</v>
      </c>
      <c r="C261" s="5" t="s">
        <v>246</v>
      </c>
      <c r="D261" s="46" t="s">
        <v>1671</v>
      </c>
      <c r="E261" s="27" t="s">
        <v>1672</v>
      </c>
      <c r="F261" s="29" t="s">
        <v>1673</v>
      </c>
      <c r="G261" s="27">
        <v>953511839</v>
      </c>
      <c r="H261" s="18">
        <v>45611</v>
      </c>
      <c r="I261" s="21">
        <v>0.65763888888888888</v>
      </c>
      <c r="J261" s="6" t="s">
        <v>373</v>
      </c>
      <c r="K261" s="15">
        <f t="shared" si="26"/>
        <v>1</v>
      </c>
      <c r="L261" s="6" t="s">
        <v>398</v>
      </c>
      <c r="M261" s="6" t="s">
        <v>6</v>
      </c>
      <c r="N261" s="6" t="b">
        <f t="shared" si="27"/>
        <v>0</v>
      </c>
      <c r="O261" s="6" t="s">
        <v>1834</v>
      </c>
      <c r="P261" s="6">
        <v>100793165</v>
      </c>
      <c r="Q261" s="6" t="s">
        <v>6</v>
      </c>
      <c r="R261" s="6" t="s">
        <v>1835</v>
      </c>
      <c r="S261" s="16">
        <f t="shared" si="25"/>
        <v>25000</v>
      </c>
      <c r="T261" s="6" t="s">
        <v>400</v>
      </c>
      <c r="U261" s="6" t="s">
        <v>542</v>
      </c>
      <c r="V261" s="6" t="s">
        <v>1836</v>
      </c>
      <c r="W261" s="18"/>
      <c r="X261" s="78"/>
      <c r="Y261" s="8"/>
      <c r="Z261" s="8"/>
      <c r="AA261" s="8"/>
      <c r="AB261" s="8"/>
      <c r="AC261" s="6" t="str">
        <f t="shared" si="28"/>
        <v/>
      </c>
      <c r="AD261" s="23" t="str">
        <f t="shared" si="29"/>
        <v/>
      </c>
      <c r="AE261" s="23"/>
      <c r="AF261" s="17" t="str">
        <f t="shared" si="24"/>
        <v/>
      </c>
      <c r="AG261" s="6"/>
      <c r="AH261" s="39"/>
      <c r="AI261" s="22" t="s">
        <v>983</v>
      </c>
      <c r="AJ261" s="174" t="s">
        <v>492</v>
      </c>
    </row>
    <row r="262" spans="1:36" ht="15.45" customHeight="1">
      <c r="A262" s="168">
        <v>56166</v>
      </c>
      <c r="B262" s="8" t="s">
        <v>320</v>
      </c>
      <c r="C262" s="5" t="s">
        <v>321</v>
      </c>
      <c r="D262" s="39" t="s">
        <v>1538</v>
      </c>
      <c r="E262" s="6">
        <v>17669495</v>
      </c>
      <c r="F262" s="6" t="s">
        <v>549</v>
      </c>
      <c r="G262" s="6">
        <v>933260605</v>
      </c>
      <c r="H262" s="18">
        <v>45611</v>
      </c>
      <c r="I262" s="21">
        <v>0.66180555555555554</v>
      </c>
      <c r="J262" s="6" t="s">
        <v>373</v>
      </c>
      <c r="K262" s="15">
        <f t="shared" si="26"/>
        <v>1</v>
      </c>
      <c r="L262" s="6" t="s">
        <v>398</v>
      </c>
      <c r="M262" s="6" t="s">
        <v>6</v>
      </c>
      <c r="N262" s="6" t="b">
        <f t="shared" si="27"/>
        <v>0</v>
      </c>
      <c r="O262" s="6" t="s">
        <v>1837</v>
      </c>
      <c r="P262" s="6">
        <v>21087820</v>
      </c>
      <c r="Q262" s="6" t="s">
        <v>6</v>
      </c>
      <c r="R262" s="6" t="s">
        <v>1838</v>
      </c>
      <c r="S262" s="16">
        <f t="shared" si="25"/>
        <v>25000</v>
      </c>
      <c r="T262" s="6" t="s">
        <v>400</v>
      </c>
      <c r="U262" s="6" t="s">
        <v>542</v>
      </c>
      <c r="V262" s="6" t="s">
        <v>1839</v>
      </c>
      <c r="W262" s="18"/>
      <c r="X262" s="78"/>
      <c r="Y262" s="8"/>
      <c r="Z262" s="8"/>
      <c r="AA262" s="8"/>
      <c r="AB262" s="8"/>
      <c r="AC262" s="6" t="str">
        <f t="shared" si="28"/>
        <v/>
      </c>
      <c r="AD262" s="23" t="str">
        <f t="shared" si="29"/>
        <v/>
      </c>
      <c r="AE262" s="23"/>
      <c r="AF262" s="17" t="str">
        <f t="shared" si="24"/>
        <v/>
      </c>
      <c r="AG262" s="6"/>
      <c r="AH262" s="39"/>
      <c r="AI262" s="22" t="s">
        <v>558</v>
      </c>
      <c r="AJ262" s="174" t="s">
        <v>492</v>
      </c>
    </row>
    <row r="263" spans="1:36" ht="15.45" customHeight="1">
      <c r="A263" s="168">
        <v>56168</v>
      </c>
      <c r="B263" s="39" t="s">
        <v>245</v>
      </c>
      <c r="C263" s="5" t="s">
        <v>246</v>
      </c>
      <c r="D263" s="39" t="s">
        <v>1840</v>
      </c>
      <c r="E263" s="6">
        <v>15265026</v>
      </c>
      <c r="F263" s="6" t="s">
        <v>1841</v>
      </c>
      <c r="G263" s="6">
        <v>931439689</v>
      </c>
      <c r="H263" s="18">
        <v>45611</v>
      </c>
      <c r="I263" s="21">
        <v>0.67847222222222225</v>
      </c>
      <c r="J263" s="6" t="s">
        <v>373</v>
      </c>
      <c r="K263" s="15">
        <f t="shared" si="26"/>
        <v>1</v>
      </c>
      <c r="L263" s="6" t="s">
        <v>398</v>
      </c>
      <c r="M263" s="6" t="s">
        <v>6</v>
      </c>
      <c r="N263" s="6" t="b">
        <f t="shared" si="27"/>
        <v>0</v>
      </c>
      <c r="O263" s="6" t="s">
        <v>1842</v>
      </c>
      <c r="P263" s="6">
        <v>24782058</v>
      </c>
      <c r="Q263" s="6" t="s">
        <v>6</v>
      </c>
      <c r="R263" s="6" t="s">
        <v>1843</v>
      </c>
      <c r="S263" s="16">
        <f t="shared" si="25"/>
        <v>25000</v>
      </c>
      <c r="T263" s="6" t="s">
        <v>400</v>
      </c>
      <c r="U263" s="6" t="s">
        <v>1271</v>
      </c>
      <c r="V263" s="6" t="s">
        <v>1844</v>
      </c>
      <c r="W263" s="18">
        <v>45637</v>
      </c>
      <c r="X263" s="78">
        <v>0.50347222222222221</v>
      </c>
      <c r="Y263" s="64" t="s">
        <v>1159</v>
      </c>
      <c r="Z263" s="64" t="s">
        <v>1845</v>
      </c>
      <c r="AA263" s="8" t="s">
        <v>1010</v>
      </c>
      <c r="AB263" s="8">
        <v>991915508</v>
      </c>
      <c r="AC263" s="6">
        <f t="shared" si="28"/>
        <v>27</v>
      </c>
      <c r="AD263" s="17">
        <f t="shared" si="29"/>
        <v>126000</v>
      </c>
      <c r="AE263" s="6" t="s">
        <v>6</v>
      </c>
      <c r="AF263" s="17" t="str">
        <f t="shared" si="24"/>
        <v>NO APLICA</v>
      </c>
      <c r="AG263" s="6" t="s">
        <v>400</v>
      </c>
      <c r="AH263" s="39"/>
      <c r="AI263" s="22" t="s">
        <v>983</v>
      </c>
      <c r="AJ263" s="174" t="s">
        <v>492</v>
      </c>
    </row>
    <row r="264" spans="1:36" ht="15.45" customHeight="1">
      <c r="A264" s="168">
        <v>56169</v>
      </c>
      <c r="B264" s="39" t="s">
        <v>245</v>
      </c>
      <c r="C264" s="5" t="s">
        <v>246</v>
      </c>
      <c r="D264" s="46" t="s">
        <v>1846</v>
      </c>
      <c r="E264" s="27" t="s">
        <v>1847</v>
      </c>
      <c r="F264" s="29" t="s">
        <v>1848</v>
      </c>
      <c r="G264" s="27">
        <v>941283805</v>
      </c>
      <c r="H264" s="18">
        <v>45611</v>
      </c>
      <c r="I264" s="21">
        <v>0.68125000000000002</v>
      </c>
      <c r="J264" s="6" t="s">
        <v>373</v>
      </c>
      <c r="K264" s="15">
        <f t="shared" si="26"/>
        <v>1</v>
      </c>
      <c r="L264" s="6" t="s">
        <v>398</v>
      </c>
      <c r="M264" s="6" t="s">
        <v>6</v>
      </c>
      <c r="N264" s="6" t="b">
        <f t="shared" si="27"/>
        <v>0</v>
      </c>
      <c r="O264" s="6" t="s">
        <v>1849</v>
      </c>
      <c r="P264" s="6">
        <v>24782060</v>
      </c>
      <c r="Q264" s="6" t="s">
        <v>6</v>
      </c>
      <c r="R264" s="6" t="s">
        <v>1850</v>
      </c>
      <c r="S264" s="16">
        <f t="shared" si="25"/>
        <v>25000</v>
      </c>
      <c r="T264" s="6" t="s">
        <v>400</v>
      </c>
      <c r="U264" s="6" t="s">
        <v>1108</v>
      </c>
      <c r="V264" s="6" t="s">
        <v>1851</v>
      </c>
      <c r="W264" s="18">
        <v>45636</v>
      </c>
      <c r="X264" s="78">
        <v>0.67500000000000004</v>
      </c>
      <c r="Y264" s="8" t="s">
        <v>1852</v>
      </c>
      <c r="Z264" s="8" t="s">
        <v>1853</v>
      </c>
      <c r="AA264" s="8" t="s">
        <v>1854</v>
      </c>
      <c r="AB264" s="8">
        <v>948052611</v>
      </c>
      <c r="AC264" s="6">
        <f t="shared" si="28"/>
        <v>26</v>
      </c>
      <c r="AD264" s="17">
        <f t="shared" si="29"/>
        <v>121000</v>
      </c>
      <c r="AE264" s="6" t="s">
        <v>6</v>
      </c>
      <c r="AF264" s="17" t="str">
        <f t="shared" si="24"/>
        <v>NO APLICA</v>
      </c>
      <c r="AG264" s="6" t="s">
        <v>400</v>
      </c>
      <c r="AH264" s="39"/>
      <c r="AI264" s="22" t="s">
        <v>983</v>
      </c>
      <c r="AJ264" s="174" t="s">
        <v>492</v>
      </c>
    </row>
    <row r="265" spans="1:36" ht="15.45" customHeight="1">
      <c r="A265" s="168">
        <v>56170</v>
      </c>
      <c r="B265" s="39" t="s">
        <v>245</v>
      </c>
      <c r="C265" s="5" t="s">
        <v>246</v>
      </c>
      <c r="D265" s="39" t="s">
        <v>1855</v>
      </c>
      <c r="E265" s="6" t="s">
        <v>1856</v>
      </c>
      <c r="F265" s="6" t="s">
        <v>1857</v>
      </c>
      <c r="G265" s="6">
        <v>983137351</v>
      </c>
      <c r="H265" s="18">
        <v>45611</v>
      </c>
      <c r="I265" s="21">
        <v>0.7055555555555556</v>
      </c>
      <c r="J265" s="6" t="s">
        <v>373</v>
      </c>
      <c r="K265" s="15">
        <f t="shared" si="26"/>
        <v>1</v>
      </c>
      <c r="L265" s="6" t="s">
        <v>398</v>
      </c>
      <c r="M265" s="6" t="s">
        <v>6</v>
      </c>
      <c r="N265" s="6" t="b">
        <f t="shared" si="27"/>
        <v>0</v>
      </c>
      <c r="O265" s="6" t="s">
        <v>1858</v>
      </c>
      <c r="P265" s="6">
        <v>24782063</v>
      </c>
      <c r="Q265" s="6" t="s">
        <v>6</v>
      </c>
      <c r="R265" s="6" t="s">
        <v>1859</v>
      </c>
      <c r="S265" s="16">
        <f t="shared" si="25"/>
        <v>25000</v>
      </c>
      <c r="T265" s="6" t="s">
        <v>400</v>
      </c>
      <c r="U265" s="6" t="s">
        <v>1108</v>
      </c>
      <c r="V265" s="6" t="s">
        <v>1860</v>
      </c>
      <c r="W265" s="18">
        <v>45636</v>
      </c>
      <c r="X265" s="78">
        <v>0.65138888888888891</v>
      </c>
      <c r="Y265" s="8" t="s">
        <v>1861</v>
      </c>
      <c r="Z265" s="8" t="s">
        <v>1862</v>
      </c>
      <c r="AA265" s="8" t="s">
        <v>1863</v>
      </c>
      <c r="AB265" s="8">
        <v>990617961</v>
      </c>
      <c r="AC265" s="6">
        <f t="shared" si="28"/>
        <v>26</v>
      </c>
      <c r="AD265" s="17">
        <f t="shared" si="29"/>
        <v>121000</v>
      </c>
      <c r="AE265" s="6" t="s">
        <v>6</v>
      </c>
      <c r="AF265" s="17" t="str">
        <f t="shared" si="24"/>
        <v>NO APLICA</v>
      </c>
      <c r="AG265" s="6" t="s">
        <v>400</v>
      </c>
      <c r="AH265" s="39"/>
      <c r="AI265" s="22" t="s">
        <v>983</v>
      </c>
      <c r="AJ265" s="174" t="s">
        <v>492</v>
      </c>
    </row>
    <row r="266" spans="1:36" ht="15.45" customHeight="1">
      <c r="A266" s="168">
        <v>56171</v>
      </c>
      <c r="B266" s="39" t="s">
        <v>245</v>
      </c>
      <c r="C266" s="5" t="s">
        <v>246</v>
      </c>
      <c r="D266" s="39" t="s">
        <v>830</v>
      </c>
      <c r="E266" s="6" t="s">
        <v>831</v>
      </c>
      <c r="F266" s="6" t="s">
        <v>832</v>
      </c>
      <c r="G266" s="6">
        <v>998794226</v>
      </c>
      <c r="H266" s="18">
        <v>45611</v>
      </c>
      <c r="I266" s="21">
        <v>0.6875</v>
      </c>
      <c r="J266" s="6" t="s">
        <v>373</v>
      </c>
      <c r="K266" s="15">
        <f t="shared" si="26"/>
        <v>1</v>
      </c>
      <c r="L266" s="6" t="s">
        <v>398</v>
      </c>
      <c r="M266" s="6" t="s">
        <v>6</v>
      </c>
      <c r="N266" s="6" t="b">
        <f t="shared" si="27"/>
        <v>0</v>
      </c>
      <c r="O266" s="6" t="s">
        <v>1864</v>
      </c>
      <c r="P266" s="6">
        <v>24782067</v>
      </c>
      <c r="Q266" s="6" t="s">
        <v>6</v>
      </c>
      <c r="R266" s="6" t="s">
        <v>1865</v>
      </c>
      <c r="S266" s="16">
        <f t="shared" si="25"/>
        <v>25000</v>
      </c>
      <c r="T266" s="6" t="s">
        <v>400</v>
      </c>
      <c r="U266" s="6" t="s">
        <v>1108</v>
      </c>
      <c r="V266" s="6" t="s">
        <v>1866</v>
      </c>
      <c r="W266" s="18">
        <v>45636</v>
      </c>
      <c r="X266" s="78">
        <v>0.65</v>
      </c>
      <c r="Y266" s="5" t="s">
        <v>1867</v>
      </c>
      <c r="Z266" s="8" t="s">
        <v>1868</v>
      </c>
      <c r="AA266" s="8" t="s">
        <v>1869</v>
      </c>
      <c r="AB266" s="8">
        <v>987374708</v>
      </c>
      <c r="AC266" s="6">
        <f t="shared" si="28"/>
        <v>26</v>
      </c>
      <c r="AD266" s="17">
        <f t="shared" si="29"/>
        <v>121000</v>
      </c>
      <c r="AE266" s="6" t="s">
        <v>6</v>
      </c>
      <c r="AF266" s="17" t="str">
        <f t="shared" si="24"/>
        <v>NO APLICA</v>
      </c>
      <c r="AG266" s="6" t="s">
        <v>400</v>
      </c>
      <c r="AH266" s="39"/>
      <c r="AI266" s="22" t="s">
        <v>983</v>
      </c>
      <c r="AJ266" s="174" t="s">
        <v>492</v>
      </c>
    </row>
    <row r="267" spans="1:36" ht="15.45" customHeight="1">
      <c r="A267" s="168">
        <v>56172</v>
      </c>
      <c r="B267" s="39" t="s">
        <v>10</v>
      </c>
      <c r="C267" s="5" t="s">
        <v>11</v>
      </c>
      <c r="D267" s="39" t="s">
        <v>1870</v>
      </c>
      <c r="E267" s="6" t="s">
        <v>1871</v>
      </c>
      <c r="F267" s="6" t="s">
        <v>1872</v>
      </c>
      <c r="G267" s="6">
        <v>98763558</v>
      </c>
      <c r="H267" s="18">
        <v>45611</v>
      </c>
      <c r="I267" s="21">
        <v>0.69513888888888886</v>
      </c>
      <c r="J267" s="6" t="s">
        <v>1873</v>
      </c>
      <c r="K267" s="15">
        <f t="shared" si="26"/>
        <v>1</v>
      </c>
      <c r="L267" s="6" t="s">
        <v>398</v>
      </c>
      <c r="M267" s="6" t="s">
        <v>6</v>
      </c>
      <c r="N267" s="6" t="b">
        <f t="shared" si="27"/>
        <v>1</v>
      </c>
      <c r="O267" s="6" t="s">
        <v>1355</v>
      </c>
      <c r="P267" s="6">
        <v>7035</v>
      </c>
      <c r="Q267" s="6" t="s">
        <v>6</v>
      </c>
      <c r="R267" s="6" t="s">
        <v>488</v>
      </c>
      <c r="S267" s="16">
        <f t="shared" si="25"/>
        <v>5000</v>
      </c>
      <c r="T267" s="6" t="s">
        <v>400</v>
      </c>
      <c r="U267" s="6" t="s">
        <v>1108</v>
      </c>
      <c r="V267" s="6" t="s">
        <v>490</v>
      </c>
      <c r="W267" s="18">
        <v>45628</v>
      </c>
      <c r="X267" s="78">
        <v>0.79166666666666663</v>
      </c>
      <c r="Y267" s="5" t="s">
        <v>1870</v>
      </c>
      <c r="Z267" s="8" t="s">
        <v>1871</v>
      </c>
      <c r="AA267" s="8" t="s">
        <v>1872</v>
      </c>
      <c r="AB267" s="8">
        <v>98763558</v>
      </c>
      <c r="AC267" s="6">
        <f t="shared" si="28"/>
        <v>18</v>
      </c>
      <c r="AD267" s="17">
        <f t="shared" si="29"/>
        <v>18000</v>
      </c>
      <c r="AE267" s="6" t="s">
        <v>6</v>
      </c>
      <c r="AF267" s="17" t="str">
        <f t="shared" si="24"/>
        <v>NO APLICA</v>
      </c>
      <c r="AG267" s="6" t="s">
        <v>1874</v>
      </c>
      <c r="AH267" s="39" t="s">
        <v>1875</v>
      </c>
      <c r="AI267" s="22" t="s">
        <v>1876</v>
      </c>
      <c r="AJ267" s="174" t="s">
        <v>492</v>
      </c>
    </row>
    <row r="268" spans="1:36" ht="15.45" customHeight="1">
      <c r="A268" s="168">
        <v>56173</v>
      </c>
      <c r="B268" s="39" t="s">
        <v>245</v>
      </c>
      <c r="C268" s="5" t="s">
        <v>246</v>
      </c>
      <c r="D268" s="39" t="s">
        <v>817</v>
      </c>
      <c r="E268" s="6" t="s">
        <v>699</v>
      </c>
      <c r="F268" s="6" t="s">
        <v>700</v>
      </c>
      <c r="G268" s="6">
        <v>947974081</v>
      </c>
      <c r="H268" s="18">
        <v>45611</v>
      </c>
      <c r="I268" s="21">
        <v>0.69861111111111107</v>
      </c>
      <c r="J268" s="6" t="s">
        <v>373</v>
      </c>
      <c r="K268" s="15">
        <f t="shared" si="26"/>
        <v>1</v>
      </c>
      <c r="L268" s="6" t="s">
        <v>398</v>
      </c>
      <c r="M268" s="6" t="s">
        <v>6</v>
      </c>
      <c r="N268" s="6" t="b">
        <f t="shared" si="27"/>
        <v>0</v>
      </c>
      <c r="O268" s="6" t="s">
        <v>1877</v>
      </c>
      <c r="P268" s="6">
        <v>2482115</v>
      </c>
      <c r="Q268" s="6" t="s">
        <v>6</v>
      </c>
      <c r="R268" s="6" t="s">
        <v>1878</v>
      </c>
      <c r="S268" s="16">
        <f t="shared" si="25"/>
        <v>25000</v>
      </c>
      <c r="T268" s="6" t="s">
        <v>400</v>
      </c>
      <c r="U268" s="6" t="s">
        <v>732</v>
      </c>
      <c r="V268" s="6" t="s">
        <v>1879</v>
      </c>
      <c r="W268" s="18">
        <v>45636</v>
      </c>
      <c r="X268" s="78">
        <v>0.6333333333333333</v>
      </c>
      <c r="Y268" s="5" t="s">
        <v>1880</v>
      </c>
      <c r="Z268" s="8" t="s">
        <v>1881</v>
      </c>
      <c r="AA268" s="8" t="s">
        <v>1882</v>
      </c>
      <c r="AB268" s="8">
        <v>923977073</v>
      </c>
      <c r="AC268" s="6">
        <f t="shared" si="28"/>
        <v>26</v>
      </c>
      <c r="AD268" s="17">
        <f t="shared" si="29"/>
        <v>121000</v>
      </c>
      <c r="AE268" s="6" t="s">
        <v>6</v>
      </c>
      <c r="AF268" s="17" t="str">
        <f t="shared" si="24"/>
        <v>NO APLICA</v>
      </c>
      <c r="AG268" s="6" t="s">
        <v>400</v>
      </c>
      <c r="AH268" s="39"/>
      <c r="AI268" s="22" t="s">
        <v>983</v>
      </c>
      <c r="AJ268" s="174" t="s">
        <v>492</v>
      </c>
    </row>
    <row r="269" spans="1:36" ht="15.45" customHeight="1">
      <c r="A269" s="168">
        <v>56180</v>
      </c>
      <c r="B269" s="39" t="s">
        <v>1396</v>
      </c>
      <c r="C269" s="5" t="s">
        <v>246</v>
      </c>
      <c r="D269" s="39" t="s">
        <v>1677</v>
      </c>
      <c r="E269" s="6" t="s">
        <v>1678</v>
      </c>
      <c r="F269" s="6" t="s">
        <v>1679</v>
      </c>
      <c r="G269" s="6">
        <v>979940016</v>
      </c>
      <c r="H269" s="18">
        <v>45611</v>
      </c>
      <c r="I269" s="21">
        <v>0.76249999999999996</v>
      </c>
      <c r="J269" s="6" t="s">
        <v>373</v>
      </c>
      <c r="K269" s="15">
        <f t="shared" si="26"/>
        <v>1</v>
      </c>
      <c r="L269" s="6" t="s">
        <v>398</v>
      </c>
      <c r="M269" s="6" t="s">
        <v>6</v>
      </c>
      <c r="N269" s="6" t="b">
        <f t="shared" si="27"/>
        <v>0</v>
      </c>
      <c r="O269" s="6" t="s">
        <v>1883</v>
      </c>
      <c r="P269" s="6">
        <v>100793403</v>
      </c>
      <c r="Q269" s="6" t="s">
        <v>6</v>
      </c>
      <c r="R269" s="6" t="s">
        <v>1884</v>
      </c>
      <c r="S269" s="16">
        <f t="shared" si="25"/>
        <v>25000</v>
      </c>
      <c r="T269" s="6" t="s">
        <v>400</v>
      </c>
      <c r="U269" s="6" t="s">
        <v>547</v>
      </c>
      <c r="V269" s="6" t="s">
        <v>1885</v>
      </c>
      <c r="W269" s="18"/>
      <c r="X269" s="78"/>
      <c r="Y269" s="8"/>
      <c r="Z269" s="8"/>
      <c r="AA269" s="8"/>
      <c r="AB269" s="8"/>
      <c r="AC269" s="6" t="str">
        <f t="shared" si="28"/>
        <v/>
      </c>
      <c r="AD269" s="23" t="str">
        <f t="shared" si="29"/>
        <v/>
      </c>
      <c r="AE269" s="23"/>
      <c r="AF269" s="17" t="str">
        <f t="shared" si="24"/>
        <v/>
      </c>
      <c r="AG269" s="6"/>
      <c r="AH269" s="39"/>
      <c r="AI269" s="22" t="s">
        <v>983</v>
      </c>
      <c r="AJ269" s="174" t="s">
        <v>492</v>
      </c>
    </row>
    <row r="270" spans="1:36" ht="15.45" customHeight="1">
      <c r="A270" s="168">
        <v>56184</v>
      </c>
      <c r="B270" s="39" t="s">
        <v>1396</v>
      </c>
      <c r="C270" s="5" t="s">
        <v>246</v>
      </c>
      <c r="D270" s="39" t="s">
        <v>1689</v>
      </c>
      <c r="E270" s="6" t="s">
        <v>1690</v>
      </c>
      <c r="F270" s="6" t="s">
        <v>1691</v>
      </c>
      <c r="G270" s="6">
        <v>993480204</v>
      </c>
      <c r="H270" s="18">
        <v>45611</v>
      </c>
      <c r="I270" s="21">
        <v>0.77500000000000002</v>
      </c>
      <c r="J270" s="6" t="s">
        <v>373</v>
      </c>
      <c r="K270" s="15">
        <f t="shared" si="26"/>
        <v>1</v>
      </c>
      <c r="L270" s="6" t="s">
        <v>398</v>
      </c>
      <c r="M270" s="6" t="s">
        <v>6</v>
      </c>
      <c r="N270" s="6" t="b">
        <f t="shared" si="27"/>
        <v>0</v>
      </c>
      <c r="O270" s="6" t="s">
        <v>1886</v>
      </c>
      <c r="P270" s="6">
        <v>100793410</v>
      </c>
      <c r="Q270" s="6" t="s">
        <v>6</v>
      </c>
      <c r="R270" s="6" t="s">
        <v>1887</v>
      </c>
      <c r="S270" s="16">
        <f t="shared" si="25"/>
        <v>25000</v>
      </c>
      <c r="T270" s="6" t="s">
        <v>400</v>
      </c>
      <c r="U270" s="6" t="s">
        <v>547</v>
      </c>
      <c r="V270" s="6" t="s">
        <v>1888</v>
      </c>
      <c r="W270" s="18"/>
      <c r="X270" s="78"/>
      <c r="Y270" s="8"/>
      <c r="Z270" s="8"/>
      <c r="AA270" s="8"/>
      <c r="AB270" s="8"/>
      <c r="AC270" s="6" t="str">
        <f t="shared" si="28"/>
        <v/>
      </c>
      <c r="AD270" s="23" t="str">
        <f t="shared" si="29"/>
        <v/>
      </c>
      <c r="AE270" s="23"/>
      <c r="AF270" s="17" t="str">
        <f t="shared" si="24"/>
        <v/>
      </c>
      <c r="AG270" s="6"/>
      <c r="AH270" s="39"/>
      <c r="AI270" s="22" t="s">
        <v>983</v>
      </c>
      <c r="AJ270" s="174" t="s">
        <v>492</v>
      </c>
    </row>
    <row r="271" spans="1:36" ht="15.45" customHeight="1">
      <c r="A271" s="168">
        <v>56187</v>
      </c>
      <c r="B271" s="39" t="s">
        <v>1396</v>
      </c>
      <c r="C271" s="5" t="s">
        <v>246</v>
      </c>
      <c r="D271" s="39" t="s">
        <v>1707</v>
      </c>
      <c r="E271" s="6" t="s">
        <v>1708</v>
      </c>
      <c r="F271" s="6" t="s">
        <v>1709</v>
      </c>
      <c r="G271" s="6">
        <v>991521079</v>
      </c>
      <c r="H271" s="18">
        <v>45611</v>
      </c>
      <c r="I271" s="21">
        <v>0.78541666666666665</v>
      </c>
      <c r="J271" s="6" t="s">
        <v>373</v>
      </c>
      <c r="K271" s="15">
        <f t="shared" si="26"/>
        <v>1</v>
      </c>
      <c r="L271" s="6" t="s">
        <v>398</v>
      </c>
      <c r="M271" s="6" t="s">
        <v>6</v>
      </c>
      <c r="N271" s="6" t="b">
        <f t="shared" si="27"/>
        <v>0</v>
      </c>
      <c r="O271" s="6" t="s">
        <v>1889</v>
      </c>
      <c r="P271" s="6">
        <v>1007834418</v>
      </c>
      <c r="Q271" s="6" t="s">
        <v>6</v>
      </c>
      <c r="R271" s="6" t="s">
        <v>1890</v>
      </c>
      <c r="S271" s="16">
        <f t="shared" si="25"/>
        <v>25000</v>
      </c>
      <c r="T271" s="6" t="s">
        <v>400</v>
      </c>
      <c r="U271" s="6" t="s">
        <v>547</v>
      </c>
      <c r="V271" s="6" t="s">
        <v>1891</v>
      </c>
      <c r="W271" s="18"/>
      <c r="X271" s="78"/>
      <c r="Y271" s="8"/>
      <c r="Z271" s="8"/>
      <c r="AA271" s="8"/>
      <c r="AB271" s="8"/>
      <c r="AC271" s="6" t="str">
        <f t="shared" si="28"/>
        <v/>
      </c>
      <c r="AD271" s="23" t="str">
        <f t="shared" si="29"/>
        <v/>
      </c>
      <c r="AE271" s="23"/>
      <c r="AF271" s="17" t="str">
        <f t="shared" si="24"/>
        <v/>
      </c>
      <c r="AG271" s="6"/>
      <c r="AH271" s="39"/>
      <c r="AI271" s="22" t="s">
        <v>983</v>
      </c>
      <c r="AJ271" s="174" t="s">
        <v>492</v>
      </c>
    </row>
    <row r="272" spans="1:36" ht="15.45" customHeight="1">
      <c r="A272" s="168">
        <v>56189</v>
      </c>
      <c r="B272" s="39" t="s">
        <v>1396</v>
      </c>
      <c r="C272" s="5" t="s">
        <v>246</v>
      </c>
      <c r="D272" s="39" t="s">
        <v>1789</v>
      </c>
      <c r="E272" s="6" t="s">
        <v>1790</v>
      </c>
      <c r="F272" s="6" t="s">
        <v>1791</v>
      </c>
      <c r="G272" s="6">
        <v>932139395</v>
      </c>
      <c r="H272" s="18">
        <v>45611</v>
      </c>
      <c r="I272" s="21">
        <v>0.79166666666666663</v>
      </c>
      <c r="J272" s="6" t="s">
        <v>373</v>
      </c>
      <c r="K272" s="15">
        <f t="shared" si="26"/>
        <v>1</v>
      </c>
      <c r="L272" s="6" t="s">
        <v>398</v>
      </c>
      <c r="M272" s="6" t="s">
        <v>6</v>
      </c>
      <c r="N272" s="6" t="b">
        <f t="shared" si="27"/>
        <v>0</v>
      </c>
      <c r="O272" s="6" t="s">
        <v>1892</v>
      </c>
      <c r="P272" s="6">
        <v>100793432</v>
      </c>
      <c r="Q272" s="6" t="s">
        <v>6</v>
      </c>
      <c r="R272" s="6" t="s">
        <v>1893</v>
      </c>
      <c r="S272" s="16">
        <f t="shared" si="25"/>
        <v>25000</v>
      </c>
      <c r="T272" s="6" t="s">
        <v>400</v>
      </c>
      <c r="U272" s="6" t="s">
        <v>547</v>
      </c>
      <c r="V272" s="6" t="s">
        <v>1894</v>
      </c>
      <c r="W272" s="18"/>
      <c r="X272" s="78"/>
      <c r="Y272" s="8"/>
      <c r="Z272" s="8"/>
      <c r="AA272" s="8"/>
      <c r="AB272" s="8"/>
      <c r="AC272" s="6" t="str">
        <f t="shared" si="28"/>
        <v/>
      </c>
      <c r="AD272" s="23" t="str">
        <f t="shared" si="29"/>
        <v/>
      </c>
      <c r="AE272" s="23"/>
      <c r="AF272" s="17" t="str">
        <f t="shared" si="24"/>
        <v/>
      </c>
      <c r="AG272" s="6"/>
      <c r="AH272" s="39"/>
      <c r="AI272" s="22" t="s">
        <v>983</v>
      </c>
      <c r="AJ272" s="174" t="s">
        <v>492</v>
      </c>
    </row>
    <row r="273" spans="1:36" ht="15.45" customHeight="1">
      <c r="A273" s="168">
        <v>56190</v>
      </c>
      <c r="B273" s="39" t="s">
        <v>245</v>
      </c>
      <c r="C273" s="5" t="s">
        <v>246</v>
      </c>
      <c r="D273" s="39" t="s">
        <v>817</v>
      </c>
      <c r="E273" s="6" t="s">
        <v>818</v>
      </c>
      <c r="F273" s="6" t="s">
        <v>819</v>
      </c>
      <c r="G273" s="6">
        <v>955172412</v>
      </c>
      <c r="H273" s="18">
        <v>45611</v>
      </c>
      <c r="I273" s="21">
        <v>0.79374999999999996</v>
      </c>
      <c r="J273" s="6" t="s">
        <v>373</v>
      </c>
      <c r="K273" s="15">
        <f t="shared" si="26"/>
        <v>1</v>
      </c>
      <c r="L273" s="6" t="s">
        <v>398</v>
      </c>
      <c r="M273" s="6" t="s">
        <v>6</v>
      </c>
      <c r="N273" s="6" t="b">
        <f t="shared" si="27"/>
        <v>0</v>
      </c>
      <c r="O273" s="6" t="s">
        <v>1895</v>
      </c>
      <c r="P273" s="6">
        <v>24782243</v>
      </c>
      <c r="Q273" s="6" t="s">
        <v>6</v>
      </c>
      <c r="R273" s="6" t="s">
        <v>1896</v>
      </c>
      <c r="S273" s="16">
        <f t="shared" si="25"/>
        <v>25000</v>
      </c>
      <c r="T273" s="6" t="s">
        <v>400</v>
      </c>
      <c r="U273" s="6" t="s">
        <v>759</v>
      </c>
      <c r="V273" s="6" t="s">
        <v>1897</v>
      </c>
      <c r="W273" s="18">
        <v>45636</v>
      </c>
      <c r="X273" s="79">
        <v>0.61805555555555558</v>
      </c>
      <c r="Y273" s="39" t="s">
        <v>1898</v>
      </c>
      <c r="Z273" s="39" t="s">
        <v>1899</v>
      </c>
      <c r="AA273" s="39" t="s">
        <v>1900</v>
      </c>
      <c r="AB273" s="39">
        <v>981754941</v>
      </c>
      <c r="AC273" s="6">
        <f t="shared" si="28"/>
        <v>26</v>
      </c>
      <c r="AD273" s="17">
        <f t="shared" si="29"/>
        <v>121000</v>
      </c>
      <c r="AE273" s="6" t="s">
        <v>6</v>
      </c>
      <c r="AF273" s="17" t="str">
        <f t="shared" si="24"/>
        <v>NO APLICA</v>
      </c>
      <c r="AG273" s="6" t="s">
        <v>400</v>
      </c>
      <c r="AH273" s="39"/>
      <c r="AI273" s="22" t="s">
        <v>983</v>
      </c>
      <c r="AJ273" s="174" t="s">
        <v>492</v>
      </c>
    </row>
    <row r="274" spans="1:36" ht="15.45" customHeight="1">
      <c r="A274" s="168">
        <v>56191</v>
      </c>
      <c r="B274" s="39" t="s">
        <v>1396</v>
      </c>
      <c r="C274" s="5" t="s">
        <v>246</v>
      </c>
      <c r="D274" s="39" t="s">
        <v>1695</v>
      </c>
      <c r="E274" s="6" t="s">
        <v>1696</v>
      </c>
      <c r="F274" s="6" t="s">
        <v>1697</v>
      </c>
      <c r="G274" s="6">
        <v>993447245</v>
      </c>
      <c r="H274" s="18">
        <v>45611</v>
      </c>
      <c r="I274" s="21">
        <v>0.75555555555555554</v>
      </c>
      <c r="J274" s="6" t="s">
        <v>373</v>
      </c>
      <c r="K274" s="15">
        <f t="shared" si="26"/>
        <v>1</v>
      </c>
      <c r="L274" s="6" t="s">
        <v>398</v>
      </c>
      <c r="M274" s="6" t="s">
        <v>6</v>
      </c>
      <c r="N274" s="6" t="b">
        <f t="shared" si="27"/>
        <v>0</v>
      </c>
      <c r="O274" s="6" t="s">
        <v>1901</v>
      </c>
      <c r="P274" s="6">
        <v>100793433</v>
      </c>
      <c r="Q274" s="6" t="s">
        <v>6</v>
      </c>
      <c r="R274" s="6" t="s">
        <v>1902</v>
      </c>
      <c r="S274" s="16">
        <f t="shared" si="25"/>
        <v>25000</v>
      </c>
      <c r="T274" s="6" t="s">
        <v>400</v>
      </c>
      <c r="U274" s="6" t="s">
        <v>547</v>
      </c>
      <c r="V274" s="6" t="s">
        <v>1903</v>
      </c>
      <c r="W274" s="18"/>
      <c r="X274" s="78"/>
      <c r="Y274" s="8"/>
      <c r="Z274" s="8"/>
      <c r="AA274" s="8"/>
      <c r="AB274" s="8"/>
      <c r="AC274" s="6" t="str">
        <f t="shared" si="28"/>
        <v/>
      </c>
      <c r="AD274" s="23" t="str">
        <f t="shared" si="29"/>
        <v/>
      </c>
      <c r="AE274" s="23"/>
      <c r="AF274" s="17" t="str">
        <f t="shared" si="24"/>
        <v/>
      </c>
      <c r="AG274" s="6"/>
      <c r="AH274" s="39"/>
      <c r="AI274" s="22" t="s">
        <v>983</v>
      </c>
      <c r="AJ274" s="174" t="s">
        <v>492</v>
      </c>
    </row>
    <row r="275" spans="1:36" ht="15.45" customHeight="1">
      <c r="A275" s="168">
        <v>56192</v>
      </c>
      <c r="B275" s="39" t="s">
        <v>380</v>
      </c>
      <c r="C275" s="5" t="s">
        <v>246</v>
      </c>
      <c r="D275" s="39" t="s">
        <v>817</v>
      </c>
      <c r="E275" s="6" t="s">
        <v>699</v>
      </c>
      <c r="F275" s="6" t="s">
        <v>700</v>
      </c>
      <c r="G275" s="6">
        <v>947974081</v>
      </c>
      <c r="H275" s="18">
        <v>45611</v>
      </c>
      <c r="I275" s="21">
        <v>0.80069444444444449</v>
      </c>
      <c r="J275" s="6" t="s">
        <v>373</v>
      </c>
      <c r="K275" s="15">
        <f t="shared" si="26"/>
        <v>1</v>
      </c>
      <c r="L275" s="6" t="s">
        <v>398</v>
      </c>
      <c r="M275" s="6" t="s">
        <v>6</v>
      </c>
      <c r="N275" s="6" t="b">
        <f t="shared" si="27"/>
        <v>0</v>
      </c>
      <c r="O275" s="6" t="s">
        <v>1904</v>
      </c>
      <c r="P275" s="6">
        <v>24782247</v>
      </c>
      <c r="Q275" s="6" t="s">
        <v>6</v>
      </c>
      <c r="R275" s="6" t="s">
        <v>1905</v>
      </c>
      <c r="S275" s="16">
        <f t="shared" si="25"/>
        <v>25000</v>
      </c>
      <c r="T275" s="6" t="s">
        <v>400</v>
      </c>
      <c r="U275" s="6" t="s">
        <v>759</v>
      </c>
      <c r="V275" s="6" t="s">
        <v>1906</v>
      </c>
      <c r="W275" s="18">
        <v>45636</v>
      </c>
      <c r="X275" s="78">
        <v>0.60416666666666663</v>
      </c>
      <c r="Y275" s="6" t="s">
        <v>1907</v>
      </c>
      <c r="Z275" s="39" t="s">
        <v>1908</v>
      </c>
      <c r="AA275" s="39" t="s">
        <v>1909</v>
      </c>
      <c r="AB275" s="8">
        <v>993490738</v>
      </c>
      <c r="AC275" s="6">
        <f t="shared" si="28"/>
        <v>26</v>
      </c>
      <c r="AD275" s="17">
        <f t="shared" si="29"/>
        <v>121000</v>
      </c>
      <c r="AE275" s="6" t="s">
        <v>6</v>
      </c>
      <c r="AF275" s="17" t="str">
        <f t="shared" si="24"/>
        <v>NO APLICA</v>
      </c>
      <c r="AG275" s="6" t="s">
        <v>400</v>
      </c>
      <c r="AH275" s="39"/>
      <c r="AI275" s="22" t="s">
        <v>983</v>
      </c>
      <c r="AJ275" s="174" t="s">
        <v>492</v>
      </c>
    </row>
    <row r="276" spans="1:36" ht="15.45" customHeight="1">
      <c r="A276" s="168">
        <v>56193</v>
      </c>
      <c r="B276" s="39" t="s">
        <v>245</v>
      </c>
      <c r="C276" s="5" t="s">
        <v>246</v>
      </c>
      <c r="D276" s="39" t="s">
        <v>1910</v>
      </c>
      <c r="E276" s="6" t="s">
        <v>1856</v>
      </c>
      <c r="F276" s="6" t="s">
        <v>1857</v>
      </c>
      <c r="G276" s="6">
        <v>983137351</v>
      </c>
      <c r="H276" s="18">
        <v>45611</v>
      </c>
      <c r="I276" s="21">
        <v>0.80277777777777781</v>
      </c>
      <c r="J276" s="6" t="s">
        <v>373</v>
      </c>
      <c r="K276" s="15">
        <f t="shared" si="26"/>
        <v>1</v>
      </c>
      <c r="L276" s="6" t="s">
        <v>398</v>
      </c>
      <c r="M276" s="6" t="s">
        <v>6</v>
      </c>
      <c r="N276" s="6" t="b">
        <f t="shared" si="27"/>
        <v>0</v>
      </c>
      <c r="O276" s="6" t="s">
        <v>1911</v>
      </c>
      <c r="P276" s="6">
        <v>24782246</v>
      </c>
      <c r="Q276" s="6" t="s">
        <v>6</v>
      </c>
      <c r="R276" s="6" t="s">
        <v>1912</v>
      </c>
      <c r="S276" s="16">
        <f t="shared" si="25"/>
        <v>25000</v>
      </c>
      <c r="T276" s="6" t="s">
        <v>400</v>
      </c>
      <c r="U276" s="6" t="s">
        <v>759</v>
      </c>
      <c r="V276" s="6" t="s">
        <v>1913</v>
      </c>
      <c r="W276" s="18">
        <v>45636</v>
      </c>
      <c r="X276" s="78">
        <v>0.60833333333333328</v>
      </c>
      <c r="Y276" s="6" t="s">
        <v>1266</v>
      </c>
      <c r="Z276" s="39" t="s">
        <v>1267</v>
      </c>
      <c r="AA276" s="39" t="s">
        <v>1914</v>
      </c>
      <c r="AB276" s="39">
        <v>999643606</v>
      </c>
      <c r="AC276" s="6">
        <f t="shared" si="28"/>
        <v>26</v>
      </c>
      <c r="AD276" s="17">
        <f t="shared" si="29"/>
        <v>121000</v>
      </c>
      <c r="AE276" s="6" t="s">
        <v>6</v>
      </c>
      <c r="AF276" s="17" t="str">
        <f t="shared" si="24"/>
        <v>NO APLICA</v>
      </c>
      <c r="AG276" s="6" t="s">
        <v>400</v>
      </c>
      <c r="AH276" s="39"/>
      <c r="AI276" s="22" t="s">
        <v>983</v>
      </c>
      <c r="AJ276" s="174" t="s">
        <v>492</v>
      </c>
    </row>
    <row r="277" spans="1:36" ht="15.45" customHeight="1">
      <c r="A277" s="168">
        <v>56195</v>
      </c>
      <c r="B277" s="39" t="s">
        <v>245</v>
      </c>
      <c r="C277" s="5" t="s">
        <v>246</v>
      </c>
      <c r="D277" s="39" t="s">
        <v>1915</v>
      </c>
      <c r="E277" s="6" t="s">
        <v>1916</v>
      </c>
      <c r="F277" s="6" t="s">
        <v>1917</v>
      </c>
      <c r="G277" s="6">
        <v>922001083</v>
      </c>
      <c r="H277" s="18">
        <v>45611</v>
      </c>
      <c r="I277" s="21">
        <v>0.80972222222222223</v>
      </c>
      <c r="J277" s="6" t="s">
        <v>373</v>
      </c>
      <c r="K277" s="15">
        <f t="shared" si="26"/>
        <v>1</v>
      </c>
      <c r="L277" s="6" t="s">
        <v>398</v>
      </c>
      <c r="M277" s="6" t="s">
        <v>6</v>
      </c>
      <c r="N277" s="6" t="b">
        <f t="shared" si="27"/>
        <v>0</v>
      </c>
      <c r="O277" s="6" t="s">
        <v>1918</v>
      </c>
      <c r="P277" s="6">
        <v>24782251</v>
      </c>
      <c r="Q277" s="6" t="s">
        <v>6</v>
      </c>
      <c r="R277" s="6" t="s">
        <v>1919</v>
      </c>
      <c r="S277" s="16">
        <f t="shared" si="25"/>
        <v>25000</v>
      </c>
      <c r="T277" s="6" t="s">
        <v>400</v>
      </c>
      <c r="U277" s="6" t="s">
        <v>759</v>
      </c>
      <c r="V277" s="6" t="s">
        <v>1920</v>
      </c>
      <c r="W277" s="18">
        <v>45636</v>
      </c>
      <c r="X277" s="78">
        <v>0.51249999999999996</v>
      </c>
      <c r="Y277" s="6" t="s">
        <v>1921</v>
      </c>
      <c r="Z277" s="39" t="s">
        <v>1922</v>
      </c>
      <c r="AA277" s="39" t="s">
        <v>1923</v>
      </c>
      <c r="AB277" s="8">
        <v>979401524</v>
      </c>
      <c r="AC277" s="6">
        <f t="shared" si="28"/>
        <v>26</v>
      </c>
      <c r="AD277" s="17">
        <f t="shared" si="29"/>
        <v>121000</v>
      </c>
      <c r="AE277" s="6" t="s">
        <v>6</v>
      </c>
      <c r="AF277" s="17" t="str">
        <f t="shared" si="24"/>
        <v>NO APLICA</v>
      </c>
      <c r="AG277" s="6" t="s">
        <v>400</v>
      </c>
      <c r="AH277" s="39"/>
      <c r="AI277" s="22" t="s">
        <v>983</v>
      </c>
      <c r="AJ277" s="174" t="s">
        <v>492</v>
      </c>
    </row>
    <row r="278" spans="1:36" ht="15.45" customHeight="1">
      <c r="A278" s="168">
        <v>56198</v>
      </c>
      <c r="B278" s="39" t="s">
        <v>245</v>
      </c>
      <c r="C278" s="5" t="s">
        <v>246</v>
      </c>
      <c r="D278" s="39" t="s">
        <v>38</v>
      </c>
      <c r="E278" s="6" t="s">
        <v>1924</v>
      </c>
      <c r="F278" s="6" t="s">
        <v>1925</v>
      </c>
      <c r="G278" s="6">
        <v>963932854</v>
      </c>
      <c r="H278" s="18">
        <v>45611</v>
      </c>
      <c r="I278" s="21">
        <v>0.81944444444444442</v>
      </c>
      <c r="J278" s="6" t="s">
        <v>373</v>
      </c>
      <c r="K278" s="15">
        <f t="shared" si="26"/>
        <v>1</v>
      </c>
      <c r="L278" s="6" t="s">
        <v>398</v>
      </c>
      <c r="M278" s="6" t="s">
        <v>6</v>
      </c>
      <c r="N278" s="6" t="b">
        <f t="shared" si="27"/>
        <v>0</v>
      </c>
      <c r="O278" s="6" t="s">
        <v>1926</v>
      </c>
      <c r="P278" s="6">
        <v>24782253</v>
      </c>
      <c r="Q278" s="6" t="s">
        <v>6</v>
      </c>
      <c r="R278" s="6" t="s">
        <v>1927</v>
      </c>
      <c r="S278" s="16">
        <f t="shared" si="25"/>
        <v>25000</v>
      </c>
      <c r="T278" s="6" t="s">
        <v>400</v>
      </c>
      <c r="U278" s="6" t="s">
        <v>759</v>
      </c>
      <c r="V278" s="6" t="s">
        <v>1928</v>
      </c>
      <c r="W278" s="18">
        <v>45636</v>
      </c>
      <c r="X278" s="78">
        <v>0.50347222222222221</v>
      </c>
      <c r="Y278" s="6" t="s">
        <v>1929</v>
      </c>
      <c r="Z278" s="39" t="s">
        <v>1930</v>
      </c>
      <c r="AA278" s="39" t="s">
        <v>1931</v>
      </c>
      <c r="AB278" s="8">
        <v>979022142</v>
      </c>
      <c r="AC278" s="6">
        <f t="shared" si="28"/>
        <v>26</v>
      </c>
      <c r="AD278" s="17">
        <f t="shared" si="29"/>
        <v>121000</v>
      </c>
      <c r="AE278" s="6" t="s">
        <v>6</v>
      </c>
      <c r="AF278" s="17" t="str">
        <f t="shared" si="24"/>
        <v>NO APLICA</v>
      </c>
      <c r="AG278" s="6" t="s">
        <v>400</v>
      </c>
      <c r="AH278" s="39"/>
      <c r="AI278" s="22" t="s">
        <v>983</v>
      </c>
      <c r="AJ278" s="174" t="s">
        <v>492</v>
      </c>
    </row>
    <row r="279" spans="1:36" ht="15.45" customHeight="1">
      <c r="A279" s="168">
        <v>56199</v>
      </c>
      <c r="B279" s="39" t="s">
        <v>1396</v>
      </c>
      <c r="C279" s="5" t="s">
        <v>246</v>
      </c>
      <c r="D279" s="39" t="s">
        <v>1768</v>
      </c>
      <c r="E279" s="6" t="s">
        <v>1769</v>
      </c>
      <c r="F279" s="6" t="s">
        <v>1770</v>
      </c>
      <c r="G279" s="6">
        <v>968555931</v>
      </c>
      <c r="H279" s="18">
        <v>45611</v>
      </c>
      <c r="I279" s="21">
        <v>0.82430555555555551</v>
      </c>
      <c r="J279" s="6" t="s">
        <v>373</v>
      </c>
      <c r="K279" s="15">
        <f t="shared" si="26"/>
        <v>1</v>
      </c>
      <c r="L279" s="6" t="s">
        <v>398</v>
      </c>
      <c r="M279" s="6" t="s">
        <v>6</v>
      </c>
      <c r="N279" s="6" t="b">
        <f t="shared" si="27"/>
        <v>0</v>
      </c>
      <c r="O279" s="6" t="s">
        <v>1932</v>
      </c>
      <c r="P279" s="6">
        <v>100793454</v>
      </c>
      <c r="Q279" s="6" t="s">
        <v>6</v>
      </c>
      <c r="R279" s="6" t="s">
        <v>1933</v>
      </c>
      <c r="S279" s="16">
        <f t="shared" si="25"/>
        <v>25000</v>
      </c>
      <c r="T279" s="6" t="s">
        <v>400</v>
      </c>
      <c r="U279" s="6" t="s">
        <v>547</v>
      </c>
      <c r="V279" s="6" t="s">
        <v>1934</v>
      </c>
      <c r="W279" s="18"/>
      <c r="X279" s="78"/>
      <c r="Y279" s="8"/>
      <c r="Z279" s="8"/>
      <c r="AA279" s="8"/>
      <c r="AB279" s="8"/>
      <c r="AC279" s="6" t="str">
        <f t="shared" si="28"/>
        <v/>
      </c>
      <c r="AD279" s="23" t="str">
        <f t="shared" si="29"/>
        <v/>
      </c>
      <c r="AE279" s="23"/>
      <c r="AF279" s="17" t="str">
        <f t="shared" si="24"/>
        <v/>
      </c>
      <c r="AG279" s="6"/>
      <c r="AH279" s="39"/>
      <c r="AI279" s="22" t="s">
        <v>983</v>
      </c>
      <c r="AJ279" s="174" t="s">
        <v>492</v>
      </c>
    </row>
    <row r="280" spans="1:36" ht="15.45" customHeight="1">
      <c r="A280" s="168">
        <v>56200</v>
      </c>
      <c r="B280" s="39" t="s">
        <v>1396</v>
      </c>
      <c r="C280" s="5" t="s">
        <v>246</v>
      </c>
      <c r="D280" s="46" t="s">
        <v>1671</v>
      </c>
      <c r="E280" s="27" t="s">
        <v>1672</v>
      </c>
      <c r="F280" s="29" t="s">
        <v>1673</v>
      </c>
      <c r="G280" s="27">
        <v>953511839</v>
      </c>
      <c r="H280" s="18">
        <v>45611</v>
      </c>
      <c r="I280" s="30">
        <v>0.82708333333333328</v>
      </c>
      <c r="J280" s="6" t="s">
        <v>373</v>
      </c>
      <c r="K280" s="15">
        <f t="shared" si="26"/>
        <v>1</v>
      </c>
      <c r="L280" s="6" t="s">
        <v>398</v>
      </c>
      <c r="M280" s="6" t="s">
        <v>6</v>
      </c>
      <c r="N280" s="6" t="b">
        <f t="shared" si="27"/>
        <v>0</v>
      </c>
      <c r="O280" s="6" t="s">
        <v>1935</v>
      </c>
      <c r="P280" s="6">
        <v>10079345</v>
      </c>
      <c r="Q280" s="6" t="s">
        <v>6</v>
      </c>
      <c r="R280" s="6" t="s">
        <v>1936</v>
      </c>
      <c r="S280" s="16">
        <f t="shared" si="25"/>
        <v>25000</v>
      </c>
      <c r="T280" s="6" t="s">
        <v>400</v>
      </c>
      <c r="U280" s="6" t="s">
        <v>547</v>
      </c>
      <c r="V280" s="6" t="s">
        <v>1937</v>
      </c>
      <c r="W280" s="18"/>
      <c r="X280" s="78"/>
      <c r="Y280" s="8"/>
      <c r="Z280" s="8"/>
      <c r="AA280" s="8"/>
      <c r="AB280" s="8"/>
      <c r="AC280" s="6" t="str">
        <f t="shared" si="28"/>
        <v/>
      </c>
      <c r="AD280" s="23" t="str">
        <f t="shared" si="29"/>
        <v/>
      </c>
      <c r="AE280" s="23"/>
      <c r="AF280" s="17" t="str">
        <f t="shared" si="24"/>
        <v/>
      </c>
      <c r="AG280" s="6"/>
      <c r="AH280" s="39"/>
      <c r="AI280" s="22" t="s">
        <v>983</v>
      </c>
      <c r="AJ280" s="174" t="s">
        <v>492</v>
      </c>
    </row>
    <row r="281" spans="1:36" ht="15.45" customHeight="1">
      <c r="A281" s="168">
        <v>56202</v>
      </c>
      <c r="B281" s="39" t="s">
        <v>1396</v>
      </c>
      <c r="C281" s="5" t="s">
        <v>246</v>
      </c>
      <c r="D281" s="39" t="s">
        <v>1476</v>
      </c>
      <c r="E281" s="6" t="s">
        <v>1477</v>
      </c>
      <c r="F281" s="6" t="s">
        <v>1478</v>
      </c>
      <c r="G281" s="6">
        <v>954134836</v>
      </c>
      <c r="H281" s="18">
        <v>45611</v>
      </c>
      <c r="I281" s="21">
        <v>0.8354166666666667</v>
      </c>
      <c r="J281" s="6" t="s">
        <v>373</v>
      </c>
      <c r="K281" s="15">
        <f t="shared" si="26"/>
        <v>1</v>
      </c>
      <c r="L281" s="6" t="s">
        <v>398</v>
      </c>
      <c r="M281" s="6" t="s">
        <v>6</v>
      </c>
      <c r="N281" s="6" t="b">
        <f t="shared" si="27"/>
        <v>0</v>
      </c>
      <c r="O281" s="6" t="s">
        <v>1938</v>
      </c>
      <c r="P281" s="6">
        <v>100793460</v>
      </c>
      <c r="Q281" s="6" t="s">
        <v>6</v>
      </c>
      <c r="R281" s="6" t="s">
        <v>1939</v>
      </c>
      <c r="S281" s="16">
        <f t="shared" si="25"/>
        <v>25000</v>
      </c>
      <c r="T281" s="6" t="s">
        <v>400</v>
      </c>
      <c r="U281" s="6" t="s">
        <v>547</v>
      </c>
      <c r="V281" s="6" t="s">
        <v>1940</v>
      </c>
      <c r="W281" s="18"/>
      <c r="X281" s="78"/>
      <c r="Y281" s="8"/>
      <c r="Z281" s="8"/>
      <c r="AA281" s="8"/>
      <c r="AB281" s="8"/>
      <c r="AC281" s="6" t="str">
        <f t="shared" si="28"/>
        <v/>
      </c>
      <c r="AD281" s="23" t="str">
        <f t="shared" si="29"/>
        <v/>
      </c>
      <c r="AE281" s="23"/>
      <c r="AF281" s="17" t="str">
        <f t="shared" si="24"/>
        <v/>
      </c>
      <c r="AG281" s="6"/>
      <c r="AH281" s="39"/>
      <c r="AI281" s="22" t="s">
        <v>983</v>
      </c>
      <c r="AJ281" s="174" t="s">
        <v>492</v>
      </c>
    </row>
    <row r="282" spans="1:36" ht="15.45" customHeight="1">
      <c r="A282" s="168">
        <v>56206</v>
      </c>
      <c r="B282" s="39" t="s">
        <v>380</v>
      </c>
      <c r="C282" s="5" t="s">
        <v>246</v>
      </c>
      <c r="D282" s="39" t="s">
        <v>1707</v>
      </c>
      <c r="E282" s="6" t="s">
        <v>1708</v>
      </c>
      <c r="F282" s="6" t="s">
        <v>1709</v>
      </c>
      <c r="G282" s="6">
        <v>991521079</v>
      </c>
      <c r="H282" s="18">
        <v>45611</v>
      </c>
      <c r="I282" s="21">
        <v>0.85902777777777772</v>
      </c>
      <c r="J282" s="6" t="s">
        <v>373</v>
      </c>
      <c r="K282" s="15">
        <f t="shared" si="26"/>
        <v>1</v>
      </c>
      <c r="L282" s="6" t="s">
        <v>398</v>
      </c>
      <c r="M282" s="6" t="s">
        <v>6</v>
      </c>
      <c r="N282" s="6" t="b">
        <f t="shared" si="27"/>
        <v>0</v>
      </c>
      <c r="O282" s="6" t="s">
        <v>1941</v>
      </c>
      <c r="P282" s="6">
        <v>24782314</v>
      </c>
      <c r="Q282" s="6" t="s">
        <v>6</v>
      </c>
      <c r="R282" s="6" t="s">
        <v>1942</v>
      </c>
      <c r="S282" s="16">
        <f t="shared" si="25"/>
        <v>25000</v>
      </c>
      <c r="T282" s="6" t="s">
        <v>400</v>
      </c>
      <c r="U282" s="6" t="s">
        <v>1943</v>
      </c>
      <c r="V282" s="6" t="s">
        <v>1944</v>
      </c>
      <c r="W282" s="18">
        <v>45636</v>
      </c>
      <c r="X282" s="78">
        <v>0.46319444444444446</v>
      </c>
      <c r="Y282" s="8" t="s">
        <v>1002</v>
      </c>
      <c r="Z282" s="8" t="s">
        <v>1003</v>
      </c>
      <c r="AA282" s="8" t="s">
        <v>1173</v>
      </c>
      <c r="AB282" s="8">
        <v>942723548</v>
      </c>
      <c r="AC282" s="6">
        <f t="shared" si="28"/>
        <v>26</v>
      </c>
      <c r="AD282" s="17">
        <f t="shared" si="29"/>
        <v>121000</v>
      </c>
      <c r="AE282" s="6" t="s">
        <v>6</v>
      </c>
      <c r="AF282" s="17" t="str">
        <f t="shared" si="24"/>
        <v>NO APLICA</v>
      </c>
      <c r="AG282" s="6" t="s">
        <v>400</v>
      </c>
      <c r="AH282" s="39"/>
      <c r="AI282" s="22" t="s">
        <v>983</v>
      </c>
      <c r="AJ282" s="174" t="s">
        <v>492</v>
      </c>
    </row>
    <row r="283" spans="1:36" ht="15.45" customHeight="1">
      <c r="A283" s="168">
        <v>56207</v>
      </c>
      <c r="B283" s="39" t="s">
        <v>380</v>
      </c>
      <c r="C283" s="5" t="s">
        <v>246</v>
      </c>
      <c r="D283" s="46" t="s">
        <v>559</v>
      </c>
      <c r="E283" s="6" t="s">
        <v>560</v>
      </c>
      <c r="F283" s="6" t="s">
        <v>561</v>
      </c>
      <c r="G283" s="6">
        <v>9560555766</v>
      </c>
      <c r="H283" s="18">
        <v>45611</v>
      </c>
      <c r="I283" s="21">
        <v>0.86388888888888893</v>
      </c>
      <c r="J283" s="6" t="s">
        <v>373</v>
      </c>
      <c r="K283" s="15">
        <f t="shared" si="26"/>
        <v>1</v>
      </c>
      <c r="L283" s="6" t="s">
        <v>398</v>
      </c>
      <c r="M283" s="6" t="s">
        <v>6</v>
      </c>
      <c r="N283" s="6" t="b">
        <f t="shared" si="27"/>
        <v>0</v>
      </c>
      <c r="O283" s="6" t="s">
        <v>1945</v>
      </c>
      <c r="P283" s="6">
        <v>24782315</v>
      </c>
      <c r="Q283" s="6" t="s">
        <v>6</v>
      </c>
      <c r="R283" s="6" t="s">
        <v>1946</v>
      </c>
      <c r="S283" s="16">
        <f t="shared" si="25"/>
        <v>25000</v>
      </c>
      <c r="T283" s="6" t="s">
        <v>400</v>
      </c>
      <c r="U283" s="6" t="s">
        <v>1943</v>
      </c>
      <c r="V283" s="6" t="s">
        <v>1947</v>
      </c>
      <c r="W283" s="18">
        <v>45636</v>
      </c>
      <c r="X283" s="78">
        <v>0.39930555555555558</v>
      </c>
      <c r="Y283" s="121" t="s">
        <v>1948</v>
      </c>
      <c r="Z283" s="121" t="s">
        <v>1949</v>
      </c>
      <c r="AA283" s="121" t="s">
        <v>1950</v>
      </c>
      <c r="AB283" s="121">
        <v>65582257</v>
      </c>
      <c r="AC283" s="6">
        <f t="shared" si="28"/>
        <v>26</v>
      </c>
      <c r="AD283" s="17">
        <f t="shared" si="29"/>
        <v>121000</v>
      </c>
      <c r="AE283" s="6" t="s">
        <v>6</v>
      </c>
      <c r="AF283" s="17" t="str">
        <f t="shared" si="24"/>
        <v>NO APLICA</v>
      </c>
      <c r="AG283" s="6" t="s">
        <v>400</v>
      </c>
      <c r="AH283" s="39"/>
      <c r="AI283" s="22" t="s">
        <v>983</v>
      </c>
      <c r="AJ283" s="174" t="s">
        <v>492</v>
      </c>
    </row>
    <row r="284" spans="1:36" ht="15.45" customHeight="1">
      <c r="A284" s="168">
        <v>56208</v>
      </c>
      <c r="B284" s="8" t="s">
        <v>320</v>
      </c>
      <c r="C284" s="5" t="s">
        <v>321</v>
      </c>
      <c r="D284" s="8" t="s">
        <v>737</v>
      </c>
      <c r="E284" s="27">
        <v>189156081</v>
      </c>
      <c r="F284" s="6" t="s">
        <v>739</v>
      </c>
      <c r="G284" s="27">
        <v>976320519</v>
      </c>
      <c r="H284" s="18">
        <v>45611</v>
      </c>
      <c r="I284" s="21">
        <v>0.86805555555555558</v>
      </c>
      <c r="J284" s="6" t="s">
        <v>373</v>
      </c>
      <c r="K284" s="15">
        <f t="shared" si="26"/>
        <v>1</v>
      </c>
      <c r="L284" s="6" t="s">
        <v>398</v>
      </c>
      <c r="M284" s="6" t="s">
        <v>6</v>
      </c>
      <c r="N284" s="6" t="b">
        <f t="shared" si="27"/>
        <v>0</v>
      </c>
      <c r="O284" s="6" t="s">
        <v>1951</v>
      </c>
      <c r="P284" s="6">
        <v>21087890</v>
      </c>
      <c r="Q284" s="6" t="s">
        <v>6</v>
      </c>
      <c r="R284" s="6" t="s">
        <v>1952</v>
      </c>
      <c r="S284" s="16">
        <f t="shared" si="25"/>
        <v>25000</v>
      </c>
      <c r="T284" s="6" t="s">
        <v>400</v>
      </c>
      <c r="U284" s="6" t="s">
        <v>1953</v>
      </c>
      <c r="V284" s="6" t="s">
        <v>1954</v>
      </c>
      <c r="W284" s="18">
        <v>45643</v>
      </c>
      <c r="X284" s="97">
        <v>10.43</v>
      </c>
      <c r="Y284" s="123" t="s">
        <v>587</v>
      </c>
      <c r="Z284" s="122" t="s">
        <v>1955</v>
      </c>
      <c r="AA284" s="122" t="s">
        <v>589</v>
      </c>
      <c r="AB284" s="122">
        <v>966777388</v>
      </c>
      <c r="AC284" s="107">
        <f t="shared" si="28"/>
        <v>33</v>
      </c>
      <c r="AD284" s="23">
        <f t="shared" si="29"/>
        <v>156000</v>
      </c>
      <c r="AE284" s="23" t="s">
        <v>6</v>
      </c>
      <c r="AF284" s="17" t="str">
        <f t="shared" si="24"/>
        <v>NO APLICA</v>
      </c>
      <c r="AG284" s="6" t="s">
        <v>400</v>
      </c>
      <c r="AH284" s="39" t="s">
        <v>1956</v>
      </c>
      <c r="AI284" s="22" t="s">
        <v>558</v>
      </c>
      <c r="AJ284" s="174" t="s">
        <v>492</v>
      </c>
    </row>
    <row r="285" spans="1:36" ht="15.45" customHeight="1">
      <c r="A285" s="168">
        <v>56209</v>
      </c>
      <c r="B285" s="8" t="s">
        <v>320</v>
      </c>
      <c r="C285" s="5" t="s">
        <v>321</v>
      </c>
      <c r="D285" s="45" t="s">
        <v>1957</v>
      </c>
      <c r="E285" s="27" t="s">
        <v>1958</v>
      </c>
      <c r="F285" s="27" t="s">
        <v>1959</v>
      </c>
      <c r="G285" s="27">
        <v>964882975</v>
      </c>
      <c r="H285" s="18">
        <v>45611</v>
      </c>
      <c r="I285" s="21">
        <v>0.87291666666666667</v>
      </c>
      <c r="J285" s="6" t="s">
        <v>373</v>
      </c>
      <c r="K285" s="15">
        <f t="shared" si="26"/>
        <v>1</v>
      </c>
      <c r="L285" s="6" t="s">
        <v>398</v>
      </c>
      <c r="M285" s="6" t="s">
        <v>6</v>
      </c>
      <c r="N285" s="6" t="b">
        <f t="shared" si="27"/>
        <v>0</v>
      </c>
      <c r="O285" s="6" t="s">
        <v>1960</v>
      </c>
      <c r="P285" s="6">
        <v>21087881</v>
      </c>
      <c r="Q285" s="6" t="s">
        <v>6</v>
      </c>
      <c r="R285" s="6" t="s">
        <v>1961</v>
      </c>
      <c r="S285" s="16">
        <f t="shared" si="25"/>
        <v>25000</v>
      </c>
      <c r="T285" s="6" t="s">
        <v>400</v>
      </c>
      <c r="U285" s="6" t="s">
        <v>1962</v>
      </c>
      <c r="V285" s="6" t="s">
        <v>1963</v>
      </c>
      <c r="W285" s="18">
        <v>45630</v>
      </c>
      <c r="X285" s="78">
        <v>0.62708333333333333</v>
      </c>
      <c r="Y285" s="83" t="s">
        <v>1964</v>
      </c>
      <c r="Z285" s="83" t="s">
        <v>1965</v>
      </c>
      <c r="AA285" s="83" t="s">
        <v>1966</v>
      </c>
      <c r="AB285" s="83">
        <v>963317309</v>
      </c>
      <c r="AC285" s="6">
        <f t="shared" si="28"/>
        <v>20</v>
      </c>
      <c r="AD285" s="17">
        <f t="shared" si="29"/>
        <v>91000</v>
      </c>
      <c r="AE285" s="6" t="s">
        <v>6</v>
      </c>
      <c r="AF285" s="17" t="str">
        <f t="shared" si="24"/>
        <v>NO APLICA</v>
      </c>
      <c r="AG285" s="6" t="s">
        <v>400</v>
      </c>
      <c r="AH285" s="39"/>
      <c r="AI285" s="22" t="s">
        <v>558</v>
      </c>
      <c r="AJ285" s="174" t="s">
        <v>492</v>
      </c>
    </row>
    <row r="286" spans="1:36" ht="15.45" customHeight="1">
      <c r="A286" s="168">
        <v>56210</v>
      </c>
      <c r="B286" s="8" t="s">
        <v>320</v>
      </c>
      <c r="C286" s="5" t="s">
        <v>321</v>
      </c>
      <c r="D286" s="39" t="s">
        <v>568</v>
      </c>
      <c r="E286" s="6" t="s">
        <v>569</v>
      </c>
      <c r="F286" s="6" t="s">
        <v>570</v>
      </c>
      <c r="G286" s="6">
        <v>947401808</v>
      </c>
      <c r="H286" s="18">
        <v>45611</v>
      </c>
      <c r="I286" s="21">
        <v>0.8833333333333333</v>
      </c>
      <c r="J286" s="6" t="s">
        <v>373</v>
      </c>
      <c r="K286" s="15">
        <f t="shared" si="26"/>
        <v>1</v>
      </c>
      <c r="L286" s="6" t="s">
        <v>398</v>
      </c>
      <c r="M286" s="6" t="s">
        <v>6</v>
      </c>
      <c r="N286" s="6" t="b">
        <f t="shared" si="27"/>
        <v>0</v>
      </c>
      <c r="O286" s="6" t="s">
        <v>1967</v>
      </c>
      <c r="P286" s="6">
        <v>21087889</v>
      </c>
      <c r="Q286" s="6" t="s">
        <v>6</v>
      </c>
      <c r="R286" s="6" t="s">
        <v>1968</v>
      </c>
      <c r="S286" s="16">
        <f t="shared" si="25"/>
        <v>25000</v>
      </c>
      <c r="T286" s="6" t="s">
        <v>400</v>
      </c>
      <c r="U286" s="6" t="s">
        <v>537</v>
      </c>
      <c r="V286" s="6" t="s">
        <v>1969</v>
      </c>
      <c r="W286" s="18"/>
      <c r="X286" s="78"/>
      <c r="Y286" s="144"/>
      <c r="Z286" s="144"/>
      <c r="AA286" s="144"/>
      <c r="AB286" s="144"/>
      <c r="AC286" s="6" t="str">
        <f t="shared" si="28"/>
        <v/>
      </c>
      <c r="AD286" s="23" t="str">
        <f t="shared" si="29"/>
        <v/>
      </c>
      <c r="AE286" s="23"/>
      <c r="AF286" s="17" t="str">
        <f t="shared" si="24"/>
        <v/>
      </c>
      <c r="AG286" s="6"/>
      <c r="AH286" s="39"/>
      <c r="AI286" s="22" t="s">
        <v>558</v>
      </c>
      <c r="AJ286" s="174" t="s">
        <v>492</v>
      </c>
    </row>
    <row r="287" spans="1:36" ht="15.45" customHeight="1">
      <c r="A287" s="168">
        <v>56211</v>
      </c>
      <c r="B287" s="8" t="s">
        <v>320</v>
      </c>
      <c r="C287" s="5" t="s">
        <v>321</v>
      </c>
      <c r="D287" s="39" t="s">
        <v>616</v>
      </c>
      <c r="E287" s="6" t="s">
        <v>617</v>
      </c>
      <c r="F287" s="6" t="s">
        <v>618</v>
      </c>
      <c r="G287" s="6">
        <v>951155582</v>
      </c>
      <c r="H287" s="18">
        <v>45611</v>
      </c>
      <c r="I287" s="21">
        <v>0.88611111111111107</v>
      </c>
      <c r="J287" s="6" t="s">
        <v>373</v>
      </c>
      <c r="K287" s="15">
        <f t="shared" si="26"/>
        <v>1</v>
      </c>
      <c r="L287" s="6" t="s">
        <v>398</v>
      </c>
      <c r="M287" s="6" t="s">
        <v>6</v>
      </c>
      <c r="N287" s="6" t="b">
        <f t="shared" si="27"/>
        <v>0</v>
      </c>
      <c r="O287" s="6" t="s">
        <v>1970</v>
      </c>
      <c r="P287" s="6">
        <v>21087902</v>
      </c>
      <c r="Q287" s="6" t="s">
        <v>6</v>
      </c>
      <c r="R287" s="6" t="s">
        <v>1971</v>
      </c>
      <c r="S287" s="16">
        <f t="shared" si="25"/>
        <v>25000</v>
      </c>
      <c r="T287" s="6" t="s">
        <v>400</v>
      </c>
      <c r="U287" s="6" t="s">
        <v>1972</v>
      </c>
      <c r="V287" s="6" t="s">
        <v>1973</v>
      </c>
      <c r="W287" s="18">
        <v>45643</v>
      </c>
      <c r="X287" s="97">
        <v>4.1666666666666664E-2</v>
      </c>
      <c r="Y287" s="39" t="s">
        <v>1974</v>
      </c>
      <c r="Z287" s="39" t="s">
        <v>1975</v>
      </c>
      <c r="AA287" s="39" t="s">
        <v>631</v>
      </c>
      <c r="AB287" s="39">
        <v>976530950</v>
      </c>
      <c r="AC287" s="107">
        <f t="shared" si="28"/>
        <v>33</v>
      </c>
      <c r="AD287" s="23">
        <f t="shared" si="29"/>
        <v>156000</v>
      </c>
      <c r="AE287" s="23" t="s">
        <v>6</v>
      </c>
      <c r="AF287" s="17" t="str">
        <f t="shared" ref="AF287:AF289" si="30">IFERROR(IF(AD287="","",IF(AE287="NO","NO APLICA",IF(AE287="SI",AD287*1.19,""))), "")</f>
        <v>NO APLICA</v>
      </c>
      <c r="AG287" s="6" t="s">
        <v>400</v>
      </c>
      <c r="AH287" s="39"/>
      <c r="AI287" s="22" t="s">
        <v>558</v>
      </c>
      <c r="AJ287" s="174" t="s">
        <v>492</v>
      </c>
    </row>
    <row r="288" spans="1:36" ht="15.45" customHeight="1">
      <c r="A288" s="168">
        <v>56212</v>
      </c>
      <c r="B288" s="8" t="s">
        <v>320</v>
      </c>
      <c r="C288" s="5" t="s">
        <v>321</v>
      </c>
      <c r="D288" s="39" t="s">
        <v>641</v>
      </c>
      <c r="E288" s="6" t="s">
        <v>642</v>
      </c>
      <c r="F288" s="6" t="s">
        <v>643</v>
      </c>
      <c r="G288" s="6">
        <v>974979000</v>
      </c>
      <c r="H288" s="18">
        <v>45611</v>
      </c>
      <c r="I288" s="21">
        <v>0.88888888888888884</v>
      </c>
      <c r="J288" s="6" t="s">
        <v>373</v>
      </c>
      <c r="K288" s="15">
        <f t="shared" si="26"/>
        <v>1</v>
      </c>
      <c r="L288" s="6" t="s">
        <v>398</v>
      </c>
      <c r="M288" s="6" t="s">
        <v>6</v>
      </c>
      <c r="N288" s="6" t="b">
        <f t="shared" si="27"/>
        <v>0</v>
      </c>
      <c r="O288" s="6" t="s">
        <v>1976</v>
      </c>
      <c r="P288" s="6">
        <v>21087904</v>
      </c>
      <c r="Q288" s="6" t="s">
        <v>6</v>
      </c>
      <c r="R288" s="6" t="s">
        <v>1977</v>
      </c>
      <c r="S288" s="16">
        <f t="shared" si="25"/>
        <v>25000</v>
      </c>
      <c r="T288" s="6" t="s">
        <v>400</v>
      </c>
      <c r="U288" s="6" t="s">
        <v>1972</v>
      </c>
      <c r="V288" s="6" t="s">
        <v>1978</v>
      </c>
      <c r="W288" s="18">
        <v>45643</v>
      </c>
      <c r="X288" s="78">
        <v>0.10972222222222222</v>
      </c>
      <c r="Y288" s="39" t="s">
        <v>1979</v>
      </c>
      <c r="Z288" s="39" t="s">
        <v>1229</v>
      </c>
      <c r="AA288" s="39" t="s">
        <v>1980</v>
      </c>
      <c r="AB288" s="39">
        <v>973591252</v>
      </c>
      <c r="AC288" s="6">
        <f t="shared" si="28"/>
        <v>33</v>
      </c>
      <c r="AD288" s="23">
        <f t="shared" si="29"/>
        <v>156000</v>
      </c>
      <c r="AE288" s="23" t="s">
        <v>6</v>
      </c>
      <c r="AF288" s="17" t="str">
        <f t="shared" si="30"/>
        <v>NO APLICA</v>
      </c>
      <c r="AG288" s="6" t="s">
        <v>400</v>
      </c>
      <c r="AH288" s="39"/>
      <c r="AI288" s="22" t="s">
        <v>558</v>
      </c>
      <c r="AJ288" s="174" t="s">
        <v>492</v>
      </c>
    </row>
    <row r="289" spans="1:36" ht="15.45" customHeight="1">
      <c r="A289" s="168">
        <v>56213</v>
      </c>
      <c r="B289" s="39" t="s">
        <v>380</v>
      </c>
      <c r="C289" s="5" t="s">
        <v>246</v>
      </c>
      <c r="D289" s="39" t="s">
        <v>1789</v>
      </c>
      <c r="E289" s="6" t="s">
        <v>1790</v>
      </c>
      <c r="F289" s="6" t="s">
        <v>1791</v>
      </c>
      <c r="G289" s="6">
        <v>932139395</v>
      </c>
      <c r="H289" s="18">
        <v>45611</v>
      </c>
      <c r="I289" s="21">
        <v>0.89236111111111116</v>
      </c>
      <c r="J289" s="6" t="s">
        <v>373</v>
      </c>
      <c r="K289" s="15">
        <f t="shared" si="26"/>
        <v>1</v>
      </c>
      <c r="L289" s="6" t="s">
        <v>398</v>
      </c>
      <c r="M289" s="6" t="s">
        <v>6</v>
      </c>
      <c r="N289" s="6" t="b">
        <f t="shared" si="27"/>
        <v>0</v>
      </c>
      <c r="O289" s="6" t="s">
        <v>1981</v>
      </c>
      <c r="P289" s="6">
        <v>24782335</v>
      </c>
      <c r="Q289" s="6" t="s">
        <v>6</v>
      </c>
      <c r="R289" s="6" t="s">
        <v>1982</v>
      </c>
      <c r="S289" s="16">
        <f t="shared" si="25"/>
        <v>25000</v>
      </c>
      <c r="T289" s="6" t="s">
        <v>400</v>
      </c>
      <c r="U289" s="6" t="s">
        <v>1943</v>
      </c>
      <c r="V289" s="6" t="s">
        <v>1983</v>
      </c>
      <c r="W289" s="18">
        <v>45636</v>
      </c>
      <c r="X289" s="78">
        <v>0.39444444444444443</v>
      </c>
      <c r="Y289" s="6" t="s">
        <v>984</v>
      </c>
      <c r="Z289" s="39" t="s">
        <v>1160</v>
      </c>
      <c r="AA289" s="39" t="s">
        <v>986</v>
      </c>
      <c r="AB289" s="39">
        <v>944666946</v>
      </c>
      <c r="AC289" s="6">
        <f t="shared" si="28"/>
        <v>26</v>
      </c>
      <c r="AD289" s="17">
        <f t="shared" si="29"/>
        <v>121000</v>
      </c>
      <c r="AE289" s="6" t="s">
        <v>6</v>
      </c>
      <c r="AF289" s="17" t="str">
        <f t="shared" si="30"/>
        <v>NO APLICA</v>
      </c>
      <c r="AG289" s="6" t="s">
        <v>400</v>
      </c>
      <c r="AH289" s="39"/>
      <c r="AI289" s="22" t="s">
        <v>983</v>
      </c>
      <c r="AJ289" s="174" t="s">
        <v>492</v>
      </c>
    </row>
    <row r="290" spans="1:36" ht="15.45" customHeight="1">
      <c r="A290" s="168">
        <v>56215</v>
      </c>
      <c r="B290" s="39" t="s">
        <v>380</v>
      </c>
      <c r="C290" s="5" t="s">
        <v>246</v>
      </c>
      <c r="D290" s="46" t="s">
        <v>1846</v>
      </c>
      <c r="E290" s="27" t="s">
        <v>1847</v>
      </c>
      <c r="F290" s="29" t="s">
        <v>1848</v>
      </c>
      <c r="G290" s="27">
        <v>941283805</v>
      </c>
      <c r="H290" s="18">
        <v>45611</v>
      </c>
      <c r="I290" s="21">
        <v>0.90625</v>
      </c>
      <c r="J290" s="6" t="s">
        <v>373</v>
      </c>
      <c r="K290" s="15">
        <f t="shared" si="26"/>
        <v>1</v>
      </c>
      <c r="L290" s="6" t="s">
        <v>398</v>
      </c>
      <c r="M290" s="6" t="s">
        <v>6</v>
      </c>
      <c r="N290" s="6" t="b">
        <f t="shared" si="27"/>
        <v>0</v>
      </c>
      <c r="O290" s="6" t="s">
        <v>1984</v>
      </c>
      <c r="P290" s="6">
        <v>24782343</v>
      </c>
      <c r="Q290" s="6" t="s">
        <v>6</v>
      </c>
      <c r="R290" s="6" t="s">
        <v>1985</v>
      </c>
      <c r="S290" s="16">
        <f t="shared" si="25"/>
        <v>25000</v>
      </c>
      <c r="T290" s="6" t="s">
        <v>400</v>
      </c>
      <c r="U290" s="6" t="s">
        <v>1943</v>
      </c>
      <c r="V290" s="6" t="s">
        <v>1986</v>
      </c>
      <c r="W290" s="18">
        <v>45636</v>
      </c>
      <c r="X290" s="78">
        <v>0.38750000000000001</v>
      </c>
      <c r="Y290" s="6" t="s">
        <v>1987</v>
      </c>
      <c r="Z290" s="39" t="s">
        <v>1988</v>
      </c>
      <c r="AA290" s="39" t="s">
        <v>1989</v>
      </c>
      <c r="AB290" s="39">
        <v>993430744</v>
      </c>
      <c r="AC290" s="6">
        <f t="shared" si="28"/>
        <v>26</v>
      </c>
      <c r="AD290" s="17">
        <f t="shared" si="29"/>
        <v>121000</v>
      </c>
      <c r="AE290" s="6" t="s">
        <v>6</v>
      </c>
      <c r="AF290" s="17" t="s">
        <v>1045</v>
      </c>
      <c r="AG290" s="6" t="s">
        <v>400</v>
      </c>
      <c r="AH290" s="39"/>
      <c r="AI290" s="22" t="s">
        <v>983</v>
      </c>
      <c r="AJ290" s="174" t="s">
        <v>492</v>
      </c>
    </row>
    <row r="291" spans="1:36" ht="15.45" customHeight="1">
      <c r="A291" s="168">
        <v>56217</v>
      </c>
      <c r="B291" s="8" t="s">
        <v>320</v>
      </c>
      <c r="C291" s="5" t="s">
        <v>321</v>
      </c>
      <c r="D291" s="39" t="s">
        <v>1140</v>
      </c>
      <c r="E291" s="6" t="s">
        <v>1141</v>
      </c>
      <c r="F291" s="6" t="s">
        <v>1142</v>
      </c>
      <c r="G291" s="6">
        <v>950402989</v>
      </c>
      <c r="H291" s="18">
        <v>45611</v>
      </c>
      <c r="I291" s="21">
        <v>0.94374999999999998</v>
      </c>
      <c r="J291" s="6" t="s">
        <v>373</v>
      </c>
      <c r="K291" s="15">
        <f t="shared" si="26"/>
        <v>1</v>
      </c>
      <c r="L291" s="6" t="s">
        <v>398</v>
      </c>
      <c r="M291" s="6" t="s">
        <v>6</v>
      </c>
      <c r="N291" s="6" t="b">
        <f t="shared" si="27"/>
        <v>0</v>
      </c>
      <c r="O291" s="6" t="s">
        <v>1990</v>
      </c>
      <c r="P291" s="6">
        <v>21087932</v>
      </c>
      <c r="Q291" s="6" t="s">
        <v>6</v>
      </c>
      <c r="R291" s="6" t="s">
        <v>1991</v>
      </c>
      <c r="S291" s="16">
        <f t="shared" si="25"/>
        <v>25000</v>
      </c>
      <c r="T291" s="6" t="s">
        <v>400</v>
      </c>
      <c r="U291" s="6" t="s">
        <v>1943</v>
      </c>
      <c r="V291" s="6" t="s">
        <v>1992</v>
      </c>
      <c r="W291" s="18">
        <v>45630</v>
      </c>
      <c r="X291" s="78">
        <v>0.30902777777777779</v>
      </c>
      <c r="Y291" s="6" t="s">
        <v>1993</v>
      </c>
      <c r="Z291" s="39" t="s">
        <v>1994</v>
      </c>
      <c r="AA291" s="39" t="s">
        <v>1995</v>
      </c>
      <c r="AB291" s="39">
        <v>995993673</v>
      </c>
      <c r="AC291" s="6">
        <f t="shared" si="28"/>
        <v>20</v>
      </c>
      <c r="AD291" s="17">
        <f t="shared" si="29"/>
        <v>91000</v>
      </c>
      <c r="AE291" s="6" t="s">
        <v>6</v>
      </c>
      <c r="AF291" s="17" t="str">
        <f t="shared" ref="AF291:AF354" si="31">IFERROR(IF(AD291="","",IF(AE291="NO","NO APLICA",IF(AE291="SI",AD291*1.19,""))), "")</f>
        <v>NO APLICA</v>
      </c>
      <c r="AG291" s="6" t="s">
        <v>400</v>
      </c>
      <c r="AH291" s="61" t="s">
        <v>1996</v>
      </c>
      <c r="AI291" s="22" t="s">
        <v>558</v>
      </c>
      <c r="AJ291" s="174" t="s">
        <v>492</v>
      </c>
    </row>
    <row r="292" spans="1:36" ht="15.45" customHeight="1">
      <c r="A292" s="168">
        <v>56218</v>
      </c>
      <c r="B292" s="8" t="s">
        <v>320</v>
      </c>
      <c r="C292" s="5" t="s">
        <v>321</v>
      </c>
      <c r="D292" s="39" t="s">
        <v>830</v>
      </c>
      <c r="E292" s="6" t="s">
        <v>831</v>
      </c>
      <c r="F292" s="6" t="s">
        <v>832</v>
      </c>
      <c r="G292" s="6">
        <v>998794226</v>
      </c>
      <c r="H292" s="18">
        <v>45611</v>
      </c>
      <c r="I292" s="21">
        <v>0.94652777777777775</v>
      </c>
      <c r="J292" s="6" t="s">
        <v>373</v>
      </c>
      <c r="K292" s="15">
        <f t="shared" si="26"/>
        <v>1</v>
      </c>
      <c r="L292" s="6" t="s">
        <v>398</v>
      </c>
      <c r="M292" s="6" t="s">
        <v>6</v>
      </c>
      <c r="N292" s="6" t="b">
        <f t="shared" si="27"/>
        <v>0</v>
      </c>
      <c r="O292" s="6" t="s">
        <v>1997</v>
      </c>
      <c r="P292" s="6">
        <v>21087934</v>
      </c>
      <c r="Q292" s="6" t="s">
        <v>6</v>
      </c>
      <c r="R292" s="6" t="s">
        <v>1998</v>
      </c>
      <c r="S292" s="16">
        <f t="shared" si="25"/>
        <v>25000</v>
      </c>
      <c r="T292" s="6" t="s">
        <v>400</v>
      </c>
      <c r="U292" s="6" t="s">
        <v>1943</v>
      </c>
      <c r="V292" s="6" t="s">
        <v>1999</v>
      </c>
      <c r="W292" s="18">
        <v>45630</v>
      </c>
      <c r="X292" s="78">
        <v>0.30902777777777779</v>
      </c>
      <c r="Y292" s="39" t="s">
        <v>2000</v>
      </c>
      <c r="Z292" s="39" t="s">
        <v>2001</v>
      </c>
      <c r="AA292" s="39" t="s">
        <v>2002</v>
      </c>
      <c r="AB292" s="39">
        <v>920354385</v>
      </c>
      <c r="AC292" s="6">
        <f t="shared" si="28"/>
        <v>20</v>
      </c>
      <c r="AD292" s="17">
        <f t="shared" si="29"/>
        <v>91000</v>
      </c>
      <c r="AE292" s="6" t="s">
        <v>6</v>
      </c>
      <c r="AF292" s="17" t="str">
        <f t="shared" si="31"/>
        <v>NO APLICA</v>
      </c>
      <c r="AG292" s="6" t="s">
        <v>400</v>
      </c>
      <c r="AH292" s="61" t="s">
        <v>1996</v>
      </c>
      <c r="AI292" s="22" t="s">
        <v>558</v>
      </c>
      <c r="AJ292" s="174" t="s">
        <v>492</v>
      </c>
    </row>
    <row r="293" spans="1:36" ht="15.45" customHeight="1">
      <c r="A293" s="168">
        <v>56221</v>
      </c>
      <c r="B293" s="8" t="s">
        <v>320</v>
      </c>
      <c r="C293" s="5" t="s">
        <v>321</v>
      </c>
      <c r="D293" s="45" t="s">
        <v>1957</v>
      </c>
      <c r="E293" s="27" t="s">
        <v>1958</v>
      </c>
      <c r="F293" s="27" t="s">
        <v>1959</v>
      </c>
      <c r="G293" s="27">
        <v>964882975</v>
      </c>
      <c r="H293" s="18">
        <v>45612</v>
      </c>
      <c r="I293" s="21">
        <v>0.40486111111111112</v>
      </c>
      <c r="J293" s="6" t="s">
        <v>373</v>
      </c>
      <c r="K293" s="15">
        <f t="shared" si="26"/>
        <v>1</v>
      </c>
      <c r="L293" s="6" t="s">
        <v>398</v>
      </c>
      <c r="M293" s="6" t="s">
        <v>6</v>
      </c>
      <c r="N293" s="6" t="b">
        <f t="shared" si="27"/>
        <v>0</v>
      </c>
      <c r="O293" s="6" t="s">
        <v>2003</v>
      </c>
      <c r="P293" s="6">
        <v>1219607</v>
      </c>
      <c r="Q293" s="6" t="s">
        <v>6</v>
      </c>
      <c r="R293" s="6" t="s">
        <v>2004</v>
      </c>
      <c r="S293" s="16">
        <f t="shared" si="25"/>
        <v>25000</v>
      </c>
      <c r="T293" s="6" t="s">
        <v>400</v>
      </c>
      <c r="U293" s="6" t="s">
        <v>2005</v>
      </c>
      <c r="V293" s="6" t="s">
        <v>2006</v>
      </c>
      <c r="W293" s="18">
        <v>45629</v>
      </c>
      <c r="X293" s="78">
        <v>6.9444444444444448E-2</v>
      </c>
      <c r="Y293" s="6" t="s">
        <v>587</v>
      </c>
      <c r="Z293" s="39" t="s">
        <v>588</v>
      </c>
      <c r="AA293" s="39" t="s">
        <v>589</v>
      </c>
      <c r="AB293" s="8">
        <v>966777388</v>
      </c>
      <c r="AC293" s="6">
        <f t="shared" si="28"/>
        <v>18</v>
      </c>
      <c r="AD293" s="17">
        <f t="shared" si="29"/>
        <v>81000</v>
      </c>
      <c r="AE293" s="6" t="s">
        <v>6</v>
      </c>
      <c r="AF293" s="17" t="str">
        <f t="shared" si="31"/>
        <v>NO APLICA</v>
      </c>
      <c r="AG293" s="6" t="s">
        <v>400</v>
      </c>
      <c r="AH293" s="39"/>
      <c r="AI293" s="22" t="s">
        <v>558</v>
      </c>
      <c r="AJ293" s="174" t="s">
        <v>492</v>
      </c>
    </row>
    <row r="294" spans="1:36" ht="15.45" customHeight="1">
      <c r="A294" s="168">
        <v>56223</v>
      </c>
      <c r="B294" s="39" t="s">
        <v>1396</v>
      </c>
      <c r="C294" s="5" t="s">
        <v>246</v>
      </c>
      <c r="D294" s="39" t="s">
        <v>1476</v>
      </c>
      <c r="E294" s="6" t="s">
        <v>1477</v>
      </c>
      <c r="F294" s="6" t="s">
        <v>1715</v>
      </c>
      <c r="G294" s="6">
        <v>954134836</v>
      </c>
      <c r="H294" s="18">
        <v>45612</v>
      </c>
      <c r="I294" s="21">
        <v>0.46458333333333335</v>
      </c>
      <c r="J294" s="6" t="s">
        <v>373</v>
      </c>
      <c r="K294" s="15">
        <f t="shared" si="26"/>
        <v>1</v>
      </c>
      <c r="L294" s="6" t="s">
        <v>398</v>
      </c>
      <c r="M294" s="6" t="s">
        <v>6</v>
      </c>
      <c r="N294" s="6" t="b">
        <f t="shared" si="27"/>
        <v>0</v>
      </c>
      <c r="O294" s="6" t="s">
        <v>2007</v>
      </c>
      <c r="P294" s="6">
        <v>100793807</v>
      </c>
      <c r="Q294" s="6" t="s">
        <v>6</v>
      </c>
      <c r="R294" s="6" t="s">
        <v>2008</v>
      </c>
      <c r="S294" s="16">
        <f t="shared" si="25"/>
        <v>25000</v>
      </c>
      <c r="T294" s="6" t="s">
        <v>400</v>
      </c>
      <c r="U294" s="6" t="s">
        <v>532</v>
      </c>
      <c r="V294" s="6" t="s">
        <v>2009</v>
      </c>
      <c r="W294" s="18"/>
      <c r="X294" s="78"/>
      <c r="Y294" s="39"/>
      <c r="Z294" s="39"/>
      <c r="AA294" s="39"/>
      <c r="AB294" s="8"/>
      <c r="AC294" s="6" t="str">
        <f t="shared" si="28"/>
        <v/>
      </c>
      <c r="AD294" s="23" t="str">
        <f t="shared" si="29"/>
        <v/>
      </c>
      <c r="AE294" s="23"/>
      <c r="AF294" s="17" t="str">
        <f t="shared" si="31"/>
        <v/>
      </c>
      <c r="AG294" s="6"/>
      <c r="AH294" s="39"/>
      <c r="AI294" s="22" t="s">
        <v>983</v>
      </c>
      <c r="AJ294" s="174" t="s">
        <v>492</v>
      </c>
    </row>
    <row r="295" spans="1:36" ht="15.45" customHeight="1">
      <c r="A295" s="168">
        <v>56226</v>
      </c>
      <c r="B295" s="39" t="s">
        <v>1396</v>
      </c>
      <c r="C295" s="5" t="s">
        <v>246</v>
      </c>
      <c r="D295" s="39" t="s">
        <v>1031</v>
      </c>
      <c r="E295" s="6" t="s">
        <v>1032</v>
      </c>
      <c r="F295" s="6" t="s">
        <v>1033</v>
      </c>
      <c r="G295" s="6">
        <v>943592739</v>
      </c>
      <c r="H295" s="18">
        <v>45612</v>
      </c>
      <c r="I295" s="21">
        <v>0.48333333333333334</v>
      </c>
      <c r="J295" s="6" t="s">
        <v>373</v>
      </c>
      <c r="K295" s="15">
        <f t="shared" si="26"/>
        <v>1</v>
      </c>
      <c r="L295" s="6" t="s">
        <v>398</v>
      </c>
      <c r="M295" s="6" t="s">
        <v>6</v>
      </c>
      <c r="N295" s="6" t="b">
        <f t="shared" si="27"/>
        <v>0</v>
      </c>
      <c r="O295" s="6" t="s">
        <v>2010</v>
      </c>
      <c r="P295" s="6">
        <v>100793845</v>
      </c>
      <c r="Q295" s="6" t="s">
        <v>6</v>
      </c>
      <c r="R295" s="6" t="s">
        <v>2011</v>
      </c>
      <c r="S295" s="16">
        <f t="shared" si="25"/>
        <v>25000</v>
      </c>
      <c r="T295" s="6" t="s">
        <v>400</v>
      </c>
      <c r="U295" s="6" t="s">
        <v>532</v>
      </c>
      <c r="V295" s="6" t="s">
        <v>2012</v>
      </c>
      <c r="W295" s="18"/>
      <c r="X295" s="78"/>
      <c r="Y295" s="39"/>
      <c r="Z295" s="39"/>
      <c r="AA295" s="39"/>
      <c r="AB295" s="8"/>
      <c r="AC295" s="6" t="str">
        <f t="shared" si="28"/>
        <v/>
      </c>
      <c r="AD295" s="23" t="str">
        <f t="shared" si="29"/>
        <v/>
      </c>
      <c r="AE295" s="23"/>
      <c r="AF295" s="17" t="str">
        <f t="shared" si="31"/>
        <v/>
      </c>
      <c r="AG295" s="6"/>
      <c r="AH295" s="39"/>
      <c r="AI295" s="22" t="s">
        <v>983</v>
      </c>
      <c r="AJ295" s="174" t="s">
        <v>492</v>
      </c>
    </row>
    <row r="296" spans="1:36" ht="15.45" customHeight="1">
      <c r="A296" s="168">
        <v>56229</v>
      </c>
      <c r="B296" s="39" t="s">
        <v>1396</v>
      </c>
      <c r="C296" s="5" t="s">
        <v>246</v>
      </c>
      <c r="D296" s="39" t="s">
        <v>1689</v>
      </c>
      <c r="E296" s="6" t="s">
        <v>1690</v>
      </c>
      <c r="F296" s="6" t="s">
        <v>1691</v>
      </c>
      <c r="G296" s="6">
        <v>993480204</v>
      </c>
      <c r="H296" s="18">
        <v>45612</v>
      </c>
      <c r="I296" s="21">
        <v>0.49722222222222223</v>
      </c>
      <c r="J296" s="6" t="s">
        <v>373</v>
      </c>
      <c r="K296" s="15">
        <f t="shared" si="26"/>
        <v>1</v>
      </c>
      <c r="L296" s="6" t="s">
        <v>398</v>
      </c>
      <c r="M296" s="6" t="s">
        <v>6</v>
      </c>
      <c r="N296" s="6" t="b">
        <f t="shared" si="27"/>
        <v>0</v>
      </c>
      <c r="O296" s="6" t="s">
        <v>2013</v>
      </c>
      <c r="P296" s="6">
        <v>100793888</v>
      </c>
      <c r="Q296" s="6" t="s">
        <v>6</v>
      </c>
      <c r="R296" s="6" t="s">
        <v>2014</v>
      </c>
      <c r="S296" s="16">
        <f t="shared" si="25"/>
        <v>25000</v>
      </c>
      <c r="T296" s="6" t="s">
        <v>400</v>
      </c>
      <c r="U296" s="6" t="s">
        <v>532</v>
      </c>
      <c r="V296" s="6" t="s">
        <v>2015</v>
      </c>
      <c r="W296" s="18"/>
      <c r="X296" s="78"/>
      <c r="Y296" s="39"/>
      <c r="Z296" s="39"/>
      <c r="AA296" s="39"/>
      <c r="AB296" s="8"/>
      <c r="AC296" s="6" t="str">
        <f t="shared" si="28"/>
        <v/>
      </c>
      <c r="AD296" s="23" t="str">
        <f t="shared" si="29"/>
        <v/>
      </c>
      <c r="AE296" s="23"/>
      <c r="AF296" s="17" t="str">
        <f t="shared" si="31"/>
        <v/>
      </c>
      <c r="AG296" s="6"/>
      <c r="AH296" s="39"/>
      <c r="AI296" s="22" t="s">
        <v>983</v>
      </c>
      <c r="AJ296" s="174" t="s">
        <v>492</v>
      </c>
    </row>
    <row r="297" spans="1:36" ht="15.45" customHeight="1">
      <c r="A297" s="168">
        <v>56232</v>
      </c>
      <c r="B297" s="39" t="s">
        <v>1396</v>
      </c>
      <c r="C297" s="5" t="s">
        <v>246</v>
      </c>
      <c r="D297" s="46" t="s">
        <v>1671</v>
      </c>
      <c r="E297" s="27" t="s">
        <v>1672</v>
      </c>
      <c r="F297" s="29" t="s">
        <v>1673</v>
      </c>
      <c r="G297" s="27">
        <v>953511839</v>
      </c>
      <c r="H297" s="18">
        <v>45612</v>
      </c>
      <c r="I297" s="21">
        <v>0.50694444444444442</v>
      </c>
      <c r="J297" s="6" t="s">
        <v>373</v>
      </c>
      <c r="K297" s="15">
        <f t="shared" si="26"/>
        <v>1</v>
      </c>
      <c r="L297" s="6" t="s">
        <v>398</v>
      </c>
      <c r="M297" s="6" t="s">
        <v>6</v>
      </c>
      <c r="N297" s="6" t="b">
        <f t="shared" si="27"/>
        <v>0</v>
      </c>
      <c r="O297" s="6" t="s">
        <v>2016</v>
      </c>
      <c r="P297" s="6">
        <v>100793909</v>
      </c>
      <c r="Q297" s="6" t="s">
        <v>6</v>
      </c>
      <c r="R297" s="6" t="s">
        <v>2017</v>
      </c>
      <c r="S297" s="16">
        <f t="shared" si="25"/>
        <v>25000</v>
      </c>
      <c r="T297" s="6" t="s">
        <v>400</v>
      </c>
      <c r="U297" s="6" t="s">
        <v>532</v>
      </c>
      <c r="V297" s="6" t="s">
        <v>2018</v>
      </c>
      <c r="W297" s="18"/>
      <c r="X297" s="78"/>
      <c r="Y297" s="39"/>
      <c r="Z297" s="39"/>
      <c r="AA297" s="39"/>
      <c r="AB297" s="8"/>
      <c r="AC297" s="6" t="str">
        <f t="shared" si="28"/>
        <v/>
      </c>
      <c r="AD297" s="23" t="str">
        <f t="shared" si="29"/>
        <v/>
      </c>
      <c r="AE297" s="23"/>
      <c r="AF297" s="17" t="str">
        <f t="shared" si="31"/>
        <v/>
      </c>
      <c r="AG297" s="6"/>
      <c r="AH297" s="39"/>
      <c r="AI297" s="22" t="s">
        <v>983</v>
      </c>
      <c r="AJ297" s="174" t="s">
        <v>492</v>
      </c>
    </row>
    <row r="298" spans="1:36" ht="15.45" customHeight="1">
      <c r="A298" s="168">
        <v>56239</v>
      </c>
      <c r="B298" s="39" t="s">
        <v>1396</v>
      </c>
      <c r="C298" s="5" t="s">
        <v>246</v>
      </c>
      <c r="D298" s="39" t="s">
        <v>1840</v>
      </c>
      <c r="E298" s="6">
        <v>15265026</v>
      </c>
      <c r="F298" s="6" t="s">
        <v>1841</v>
      </c>
      <c r="G298" s="6">
        <v>931439689</v>
      </c>
      <c r="H298" s="18">
        <v>45612</v>
      </c>
      <c r="I298" s="21">
        <v>0.58680555555555558</v>
      </c>
      <c r="J298" s="6" t="s">
        <v>373</v>
      </c>
      <c r="K298" s="15">
        <f t="shared" si="26"/>
        <v>1</v>
      </c>
      <c r="L298" s="6" t="s">
        <v>398</v>
      </c>
      <c r="M298" s="6" t="s">
        <v>6</v>
      </c>
      <c r="N298" s="6" t="b">
        <f t="shared" si="27"/>
        <v>0</v>
      </c>
      <c r="O298" s="6" t="s">
        <v>2019</v>
      </c>
      <c r="P298" s="6">
        <v>100793997</v>
      </c>
      <c r="Q298" s="6" t="s">
        <v>6</v>
      </c>
      <c r="R298" s="6" t="s">
        <v>2020</v>
      </c>
      <c r="S298" s="16">
        <f t="shared" si="25"/>
        <v>25000</v>
      </c>
      <c r="T298" s="6" t="s">
        <v>400</v>
      </c>
      <c r="U298" s="6" t="s">
        <v>524</v>
      </c>
      <c r="V298" s="6" t="s">
        <v>2021</v>
      </c>
      <c r="W298" s="18"/>
      <c r="X298" s="78"/>
      <c r="Y298" s="39"/>
      <c r="Z298" s="39"/>
      <c r="AA298" s="39"/>
      <c r="AB298" s="8"/>
      <c r="AC298" s="6" t="str">
        <f t="shared" si="28"/>
        <v/>
      </c>
      <c r="AD298" s="23" t="str">
        <f t="shared" si="29"/>
        <v/>
      </c>
      <c r="AE298" s="23"/>
      <c r="AF298" s="17" t="str">
        <f t="shared" si="31"/>
        <v/>
      </c>
      <c r="AG298" s="6"/>
      <c r="AH298" s="39"/>
      <c r="AI298" s="22" t="s">
        <v>983</v>
      </c>
      <c r="AJ298" s="174" t="s">
        <v>492</v>
      </c>
    </row>
    <row r="299" spans="1:36" ht="15.45" customHeight="1">
      <c r="A299" s="168">
        <v>56240</v>
      </c>
      <c r="B299" s="39" t="s">
        <v>1396</v>
      </c>
      <c r="C299" s="5" t="s">
        <v>246</v>
      </c>
      <c r="D299" s="39" t="s">
        <v>817</v>
      </c>
      <c r="E299" s="6" t="s">
        <v>699</v>
      </c>
      <c r="F299" s="6" t="s">
        <v>700</v>
      </c>
      <c r="G299" s="6">
        <v>947974081</v>
      </c>
      <c r="H299" s="18">
        <v>45612</v>
      </c>
      <c r="I299" s="21">
        <v>0.58958333333333335</v>
      </c>
      <c r="J299" s="6" t="s">
        <v>373</v>
      </c>
      <c r="K299" s="15">
        <f t="shared" si="26"/>
        <v>1</v>
      </c>
      <c r="L299" s="6" t="s">
        <v>398</v>
      </c>
      <c r="M299" s="6" t="s">
        <v>6</v>
      </c>
      <c r="N299" s="6" t="b">
        <f t="shared" si="27"/>
        <v>0</v>
      </c>
      <c r="O299" s="6" t="s">
        <v>2022</v>
      </c>
      <c r="P299" s="6">
        <v>100794002</v>
      </c>
      <c r="Q299" s="6" t="s">
        <v>6</v>
      </c>
      <c r="R299" s="6" t="s">
        <v>2023</v>
      </c>
      <c r="S299" s="16">
        <f t="shared" ref="S299:S362" si="32">IF(OR(H299&lt;=0, H299=""), "",
    IF(OR(J299="1X40 RF VACIO", J299="1X40 DRY VACIO"),
        IF(L299="CUSTODIA", 25000,
            IF(OR(L299="TRASPASO", L299="MOVIMIENTO"), 18000, "")
        ),
        IF(OR(J299="1X20 RF VACIO", J299="1X20 DRY VACIO", J299="ISOTANK"),
            IF(L299="CUSTODIA", 18000,
                IF(OR(L299="TRASPASO", L299="MOVIMIENTO"), 15000, "Error en tipo de acción")
            ),
            IF(AND(OR(J299="PALLET", J299="CAJON"), L299="CUSTODIA"),
                IF(M299="SI (XL)", 7000*K299,
                    IF(M299="SI (XXL)", 9000*K299,
                        IF(M299="SI (OTRO)", "", 5000*K299)
                    )
                ),
                IF(AND(OR(J299="PALLET", J299="CAJON"),OR(L299="TRASPASO", L299="MOVIMIENTO")),
                    IF(M299="SI (XL)", 5000*K299,
                        IF(M299="SI (XXL)", 7000*K299,
                            IF(M299="SI (OTRO)", "", 3500*K299)
                        )
                    ),
                    ""
                )
            )
        )
    )
)</f>
        <v>25000</v>
      </c>
      <c r="T299" s="6" t="s">
        <v>400</v>
      </c>
      <c r="U299" s="6" t="s">
        <v>547</v>
      </c>
      <c r="V299" s="6" t="s">
        <v>2024</v>
      </c>
      <c r="W299" s="18"/>
      <c r="X299" s="78"/>
      <c r="Y299" s="39"/>
      <c r="Z299" s="39"/>
      <c r="AA299" s="39"/>
      <c r="AB299" s="8"/>
      <c r="AC299" s="6" t="str">
        <f t="shared" si="28"/>
        <v/>
      </c>
      <c r="AD299" s="23" t="str">
        <f t="shared" si="29"/>
        <v/>
      </c>
      <c r="AE299" s="23"/>
      <c r="AF299" s="17" t="str">
        <f t="shared" si="31"/>
        <v/>
      </c>
      <c r="AG299" s="6"/>
      <c r="AH299" s="39"/>
      <c r="AI299" s="22" t="s">
        <v>983</v>
      </c>
      <c r="AJ299" s="174" t="s">
        <v>492</v>
      </c>
    </row>
    <row r="300" spans="1:36" ht="15.45" customHeight="1">
      <c r="A300" s="168">
        <v>56241</v>
      </c>
      <c r="B300" s="39" t="s">
        <v>1396</v>
      </c>
      <c r="C300" s="5" t="s">
        <v>246</v>
      </c>
      <c r="D300" s="39" t="s">
        <v>817</v>
      </c>
      <c r="E300" s="6" t="s">
        <v>818</v>
      </c>
      <c r="F300" s="6" t="s">
        <v>819</v>
      </c>
      <c r="G300" s="6">
        <v>955172412</v>
      </c>
      <c r="H300" s="18">
        <v>45612</v>
      </c>
      <c r="I300" s="21">
        <v>0.59236111111111112</v>
      </c>
      <c r="J300" s="6" t="s">
        <v>373</v>
      </c>
      <c r="K300" s="15">
        <f t="shared" si="26"/>
        <v>1</v>
      </c>
      <c r="L300" s="6" t="s">
        <v>398</v>
      </c>
      <c r="M300" s="6" t="s">
        <v>6</v>
      </c>
      <c r="N300" s="6" t="b">
        <f t="shared" si="27"/>
        <v>0</v>
      </c>
      <c r="O300" s="6" t="s">
        <v>2025</v>
      </c>
      <c r="P300" s="6">
        <v>100794004</v>
      </c>
      <c r="Q300" s="6" t="s">
        <v>6</v>
      </c>
      <c r="R300" s="6" t="s">
        <v>2026</v>
      </c>
      <c r="S300" s="16">
        <f t="shared" si="32"/>
        <v>25000</v>
      </c>
      <c r="T300" s="6" t="s">
        <v>400</v>
      </c>
      <c r="U300" s="6" t="s">
        <v>547</v>
      </c>
      <c r="V300" s="6" t="s">
        <v>2027</v>
      </c>
      <c r="W300" s="18"/>
      <c r="X300" s="78"/>
      <c r="Y300" s="39"/>
      <c r="Z300" s="39"/>
      <c r="AA300" s="39"/>
      <c r="AB300" s="8"/>
      <c r="AC300" s="6" t="str">
        <f t="shared" si="28"/>
        <v/>
      </c>
      <c r="AD300" s="23" t="str">
        <f t="shared" si="29"/>
        <v/>
      </c>
      <c r="AE300" s="23"/>
      <c r="AF300" s="17" t="str">
        <f t="shared" si="31"/>
        <v/>
      </c>
      <c r="AG300" s="6"/>
      <c r="AH300" s="39"/>
      <c r="AI300" s="22" t="s">
        <v>983</v>
      </c>
      <c r="AJ300" s="174" t="s">
        <v>492</v>
      </c>
    </row>
    <row r="301" spans="1:36" ht="15.45" customHeight="1">
      <c r="A301" s="168">
        <v>56243</v>
      </c>
      <c r="B301" s="39" t="s">
        <v>1396</v>
      </c>
      <c r="C301" s="5" t="s">
        <v>246</v>
      </c>
      <c r="D301" s="39" t="s">
        <v>1476</v>
      </c>
      <c r="E301" s="6" t="s">
        <v>1477</v>
      </c>
      <c r="F301" s="6" t="s">
        <v>1478</v>
      </c>
      <c r="G301" s="6">
        <v>954134836</v>
      </c>
      <c r="H301" s="18">
        <v>45612</v>
      </c>
      <c r="I301" s="21">
        <v>0.60486111111111107</v>
      </c>
      <c r="J301" s="6" t="s">
        <v>373</v>
      </c>
      <c r="K301" s="15">
        <f t="shared" si="26"/>
        <v>1</v>
      </c>
      <c r="L301" s="6" t="s">
        <v>398</v>
      </c>
      <c r="M301" s="6" t="s">
        <v>6</v>
      </c>
      <c r="N301" s="6" t="b">
        <f t="shared" si="27"/>
        <v>0</v>
      </c>
      <c r="O301" s="6" t="s">
        <v>2028</v>
      </c>
      <c r="P301" s="6">
        <v>100794012</v>
      </c>
      <c r="Q301" s="6" t="s">
        <v>6</v>
      </c>
      <c r="R301" s="6" t="s">
        <v>2029</v>
      </c>
      <c r="S301" s="16">
        <f t="shared" si="32"/>
        <v>25000</v>
      </c>
      <c r="T301" s="6" t="s">
        <v>400</v>
      </c>
      <c r="U301" s="6" t="s">
        <v>547</v>
      </c>
      <c r="V301" s="6" t="s">
        <v>2030</v>
      </c>
      <c r="W301" s="18"/>
      <c r="X301" s="78"/>
      <c r="Y301" s="39"/>
      <c r="Z301" s="39"/>
      <c r="AA301" s="39"/>
      <c r="AB301" s="8"/>
      <c r="AC301" s="6" t="str">
        <f t="shared" si="28"/>
        <v/>
      </c>
      <c r="AD301" s="23" t="str">
        <f t="shared" si="29"/>
        <v/>
      </c>
      <c r="AE301" s="23"/>
      <c r="AF301" s="17" t="str">
        <f t="shared" si="31"/>
        <v/>
      </c>
      <c r="AG301" s="6"/>
      <c r="AH301" s="39"/>
      <c r="AI301" s="22" t="s">
        <v>983</v>
      </c>
      <c r="AJ301" s="174" t="s">
        <v>492</v>
      </c>
    </row>
    <row r="302" spans="1:36" ht="15.45" customHeight="1">
      <c r="A302" s="168">
        <v>56244</v>
      </c>
      <c r="B302" s="8" t="s">
        <v>320</v>
      </c>
      <c r="C302" s="5" t="s">
        <v>321</v>
      </c>
      <c r="D302" s="45" t="s">
        <v>1957</v>
      </c>
      <c r="E302" s="27" t="s">
        <v>1958</v>
      </c>
      <c r="F302" s="27" t="s">
        <v>1959</v>
      </c>
      <c r="G302" s="27">
        <v>964882975</v>
      </c>
      <c r="H302" s="18">
        <v>45612</v>
      </c>
      <c r="I302" s="21">
        <v>0.61041666666666672</v>
      </c>
      <c r="J302" s="6" t="s">
        <v>373</v>
      </c>
      <c r="K302" s="15">
        <f t="shared" si="26"/>
        <v>1</v>
      </c>
      <c r="L302" s="6" t="s">
        <v>398</v>
      </c>
      <c r="M302" s="6" t="s">
        <v>6</v>
      </c>
      <c r="N302" s="6" t="b">
        <f t="shared" si="27"/>
        <v>0</v>
      </c>
      <c r="O302" s="6" t="s">
        <v>2031</v>
      </c>
      <c r="P302" s="6">
        <v>21088322</v>
      </c>
      <c r="Q302" s="6" t="s">
        <v>6</v>
      </c>
      <c r="R302" s="6" t="s">
        <v>2032</v>
      </c>
      <c r="S302" s="16">
        <f t="shared" si="32"/>
        <v>25000</v>
      </c>
      <c r="T302" s="6" t="s">
        <v>400</v>
      </c>
      <c r="U302" s="6" t="s">
        <v>759</v>
      </c>
      <c r="V302" s="6" t="s">
        <v>2033</v>
      </c>
      <c r="W302" s="18">
        <v>45630</v>
      </c>
      <c r="X302" s="78">
        <v>0.30138888888888887</v>
      </c>
      <c r="Y302" s="39" t="s">
        <v>2034</v>
      </c>
      <c r="Z302" s="39" t="s">
        <v>2035</v>
      </c>
      <c r="AA302" s="39" t="s">
        <v>2036</v>
      </c>
      <c r="AB302" s="8">
        <v>993323570</v>
      </c>
      <c r="AC302" s="6">
        <f t="shared" si="28"/>
        <v>19</v>
      </c>
      <c r="AD302" s="17">
        <f t="shared" si="29"/>
        <v>86000</v>
      </c>
      <c r="AE302" s="6" t="s">
        <v>6</v>
      </c>
      <c r="AF302" s="17" t="str">
        <f t="shared" si="31"/>
        <v>NO APLICA</v>
      </c>
      <c r="AG302" s="6" t="s">
        <v>400</v>
      </c>
      <c r="AH302" s="61" t="s">
        <v>1996</v>
      </c>
      <c r="AI302" s="22" t="s">
        <v>558</v>
      </c>
      <c r="AJ302" s="174" t="s">
        <v>492</v>
      </c>
    </row>
    <row r="303" spans="1:36" ht="15.45" customHeight="1">
      <c r="A303" s="168">
        <v>56245</v>
      </c>
      <c r="B303" s="39" t="s">
        <v>1396</v>
      </c>
      <c r="C303" s="5" t="s">
        <v>246</v>
      </c>
      <c r="D303" s="46" t="s">
        <v>1671</v>
      </c>
      <c r="E303" s="27" t="s">
        <v>1672</v>
      </c>
      <c r="F303" s="29" t="s">
        <v>1673</v>
      </c>
      <c r="G303" s="27">
        <v>953511839</v>
      </c>
      <c r="H303" s="18">
        <v>45612</v>
      </c>
      <c r="I303" s="21">
        <v>0.61388888888888893</v>
      </c>
      <c r="J303" s="6" t="s">
        <v>373</v>
      </c>
      <c r="K303" s="15">
        <f t="shared" si="26"/>
        <v>1</v>
      </c>
      <c r="L303" s="6" t="s">
        <v>398</v>
      </c>
      <c r="M303" s="6" t="s">
        <v>6</v>
      </c>
      <c r="N303" s="6" t="b">
        <f t="shared" si="27"/>
        <v>0</v>
      </c>
      <c r="O303" s="6" t="s">
        <v>2037</v>
      </c>
      <c r="P303" s="6">
        <v>100794015</v>
      </c>
      <c r="Q303" s="6" t="s">
        <v>6</v>
      </c>
      <c r="R303" s="6" t="s">
        <v>2038</v>
      </c>
      <c r="S303" s="16">
        <f t="shared" si="32"/>
        <v>25000</v>
      </c>
      <c r="T303" s="6" t="s">
        <v>400</v>
      </c>
      <c r="U303" s="6" t="s">
        <v>547</v>
      </c>
      <c r="V303" s="6" t="s">
        <v>2039</v>
      </c>
      <c r="W303" s="18"/>
      <c r="X303" s="78"/>
      <c r="Y303" s="39"/>
      <c r="Z303" s="39"/>
      <c r="AA303" s="39"/>
      <c r="AB303" s="8"/>
      <c r="AC303" s="6" t="str">
        <f t="shared" si="28"/>
        <v/>
      </c>
      <c r="AD303" s="23" t="str">
        <f t="shared" si="29"/>
        <v/>
      </c>
      <c r="AE303" s="23"/>
      <c r="AF303" s="17" t="str">
        <f t="shared" si="31"/>
        <v/>
      </c>
      <c r="AG303" s="6"/>
      <c r="AH303" s="39"/>
      <c r="AI303" s="22" t="s">
        <v>983</v>
      </c>
      <c r="AJ303" s="174" t="s">
        <v>492</v>
      </c>
    </row>
    <row r="304" spans="1:36" ht="15.45" customHeight="1">
      <c r="A304" s="168">
        <v>56246</v>
      </c>
      <c r="B304" s="8" t="s">
        <v>320</v>
      </c>
      <c r="C304" s="5" t="s">
        <v>321</v>
      </c>
      <c r="D304" s="39" t="s">
        <v>2040</v>
      </c>
      <c r="E304" s="6" t="s">
        <v>642</v>
      </c>
      <c r="F304" s="6" t="s">
        <v>643</v>
      </c>
      <c r="G304" s="6">
        <v>974979000</v>
      </c>
      <c r="H304" s="18">
        <v>45612</v>
      </c>
      <c r="I304" s="21">
        <v>0.6166666666666667</v>
      </c>
      <c r="J304" s="6" t="s">
        <v>373</v>
      </c>
      <c r="K304" s="15">
        <f t="shared" si="26"/>
        <v>1</v>
      </c>
      <c r="L304" s="6" t="s">
        <v>398</v>
      </c>
      <c r="M304" s="6" t="s">
        <v>6</v>
      </c>
      <c r="N304" s="6" t="b">
        <f t="shared" si="27"/>
        <v>0</v>
      </c>
      <c r="O304" s="6" t="s">
        <v>2041</v>
      </c>
      <c r="P304" s="6">
        <v>21088323</v>
      </c>
      <c r="Q304" s="6" t="s">
        <v>6</v>
      </c>
      <c r="R304" s="6" t="s">
        <v>2042</v>
      </c>
      <c r="S304" s="16">
        <f t="shared" si="32"/>
        <v>25000</v>
      </c>
      <c r="T304" s="6" t="s">
        <v>400</v>
      </c>
      <c r="U304" s="6" t="s">
        <v>2005</v>
      </c>
      <c r="V304" s="6" t="s">
        <v>2043</v>
      </c>
      <c r="W304" s="18">
        <v>45630</v>
      </c>
      <c r="X304" s="78">
        <v>7.7083333333333337E-2</v>
      </c>
      <c r="Y304" s="39" t="s">
        <v>2044</v>
      </c>
      <c r="Z304" s="39" t="s">
        <v>2045</v>
      </c>
      <c r="AA304" s="39" t="s">
        <v>2046</v>
      </c>
      <c r="AB304" s="8">
        <v>56981299050</v>
      </c>
      <c r="AC304" s="6">
        <f t="shared" si="28"/>
        <v>19</v>
      </c>
      <c r="AD304" s="17">
        <f t="shared" si="29"/>
        <v>86000</v>
      </c>
      <c r="AE304" s="6" t="s">
        <v>6</v>
      </c>
      <c r="AF304" s="17" t="str">
        <f t="shared" si="31"/>
        <v>NO APLICA</v>
      </c>
      <c r="AG304" s="6" t="s">
        <v>400</v>
      </c>
      <c r="AH304" s="39" t="s">
        <v>2047</v>
      </c>
      <c r="AI304" s="22" t="s">
        <v>558</v>
      </c>
      <c r="AJ304" s="174" t="s">
        <v>492</v>
      </c>
    </row>
    <row r="305" spans="1:36" ht="15.45" customHeight="1">
      <c r="A305" s="168">
        <v>56247</v>
      </c>
      <c r="B305" s="8" t="s">
        <v>320</v>
      </c>
      <c r="C305" s="5" t="s">
        <v>321</v>
      </c>
      <c r="D305" s="8" t="s">
        <v>682</v>
      </c>
      <c r="E305" s="5" t="s">
        <v>683</v>
      </c>
      <c r="F305" s="5" t="s">
        <v>684</v>
      </c>
      <c r="G305" s="5">
        <v>987204298</v>
      </c>
      <c r="H305" s="18">
        <v>45612</v>
      </c>
      <c r="I305" s="21">
        <v>0.62152777777777779</v>
      </c>
      <c r="J305" s="6" t="s">
        <v>373</v>
      </c>
      <c r="K305" s="15">
        <f t="shared" si="26"/>
        <v>1</v>
      </c>
      <c r="L305" s="6" t="s">
        <v>398</v>
      </c>
      <c r="M305" s="6" t="s">
        <v>6</v>
      </c>
      <c r="N305" s="6" t="b">
        <f t="shared" si="27"/>
        <v>0</v>
      </c>
      <c r="O305" s="6" t="s">
        <v>2048</v>
      </c>
      <c r="P305" s="6">
        <v>21088324</v>
      </c>
      <c r="Q305" s="6" t="s">
        <v>6</v>
      </c>
      <c r="R305" s="6" t="s">
        <v>2049</v>
      </c>
      <c r="S305" s="16">
        <f t="shared" si="32"/>
        <v>25000</v>
      </c>
      <c r="T305" s="6" t="s">
        <v>400</v>
      </c>
      <c r="U305" s="6" t="s">
        <v>2050</v>
      </c>
      <c r="V305" s="6" t="s">
        <v>2051</v>
      </c>
      <c r="W305" s="18">
        <v>45629</v>
      </c>
      <c r="X305" s="78">
        <v>0.82361111111111107</v>
      </c>
      <c r="Y305" s="39" t="s">
        <v>2052</v>
      </c>
      <c r="Z305" s="39" t="s">
        <v>2053</v>
      </c>
      <c r="AA305" s="39" t="s">
        <v>2054</v>
      </c>
      <c r="AB305" s="8">
        <v>953750815</v>
      </c>
      <c r="AC305" s="6">
        <f t="shared" si="28"/>
        <v>18</v>
      </c>
      <c r="AD305" s="17">
        <f t="shared" si="29"/>
        <v>81000</v>
      </c>
      <c r="AE305" s="6" t="s">
        <v>6</v>
      </c>
      <c r="AF305" s="17" t="str">
        <f t="shared" si="31"/>
        <v>NO APLICA</v>
      </c>
      <c r="AG305" s="6" t="s">
        <v>400</v>
      </c>
      <c r="AH305" s="39" t="s">
        <v>2047</v>
      </c>
      <c r="AI305" s="22" t="s">
        <v>558</v>
      </c>
      <c r="AJ305" s="174" t="s">
        <v>492</v>
      </c>
    </row>
    <row r="306" spans="1:36" ht="15.45" customHeight="1">
      <c r="A306" s="168">
        <v>56249</v>
      </c>
      <c r="B306" s="39" t="s">
        <v>1396</v>
      </c>
      <c r="C306" s="5" t="s">
        <v>246</v>
      </c>
      <c r="D306" s="39" t="s">
        <v>1538</v>
      </c>
      <c r="E306" s="6">
        <v>17669495</v>
      </c>
      <c r="F306" s="6" t="s">
        <v>549</v>
      </c>
      <c r="G306" s="6">
        <v>933260605</v>
      </c>
      <c r="H306" s="18">
        <v>45612</v>
      </c>
      <c r="I306" s="21">
        <v>0.63263888888888886</v>
      </c>
      <c r="J306" s="6" t="s">
        <v>373</v>
      </c>
      <c r="K306" s="15">
        <f t="shared" si="26"/>
        <v>1</v>
      </c>
      <c r="L306" s="6" t="s">
        <v>398</v>
      </c>
      <c r="M306" s="6" t="s">
        <v>6</v>
      </c>
      <c r="N306" s="6" t="b">
        <f t="shared" si="27"/>
        <v>0</v>
      </c>
      <c r="O306" s="6" t="s">
        <v>2055</v>
      </c>
      <c r="P306" s="6">
        <v>100794024</v>
      </c>
      <c r="Q306" s="6" t="s">
        <v>6</v>
      </c>
      <c r="R306" s="6" t="s">
        <v>2056</v>
      </c>
      <c r="S306" s="16">
        <f t="shared" si="32"/>
        <v>25000</v>
      </c>
      <c r="T306" s="6" t="s">
        <v>400</v>
      </c>
      <c r="U306" s="6" t="s">
        <v>532</v>
      </c>
      <c r="V306" s="6" t="s">
        <v>2057</v>
      </c>
      <c r="W306" s="18"/>
      <c r="X306" s="78"/>
      <c r="Y306" s="39"/>
      <c r="Z306" s="39"/>
      <c r="AA306" s="39"/>
      <c r="AB306" s="8"/>
      <c r="AC306" s="6" t="str">
        <f t="shared" si="28"/>
        <v/>
      </c>
      <c r="AD306" s="23" t="str">
        <f t="shared" si="29"/>
        <v/>
      </c>
      <c r="AE306" s="23"/>
      <c r="AF306" s="17" t="str">
        <f t="shared" si="31"/>
        <v/>
      </c>
      <c r="AG306" s="6"/>
      <c r="AH306" s="39"/>
      <c r="AI306" s="22" t="s">
        <v>983</v>
      </c>
      <c r="AJ306" s="174" t="s">
        <v>492</v>
      </c>
    </row>
    <row r="307" spans="1:36" ht="15.45" customHeight="1">
      <c r="A307" s="168">
        <v>56262</v>
      </c>
      <c r="B307" s="39" t="s">
        <v>380</v>
      </c>
      <c r="C307" s="5" t="s">
        <v>246</v>
      </c>
      <c r="D307" s="47" t="s">
        <v>548</v>
      </c>
      <c r="E307" s="6">
        <v>17669495</v>
      </c>
      <c r="F307" s="32" t="s">
        <v>549</v>
      </c>
      <c r="G307" s="32">
        <v>933260605</v>
      </c>
      <c r="H307" s="18">
        <v>45614</v>
      </c>
      <c r="I307" s="21">
        <v>0.41944444444444445</v>
      </c>
      <c r="J307" s="6" t="s">
        <v>373</v>
      </c>
      <c r="K307" s="15">
        <f t="shared" si="26"/>
        <v>1</v>
      </c>
      <c r="L307" s="6" t="s">
        <v>398</v>
      </c>
      <c r="M307" s="6" t="s">
        <v>6</v>
      </c>
      <c r="N307" s="6" t="b">
        <f t="shared" si="27"/>
        <v>0</v>
      </c>
      <c r="O307" s="6" t="s">
        <v>2058</v>
      </c>
      <c r="P307" s="6">
        <v>24782968</v>
      </c>
      <c r="Q307" s="6" t="s">
        <v>6</v>
      </c>
      <c r="R307" s="6" t="s">
        <v>2059</v>
      </c>
      <c r="S307" s="16">
        <f t="shared" si="32"/>
        <v>25000</v>
      </c>
      <c r="T307" s="6" t="s">
        <v>400</v>
      </c>
      <c r="U307" s="6" t="s">
        <v>528</v>
      </c>
      <c r="V307" s="6" t="s">
        <v>2060</v>
      </c>
      <c r="W307" s="18">
        <v>45635</v>
      </c>
      <c r="X307" s="78">
        <v>0.24097222222222223</v>
      </c>
      <c r="Y307" s="39" t="s">
        <v>2061</v>
      </c>
      <c r="Z307" s="39" t="s">
        <v>2062</v>
      </c>
      <c r="AA307" s="39" t="s">
        <v>2063</v>
      </c>
      <c r="AB307" s="8">
        <v>996747620</v>
      </c>
      <c r="AC307" s="6">
        <f t="shared" si="28"/>
        <v>22</v>
      </c>
      <c r="AD307" s="17">
        <f t="shared" si="29"/>
        <v>101000</v>
      </c>
      <c r="AE307" s="6" t="s">
        <v>6</v>
      </c>
      <c r="AF307" s="17" t="str">
        <f t="shared" si="31"/>
        <v>NO APLICA</v>
      </c>
      <c r="AG307" s="6" t="s">
        <v>400</v>
      </c>
      <c r="AH307" s="39"/>
      <c r="AI307" s="22" t="s">
        <v>983</v>
      </c>
      <c r="AJ307" s="174" t="s">
        <v>492</v>
      </c>
    </row>
    <row r="308" spans="1:36" ht="15.45" customHeight="1">
      <c r="A308" s="168">
        <v>56263</v>
      </c>
      <c r="B308" s="39" t="s">
        <v>380</v>
      </c>
      <c r="C308" s="5" t="s">
        <v>246</v>
      </c>
      <c r="D308" s="39" t="s">
        <v>2064</v>
      </c>
      <c r="E308" s="6" t="s">
        <v>2065</v>
      </c>
      <c r="F308" s="6" t="s">
        <v>2066</v>
      </c>
      <c r="G308" s="6">
        <v>977262904</v>
      </c>
      <c r="H308" s="18">
        <v>45614</v>
      </c>
      <c r="I308" s="21">
        <v>0.4236111111111111</v>
      </c>
      <c r="J308" s="6" t="s">
        <v>373</v>
      </c>
      <c r="K308" s="15">
        <f t="shared" si="26"/>
        <v>1</v>
      </c>
      <c r="L308" s="6" t="s">
        <v>398</v>
      </c>
      <c r="M308" s="6" t="s">
        <v>6</v>
      </c>
      <c r="N308" s="6" t="b">
        <f t="shared" si="27"/>
        <v>0</v>
      </c>
      <c r="O308" s="6" t="s">
        <v>2067</v>
      </c>
      <c r="P308" s="6">
        <v>24782966</v>
      </c>
      <c r="Q308" s="6" t="s">
        <v>6</v>
      </c>
      <c r="R308" s="6" t="s">
        <v>2068</v>
      </c>
      <c r="S308" s="16">
        <f t="shared" si="32"/>
        <v>25000</v>
      </c>
      <c r="T308" s="6" t="s">
        <v>400</v>
      </c>
      <c r="U308" s="6" t="s">
        <v>2069</v>
      </c>
      <c r="V308" s="6" t="s">
        <v>2070</v>
      </c>
      <c r="W308" s="18">
        <v>45635</v>
      </c>
      <c r="X308" s="78">
        <v>0.99375000000000002</v>
      </c>
      <c r="Y308" s="39" t="s">
        <v>2071</v>
      </c>
      <c r="Z308" s="39" t="s">
        <v>2072</v>
      </c>
      <c r="AA308" s="39" t="s">
        <v>2073</v>
      </c>
      <c r="AB308" s="8">
        <v>997227372</v>
      </c>
      <c r="AC308" s="6">
        <f t="shared" si="28"/>
        <v>22</v>
      </c>
      <c r="AD308" s="17">
        <f t="shared" si="29"/>
        <v>101000</v>
      </c>
      <c r="AE308" s="6" t="s">
        <v>6</v>
      </c>
      <c r="AF308" s="17" t="str">
        <f t="shared" si="31"/>
        <v>NO APLICA</v>
      </c>
      <c r="AG308" s="6" t="s">
        <v>400</v>
      </c>
      <c r="AH308" s="39"/>
      <c r="AI308" s="22" t="s">
        <v>983</v>
      </c>
      <c r="AJ308" s="174" t="s">
        <v>492</v>
      </c>
    </row>
    <row r="309" spans="1:36" ht="15.45" customHeight="1">
      <c r="A309" s="168">
        <v>56264</v>
      </c>
      <c r="B309" s="39" t="s">
        <v>380</v>
      </c>
      <c r="C309" s="5" t="s">
        <v>246</v>
      </c>
      <c r="D309" s="39" t="s">
        <v>2074</v>
      </c>
      <c r="E309" s="6" t="s">
        <v>699</v>
      </c>
      <c r="F309" s="6" t="s">
        <v>700</v>
      </c>
      <c r="G309" s="6">
        <v>947974081</v>
      </c>
      <c r="H309" s="18">
        <v>45614</v>
      </c>
      <c r="I309" s="21">
        <v>0.43333333333333335</v>
      </c>
      <c r="J309" s="6" t="s">
        <v>373</v>
      </c>
      <c r="K309" s="15">
        <f t="shared" si="26"/>
        <v>1</v>
      </c>
      <c r="L309" s="6" t="s">
        <v>398</v>
      </c>
      <c r="M309" s="6" t="s">
        <v>6</v>
      </c>
      <c r="N309" s="6" t="b">
        <f t="shared" si="27"/>
        <v>0</v>
      </c>
      <c r="O309" s="6" t="s">
        <v>2075</v>
      </c>
      <c r="P309" s="6">
        <v>24782999</v>
      </c>
      <c r="Q309" s="6" t="s">
        <v>6</v>
      </c>
      <c r="R309" s="6" t="s">
        <v>2076</v>
      </c>
      <c r="S309" s="16">
        <f t="shared" si="32"/>
        <v>25000</v>
      </c>
      <c r="T309" s="6" t="s">
        <v>400</v>
      </c>
      <c r="U309" s="6" t="s">
        <v>528</v>
      </c>
      <c r="V309" s="6" t="s">
        <v>2077</v>
      </c>
      <c r="W309" s="18">
        <v>45635</v>
      </c>
      <c r="X309" s="78">
        <v>0.98055555555555551</v>
      </c>
      <c r="Y309" s="39" t="s">
        <v>2078</v>
      </c>
      <c r="Z309" s="39" t="s">
        <v>2079</v>
      </c>
      <c r="AA309" s="39" t="s">
        <v>2080</v>
      </c>
      <c r="AB309" s="8">
        <v>932482793</v>
      </c>
      <c r="AC309" s="6">
        <f t="shared" si="28"/>
        <v>22</v>
      </c>
      <c r="AD309" s="17">
        <f t="shared" si="29"/>
        <v>101000</v>
      </c>
      <c r="AE309" s="6" t="s">
        <v>6</v>
      </c>
      <c r="AF309" s="17" t="str">
        <f t="shared" si="31"/>
        <v>NO APLICA</v>
      </c>
      <c r="AG309" s="6" t="s">
        <v>400</v>
      </c>
      <c r="AH309" s="39"/>
      <c r="AI309" s="22" t="s">
        <v>983</v>
      </c>
      <c r="AJ309" s="174" t="s">
        <v>492</v>
      </c>
    </row>
    <row r="310" spans="1:36" ht="15.45" customHeight="1">
      <c r="A310" s="168">
        <v>56270</v>
      </c>
      <c r="B310" s="8" t="s">
        <v>269</v>
      </c>
      <c r="C310" s="5" t="s">
        <v>270</v>
      </c>
      <c r="D310" s="39" t="s">
        <v>2081</v>
      </c>
      <c r="E310" s="6" t="s">
        <v>2082</v>
      </c>
      <c r="F310" s="29" t="s">
        <v>2083</v>
      </c>
      <c r="G310" s="6">
        <v>988350593</v>
      </c>
      <c r="H310" s="18">
        <v>45614</v>
      </c>
      <c r="I310" s="21">
        <v>0.51249999999999996</v>
      </c>
      <c r="J310" s="6" t="s">
        <v>373</v>
      </c>
      <c r="K310" s="15">
        <f t="shared" si="26"/>
        <v>1</v>
      </c>
      <c r="L310" s="6" t="s">
        <v>398</v>
      </c>
      <c r="M310" s="6" t="s">
        <v>6</v>
      </c>
      <c r="N310" s="6" t="b">
        <f t="shared" si="27"/>
        <v>0</v>
      </c>
      <c r="O310" s="6" t="s">
        <v>2084</v>
      </c>
      <c r="P310" s="6">
        <v>100794622</v>
      </c>
      <c r="Q310" s="6" t="s">
        <v>6</v>
      </c>
      <c r="R310" s="6" t="s">
        <v>2085</v>
      </c>
      <c r="S310" s="16">
        <f t="shared" si="32"/>
        <v>25000</v>
      </c>
      <c r="T310" s="6" t="s">
        <v>400</v>
      </c>
      <c r="U310" s="6" t="s">
        <v>528</v>
      </c>
      <c r="V310" s="6" t="s">
        <v>2086</v>
      </c>
      <c r="W310" s="18">
        <v>45635</v>
      </c>
      <c r="X310" s="78">
        <v>0.89583333333333337</v>
      </c>
      <c r="Y310" s="39" t="s">
        <v>1563</v>
      </c>
      <c r="Z310" s="39" t="s">
        <v>1564</v>
      </c>
      <c r="AA310" s="39" t="s">
        <v>1565</v>
      </c>
      <c r="AB310" s="24">
        <v>982990215</v>
      </c>
      <c r="AC310" s="6">
        <f t="shared" si="28"/>
        <v>22</v>
      </c>
      <c r="AD310" s="17">
        <f t="shared" si="29"/>
        <v>101000</v>
      </c>
      <c r="AE310" s="6" t="s">
        <v>6</v>
      </c>
      <c r="AF310" s="17" t="str">
        <f t="shared" si="31"/>
        <v>NO APLICA</v>
      </c>
      <c r="AG310" s="6" t="s">
        <v>400</v>
      </c>
      <c r="AH310" s="39"/>
      <c r="AI310" s="22" t="s">
        <v>1359</v>
      </c>
      <c r="AJ310" s="174" t="s">
        <v>492</v>
      </c>
    </row>
    <row r="311" spans="1:36" ht="15.45" customHeight="1">
      <c r="A311" s="168">
        <v>56271</v>
      </c>
      <c r="B311" s="8" t="s">
        <v>269</v>
      </c>
      <c r="C311" s="5" t="s">
        <v>270</v>
      </c>
      <c r="D311" s="39" t="s">
        <v>2087</v>
      </c>
      <c r="E311" s="6" t="s">
        <v>2088</v>
      </c>
      <c r="F311" s="6" t="s">
        <v>2089</v>
      </c>
      <c r="G311" s="6">
        <v>938959484</v>
      </c>
      <c r="H311" s="18">
        <v>45614</v>
      </c>
      <c r="I311" s="21">
        <v>0.53749999999999998</v>
      </c>
      <c r="J311" s="6" t="s">
        <v>373</v>
      </c>
      <c r="K311" s="15">
        <f t="shared" si="26"/>
        <v>1</v>
      </c>
      <c r="L311" s="6" t="s">
        <v>398</v>
      </c>
      <c r="M311" s="6" t="s">
        <v>6</v>
      </c>
      <c r="N311" s="6" t="b">
        <f t="shared" si="27"/>
        <v>0</v>
      </c>
      <c r="O311" s="6" t="s">
        <v>2090</v>
      </c>
      <c r="P311" s="6">
        <v>100794670</v>
      </c>
      <c r="Q311" s="6" t="s">
        <v>6</v>
      </c>
      <c r="R311" s="6" t="s">
        <v>2091</v>
      </c>
      <c r="S311" s="16">
        <f t="shared" si="32"/>
        <v>25000</v>
      </c>
      <c r="T311" s="6" t="s">
        <v>400</v>
      </c>
      <c r="U311" s="6" t="s">
        <v>528</v>
      </c>
      <c r="V311" s="6" t="s">
        <v>2092</v>
      </c>
      <c r="W311" s="18">
        <v>45635</v>
      </c>
      <c r="X311" s="78">
        <v>0.89513888888888893</v>
      </c>
      <c r="Y311" s="39" t="s">
        <v>1590</v>
      </c>
      <c r="Z311" s="39" t="s">
        <v>1591</v>
      </c>
      <c r="AA311" s="39" t="s">
        <v>1592</v>
      </c>
      <c r="AB311" s="3">
        <v>982990281</v>
      </c>
      <c r="AC311" s="6">
        <f t="shared" si="28"/>
        <v>22</v>
      </c>
      <c r="AD311" s="17">
        <f t="shared" si="29"/>
        <v>101000</v>
      </c>
      <c r="AE311" s="6" t="s">
        <v>6</v>
      </c>
      <c r="AF311" s="17" t="str">
        <f t="shared" si="31"/>
        <v>NO APLICA</v>
      </c>
      <c r="AG311" s="6" t="s">
        <v>400</v>
      </c>
      <c r="AH311" s="39"/>
      <c r="AI311" s="22" t="s">
        <v>1359</v>
      </c>
      <c r="AJ311" s="174" t="s">
        <v>492</v>
      </c>
    </row>
    <row r="312" spans="1:36" ht="15.45" customHeight="1">
      <c r="A312" s="168">
        <v>56272</v>
      </c>
      <c r="B312" s="8" t="s">
        <v>269</v>
      </c>
      <c r="C312" s="5" t="s">
        <v>270</v>
      </c>
      <c r="D312" s="47" t="s">
        <v>2093</v>
      </c>
      <c r="E312" s="32" t="s">
        <v>1391</v>
      </c>
      <c r="F312" s="32" t="s">
        <v>1392</v>
      </c>
      <c r="G312" s="32">
        <v>951215421</v>
      </c>
      <c r="H312" s="18">
        <v>45614</v>
      </c>
      <c r="I312" s="21">
        <v>0.54305555555555551</v>
      </c>
      <c r="J312" s="6" t="s">
        <v>373</v>
      </c>
      <c r="K312" s="15">
        <f t="shared" si="26"/>
        <v>1</v>
      </c>
      <c r="L312" s="6" t="s">
        <v>398</v>
      </c>
      <c r="M312" s="6" t="s">
        <v>6</v>
      </c>
      <c r="N312" s="6" t="b">
        <f t="shared" si="27"/>
        <v>0</v>
      </c>
      <c r="O312" s="6" t="s">
        <v>2094</v>
      </c>
      <c r="P312" s="6">
        <v>100794678</v>
      </c>
      <c r="Q312" s="6" t="s">
        <v>6</v>
      </c>
      <c r="R312" s="6" t="s">
        <v>2095</v>
      </c>
      <c r="S312" s="16">
        <f t="shared" si="32"/>
        <v>25000</v>
      </c>
      <c r="T312" s="6" t="s">
        <v>400</v>
      </c>
      <c r="U312" s="6" t="s">
        <v>528</v>
      </c>
      <c r="V312" s="6" t="s">
        <v>2096</v>
      </c>
      <c r="W312" s="18">
        <v>45635</v>
      </c>
      <c r="X312" s="78">
        <v>0.83125000000000004</v>
      </c>
      <c r="Y312" s="39" t="s">
        <v>1590</v>
      </c>
      <c r="Z312" s="39" t="s">
        <v>1591</v>
      </c>
      <c r="AA312" s="39" t="s">
        <v>1592</v>
      </c>
      <c r="AB312" s="3">
        <v>982990281</v>
      </c>
      <c r="AC312" s="6">
        <f t="shared" si="28"/>
        <v>22</v>
      </c>
      <c r="AD312" s="17">
        <f t="shared" si="29"/>
        <v>101000</v>
      </c>
      <c r="AE312" s="6" t="s">
        <v>6</v>
      </c>
      <c r="AF312" s="17" t="str">
        <f t="shared" si="31"/>
        <v>NO APLICA</v>
      </c>
      <c r="AG312" s="6" t="s">
        <v>400</v>
      </c>
      <c r="AH312" s="39"/>
      <c r="AI312" s="22" t="s">
        <v>1359</v>
      </c>
      <c r="AJ312" s="174" t="s">
        <v>492</v>
      </c>
    </row>
    <row r="313" spans="1:36" ht="15.45" customHeight="1">
      <c r="A313" s="168">
        <v>56273</v>
      </c>
      <c r="B313" s="8" t="s">
        <v>269</v>
      </c>
      <c r="C313" s="5" t="s">
        <v>270</v>
      </c>
      <c r="D313" s="47" t="s">
        <v>2097</v>
      </c>
      <c r="E313" s="32" t="s">
        <v>1385</v>
      </c>
      <c r="F313" s="32" t="s">
        <v>1386</v>
      </c>
      <c r="G313" s="32">
        <v>952151041</v>
      </c>
      <c r="H313" s="18">
        <v>45614</v>
      </c>
      <c r="I313" s="21">
        <v>0.54583333333333328</v>
      </c>
      <c r="J313" s="6" t="s">
        <v>373</v>
      </c>
      <c r="K313" s="15">
        <f t="shared" si="26"/>
        <v>1</v>
      </c>
      <c r="L313" s="6" t="s">
        <v>398</v>
      </c>
      <c r="M313" s="6" t="s">
        <v>6</v>
      </c>
      <c r="N313" s="6" t="b">
        <f t="shared" si="27"/>
        <v>0</v>
      </c>
      <c r="O313" s="6" t="s">
        <v>2098</v>
      </c>
      <c r="P313" s="6">
        <v>100794682</v>
      </c>
      <c r="Q313" s="6" t="s">
        <v>6</v>
      </c>
      <c r="R313" s="6" t="s">
        <v>2099</v>
      </c>
      <c r="S313" s="16">
        <f t="shared" si="32"/>
        <v>25000</v>
      </c>
      <c r="T313" s="6" t="s">
        <v>400</v>
      </c>
      <c r="U313" s="6" t="s">
        <v>2100</v>
      </c>
      <c r="V313" s="6" t="s">
        <v>2101</v>
      </c>
      <c r="W313" s="18">
        <v>45635</v>
      </c>
      <c r="X313" s="78">
        <v>1.7361111111111112E-2</v>
      </c>
      <c r="Y313" s="39" t="s">
        <v>2102</v>
      </c>
      <c r="Z313" s="39" t="s">
        <v>2103</v>
      </c>
      <c r="AA313" s="39" t="s">
        <v>2104</v>
      </c>
      <c r="AB313" s="8">
        <v>983893590</v>
      </c>
      <c r="AC313" s="6">
        <f t="shared" si="28"/>
        <v>22</v>
      </c>
      <c r="AD313" s="17">
        <f t="shared" si="29"/>
        <v>101000</v>
      </c>
      <c r="AE313" s="6" t="s">
        <v>6</v>
      </c>
      <c r="AF313" s="17" t="str">
        <f t="shared" si="31"/>
        <v>NO APLICA</v>
      </c>
      <c r="AG313" s="6" t="s">
        <v>400</v>
      </c>
      <c r="AH313" s="39"/>
      <c r="AI313" s="22" t="s">
        <v>1359</v>
      </c>
      <c r="AJ313" s="174" t="s">
        <v>492</v>
      </c>
    </row>
    <row r="314" spans="1:36" ht="15.45" customHeight="1">
      <c r="A314" s="168">
        <v>56274</v>
      </c>
      <c r="B314" s="8" t="s">
        <v>269</v>
      </c>
      <c r="C314" s="5" t="s">
        <v>270</v>
      </c>
      <c r="D314" s="39" t="s">
        <v>2105</v>
      </c>
      <c r="E314" s="6" t="s">
        <v>2106</v>
      </c>
      <c r="F314" s="6" t="s">
        <v>2107</v>
      </c>
      <c r="G314" s="6">
        <v>975918406</v>
      </c>
      <c r="H314" s="18">
        <v>45614</v>
      </c>
      <c r="I314" s="21">
        <v>0.55208333333333337</v>
      </c>
      <c r="J314" s="6" t="s">
        <v>373</v>
      </c>
      <c r="K314" s="15">
        <f t="shared" si="26"/>
        <v>1</v>
      </c>
      <c r="L314" s="6" t="s">
        <v>398</v>
      </c>
      <c r="M314" s="6" t="s">
        <v>6</v>
      </c>
      <c r="N314" s="6" t="b">
        <f t="shared" si="27"/>
        <v>0</v>
      </c>
      <c r="O314" s="6" t="s">
        <v>2108</v>
      </c>
      <c r="P314" s="6">
        <v>100796498</v>
      </c>
      <c r="Q314" s="6" t="s">
        <v>6</v>
      </c>
      <c r="R314" s="6" t="s">
        <v>2109</v>
      </c>
      <c r="S314" s="16">
        <f t="shared" si="32"/>
        <v>25000</v>
      </c>
      <c r="T314" s="6" t="s">
        <v>400</v>
      </c>
      <c r="U314" s="6" t="s">
        <v>2100</v>
      </c>
      <c r="V314" s="6" t="s">
        <v>2110</v>
      </c>
      <c r="W314" s="18">
        <v>45634</v>
      </c>
      <c r="X314" s="78">
        <v>0.98333333333333328</v>
      </c>
      <c r="Y314" s="39" t="s">
        <v>2111</v>
      </c>
      <c r="Z314" s="39" t="s">
        <v>2112</v>
      </c>
      <c r="AA314" s="39" t="s">
        <v>2113</v>
      </c>
      <c r="AB314" s="8">
        <v>991616215</v>
      </c>
      <c r="AC314" s="6">
        <f t="shared" si="28"/>
        <v>21</v>
      </c>
      <c r="AD314" s="17">
        <f t="shared" si="29"/>
        <v>96000</v>
      </c>
      <c r="AE314" s="6" t="s">
        <v>6</v>
      </c>
      <c r="AF314" s="17" t="str">
        <f t="shared" si="31"/>
        <v>NO APLICA</v>
      </c>
      <c r="AG314" s="6" t="s">
        <v>400</v>
      </c>
      <c r="AH314" s="39"/>
      <c r="AI314" s="22" t="s">
        <v>1359</v>
      </c>
      <c r="AJ314" s="174" t="s">
        <v>492</v>
      </c>
    </row>
    <row r="315" spans="1:36" ht="15.45" customHeight="1">
      <c r="A315" s="168">
        <v>56275</v>
      </c>
      <c r="B315" s="8" t="s">
        <v>269</v>
      </c>
      <c r="C315" s="5" t="s">
        <v>270</v>
      </c>
      <c r="D315" s="46" t="s">
        <v>2114</v>
      </c>
      <c r="E315" s="27" t="s">
        <v>2115</v>
      </c>
      <c r="F315" s="29" t="s">
        <v>2116</v>
      </c>
      <c r="G315" s="27">
        <v>990435957</v>
      </c>
      <c r="H315" s="18">
        <v>45614</v>
      </c>
      <c r="I315" s="21">
        <v>0.5541666666666667</v>
      </c>
      <c r="J315" s="6" t="s">
        <v>373</v>
      </c>
      <c r="K315" s="15">
        <f t="shared" si="26"/>
        <v>1</v>
      </c>
      <c r="L315" s="6" t="s">
        <v>398</v>
      </c>
      <c r="M315" s="6" t="s">
        <v>6</v>
      </c>
      <c r="N315" s="6" t="b">
        <f t="shared" si="27"/>
        <v>0</v>
      </c>
      <c r="O315" s="6" t="s">
        <v>2117</v>
      </c>
      <c r="P315" s="6">
        <v>100794703</v>
      </c>
      <c r="Q315" s="6" t="s">
        <v>6</v>
      </c>
      <c r="R315" s="6" t="s">
        <v>2118</v>
      </c>
      <c r="S315" s="16">
        <f t="shared" si="32"/>
        <v>25000</v>
      </c>
      <c r="T315" s="6" t="s">
        <v>400</v>
      </c>
      <c r="U315" s="6" t="s">
        <v>2100</v>
      </c>
      <c r="V315" s="6" t="s">
        <v>2119</v>
      </c>
      <c r="W315" s="18">
        <v>45634</v>
      </c>
      <c r="X315" s="78">
        <v>0.9555555555555556</v>
      </c>
      <c r="Y315" s="39" t="s">
        <v>155</v>
      </c>
      <c r="Z315" s="39" t="s">
        <v>2120</v>
      </c>
      <c r="AA315" s="39" t="s">
        <v>2121</v>
      </c>
      <c r="AB315" s="8">
        <v>992757395</v>
      </c>
      <c r="AC315" s="6">
        <f t="shared" si="28"/>
        <v>21</v>
      </c>
      <c r="AD315" s="17">
        <f t="shared" si="29"/>
        <v>96000</v>
      </c>
      <c r="AE315" s="6" t="s">
        <v>6</v>
      </c>
      <c r="AF315" s="17" t="str">
        <f t="shared" si="31"/>
        <v>NO APLICA</v>
      </c>
      <c r="AG315" s="6" t="s">
        <v>400</v>
      </c>
      <c r="AH315" s="39"/>
      <c r="AI315" s="22" t="s">
        <v>1359</v>
      </c>
      <c r="AJ315" s="174" t="s">
        <v>492</v>
      </c>
    </row>
    <row r="316" spans="1:36" ht="15.45" customHeight="1">
      <c r="A316" s="168">
        <v>56282</v>
      </c>
      <c r="B316" s="8" t="s">
        <v>269</v>
      </c>
      <c r="C316" s="5" t="s">
        <v>270</v>
      </c>
      <c r="D316" s="39" t="s">
        <v>1476</v>
      </c>
      <c r="E316" s="6" t="s">
        <v>1477</v>
      </c>
      <c r="F316" s="6" t="s">
        <v>1478</v>
      </c>
      <c r="G316" s="6">
        <v>954134836</v>
      </c>
      <c r="H316" s="18">
        <v>45614</v>
      </c>
      <c r="I316" s="21">
        <v>0.6118055555555556</v>
      </c>
      <c r="J316" s="6" t="s">
        <v>373</v>
      </c>
      <c r="K316" s="15">
        <f t="shared" si="26"/>
        <v>1</v>
      </c>
      <c r="L316" s="6" t="s">
        <v>398</v>
      </c>
      <c r="M316" s="6" t="s">
        <v>6</v>
      </c>
      <c r="N316" s="6" t="b">
        <f t="shared" si="27"/>
        <v>0</v>
      </c>
      <c r="O316" s="6" t="s">
        <v>2122</v>
      </c>
      <c r="P316" s="6">
        <v>100794843</v>
      </c>
      <c r="Q316" s="6" t="s">
        <v>6</v>
      </c>
      <c r="R316" s="6" t="s">
        <v>2123</v>
      </c>
      <c r="S316" s="16">
        <f t="shared" si="32"/>
        <v>25000</v>
      </c>
      <c r="T316" s="6" t="s">
        <v>400</v>
      </c>
      <c r="U316" s="6" t="s">
        <v>940</v>
      </c>
      <c r="V316" s="6" t="s">
        <v>2124</v>
      </c>
      <c r="W316" s="18">
        <v>45634</v>
      </c>
      <c r="X316" s="78">
        <v>0.94097222222222221</v>
      </c>
      <c r="Y316" s="39" t="s">
        <v>2125</v>
      </c>
      <c r="Z316" s="39" t="s">
        <v>2126</v>
      </c>
      <c r="AA316" s="39" t="s">
        <v>2127</v>
      </c>
      <c r="AB316" s="8">
        <v>931733106</v>
      </c>
      <c r="AC316" s="6">
        <f t="shared" si="28"/>
        <v>21</v>
      </c>
      <c r="AD316" s="17">
        <f t="shared" si="29"/>
        <v>96000</v>
      </c>
      <c r="AE316" s="6" t="s">
        <v>6</v>
      </c>
      <c r="AF316" s="17" t="str">
        <f t="shared" si="31"/>
        <v>NO APLICA</v>
      </c>
      <c r="AG316" s="6" t="s">
        <v>400</v>
      </c>
      <c r="AH316" s="39"/>
      <c r="AI316" s="22" t="s">
        <v>1359</v>
      </c>
      <c r="AJ316" s="174" t="s">
        <v>492</v>
      </c>
    </row>
    <row r="317" spans="1:36" ht="15.45" customHeight="1">
      <c r="A317" s="168">
        <v>56283</v>
      </c>
      <c r="B317" s="8" t="s">
        <v>269</v>
      </c>
      <c r="C317" s="5" t="s">
        <v>270</v>
      </c>
      <c r="D317" s="39" t="s">
        <v>1455</v>
      </c>
      <c r="E317" s="6" t="s">
        <v>1456</v>
      </c>
      <c r="F317" s="6" t="s">
        <v>1457</v>
      </c>
      <c r="G317" s="6">
        <v>989020821</v>
      </c>
      <c r="H317" s="18">
        <v>45614</v>
      </c>
      <c r="I317" s="21">
        <v>0.6166666666666667</v>
      </c>
      <c r="J317" s="6" t="s">
        <v>373</v>
      </c>
      <c r="K317" s="15">
        <f t="shared" si="26"/>
        <v>1</v>
      </c>
      <c r="L317" s="6" t="s">
        <v>398</v>
      </c>
      <c r="M317" s="6" t="s">
        <v>6</v>
      </c>
      <c r="N317" s="6" t="b">
        <f t="shared" si="27"/>
        <v>0</v>
      </c>
      <c r="O317" s="6" t="s">
        <v>2128</v>
      </c>
      <c r="P317" s="6">
        <v>100794848</v>
      </c>
      <c r="Q317" s="6" t="s">
        <v>6</v>
      </c>
      <c r="R317" s="6" t="s">
        <v>2129</v>
      </c>
      <c r="S317" s="16">
        <f t="shared" si="32"/>
        <v>25000</v>
      </c>
      <c r="T317" s="6" t="s">
        <v>400</v>
      </c>
      <c r="U317" s="6" t="s">
        <v>940</v>
      </c>
      <c r="V317" s="6" t="s">
        <v>2130</v>
      </c>
      <c r="W317" s="18">
        <v>45634</v>
      </c>
      <c r="X317" s="78">
        <v>0.93888888888888888</v>
      </c>
      <c r="Y317" s="39" t="s">
        <v>2093</v>
      </c>
      <c r="Z317" s="39" t="s">
        <v>1391</v>
      </c>
      <c r="AA317" s="39" t="s">
        <v>1392</v>
      </c>
      <c r="AB317" s="8">
        <v>951215421</v>
      </c>
      <c r="AC317" s="6">
        <f t="shared" si="28"/>
        <v>21</v>
      </c>
      <c r="AD317" s="17">
        <f t="shared" si="29"/>
        <v>96000</v>
      </c>
      <c r="AE317" s="6" t="s">
        <v>6</v>
      </c>
      <c r="AF317" s="17" t="str">
        <f t="shared" si="31"/>
        <v>NO APLICA</v>
      </c>
      <c r="AG317" s="6" t="s">
        <v>400</v>
      </c>
      <c r="AH317" s="39"/>
      <c r="AI317" s="22" t="s">
        <v>1359</v>
      </c>
      <c r="AJ317" s="174" t="s">
        <v>492</v>
      </c>
    </row>
    <row r="318" spans="1:36" ht="15.45" customHeight="1">
      <c r="A318" s="168">
        <v>56284</v>
      </c>
      <c r="B318" s="8" t="s">
        <v>269</v>
      </c>
      <c r="C318" s="5" t="s">
        <v>270</v>
      </c>
      <c r="D318" s="39" t="s">
        <v>2131</v>
      </c>
      <c r="E318" s="6">
        <v>171408989</v>
      </c>
      <c r="F318" s="6" t="s">
        <v>2132</v>
      </c>
      <c r="G318" s="6">
        <v>956632973</v>
      </c>
      <c r="H318" s="18">
        <v>45614</v>
      </c>
      <c r="I318" s="21">
        <v>0.62361111111111112</v>
      </c>
      <c r="J318" s="6" t="s">
        <v>373</v>
      </c>
      <c r="K318" s="15">
        <f t="shared" si="26"/>
        <v>1</v>
      </c>
      <c r="L318" s="6" t="s">
        <v>398</v>
      </c>
      <c r="M318" s="6" t="s">
        <v>6</v>
      </c>
      <c r="N318" s="6" t="b">
        <f t="shared" si="27"/>
        <v>0</v>
      </c>
      <c r="O318" s="6" t="s">
        <v>2133</v>
      </c>
      <c r="P318" s="6">
        <v>100794855</v>
      </c>
      <c r="Q318" s="6" t="s">
        <v>6</v>
      </c>
      <c r="R318" s="6" t="s">
        <v>2134</v>
      </c>
      <c r="S318" s="16">
        <f t="shared" si="32"/>
        <v>25000</v>
      </c>
      <c r="T318" s="6" t="s">
        <v>400</v>
      </c>
      <c r="U318" s="6" t="s">
        <v>940</v>
      </c>
      <c r="V318" s="6" t="s">
        <v>2135</v>
      </c>
      <c r="W318" s="18">
        <v>45634</v>
      </c>
      <c r="X318" s="78">
        <v>0.91180555555555554</v>
      </c>
      <c r="Y318" s="39" t="s">
        <v>2136</v>
      </c>
      <c r="Z318" s="39" t="s">
        <v>2137</v>
      </c>
      <c r="AA318" s="39" t="s">
        <v>2138</v>
      </c>
      <c r="AB318" s="8">
        <v>963904651</v>
      </c>
      <c r="AC318" s="6">
        <f t="shared" si="28"/>
        <v>21</v>
      </c>
      <c r="AD318" s="17">
        <f t="shared" si="29"/>
        <v>96000</v>
      </c>
      <c r="AE318" s="6" t="s">
        <v>6</v>
      </c>
      <c r="AF318" s="17" t="str">
        <f t="shared" si="31"/>
        <v>NO APLICA</v>
      </c>
      <c r="AG318" s="6" t="s">
        <v>400</v>
      </c>
      <c r="AH318" s="39"/>
      <c r="AI318" s="22" t="s">
        <v>1359</v>
      </c>
      <c r="AJ318" s="174" t="s">
        <v>492</v>
      </c>
    </row>
    <row r="319" spans="1:36" ht="15.45" customHeight="1">
      <c r="A319" s="168">
        <v>56285</v>
      </c>
      <c r="B319" s="8" t="s">
        <v>269</v>
      </c>
      <c r="C319" s="5" t="s">
        <v>270</v>
      </c>
      <c r="D319" s="47" t="s">
        <v>1538</v>
      </c>
      <c r="E319" s="32">
        <v>17669495</v>
      </c>
      <c r="F319" s="32" t="s">
        <v>549</v>
      </c>
      <c r="G319" s="32">
        <v>933260605</v>
      </c>
      <c r="H319" s="18">
        <v>45614</v>
      </c>
      <c r="I319" s="21">
        <v>0.63472222222222219</v>
      </c>
      <c r="J319" s="6" t="s">
        <v>373</v>
      </c>
      <c r="K319" s="15">
        <f t="shared" si="26"/>
        <v>1</v>
      </c>
      <c r="L319" s="6" t="s">
        <v>398</v>
      </c>
      <c r="M319" s="6" t="s">
        <v>6</v>
      </c>
      <c r="N319" s="6" t="b">
        <f t="shared" si="27"/>
        <v>0</v>
      </c>
      <c r="O319" s="6" t="s">
        <v>2139</v>
      </c>
      <c r="P319" s="6">
        <v>100794869</v>
      </c>
      <c r="Q319" s="6" t="s">
        <v>6</v>
      </c>
      <c r="R319" s="6" t="s">
        <v>2140</v>
      </c>
      <c r="S319" s="16">
        <f t="shared" si="32"/>
        <v>25000</v>
      </c>
      <c r="T319" s="6" t="s">
        <v>400</v>
      </c>
      <c r="U319" s="6" t="s">
        <v>2100</v>
      </c>
      <c r="V319" s="6" t="s">
        <v>2141</v>
      </c>
      <c r="W319" s="18">
        <v>45634</v>
      </c>
      <c r="X319" s="78">
        <v>0.90972222222222221</v>
      </c>
      <c r="Y319" s="39" t="s">
        <v>2142</v>
      </c>
      <c r="Z319" s="39" t="s">
        <v>2143</v>
      </c>
      <c r="AA319" s="39" t="s">
        <v>2144</v>
      </c>
      <c r="AB319" s="8">
        <v>961768448</v>
      </c>
      <c r="AC319" s="6">
        <f t="shared" si="28"/>
        <v>21</v>
      </c>
      <c r="AD319" s="17">
        <f t="shared" si="29"/>
        <v>96000</v>
      </c>
      <c r="AE319" s="6" t="s">
        <v>6</v>
      </c>
      <c r="AF319" s="17" t="str">
        <f t="shared" si="31"/>
        <v>NO APLICA</v>
      </c>
      <c r="AG319" s="6" t="s">
        <v>400</v>
      </c>
      <c r="AH319" s="39"/>
      <c r="AI319" s="22" t="s">
        <v>1359</v>
      </c>
      <c r="AJ319" s="174" t="s">
        <v>492</v>
      </c>
    </row>
    <row r="320" spans="1:36" ht="15.45" customHeight="1">
      <c r="A320" s="168">
        <v>56287</v>
      </c>
      <c r="B320" s="8" t="s">
        <v>269</v>
      </c>
      <c r="C320" s="5" t="s">
        <v>270</v>
      </c>
      <c r="D320" s="45" t="s">
        <v>2145</v>
      </c>
      <c r="E320" s="27" t="s">
        <v>1462</v>
      </c>
      <c r="F320" s="27" t="s">
        <v>1463</v>
      </c>
      <c r="G320" s="27">
        <v>979961101</v>
      </c>
      <c r="H320" s="18">
        <v>45614</v>
      </c>
      <c r="I320" s="21">
        <v>0.64930555555555558</v>
      </c>
      <c r="J320" s="6" t="s">
        <v>373</v>
      </c>
      <c r="K320" s="15">
        <f t="shared" si="26"/>
        <v>1</v>
      </c>
      <c r="L320" s="6" t="s">
        <v>398</v>
      </c>
      <c r="M320" s="6" t="s">
        <v>6</v>
      </c>
      <c r="N320" s="6" t="b">
        <f t="shared" si="27"/>
        <v>0</v>
      </c>
      <c r="O320" s="6" t="s">
        <v>2146</v>
      </c>
      <c r="P320" s="6">
        <v>100794895</v>
      </c>
      <c r="Q320" s="6" t="s">
        <v>6</v>
      </c>
      <c r="R320" s="6" t="s">
        <v>2147</v>
      </c>
      <c r="S320" s="16">
        <f t="shared" si="32"/>
        <v>25000</v>
      </c>
      <c r="T320" s="6" t="s">
        <v>400</v>
      </c>
      <c r="U320" s="6" t="s">
        <v>2100</v>
      </c>
      <c r="V320" s="6" t="s">
        <v>2148</v>
      </c>
      <c r="W320" s="18">
        <v>45634</v>
      </c>
      <c r="X320" s="78">
        <v>0.97847222222222219</v>
      </c>
      <c r="Y320" s="39" t="s">
        <v>2149</v>
      </c>
      <c r="Z320" s="39" t="s">
        <v>2150</v>
      </c>
      <c r="AA320" s="39" t="s">
        <v>2151</v>
      </c>
      <c r="AB320" s="8">
        <v>961234444</v>
      </c>
      <c r="AC320" s="6">
        <f t="shared" si="28"/>
        <v>21</v>
      </c>
      <c r="AD320" s="17">
        <f t="shared" si="29"/>
        <v>96000</v>
      </c>
      <c r="AE320" s="6" t="s">
        <v>6</v>
      </c>
      <c r="AF320" s="17" t="str">
        <f t="shared" si="31"/>
        <v>NO APLICA</v>
      </c>
      <c r="AG320" s="6" t="s">
        <v>400</v>
      </c>
      <c r="AH320" s="39"/>
      <c r="AI320" s="22" t="s">
        <v>1359</v>
      </c>
      <c r="AJ320" s="174" t="s">
        <v>492</v>
      </c>
    </row>
    <row r="321" spans="1:36" ht="15.45" customHeight="1">
      <c r="A321" s="168">
        <v>56288</v>
      </c>
      <c r="B321" s="8" t="s">
        <v>269</v>
      </c>
      <c r="C321" s="5" t="s">
        <v>270</v>
      </c>
      <c r="D321" s="46" t="s">
        <v>635</v>
      </c>
      <c r="E321" s="27" t="s">
        <v>636</v>
      </c>
      <c r="F321" s="29" t="s">
        <v>637</v>
      </c>
      <c r="G321" s="27">
        <v>988364635</v>
      </c>
      <c r="H321" s="18">
        <v>45614</v>
      </c>
      <c r="I321" s="21">
        <v>0.65138888888888891</v>
      </c>
      <c r="J321" s="6" t="s">
        <v>373</v>
      </c>
      <c r="K321" s="15">
        <f t="shared" si="26"/>
        <v>1</v>
      </c>
      <c r="L321" s="6" t="s">
        <v>398</v>
      </c>
      <c r="M321" s="6" t="s">
        <v>6</v>
      </c>
      <c r="N321" s="6" t="b">
        <f t="shared" si="27"/>
        <v>0</v>
      </c>
      <c r="O321" s="6" t="s">
        <v>2152</v>
      </c>
      <c r="P321" s="6">
        <v>100794894</v>
      </c>
      <c r="Q321" s="6" t="s">
        <v>6</v>
      </c>
      <c r="R321" s="6" t="s">
        <v>2153</v>
      </c>
      <c r="S321" s="16">
        <f t="shared" si="32"/>
        <v>25000</v>
      </c>
      <c r="T321" s="6" t="s">
        <v>400</v>
      </c>
      <c r="U321" s="6" t="s">
        <v>2050</v>
      </c>
      <c r="V321" s="6" t="s">
        <v>2154</v>
      </c>
      <c r="W321" s="18">
        <v>45633</v>
      </c>
      <c r="X321" s="78">
        <v>0.58402777777777781</v>
      </c>
      <c r="Y321" s="39" t="s">
        <v>199</v>
      </c>
      <c r="Z321" s="39" t="s">
        <v>1649</v>
      </c>
      <c r="AA321" s="39" t="s">
        <v>2155</v>
      </c>
      <c r="AB321" s="8">
        <v>946496960</v>
      </c>
      <c r="AC321" s="6">
        <f t="shared" si="28"/>
        <v>20</v>
      </c>
      <c r="AD321" s="17">
        <f t="shared" si="29"/>
        <v>91000</v>
      </c>
      <c r="AE321" s="6" t="s">
        <v>6</v>
      </c>
      <c r="AF321" s="17" t="str">
        <f t="shared" si="31"/>
        <v>NO APLICA</v>
      </c>
      <c r="AG321" s="6" t="s">
        <v>400</v>
      </c>
      <c r="AH321" s="39"/>
      <c r="AI321" s="22" t="s">
        <v>1359</v>
      </c>
      <c r="AJ321" s="174" t="s">
        <v>492</v>
      </c>
    </row>
    <row r="322" spans="1:36" ht="15.45" customHeight="1">
      <c r="A322" s="168">
        <v>56289</v>
      </c>
      <c r="B322" s="8" t="s">
        <v>269</v>
      </c>
      <c r="C322" s="5" t="s">
        <v>270</v>
      </c>
      <c r="D322" s="39" t="s">
        <v>2087</v>
      </c>
      <c r="E322" s="6" t="s">
        <v>2088</v>
      </c>
      <c r="F322" s="6" t="s">
        <v>2089</v>
      </c>
      <c r="G322" s="6">
        <v>938959484</v>
      </c>
      <c r="H322" s="18">
        <v>45614</v>
      </c>
      <c r="I322" s="21">
        <v>0.65555555555555556</v>
      </c>
      <c r="J322" s="6" t="s">
        <v>373</v>
      </c>
      <c r="K322" s="15">
        <f t="shared" ref="K322:K385" si="33">IF(J322&lt;&gt;"",1,"")</f>
        <v>1</v>
      </c>
      <c r="L322" s="6" t="s">
        <v>398</v>
      </c>
      <c r="M322" s="6" t="s">
        <v>6</v>
      </c>
      <c r="N322" s="6" t="b">
        <f t="shared" ref="N322:N385" si="34">COUNTIF($O$1:$O$1172,O322)&gt;1</f>
        <v>0</v>
      </c>
      <c r="O322" s="6" t="s">
        <v>2156</v>
      </c>
      <c r="P322" s="6">
        <v>100794903</v>
      </c>
      <c r="Q322" s="6" t="s">
        <v>6</v>
      </c>
      <c r="R322" s="6" t="s">
        <v>2157</v>
      </c>
      <c r="S322" s="16">
        <f t="shared" si="32"/>
        <v>25000</v>
      </c>
      <c r="T322" s="6" t="s">
        <v>400</v>
      </c>
      <c r="U322" s="6" t="s">
        <v>2158</v>
      </c>
      <c r="V322" s="6" t="s">
        <v>2159</v>
      </c>
      <c r="W322" s="18">
        <v>45633</v>
      </c>
      <c r="X322" s="78">
        <v>0.60763888888888884</v>
      </c>
      <c r="Y322" s="39" t="s">
        <v>2160</v>
      </c>
      <c r="Z322" s="39" t="s">
        <v>2161</v>
      </c>
      <c r="AA322" s="39" t="s">
        <v>2162</v>
      </c>
      <c r="AB322" s="8">
        <v>944801826</v>
      </c>
      <c r="AC322" s="6">
        <f t="shared" ref="AC322:AC385" si="35">IF(AND(W322&lt;&gt;"",H322&lt;&gt;"",ISNUMBER(W322-H322)),W322-H322+1,"")</f>
        <v>20</v>
      </c>
      <c r="AD322" s="17">
        <f t="shared" ref="AD322:AD385" si="36">IF(AC322&lt;=0, "ERROR EN DÍA DE SALIDA",
    IF(AC322="", "",
        IF(OR(J322="1X40 RF VACIO", J322="1X40 DRY VACIO"),
            IF(L322="CUSTODIA",
                IF(AC322&lt;=5, 25000,
                    IF(AC322&gt;5, IF(AC322&lt;=8, 25000 + 2000*(AC322 - 5), 31000 + 5000*(AC322-8)), "")
                ),
                IF(OR(L322="TRASPASO",L322="MOVIMIENTO"), 18000, "")
            ),
            IF(OR(J322="1X20 RF VACIO", J322="1X20 DRY VACIO", J322="ISOTANK"),
                IF(L322="CUSTODIA",
                    IF(AC322&lt;=5, 18000,
                        IF(AC322&gt;5, IF(AC322&lt;=8, 18000 + 2000*(AC322 - 5), 24000 + 5000*(AC322-8)), "")
                    ),
                    IF(OR(L322="TRASPASO",L322="MOVIMIENTO"), 15000, "Error en tipo de acción")
                ),
                IF(AND(OR(J322="PALLET", J322="CAJON"), L322="CUSTODIA", AC322&lt;=5),
                    IF(M322="SI (XL)", 7000*K322,
                        IF(M322="SI (XXL)", 9000*K322, 5000*K322)
                    ),
                    IF(AND(OR(J322="PALLET", J322="CAJON"), L322="CUSTODIA", AC322&gt;5),
                        IF(M322="SI (XL)", (7000 + 1000*(AC322 - 5))*K322,
                            IF(M322="SI (XXL)", (9000 + 1000*(AC322 - 5))*K322, (5000 + 1000*(AC322 - 5))*K322)
                        ),
                        IF(AND(OR(J322="PALLET", J322="CAJON"),OR(L322="TRASPASO",L322="MOVIMIENTO")),
                            IF(M322="SI (XL)", 5000*K322,
                                IF(M322="SI (XXL)", 7000*K322, 3500*K322)
                            ),
                            ""
                        )
                    )
                )
            )
        )
    )
)</f>
        <v>91000</v>
      </c>
      <c r="AE322" s="6" t="s">
        <v>6</v>
      </c>
      <c r="AF322" s="17" t="str">
        <f t="shared" si="31"/>
        <v>NO APLICA</v>
      </c>
      <c r="AG322" s="6" t="s">
        <v>400</v>
      </c>
      <c r="AH322" s="39"/>
      <c r="AI322" s="22" t="s">
        <v>1359</v>
      </c>
      <c r="AJ322" s="174" t="s">
        <v>492</v>
      </c>
    </row>
    <row r="323" spans="1:36" ht="15.45" customHeight="1">
      <c r="A323" s="168">
        <v>56290</v>
      </c>
      <c r="B323" s="8" t="s">
        <v>269</v>
      </c>
      <c r="C323" s="5" t="s">
        <v>270</v>
      </c>
      <c r="D323" s="39" t="s">
        <v>2081</v>
      </c>
      <c r="E323" s="6" t="s">
        <v>2082</v>
      </c>
      <c r="F323" s="29" t="s">
        <v>2083</v>
      </c>
      <c r="G323" s="6">
        <v>988350593</v>
      </c>
      <c r="H323" s="18">
        <v>45614</v>
      </c>
      <c r="I323" s="21">
        <v>0.65902777777777777</v>
      </c>
      <c r="J323" s="6" t="s">
        <v>373</v>
      </c>
      <c r="K323" s="15">
        <f t="shared" si="33"/>
        <v>1</v>
      </c>
      <c r="L323" s="6" t="s">
        <v>398</v>
      </c>
      <c r="M323" s="6" t="s">
        <v>6</v>
      </c>
      <c r="N323" s="6" t="b">
        <f t="shared" si="34"/>
        <v>0</v>
      </c>
      <c r="O323" s="6" t="s">
        <v>2163</v>
      </c>
      <c r="P323" s="6">
        <v>100794912</v>
      </c>
      <c r="Q323" s="6" t="s">
        <v>6</v>
      </c>
      <c r="R323" s="6" t="s">
        <v>2164</v>
      </c>
      <c r="S323" s="16">
        <f t="shared" si="32"/>
        <v>25000</v>
      </c>
      <c r="T323" s="6" t="s">
        <v>400</v>
      </c>
      <c r="U323" s="6" t="s">
        <v>2005</v>
      </c>
      <c r="V323" s="6" t="s">
        <v>2165</v>
      </c>
      <c r="W323" s="18">
        <v>45630</v>
      </c>
      <c r="X323" s="78">
        <v>5.2777777777777778E-2</v>
      </c>
      <c r="Y323" s="39" t="s">
        <v>199</v>
      </c>
      <c r="Z323" s="39" t="s">
        <v>1649</v>
      </c>
      <c r="AA323" s="39" t="s">
        <v>2155</v>
      </c>
      <c r="AB323" s="8">
        <v>946496960</v>
      </c>
      <c r="AC323" s="6">
        <f t="shared" si="35"/>
        <v>17</v>
      </c>
      <c r="AD323" s="17">
        <f t="shared" si="36"/>
        <v>76000</v>
      </c>
      <c r="AE323" s="6" t="s">
        <v>6</v>
      </c>
      <c r="AF323" s="17" t="str">
        <f t="shared" si="31"/>
        <v>NO APLICA</v>
      </c>
      <c r="AG323" s="6" t="s">
        <v>400</v>
      </c>
      <c r="AH323" s="39"/>
      <c r="AI323" s="22" t="s">
        <v>1359</v>
      </c>
      <c r="AJ323" s="174" t="s">
        <v>492</v>
      </c>
    </row>
    <row r="324" spans="1:36" ht="15.45" customHeight="1">
      <c r="A324" s="168">
        <v>56291</v>
      </c>
      <c r="B324" s="8" t="s">
        <v>269</v>
      </c>
      <c r="C324" s="5" t="s">
        <v>270</v>
      </c>
      <c r="D324" s="39" t="s">
        <v>2166</v>
      </c>
      <c r="E324" s="6" t="s">
        <v>2167</v>
      </c>
      <c r="F324" s="6" t="s">
        <v>2168</v>
      </c>
      <c r="G324" s="6">
        <v>998973865</v>
      </c>
      <c r="H324" s="18">
        <v>45614</v>
      </c>
      <c r="I324" s="21">
        <v>0.66180555555555554</v>
      </c>
      <c r="J324" s="6" t="s">
        <v>373</v>
      </c>
      <c r="K324" s="15">
        <f t="shared" si="33"/>
        <v>1</v>
      </c>
      <c r="L324" s="6" t="s">
        <v>398</v>
      </c>
      <c r="M324" s="6" t="s">
        <v>6</v>
      </c>
      <c r="N324" s="6" t="b">
        <f t="shared" si="34"/>
        <v>0</v>
      </c>
      <c r="O324" s="6" t="s">
        <v>2169</v>
      </c>
      <c r="P324" s="6">
        <v>100794913</v>
      </c>
      <c r="Q324" s="6" t="s">
        <v>6</v>
      </c>
      <c r="R324" s="6" t="s">
        <v>2170</v>
      </c>
      <c r="S324" s="16">
        <f t="shared" si="32"/>
        <v>25000</v>
      </c>
      <c r="T324" s="6" t="s">
        <v>400</v>
      </c>
      <c r="U324" s="6" t="s">
        <v>2005</v>
      </c>
      <c r="V324" s="6" t="s">
        <v>2171</v>
      </c>
      <c r="W324" s="18">
        <v>45630</v>
      </c>
      <c r="X324" s="78">
        <v>0.05</v>
      </c>
      <c r="Y324" s="39" t="s">
        <v>1563</v>
      </c>
      <c r="Z324" s="39" t="s">
        <v>1564</v>
      </c>
      <c r="AA324" s="39" t="s">
        <v>1565</v>
      </c>
      <c r="AB324" s="8">
        <v>982990215</v>
      </c>
      <c r="AC324" s="6">
        <f t="shared" si="35"/>
        <v>17</v>
      </c>
      <c r="AD324" s="17">
        <f t="shared" si="36"/>
        <v>76000</v>
      </c>
      <c r="AE324" s="6" t="s">
        <v>6</v>
      </c>
      <c r="AF324" s="17" t="str">
        <f t="shared" si="31"/>
        <v>NO APLICA</v>
      </c>
      <c r="AG324" s="6" t="s">
        <v>400</v>
      </c>
      <c r="AH324" s="39"/>
      <c r="AI324" s="22" t="s">
        <v>1359</v>
      </c>
      <c r="AJ324" s="174" t="s">
        <v>492</v>
      </c>
    </row>
    <row r="325" spans="1:36" ht="15.45" customHeight="1">
      <c r="A325" s="168">
        <v>56292</v>
      </c>
      <c r="B325" s="8" t="s">
        <v>269</v>
      </c>
      <c r="C325" s="5" t="s">
        <v>270</v>
      </c>
      <c r="D325" s="46" t="s">
        <v>2114</v>
      </c>
      <c r="E325" s="27" t="s">
        <v>2115</v>
      </c>
      <c r="F325" s="29" t="s">
        <v>2116</v>
      </c>
      <c r="G325" s="27">
        <v>990435957</v>
      </c>
      <c r="H325" s="18">
        <v>45614</v>
      </c>
      <c r="I325" s="21">
        <v>0.66527777777777775</v>
      </c>
      <c r="J325" s="6" t="s">
        <v>373</v>
      </c>
      <c r="K325" s="15">
        <f t="shared" si="33"/>
        <v>1</v>
      </c>
      <c r="L325" s="6" t="s">
        <v>398</v>
      </c>
      <c r="M325" s="6" t="s">
        <v>6</v>
      </c>
      <c r="N325" s="6" t="b">
        <f t="shared" si="34"/>
        <v>0</v>
      </c>
      <c r="O325" s="6" t="s">
        <v>2172</v>
      </c>
      <c r="P325" s="6">
        <v>100794919</v>
      </c>
      <c r="Q325" s="6" t="s">
        <v>6</v>
      </c>
      <c r="R325" s="6" t="s">
        <v>2173</v>
      </c>
      <c r="S325" s="16">
        <f t="shared" si="32"/>
        <v>25000</v>
      </c>
      <c r="T325" s="6" t="s">
        <v>400</v>
      </c>
      <c r="U325" s="6" t="s">
        <v>2005</v>
      </c>
      <c r="V325" s="6" t="s">
        <v>2174</v>
      </c>
      <c r="W325" s="18">
        <v>45630</v>
      </c>
      <c r="X325" s="78">
        <v>4.8611111111111112E-2</v>
      </c>
      <c r="Y325" s="39" t="s">
        <v>1657</v>
      </c>
      <c r="Z325" s="39" t="s">
        <v>1582</v>
      </c>
      <c r="AA325" s="39" t="s">
        <v>1645</v>
      </c>
      <c r="AB325" s="8">
        <v>966372408</v>
      </c>
      <c r="AC325" s="6">
        <f t="shared" si="35"/>
        <v>17</v>
      </c>
      <c r="AD325" s="17">
        <f t="shared" si="36"/>
        <v>76000</v>
      </c>
      <c r="AE325" s="6" t="s">
        <v>6</v>
      </c>
      <c r="AF325" s="17" t="str">
        <f t="shared" si="31"/>
        <v>NO APLICA</v>
      </c>
      <c r="AG325" s="6" t="s">
        <v>400</v>
      </c>
      <c r="AH325" s="39"/>
      <c r="AI325" s="22" t="s">
        <v>1359</v>
      </c>
      <c r="AJ325" s="174" t="s">
        <v>492</v>
      </c>
    </row>
    <row r="326" spans="1:36" ht="15.45" customHeight="1">
      <c r="A326" s="168">
        <v>56293</v>
      </c>
      <c r="B326" s="8" t="s">
        <v>269</v>
      </c>
      <c r="C326" s="5" t="s">
        <v>270</v>
      </c>
      <c r="D326" s="46" t="s">
        <v>2097</v>
      </c>
      <c r="E326" s="27" t="s">
        <v>1385</v>
      </c>
      <c r="F326" s="29" t="s">
        <v>1386</v>
      </c>
      <c r="G326" s="27">
        <v>952151041</v>
      </c>
      <c r="H326" s="18">
        <v>45614</v>
      </c>
      <c r="I326" s="21">
        <v>0.66736111111111107</v>
      </c>
      <c r="J326" s="6" t="s">
        <v>373</v>
      </c>
      <c r="K326" s="15">
        <f t="shared" si="33"/>
        <v>1</v>
      </c>
      <c r="L326" s="6" t="s">
        <v>398</v>
      </c>
      <c r="M326" s="6" t="s">
        <v>6</v>
      </c>
      <c r="N326" s="6" t="b">
        <f t="shared" si="34"/>
        <v>0</v>
      </c>
      <c r="O326" s="6" t="s">
        <v>2175</v>
      </c>
      <c r="P326" s="6">
        <v>100794920</v>
      </c>
      <c r="Q326" s="6" t="s">
        <v>6</v>
      </c>
      <c r="R326" s="6" t="s">
        <v>2176</v>
      </c>
      <c r="S326" s="16">
        <f t="shared" si="32"/>
        <v>25000</v>
      </c>
      <c r="T326" s="6" t="s">
        <v>400</v>
      </c>
      <c r="U326" s="6" t="s">
        <v>2005</v>
      </c>
      <c r="V326" s="6" t="s">
        <v>2177</v>
      </c>
      <c r="W326" s="18">
        <v>45629</v>
      </c>
      <c r="X326" s="78">
        <v>0.86736111111111114</v>
      </c>
      <c r="Y326" s="39" t="s">
        <v>2178</v>
      </c>
      <c r="Z326" s="39" t="s">
        <v>2179</v>
      </c>
      <c r="AA326" s="39" t="s">
        <v>2180</v>
      </c>
      <c r="AB326" s="8">
        <v>974305045</v>
      </c>
      <c r="AC326" s="6">
        <f t="shared" si="35"/>
        <v>16</v>
      </c>
      <c r="AD326" s="17">
        <f t="shared" si="36"/>
        <v>71000</v>
      </c>
      <c r="AE326" s="6" t="s">
        <v>6</v>
      </c>
      <c r="AF326" s="17" t="str">
        <f t="shared" si="31"/>
        <v>NO APLICA</v>
      </c>
      <c r="AG326" s="6" t="s">
        <v>400</v>
      </c>
      <c r="AH326" s="39"/>
      <c r="AI326" s="22" t="s">
        <v>1359</v>
      </c>
      <c r="AJ326" s="174" t="s">
        <v>492</v>
      </c>
    </row>
    <row r="327" spans="1:36" ht="15.45" customHeight="1">
      <c r="A327" s="168">
        <v>56296</v>
      </c>
      <c r="B327" s="8" t="s">
        <v>269</v>
      </c>
      <c r="C327" s="5" t="s">
        <v>270</v>
      </c>
      <c r="D327" s="46" t="s">
        <v>507</v>
      </c>
      <c r="E327" s="27" t="s">
        <v>508</v>
      </c>
      <c r="F327" s="29" t="s">
        <v>509</v>
      </c>
      <c r="G327" s="27">
        <v>997062936</v>
      </c>
      <c r="H327" s="18">
        <v>45614</v>
      </c>
      <c r="I327" s="21">
        <v>0.71250000000000002</v>
      </c>
      <c r="J327" s="6" t="s">
        <v>373</v>
      </c>
      <c r="K327" s="15">
        <f t="shared" si="33"/>
        <v>1</v>
      </c>
      <c r="L327" s="6" t="s">
        <v>398</v>
      </c>
      <c r="M327" s="6" t="s">
        <v>6</v>
      </c>
      <c r="N327" s="6" t="b">
        <f t="shared" si="34"/>
        <v>0</v>
      </c>
      <c r="O327" s="6" t="s">
        <v>2181</v>
      </c>
      <c r="P327" s="6">
        <v>100795028</v>
      </c>
      <c r="Q327" s="6" t="s">
        <v>6</v>
      </c>
      <c r="R327" s="6" t="s">
        <v>2182</v>
      </c>
      <c r="S327" s="16">
        <f t="shared" si="32"/>
        <v>25000</v>
      </c>
      <c r="T327" s="6" t="s">
        <v>400</v>
      </c>
      <c r="U327" s="6" t="s">
        <v>528</v>
      </c>
      <c r="V327" s="6" t="s">
        <v>2183</v>
      </c>
      <c r="W327" s="18">
        <v>45629</v>
      </c>
      <c r="X327" s="78">
        <v>0.69305555555555554</v>
      </c>
      <c r="Y327" s="39" t="s">
        <v>2184</v>
      </c>
      <c r="Z327" s="39" t="s">
        <v>2185</v>
      </c>
      <c r="AA327" s="39" t="s">
        <v>2186</v>
      </c>
      <c r="AB327" s="8">
        <v>933433265</v>
      </c>
      <c r="AC327" s="6">
        <f t="shared" si="35"/>
        <v>16</v>
      </c>
      <c r="AD327" s="17">
        <f t="shared" si="36"/>
        <v>71000</v>
      </c>
      <c r="AE327" s="6" t="s">
        <v>6</v>
      </c>
      <c r="AF327" s="17" t="str">
        <f t="shared" si="31"/>
        <v>NO APLICA</v>
      </c>
      <c r="AG327" s="6" t="s">
        <v>400</v>
      </c>
      <c r="AH327" s="39"/>
      <c r="AI327" s="22" t="s">
        <v>1359</v>
      </c>
      <c r="AJ327" s="174" t="s">
        <v>492</v>
      </c>
    </row>
    <row r="328" spans="1:36" ht="15.45" customHeight="1">
      <c r="A328" s="168">
        <v>56298</v>
      </c>
      <c r="B328" s="39" t="s">
        <v>269</v>
      </c>
      <c r="C328" s="5" t="s">
        <v>270</v>
      </c>
      <c r="D328" s="39" t="s">
        <v>2187</v>
      </c>
      <c r="E328" s="6" t="s">
        <v>2188</v>
      </c>
      <c r="F328" s="29" t="s">
        <v>2189</v>
      </c>
      <c r="G328" s="6">
        <v>977308918</v>
      </c>
      <c r="H328" s="18">
        <v>45614</v>
      </c>
      <c r="I328" s="21">
        <v>0.72083333333333333</v>
      </c>
      <c r="J328" s="6" t="s">
        <v>373</v>
      </c>
      <c r="K328" s="15">
        <f t="shared" si="33"/>
        <v>1</v>
      </c>
      <c r="L328" s="6" t="s">
        <v>398</v>
      </c>
      <c r="M328" s="6" t="s">
        <v>6</v>
      </c>
      <c r="N328" s="6" t="b">
        <f t="shared" si="34"/>
        <v>0</v>
      </c>
      <c r="O328" s="6" t="s">
        <v>2190</v>
      </c>
      <c r="P328" s="6">
        <v>100795015</v>
      </c>
      <c r="Q328" s="6" t="s">
        <v>6</v>
      </c>
      <c r="R328" s="6" t="s">
        <v>2191</v>
      </c>
      <c r="S328" s="16">
        <f t="shared" si="32"/>
        <v>25000</v>
      </c>
      <c r="T328" s="6" t="s">
        <v>400</v>
      </c>
      <c r="U328" s="6" t="s">
        <v>528</v>
      </c>
      <c r="V328" s="6" t="s">
        <v>2192</v>
      </c>
      <c r="W328" s="18">
        <v>45629</v>
      </c>
      <c r="X328" s="78">
        <v>0.68888888888888888</v>
      </c>
      <c r="Y328" s="39" t="s">
        <v>2193</v>
      </c>
      <c r="Z328" s="39" t="s">
        <v>2194</v>
      </c>
      <c r="AA328" s="39" t="s">
        <v>2195</v>
      </c>
      <c r="AB328" s="8">
        <v>995454603</v>
      </c>
      <c r="AC328" s="6">
        <f t="shared" si="35"/>
        <v>16</v>
      </c>
      <c r="AD328" s="17">
        <f t="shared" si="36"/>
        <v>71000</v>
      </c>
      <c r="AE328" s="6" t="s">
        <v>6</v>
      </c>
      <c r="AF328" s="17" t="str">
        <f t="shared" si="31"/>
        <v>NO APLICA</v>
      </c>
      <c r="AG328" s="6" t="s">
        <v>400</v>
      </c>
      <c r="AH328" s="39"/>
      <c r="AI328" s="22" t="s">
        <v>1359</v>
      </c>
      <c r="AJ328" s="174" t="s">
        <v>492</v>
      </c>
    </row>
    <row r="329" spans="1:36" ht="15.45" customHeight="1">
      <c r="A329" s="168">
        <v>56299</v>
      </c>
      <c r="B329" s="39" t="s">
        <v>269</v>
      </c>
      <c r="C329" s="5" t="s">
        <v>270</v>
      </c>
      <c r="D329" s="46" t="s">
        <v>559</v>
      </c>
      <c r="E329" s="6" t="s">
        <v>560</v>
      </c>
      <c r="F329" s="6" t="s">
        <v>561</v>
      </c>
      <c r="G329" s="6">
        <v>956055766</v>
      </c>
      <c r="H329" s="18">
        <v>45614</v>
      </c>
      <c r="I329" s="21">
        <v>0.72569444444444442</v>
      </c>
      <c r="J329" s="6" t="s">
        <v>373</v>
      </c>
      <c r="K329" s="15">
        <f t="shared" si="33"/>
        <v>1</v>
      </c>
      <c r="L329" s="6" t="s">
        <v>398</v>
      </c>
      <c r="M329" s="6" t="s">
        <v>6</v>
      </c>
      <c r="N329" s="6" t="b">
        <f t="shared" si="34"/>
        <v>0</v>
      </c>
      <c r="O329" s="6" t="s">
        <v>2196</v>
      </c>
      <c r="P329" s="6">
        <v>100795059</v>
      </c>
      <c r="Q329" s="6" t="s">
        <v>6</v>
      </c>
      <c r="R329" s="6" t="s">
        <v>2197</v>
      </c>
      <c r="S329" s="16">
        <f t="shared" si="32"/>
        <v>25000</v>
      </c>
      <c r="T329" s="6" t="s">
        <v>400</v>
      </c>
      <c r="U329" s="6" t="s">
        <v>528</v>
      </c>
      <c r="V329" s="6" t="s">
        <v>2198</v>
      </c>
      <c r="W329" s="18">
        <v>45629</v>
      </c>
      <c r="X329" s="78">
        <v>0.6875</v>
      </c>
      <c r="Y329" s="39" t="s">
        <v>2199</v>
      </c>
      <c r="Z329" s="39" t="s">
        <v>2200</v>
      </c>
      <c r="AA329" s="39" t="s">
        <v>2201</v>
      </c>
      <c r="AB329" s="8">
        <v>996580647</v>
      </c>
      <c r="AC329" s="6">
        <f t="shared" si="35"/>
        <v>16</v>
      </c>
      <c r="AD329" s="17">
        <f t="shared" si="36"/>
        <v>71000</v>
      </c>
      <c r="AE329" s="6" t="s">
        <v>6</v>
      </c>
      <c r="AF329" s="17" t="str">
        <f t="shared" si="31"/>
        <v>NO APLICA</v>
      </c>
      <c r="AG329" s="6" t="s">
        <v>400</v>
      </c>
      <c r="AH329" s="39"/>
      <c r="AI329" s="22" t="s">
        <v>1359</v>
      </c>
      <c r="AJ329" s="174" t="s">
        <v>492</v>
      </c>
    </row>
    <row r="330" spans="1:36" ht="15.45" customHeight="1">
      <c r="A330" s="168">
        <v>56300</v>
      </c>
      <c r="B330" s="39" t="s">
        <v>269</v>
      </c>
      <c r="C330" s="5" t="s">
        <v>270</v>
      </c>
      <c r="D330" s="45" t="s">
        <v>1623</v>
      </c>
      <c r="E330" s="27" t="s">
        <v>1379</v>
      </c>
      <c r="F330" s="27" t="s">
        <v>1380</v>
      </c>
      <c r="G330" s="27">
        <v>945327090</v>
      </c>
      <c r="H330" s="18">
        <v>45614</v>
      </c>
      <c r="I330" s="21">
        <v>0.7270833333333333</v>
      </c>
      <c r="J330" s="6" t="s">
        <v>373</v>
      </c>
      <c r="K330" s="15">
        <f t="shared" si="33"/>
        <v>1</v>
      </c>
      <c r="L330" s="6" t="s">
        <v>398</v>
      </c>
      <c r="M330" s="6" t="s">
        <v>6</v>
      </c>
      <c r="N330" s="6" t="b">
        <f t="shared" si="34"/>
        <v>0</v>
      </c>
      <c r="O330" s="6" t="s">
        <v>2202</v>
      </c>
      <c r="P330" s="6">
        <v>100795057</v>
      </c>
      <c r="Q330" s="6" t="s">
        <v>6</v>
      </c>
      <c r="R330" s="6" t="s">
        <v>2203</v>
      </c>
      <c r="S330" s="16">
        <f t="shared" si="32"/>
        <v>25000</v>
      </c>
      <c r="T330" s="6" t="s">
        <v>400</v>
      </c>
      <c r="U330" s="6" t="s">
        <v>528</v>
      </c>
      <c r="V330" s="6" t="s">
        <v>2204</v>
      </c>
      <c r="W330" s="18">
        <v>45629</v>
      </c>
      <c r="X330" s="78">
        <v>0.71666666666666667</v>
      </c>
      <c r="Y330" s="39" t="s">
        <v>2205</v>
      </c>
      <c r="Z330" s="39" t="s">
        <v>2206</v>
      </c>
      <c r="AA330" s="39" t="s">
        <v>2207</v>
      </c>
      <c r="AB330" s="8" t="s">
        <v>1355</v>
      </c>
      <c r="AC330" s="6">
        <f t="shared" si="35"/>
        <v>16</v>
      </c>
      <c r="AD330" s="17">
        <f t="shared" si="36"/>
        <v>71000</v>
      </c>
      <c r="AE330" s="6" t="s">
        <v>6</v>
      </c>
      <c r="AF330" s="17" t="str">
        <f t="shared" si="31"/>
        <v>NO APLICA</v>
      </c>
      <c r="AG330" s="6" t="s">
        <v>400</v>
      </c>
      <c r="AH330" s="39"/>
      <c r="AI330" s="22" t="s">
        <v>1359</v>
      </c>
      <c r="AJ330" s="174" t="s">
        <v>492</v>
      </c>
    </row>
    <row r="331" spans="1:36" ht="15.45" customHeight="1">
      <c r="A331" s="168">
        <v>56321</v>
      </c>
      <c r="B331" s="8" t="s">
        <v>320</v>
      </c>
      <c r="C331" s="5" t="s">
        <v>321</v>
      </c>
      <c r="D331" s="39" t="s">
        <v>2208</v>
      </c>
      <c r="E331" s="6" t="s">
        <v>2209</v>
      </c>
      <c r="F331" s="6" t="s">
        <v>2210</v>
      </c>
      <c r="G331" s="6">
        <v>999447137</v>
      </c>
      <c r="H331" s="18">
        <v>45615</v>
      </c>
      <c r="I331" s="21">
        <v>8.611111111111111E-2</v>
      </c>
      <c r="J331" s="6" t="s">
        <v>373</v>
      </c>
      <c r="K331" s="15">
        <f t="shared" si="33"/>
        <v>1</v>
      </c>
      <c r="L331" s="6" t="s">
        <v>398</v>
      </c>
      <c r="M331" s="6" t="s">
        <v>6</v>
      </c>
      <c r="N331" s="6" t="b">
        <f t="shared" si="34"/>
        <v>0</v>
      </c>
      <c r="O331" s="6" t="s">
        <v>2211</v>
      </c>
      <c r="P331" s="5">
        <v>3237931</v>
      </c>
      <c r="Q331" s="5" t="s">
        <v>6</v>
      </c>
      <c r="R331" s="5" t="s">
        <v>2212</v>
      </c>
      <c r="S331" s="16">
        <f t="shared" si="32"/>
        <v>25000</v>
      </c>
      <c r="T331" s="6" t="s">
        <v>400</v>
      </c>
      <c r="U331" s="6" t="s">
        <v>537</v>
      </c>
      <c r="V331" s="6" t="s">
        <v>2213</v>
      </c>
      <c r="W331" s="18"/>
      <c r="X331" s="78"/>
      <c r="Y331" s="39"/>
      <c r="Z331" s="39"/>
      <c r="AA331" s="39"/>
      <c r="AB331" s="8"/>
      <c r="AC331" s="6" t="str">
        <f t="shared" si="35"/>
        <v/>
      </c>
      <c r="AD331" s="23" t="str">
        <f t="shared" si="36"/>
        <v/>
      </c>
      <c r="AE331" s="23"/>
      <c r="AF331" s="17" t="str">
        <f t="shared" si="31"/>
        <v/>
      </c>
      <c r="AG331" s="6"/>
      <c r="AH331" s="39"/>
      <c r="AI331" s="22" t="s">
        <v>558</v>
      </c>
      <c r="AJ331" s="174" t="s">
        <v>492</v>
      </c>
    </row>
    <row r="332" spans="1:36" ht="15.45" customHeight="1">
      <c r="A332" s="168">
        <v>56322</v>
      </c>
      <c r="B332" s="39" t="s">
        <v>380</v>
      </c>
      <c r="C332" s="5" t="s">
        <v>246</v>
      </c>
      <c r="D332" s="46" t="s">
        <v>2214</v>
      </c>
      <c r="E332" s="28" t="s">
        <v>1089</v>
      </c>
      <c r="F332" s="27" t="s">
        <v>979</v>
      </c>
      <c r="G332" s="27">
        <v>940233947</v>
      </c>
      <c r="H332" s="18">
        <v>45615</v>
      </c>
      <c r="I332" s="21">
        <v>0.39513888888888887</v>
      </c>
      <c r="J332" s="6" t="s">
        <v>373</v>
      </c>
      <c r="K332" s="15">
        <f t="shared" si="33"/>
        <v>1</v>
      </c>
      <c r="L332" s="6" t="s">
        <v>398</v>
      </c>
      <c r="M332" s="6" t="s">
        <v>6</v>
      </c>
      <c r="N332" s="6" t="b">
        <f t="shared" si="34"/>
        <v>0</v>
      </c>
      <c r="O332" s="6" t="s">
        <v>2215</v>
      </c>
      <c r="P332" s="6">
        <v>24783684</v>
      </c>
      <c r="Q332" s="6" t="s">
        <v>6</v>
      </c>
      <c r="R332" s="6" t="s">
        <v>2216</v>
      </c>
      <c r="S332" s="16">
        <f t="shared" si="32"/>
        <v>25000</v>
      </c>
      <c r="T332" s="6" t="s">
        <v>400</v>
      </c>
      <c r="U332" s="6" t="s">
        <v>528</v>
      </c>
      <c r="V332" s="6" t="s">
        <v>2217</v>
      </c>
      <c r="W332" s="18">
        <v>45635</v>
      </c>
      <c r="X332" s="78">
        <v>0.96180555555555558</v>
      </c>
      <c r="Y332" s="39" t="s">
        <v>1008</v>
      </c>
      <c r="Z332" s="39" t="s">
        <v>1009</v>
      </c>
      <c r="AA332" s="39" t="s">
        <v>1010</v>
      </c>
      <c r="AB332" s="8">
        <v>991915508</v>
      </c>
      <c r="AC332" s="6">
        <f t="shared" si="35"/>
        <v>21</v>
      </c>
      <c r="AD332" s="17">
        <f t="shared" si="36"/>
        <v>96000</v>
      </c>
      <c r="AE332" s="6" t="s">
        <v>6</v>
      </c>
      <c r="AF332" s="17" t="str">
        <f t="shared" si="31"/>
        <v>NO APLICA</v>
      </c>
      <c r="AG332" s="6" t="s">
        <v>400</v>
      </c>
      <c r="AH332" s="39"/>
      <c r="AI332" s="22" t="s">
        <v>983</v>
      </c>
      <c r="AJ332" s="174" t="s">
        <v>492</v>
      </c>
    </row>
    <row r="333" spans="1:36" ht="15.45" customHeight="1">
      <c r="A333" s="168">
        <v>56323</v>
      </c>
      <c r="B333" s="39" t="s">
        <v>380</v>
      </c>
      <c r="C333" s="5" t="s">
        <v>246</v>
      </c>
      <c r="D333" s="46" t="s">
        <v>990</v>
      </c>
      <c r="E333" s="28" t="s">
        <v>991</v>
      </c>
      <c r="F333" s="27" t="s">
        <v>992</v>
      </c>
      <c r="G333" s="27">
        <v>994345393</v>
      </c>
      <c r="H333" s="18">
        <v>45615</v>
      </c>
      <c r="I333" s="21">
        <v>0.40208333333333335</v>
      </c>
      <c r="J333" s="6" t="s">
        <v>373</v>
      </c>
      <c r="K333" s="15">
        <f t="shared" si="33"/>
        <v>1</v>
      </c>
      <c r="L333" s="6" t="s">
        <v>398</v>
      </c>
      <c r="M333" s="6" t="s">
        <v>6</v>
      </c>
      <c r="N333" s="6" t="b">
        <f t="shared" si="34"/>
        <v>0</v>
      </c>
      <c r="O333" s="6" t="s">
        <v>2218</v>
      </c>
      <c r="P333" s="6">
        <v>24783689</v>
      </c>
      <c r="Q333" s="6" t="s">
        <v>6</v>
      </c>
      <c r="R333" s="6" t="s">
        <v>2219</v>
      </c>
      <c r="S333" s="16">
        <f t="shared" si="32"/>
        <v>25000</v>
      </c>
      <c r="T333" s="6" t="s">
        <v>400</v>
      </c>
      <c r="U333" s="6" t="s">
        <v>528</v>
      </c>
      <c r="V333" s="6" t="s">
        <v>2220</v>
      </c>
      <c r="W333" s="18">
        <v>45635</v>
      </c>
      <c r="X333" s="78">
        <v>0.95416666666666672</v>
      </c>
      <c r="Y333" s="39" t="s">
        <v>2214</v>
      </c>
      <c r="Z333" s="39" t="s">
        <v>1089</v>
      </c>
      <c r="AA333" s="39" t="s">
        <v>979</v>
      </c>
      <c r="AB333" s="24">
        <v>940233947</v>
      </c>
      <c r="AC333" s="6">
        <f t="shared" si="35"/>
        <v>21</v>
      </c>
      <c r="AD333" s="17">
        <f t="shared" si="36"/>
        <v>96000</v>
      </c>
      <c r="AE333" s="6" t="s">
        <v>6</v>
      </c>
      <c r="AF333" s="17" t="str">
        <f t="shared" si="31"/>
        <v>NO APLICA</v>
      </c>
      <c r="AG333" s="6" t="s">
        <v>400</v>
      </c>
      <c r="AH333" s="39"/>
      <c r="AI333" s="22" t="s">
        <v>983</v>
      </c>
      <c r="AJ333" s="174" t="s">
        <v>492</v>
      </c>
    </row>
    <row r="334" spans="1:36" ht="15.45" customHeight="1">
      <c r="A334" s="168">
        <v>56324</v>
      </c>
      <c r="B334" s="39" t="s">
        <v>380</v>
      </c>
      <c r="C334" s="5" t="s">
        <v>246</v>
      </c>
      <c r="D334" s="46" t="s">
        <v>2221</v>
      </c>
      <c r="E334" s="28" t="s">
        <v>1659</v>
      </c>
      <c r="F334" s="27" t="s">
        <v>986</v>
      </c>
      <c r="G334" s="27">
        <v>993315189</v>
      </c>
      <c r="H334" s="18">
        <v>45615</v>
      </c>
      <c r="I334" s="21">
        <v>0.40416666666666667</v>
      </c>
      <c r="J334" s="6" t="s">
        <v>373</v>
      </c>
      <c r="K334" s="15">
        <f t="shared" si="33"/>
        <v>1</v>
      </c>
      <c r="L334" s="6" t="s">
        <v>398</v>
      </c>
      <c r="M334" s="6" t="s">
        <v>6</v>
      </c>
      <c r="N334" s="6" t="b">
        <f t="shared" si="34"/>
        <v>0</v>
      </c>
      <c r="O334" s="6" t="s">
        <v>2222</v>
      </c>
      <c r="P334" s="6">
        <v>24783693</v>
      </c>
      <c r="Q334" s="6" t="s">
        <v>6</v>
      </c>
      <c r="R334" s="6" t="s">
        <v>2223</v>
      </c>
      <c r="S334" s="16">
        <f t="shared" si="32"/>
        <v>25000</v>
      </c>
      <c r="T334" s="6" t="s">
        <v>400</v>
      </c>
      <c r="U334" s="6" t="s">
        <v>2158</v>
      </c>
      <c r="V334" s="6" t="s">
        <v>2224</v>
      </c>
      <c r="W334" s="18">
        <v>45635</v>
      </c>
      <c r="X334" s="78">
        <v>0.55833333333333335</v>
      </c>
      <c r="Y334" s="39" t="s">
        <v>2225</v>
      </c>
      <c r="Z334" s="39" t="s">
        <v>1003</v>
      </c>
      <c r="AA334" s="39" t="s">
        <v>1173</v>
      </c>
      <c r="AB334" s="8">
        <v>942723548</v>
      </c>
      <c r="AC334" s="6">
        <f t="shared" si="35"/>
        <v>21</v>
      </c>
      <c r="AD334" s="17">
        <f t="shared" si="36"/>
        <v>96000</v>
      </c>
      <c r="AE334" s="6" t="s">
        <v>6</v>
      </c>
      <c r="AF334" s="17" t="str">
        <f t="shared" si="31"/>
        <v>NO APLICA</v>
      </c>
      <c r="AG334" s="6" t="s">
        <v>400</v>
      </c>
      <c r="AH334" s="39"/>
      <c r="AI334" s="22" t="s">
        <v>983</v>
      </c>
      <c r="AJ334" s="174" t="s">
        <v>492</v>
      </c>
    </row>
    <row r="335" spans="1:36" ht="15.45" customHeight="1">
      <c r="A335" s="168">
        <v>56327</v>
      </c>
      <c r="B335" s="39" t="s">
        <v>380</v>
      </c>
      <c r="C335" s="5" t="s">
        <v>246</v>
      </c>
      <c r="D335" s="46" t="s">
        <v>1599</v>
      </c>
      <c r="E335" s="28" t="s">
        <v>1003</v>
      </c>
      <c r="F335" s="27" t="s">
        <v>1173</v>
      </c>
      <c r="G335" s="27">
        <v>942723548</v>
      </c>
      <c r="H335" s="18">
        <v>45615</v>
      </c>
      <c r="I335" s="21">
        <v>0.41666666666666669</v>
      </c>
      <c r="J335" s="6" t="s">
        <v>373</v>
      </c>
      <c r="K335" s="15">
        <f t="shared" si="33"/>
        <v>1</v>
      </c>
      <c r="L335" s="6" t="s">
        <v>398</v>
      </c>
      <c r="M335" s="6" t="s">
        <v>6</v>
      </c>
      <c r="N335" s="6" t="b">
        <f t="shared" si="34"/>
        <v>0</v>
      </c>
      <c r="O335" s="6" t="s">
        <v>2226</v>
      </c>
      <c r="P335" s="6">
        <v>24783721</v>
      </c>
      <c r="Q335" s="6" t="s">
        <v>6</v>
      </c>
      <c r="R335" s="6" t="s">
        <v>2227</v>
      </c>
      <c r="S335" s="16">
        <f t="shared" si="32"/>
        <v>25000</v>
      </c>
      <c r="T335" s="6" t="s">
        <v>400</v>
      </c>
      <c r="U335" s="6" t="s">
        <v>2158</v>
      </c>
      <c r="V335" s="6" t="s">
        <v>2228</v>
      </c>
      <c r="W335" s="18">
        <v>45635</v>
      </c>
      <c r="X335" s="78">
        <v>0.36249999999999999</v>
      </c>
      <c r="Y335" s="6" t="s">
        <v>2229</v>
      </c>
      <c r="Z335" s="39" t="s">
        <v>1899</v>
      </c>
      <c r="AA335" s="39" t="s">
        <v>2230</v>
      </c>
      <c r="AB335" s="8">
        <v>981754941</v>
      </c>
      <c r="AC335" s="6">
        <f t="shared" si="35"/>
        <v>21</v>
      </c>
      <c r="AD335" s="17">
        <f t="shared" si="36"/>
        <v>96000</v>
      </c>
      <c r="AE335" s="6" t="s">
        <v>6</v>
      </c>
      <c r="AF335" s="17" t="str">
        <f t="shared" si="31"/>
        <v>NO APLICA</v>
      </c>
      <c r="AG335" s="6" t="s">
        <v>400</v>
      </c>
      <c r="AH335" s="39"/>
      <c r="AI335" s="22" t="s">
        <v>983</v>
      </c>
      <c r="AJ335" s="174" t="s">
        <v>492</v>
      </c>
    </row>
    <row r="336" spans="1:36" ht="15.45" customHeight="1">
      <c r="A336" s="168">
        <v>56330</v>
      </c>
      <c r="B336" s="39" t="s">
        <v>380</v>
      </c>
      <c r="C336" s="5" t="s">
        <v>246</v>
      </c>
      <c r="D336" s="46" t="s">
        <v>990</v>
      </c>
      <c r="E336" s="28" t="s">
        <v>991</v>
      </c>
      <c r="F336" s="27" t="s">
        <v>992</v>
      </c>
      <c r="G336" s="27">
        <v>994345393</v>
      </c>
      <c r="H336" s="18">
        <v>45615</v>
      </c>
      <c r="I336" s="21">
        <v>0.43819444444444444</v>
      </c>
      <c r="J336" s="6" t="s">
        <v>373</v>
      </c>
      <c r="K336" s="15">
        <f t="shared" si="33"/>
        <v>1</v>
      </c>
      <c r="L336" s="6" t="s">
        <v>398</v>
      </c>
      <c r="M336" s="6" t="s">
        <v>6</v>
      </c>
      <c r="N336" s="6" t="b">
        <f t="shared" si="34"/>
        <v>0</v>
      </c>
      <c r="O336" s="6" t="s">
        <v>2231</v>
      </c>
      <c r="P336" s="6">
        <v>24783785</v>
      </c>
      <c r="Q336" s="6" t="s">
        <v>6</v>
      </c>
      <c r="R336" s="6" t="s">
        <v>2232</v>
      </c>
      <c r="S336" s="16">
        <f t="shared" si="32"/>
        <v>25000</v>
      </c>
      <c r="T336" s="6" t="s">
        <v>400</v>
      </c>
      <c r="U336" s="6" t="s">
        <v>2158</v>
      </c>
      <c r="V336" s="6" t="s">
        <v>2233</v>
      </c>
      <c r="W336" s="18">
        <v>45635</v>
      </c>
      <c r="X336" s="78">
        <v>0.35416666666666669</v>
      </c>
      <c r="Y336" s="6" t="s">
        <v>2234</v>
      </c>
      <c r="Z336" s="39" t="s">
        <v>1267</v>
      </c>
      <c r="AA336" s="39" t="s">
        <v>1268</v>
      </c>
      <c r="AB336" s="8">
        <v>999643606</v>
      </c>
      <c r="AC336" s="6">
        <f t="shared" si="35"/>
        <v>21</v>
      </c>
      <c r="AD336" s="17">
        <f t="shared" si="36"/>
        <v>96000</v>
      </c>
      <c r="AE336" s="6" t="s">
        <v>6</v>
      </c>
      <c r="AF336" s="17" t="str">
        <f t="shared" si="31"/>
        <v>NO APLICA</v>
      </c>
      <c r="AG336" s="6" t="s">
        <v>400</v>
      </c>
      <c r="AH336" s="39"/>
      <c r="AI336" s="22" t="s">
        <v>983</v>
      </c>
      <c r="AJ336" s="174" t="s">
        <v>492</v>
      </c>
    </row>
    <row r="337" spans="1:36" ht="15.45" customHeight="1">
      <c r="A337" s="168">
        <v>56331</v>
      </c>
      <c r="B337" s="8" t="s">
        <v>320</v>
      </c>
      <c r="C337" s="5" t="s">
        <v>321</v>
      </c>
      <c r="D337" s="46" t="s">
        <v>667</v>
      </c>
      <c r="E337" s="28" t="s">
        <v>668</v>
      </c>
      <c r="F337" s="27" t="s">
        <v>669</v>
      </c>
      <c r="G337" s="27">
        <v>974317393</v>
      </c>
      <c r="H337" s="18">
        <v>45615</v>
      </c>
      <c r="I337" s="21">
        <v>0.44097222222222221</v>
      </c>
      <c r="J337" s="6" t="s">
        <v>373</v>
      </c>
      <c r="K337" s="15">
        <f t="shared" si="33"/>
        <v>1</v>
      </c>
      <c r="L337" s="6" t="s">
        <v>398</v>
      </c>
      <c r="M337" s="6" t="s">
        <v>6</v>
      </c>
      <c r="N337" s="6" t="b">
        <f t="shared" si="34"/>
        <v>0</v>
      </c>
      <c r="O337" s="6" t="s">
        <v>2235</v>
      </c>
      <c r="P337" s="6">
        <v>100795721</v>
      </c>
      <c r="Q337" s="6" t="s">
        <v>6</v>
      </c>
      <c r="R337" s="6" t="s">
        <v>2236</v>
      </c>
      <c r="S337" s="16">
        <f t="shared" si="32"/>
        <v>25000</v>
      </c>
      <c r="T337" s="6" t="s">
        <v>400</v>
      </c>
      <c r="U337" s="6" t="s">
        <v>2100</v>
      </c>
      <c r="V337" s="6" t="s">
        <v>2237</v>
      </c>
      <c r="W337" s="18">
        <v>45643</v>
      </c>
      <c r="X337" s="78">
        <v>0.53611111111111109</v>
      </c>
      <c r="Y337" s="132" t="s">
        <v>2238</v>
      </c>
      <c r="Z337" t="s">
        <v>2239</v>
      </c>
      <c r="AA337" t="s">
        <v>2240</v>
      </c>
      <c r="AB337" s="8">
        <v>948070427</v>
      </c>
      <c r="AC337" s="6">
        <f t="shared" si="35"/>
        <v>29</v>
      </c>
      <c r="AD337" s="23">
        <f t="shared" si="36"/>
        <v>136000</v>
      </c>
      <c r="AE337" s="23" t="s">
        <v>6</v>
      </c>
      <c r="AF337" s="17" t="str">
        <f t="shared" si="31"/>
        <v>NO APLICA</v>
      </c>
      <c r="AG337" s="6" t="s">
        <v>400</v>
      </c>
      <c r="AH337" s="39" t="s">
        <v>2241</v>
      </c>
      <c r="AI337" s="22" t="s">
        <v>558</v>
      </c>
      <c r="AJ337" s="174" t="s">
        <v>492</v>
      </c>
    </row>
    <row r="338" spans="1:36" ht="15.45" customHeight="1">
      <c r="A338" s="168">
        <v>56332</v>
      </c>
      <c r="B338" s="39" t="s">
        <v>380</v>
      </c>
      <c r="C338" s="5" t="s">
        <v>246</v>
      </c>
      <c r="D338" s="46" t="s">
        <v>2214</v>
      </c>
      <c r="E338" s="28" t="s">
        <v>1089</v>
      </c>
      <c r="F338" s="27" t="s">
        <v>979</v>
      </c>
      <c r="G338" s="27">
        <v>940233947</v>
      </c>
      <c r="H338" s="18">
        <v>45615</v>
      </c>
      <c r="I338" s="21">
        <v>0.44236111111111109</v>
      </c>
      <c r="J338" s="6" t="s">
        <v>373</v>
      </c>
      <c r="K338" s="15">
        <f t="shared" si="33"/>
        <v>1</v>
      </c>
      <c r="L338" s="6" t="s">
        <v>398</v>
      </c>
      <c r="M338" s="6" t="s">
        <v>6</v>
      </c>
      <c r="N338" s="6" t="b">
        <f t="shared" si="34"/>
        <v>0</v>
      </c>
      <c r="O338" s="6" t="s">
        <v>2242</v>
      </c>
      <c r="P338" s="6">
        <v>24783792</v>
      </c>
      <c r="Q338" s="6" t="s">
        <v>6</v>
      </c>
      <c r="R338" s="6" t="s">
        <v>2243</v>
      </c>
      <c r="S338" s="16">
        <f t="shared" si="32"/>
        <v>25000</v>
      </c>
      <c r="T338" s="6" t="s">
        <v>400</v>
      </c>
      <c r="U338" s="6" t="s">
        <v>2158</v>
      </c>
      <c r="V338" s="6" t="s">
        <v>2244</v>
      </c>
      <c r="W338" s="18">
        <v>45635</v>
      </c>
      <c r="X338" s="78">
        <v>0.3527777777777778</v>
      </c>
      <c r="Y338" s="6" t="s">
        <v>2245</v>
      </c>
      <c r="Z338" s="39" t="s">
        <v>1908</v>
      </c>
      <c r="AA338" s="39" t="s">
        <v>2246</v>
      </c>
      <c r="AB338" s="8">
        <v>993490738</v>
      </c>
      <c r="AC338" s="6">
        <f t="shared" si="35"/>
        <v>21</v>
      </c>
      <c r="AD338" s="17">
        <f t="shared" si="36"/>
        <v>96000</v>
      </c>
      <c r="AE338" s="6" t="s">
        <v>6</v>
      </c>
      <c r="AF338" s="17" t="str">
        <f t="shared" si="31"/>
        <v>NO APLICA</v>
      </c>
      <c r="AG338" s="6" t="s">
        <v>400</v>
      </c>
      <c r="AH338" s="39"/>
      <c r="AI338" s="22" t="s">
        <v>983</v>
      </c>
      <c r="AJ338" s="174" t="s">
        <v>492</v>
      </c>
    </row>
    <row r="339" spans="1:36" ht="15.45" customHeight="1">
      <c r="A339" s="168">
        <v>56333</v>
      </c>
      <c r="B339" s="8" t="s">
        <v>320</v>
      </c>
      <c r="C339" s="5" t="s">
        <v>321</v>
      </c>
      <c r="D339" s="46" t="s">
        <v>2247</v>
      </c>
      <c r="E339" s="28" t="s">
        <v>2248</v>
      </c>
      <c r="F339" s="27" t="s">
        <v>2249</v>
      </c>
      <c r="G339" s="27">
        <v>989385797</v>
      </c>
      <c r="H339" s="18">
        <v>45615</v>
      </c>
      <c r="I339" s="21">
        <v>0.44583333333333336</v>
      </c>
      <c r="J339" s="6" t="s">
        <v>373</v>
      </c>
      <c r="K339" s="15">
        <f t="shared" si="33"/>
        <v>1</v>
      </c>
      <c r="L339" s="6" t="s">
        <v>398</v>
      </c>
      <c r="M339" s="6" t="s">
        <v>6</v>
      </c>
      <c r="N339" s="6" t="b">
        <f t="shared" si="34"/>
        <v>0</v>
      </c>
      <c r="O339" s="6" t="s">
        <v>2250</v>
      </c>
      <c r="P339" s="6">
        <v>100795749</v>
      </c>
      <c r="Q339" s="6" t="s">
        <v>6</v>
      </c>
      <c r="R339" s="6" t="s">
        <v>2251</v>
      </c>
      <c r="S339" s="16">
        <f t="shared" si="32"/>
        <v>25000</v>
      </c>
      <c r="T339" s="6" t="s">
        <v>400</v>
      </c>
      <c r="U339" s="6" t="s">
        <v>2100</v>
      </c>
      <c r="V339" s="6" t="s">
        <v>2252</v>
      </c>
      <c r="W339" s="18">
        <v>45643</v>
      </c>
      <c r="X339" s="78">
        <v>0.52847222222222223</v>
      </c>
      <c r="Y339" t="s">
        <v>2253</v>
      </c>
      <c r="Z339" t="s">
        <v>2254</v>
      </c>
      <c r="AA339" t="s">
        <v>2255</v>
      </c>
      <c r="AB339" s="8">
        <v>944166420</v>
      </c>
      <c r="AC339" s="6">
        <f t="shared" si="35"/>
        <v>29</v>
      </c>
      <c r="AD339" s="23">
        <f t="shared" si="36"/>
        <v>136000</v>
      </c>
      <c r="AE339" s="23" t="s">
        <v>6</v>
      </c>
      <c r="AF339" s="17" t="str">
        <f t="shared" si="31"/>
        <v>NO APLICA</v>
      </c>
      <c r="AG339" s="6" t="s">
        <v>400</v>
      </c>
      <c r="AH339" s="39" t="s">
        <v>2241</v>
      </c>
      <c r="AI339" s="22" t="s">
        <v>558</v>
      </c>
      <c r="AJ339" s="174" t="s">
        <v>492</v>
      </c>
    </row>
    <row r="340" spans="1:36" ht="15.45" customHeight="1">
      <c r="A340" s="168">
        <v>56334</v>
      </c>
      <c r="B340" s="8" t="s">
        <v>320</v>
      </c>
      <c r="C340" s="5" t="s">
        <v>321</v>
      </c>
      <c r="D340" s="46" t="s">
        <v>635</v>
      </c>
      <c r="E340" s="28" t="s">
        <v>636</v>
      </c>
      <c r="F340" s="27" t="s">
        <v>637</v>
      </c>
      <c r="G340" s="27">
        <v>988364635</v>
      </c>
      <c r="H340" s="18">
        <v>45615</v>
      </c>
      <c r="I340" s="21">
        <v>0.45069444444444445</v>
      </c>
      <c r="J340" s="6" t="s">
        <v>373</v>
      </c>
      <c r="K340" s="15">
        <f t="shared" si="33"/>
        <v>1</v>
      </c>
      <c r="L340" s="6" t="s">
        <v>398</v>
      </c>
      <c r="M340" s="6" t="s">
        <v>6</v>
      </c>
      <c r="N340" s="6" t="b">
        <f t="shared" si="34"/>
        <v>0</v>
      </c>
      <c r="O340" s="6" t="s">
        <v>2256</v>
      </c>
      <c r="P340" s="6">
        <v>100795777</v>
      </c>
      <c r="Q340" s="6" t="s">
        <v>6</v>
      </c>
      <c r="R340" s="6" t="s">
        <v>2257</v>
      </c>
      <c r="S340" s="16">
        <f t="shared" si="32"/>
        <v>25000</v>
      </c>
      <c r="T340" s="6" t="s">
        <v>400</v>
      </c>
      <c r="U340" s="6" t="s">
        <v>2100</v>
      </c>
      <c r="V340" s="6" t="s">
        <v>2258</v>
      </c>
      <c r="W340" s="18">
        <v>45643</v>
      </c>
      <c r="X340" s="78">
        <v>0.52638888888888891</v>
      </c>
      <c r="Y340" s="39" t="s">
        <v>2259</v>
      </c>
      <c r="Z340" t="s">
        <v>2260</v>
      </c>
      <c r="AA340" s="39" t="s">
        <v>2261</v>
      </c>
      <c r="AB340" s="8">
        <v>944454004</v>
      </c>
      <c r="AC340" s="6">
        <v>28</v>
      </c>
      <c r="AD340" s="23">
        <v>131000</v>
      </c>
      <c r="AE340" s="23" t="s">
        <v>6</v>
      </c>
      <c r="AF340" s="17" t="str">
        <f t="shared" si="31"/>
        <v>NO APLICA</v>
      </c>
      <c r="AG340" s="6" t="s">
        <v>400</v>
      </c>
      <c r="AH340" s="39" t="s">
        <v>2241</v>
      </c>
      <c r="AI340" s="22" t="s">
        <v>558</v>
      </c>
      <c r="AJ340" s="174" t="s">
        <v>492</v>
      </c>
    </row>
    <row r="341" spans="1:36" ht="15.45" customHeight="1">
      <c r="A341" s="168">
        <v>56335</v>
      </c>
      <c r="B341" s="8" t="s">
        <v>320</v>
      </c>
      <c r="C341" s="5" t="s">
        <v>321</v>
      </c>
      <c r="D341" s="46" t="s">
        <v>559</v>
      </c>
      <c r="E341" s="28" t="s">
        <v>560</v>
      </c>
      <c r="F341" s="27" t="s">
        <v>561</v>
      </c>
      <c r="G341" s="27">
        <v>956055766</v>
      </c>
      <c r="H341" s="18">
        <v>45615</v>
      </c>
      <c r="I341" s="21">
        <v>0.46111111111111114</v>
      </c>
      <c r="J341" s="6" t="s">
        <v>373</v>
      </c>
      <c r="K341" s="15">
        <f t="shared" si="33"/>
        <v>1</v>
      </c>
      <c r="L341" s="6" t="s">
        <v>398</v>
      </c>
      <c r="M341" s="6" t="s">
        <v>6</v>
      </c>
      <c r="N341" s="6" t="b">
        <f t="shared" si="34"/>
        <v>0</v>
      </c>
      <c r="O341" s="6" t="s">
        <v>2262</v>
      </c>
      <c r="P341" s="6">
        <v>100795799</v>
      </c>
      <c r="Q341" s="6" t="s">
        <v>6</v>
      </c>
      <c r="R341" s="6" t="s">
        <v>2263</v>
      </c>
      <c r="S341" s="16">
        <f t="shared" si="32"/>
        <v>25000</v>
      </c>
      <c r="T341" s="6" t="s">
        <v>400</v>
      </c>
      <c r="U341" s="6" t="s">
        <v>532</v>
      </c>
      <c r="V341" s="6" t="s">
        <v>2264</v>
      </c>
      <c r="W341" s="18"/>
      <c r="X341" s="78"/>
      <c r="Y341" s="39"/>
      <c r="Z341"/>
      <c r="AA341" s="39"/>
      <c r="AB341" s="8"/>
      <c r="AC341" s="6"/>
      <c r="AD341" s="23"/>
      <c r="AE341" s="23"/>
      <c r="AF341" s="17"/>
      <c r="AG341" s="6"/>
      <c r="AH341" s="39"/>
      <c r="AI341" s="22" t="s">
        <v>558</v>
      </c>
      <c r="AJ341" s="174" t="s">
        <v>492</v>
      </c>
    </row>
    <row r="342" spans="1:36" ht="15.45" customHeight="1">
      <c r="A342" s="168">
        <v>56336</v>
      </c>
      <c r="B342" s="8" t="s">
        <v>320</v>
      </c>
      <c r="C342" s="5" t="s">
        <v>321</v>
      </c>
      <c r="D342" s="46" t="s">
        <v>2265</v>
      </c>
      <c r="E342" s="28" t="s">
        <v>2266</v>
      </c>
      <c r="F342" s="27" t="s">
        <v>2267</v>
      </c>
      <c r="G342" s="27">
        <v>953698058</v>
      </c>
      <c r="H342" s="18">
        <v>45615</v>
      </c>
      <c r="I342" s="21">
        <v>0.46319444444444446</v>
      </c>
      <c r="J342" s="6" t="s">
        <v>373</v>
      </c>
      <c r="K342" s="15">
        <f t="shared" si="33"/>
        <v>1</v>
      </c>
      <c r="L342" s="6" t="s">
        <v>398</v>
      </c>
      <c r="M342" s="6" t="s">
        <v>6</v>
      </c>
      <c r="N342" s="6" t="b">
        <f t="shared" si="34"/>
        <v>0</v>
      </c>
      <c r="O342" s="6" t="s">
        <v>2268</v>
      </c>
      <c r="P342" s="6">
        <v>100795787</v>
      </c>
      <c r="Q342" s="6" t="s">
        <v>6</v>
      </c>
      <c r="R342" s="6" t="s">
        <v>2269</v>
      </c>
      <c r="S342" s="16">
        <f t="shared" si="32"/>
        <v>25000</v>
      </c>
      <c r="T342" s="6" t="s">
        <v>400</v>
      </c>
      <c r="U342" s="6" t="s">
        <v>2050</v>
      </c>
      <c r="V342" s="6" t="s">
        <v>2270</v>
      </c>
      <c r="W342" s="18">
        <v>45642</v>
      </c>
      <c r="X342" s="78">
        <v>0.88958333333333328</v>
      </c>
      <c r="Y342" s="39" t="s">
        <v>2271</v>
      </c>
      <c r="Z342" s="51" t="s">
        <v>2272</v>
      </c>
      <c r="AA342" s="39" t="s">
        <v>2273</v>
      </c>
      <c r="AB342" s="8">
        <v>989033077</v>
      </c>
      <c r="AC342" s="6">
        <f t="shared" si="35"/>
        <v>28</v>
      </c>
      <c r="AD342" s="23">
        <f t="shared" si="36"/>
        <v>131000</v>
      </c>
      <c r="AE342" s="23" t="s">
        <v>6</v>
      </c>
      <c r="AF342" s="17" t="str">
        <f t="shared" si="31"/>
        <v>NO APLICA</v>
      </c>
      <c r="AG342" s="6" t="s">
        <v>400</v>
      </c>
      <c r="AH342" s="39" t="s">
        <v>615</v>
      </c>
      <c r="AI342" s="22" t="s">
        <v>558</v>
      </c>
      <c r="AJ342" s="174" t="s">
        <v>492</v>
      </c>
    </row>
    <row r="343" spans="1:36" ht="15.45" customHeight="1">
      <c r="A343" s="168">
        <v>56337</v>
      </c>
      <c r="B343" s="39" t="s">
        <v>380</v>
      </c>
      <c r="C343" s="5" t="s">
        <v>246</v>
      </c>
      <c r="D343" s="46" t="s">
        <v>1599</v>
      </c>
      <c r="E343" s="28" t="s">
        <v>1003</v>
      </c>
      <c r="F343" s="27" t="s">
        <v>1173</v>
      </c>
      <c r="G343" s="27">
        <v>942723548</v>
      </c>
      <c r="H343" s="18">
        <v>45615</v>
      </c>
      <c r="I343" s="21">
        <v>0.46527777777777779</v>
      </c>
      <c r="J343" s="6" t="s">
        <v>373</v>
      </c>
      <c r="K343" s="15">
        <f t="shared" si="33"/>
        <v>1</v>
      </c>
      <c r="L343" s="6" t="s">
        <v>398</v>
      </c>
      <c r="M343" s="6" t="s">
        <v>6</v>
      </c>
      <c r="N343" s="6" t="b">
        <f t="shared" si="34"/>
        <v>0</v>
      </c>
      <c r="O343" s="6" t="s">
        <v>2274</v>
      </c>
      <c r="P343" s="6">
        <v>24783849</v>
      </c>
      <c r="Q343" s="6" t="s">
        <v>6</v>
      </c>
      <c r="R343" s="6" t="s">
        <v>2275</v>
      </c>
      <c r="S343" s="16">
        <f t="shared" si="32"/>
        <v>25000</v>
      </c>
      <c r="T343" s="6" t="s">
        <v>400</v>
      </c>
      <c r="U343" s="6" t="s">
        <v>2158</v>
      </c>
      <c r="V343" s="6" t="s">
        <v>2276</v>
      </c>
      <c r="W343" s="18">
        <v>45635</v>
      </c>
      <c r="X343" s="78">
        <v>0.34791666666666665</v>
      </c>
      <c r="Y343" s="6" t="s">
        <v>2277</v>
      </c>
      <c r="Z343" s="39" t="s">
        <v>1784</v>
      </c>
      <c r="AA343" s="39" t="s">
        <v>2278</v>
      </c>
      <c r="AB343" s="8">
        <v>950664007</v>
      </c>
      <c r="AC343" s="6">
        <f t="shared" si="35"/>
        <v>21</v>
      </c>
      <c r="AD343" s="17">
        <f t="shared" si="36"/>
        <v>96000</v>
      </c>
      <c r="AE343" s="6" t="s">
        <v>6</v>
      </c>
      <c r="AF343" s="17" t="str">
        <f t="shared" si="31"/>
        <v>NO APLICA</v>
      </c>
      <c r="AG343" s="6" t="s">
        <v>400</v>
      </c>
      <c r="AH343" s="39"/>
      <c r="AI343" s="22" t="s">
        <v>983</v>
      </c>
      <c r="AJ343" s="174" t="s">
        <v>492</v>
      </c>
    </row>
    <row r="344" spans="1:36" ht="15.45" customHeight="1">
      <c r="A344" s="168">
        <v>56338</v>
      </c>
      <c r="B344" s="8" t="s">
        <v>320</v>
      </c>
      <c r="C344" s="5" t="s">
        <v>321</v>
      </c>
      <c r="D344" s="46" t="s">
        <v>2279</v>
      </c>
      <c r="E344" s="28" t="s">
        <v>2280</v>
      </c>
      <c r="F344" s="27" t="s">
        <v>2281</v>
      </c>
      <c r="G344" s="27">
        <v>935008959</v>
      </c>
      <c r="H344" s="18">
        <v>45615</v>
      </c>
      <c r="I344" s="21">
        <v>0.46666666666666667</v>
      </c>
      <c r="J344" s="6" t="s">
        <v>373</v>
      </c>
      <c r="K344" s="15">
        <f t="shared" si="33"/>
        <v>1</v>
      </c>
      <c r="L344" s="6" t="s">
        <v>398</v>
      </c>
      <c r="M344" s="6" t="s">
        <v>6</v>
      </c>
      <c r="N344" s="6" t="b">
        <f t="shared" si="34"/>
        <v>0</v>
      </c>
      <c r="O344" s="6" t="s">
        <v>2282</v>
      </c>
      <c r="P344" s="6">
        <v>100795813</v>
      </c>
      <c r="Q344" s="6" t="s">
        <v>6</v>
      </c>
      <c r="R344" s="6" t="s">
        <v>2283</v>
      </c>
      <c r="S344" s="16">
        <f t="shared" si="32"/>
        <v>25000</v>
      </c>
      <c r="T344" s="6" t="s">
        <v>400</v>
      </c>
      <c r="U344" s="6" t="s">
        <v>2050</v>
      </c>
      <c r="V344" s="6" t="s">
        <v>2284</v>
      </c>
      <c r="W344" s="18">
        <v>45642</v>
      </c>
      <c r="X344" s="78">
        <v>0.87777777777777777</v>
      </c>
      <c r="Y344" s="6" t="s">
        <v>2285</v>
      </c>
      <c r="Z344" s="51" t="s">
        <v>2286</v>
      </c>
      <c r="AA344" s="39" t="s">
        <v>2287</v>
      </c>
      <c r="AB344" s="8">
        <v>964952876</v>
      </c>
      <c r="AC344" s="6">
        <f t="shared" si="35"/>
        <v>28</v>
      </c>
      <c r="AD344" s="23">
        <f t="shared" si="36"/>
        <v>131000</v>
      </c>
      <c r="AE344" s="23" t="s">
        <v>6</v>
      </c>
      <c r="AF344" s="17" t="str">
        <f t="shared" si="31"/>
        <v>NO APLICA</v>
      </c>
      <c r="AG344" s="6" t="s">
        <v>400</v>
      </c>
      <c r="AH344" s="39" t="s">
        <v>615</v>
      </c>
      <c r="AI344" s="22" t="s">
        <v>558</v>
      </c>
      <c r="AJ344" s="174" t="s">
        <v>492</v>
      </c>
    </row>
    <row r="345" spans="1:36" ht="15.45" customHeight="1">
      <c r="A345" s="168">
        <v>56342</v>
      </c>
      <c r="B345" s="39" t="s">
        <v>380</v>
      </c>
      <c r="C345" s="5" t="s">
        <v>246</v>
      </c>
      <c r="D345" s="46" t="s">
        <v>990</v>
      </c>
      <c r="E345" s="28" t="s">
        <v>991</v>
      </c>
      <c r="F345" s="27" t="s">
        <v>992</v>
      </c>
      <c r="G345" s="27">
        <v>994345393</v>
      </c>
      <c r="H345" s="18">
        <v>45615</v>
      </c>
      <c r="I345" s="21">
        <v>0.4909722222222222</v>
      </c>
      <c r="J345" s="6" t="s">
        <v>373</v>
      </c>
      <c r="K345" s="15">
        <f t="shared" si="33"/>
        <v>1</v>
      </c>
      <c r="L345" s="6" t="s">
        <v>398</v>
      </c>
      <c r="M345" s="6" t="s">
        <v>6</v>
      </c>
      <c r="N345" s="6" t="b">
        <f t="shared" si="34"/>
        <v>0</v>
      </c>
      <c r="O345" s="6" t="s">
        <v>2288</v>
      </c>
      <c r="P345" s="6">
        <v>24783901</v>
      </c>
      <c r="Q345" s="6" t="s">
        <v>6</v>
      </c>
      <c r="R345" s="6" t="s">
        <v>2289</v>
      </c>
      <c r="S345" s="16">
        <f t="shared" si="32"/>
        <v>25000</v>
      </c>
      <c r="T345" s="6" t="s">
        <v>400</v>
      </c>
      <c r="U345" s="6" t="s">
        <v>2100</v>
      </c>
      <c r="V345" s="6" t="s">
        <v>2290</v>
      </c>
      <c r="W345" s="18">
        <v>45634</v>
      </c>
      <c r="X345" s="78">
        <v>0.84652777777777777</v>
      </c>
      <c r="Y345" s="6" t="s">
        <v>2291</v>
      </c>
      <c r="Z345" s="39" t="s">
        <v>2292</v>
      </c>
      <c r="AA345" s="39" t="s">
        <v>2293</v>
      </c>
      <c r="AB345" s="8">
        <v>959884012</v>
      </c>
      <c r="AC345" s="6">
        <f t="shared" si="35"/>
        <v>20</v>
      </c>
      <c r="AD345" s="17">
        <f t="shared" si="36"/>
        <v>91000</v>
      </c>
      <c r="AE345" s="6" t="s">
        <v>6</v>
      </c>
      <c r="AF345" s="17" t="str">
        <f t="shared" si="31"/>
        <v>NO APLICA</v>
      </c>
      <c r="AG345" s="6" t="s">
        <v>400</v>
      </c>
      <c r="AH345" s="39"/>
      <c r="AI345" s="22" t="s">
        <v>983</v>
      </c>
      <c r="AJ345" s="174" t="s">
        <v>492</v>
      </c>
    </row>
    <row r="346" spans="1:36" ht="15.45" customHeight="1">
      <c r="A346" s="168">
        <v>56343</v>
      </c>
      <c r="B346" s="39" t="s">
        <v>380</v>
      </c>
      <c r="C346" s="5" t="s">
        <v>246</v>
      </c>
      <c r="D346" s="46" t="s">
        <v>2214</v>
      </c>
      <c r="E346" s="28" t="s">
        <v>1089</v>
      </c>
      <c r="F346" s="27" t="s">
        <v>979</v>
      </c>
      <c r="G346" s="27">
        <v>940233947</v>
      </c>
      <c r="H346" s="18">
        <v>45615</v>
      </c>
      <c r="I346" s="21">
        <v>0.49305555555555558</v>
      </c>
      <c r="J346" s="6" t="s">
        <v>373</v>
      </c>
      <c r="K346" s="15">
        <f t="shared" si="33"/>
        <v>1</v>
      </c>
      <c r="L346" s="6" t="s">
        <v>398</v>
      </c>
      <c r="M346" s="6" t="s">
        <v>6</v>
      </c>
      <c r="N346" s="6" t="b">
        <f t="shared" si="34"/>
        <v>0</v>
      </c>
      <c r="O346" s="6" t="s">
        <v>2294</v>
      </c>
      <c r="P346" s="6">
        <v>24783908</v>
      </c>
      <c r="Q346" s="6" t="s">
        <v>6</v>
      </c>
      <c r="R346" s="6" t="s">
        <v>2295</v>
      </c>
      <c r="S346" s="16">
        <f t="shared" si="32"/>
        <v>25000</v>
      </c>
      <c r="T346" s="6" t="s">
        <v>400</v>
      </c>
      <c r="U346" s="6" t="s">
        <v>2158</v>
      </c>
      <c r="V346" s="6" t="s">
        <v>2296</v>
      </c>
      <c r="W346" s="18">
        <v>45634</v>
      </c>
      <c r="X346" s="78">
        <v>0.77777777777777779</v>
      </c>
      <c r="Y346" s="39" t="s">
        <v>1432</v>
      </c>
      <c r="Z346" s="39" t="s">
        <v>1433</v>
      </c>
      <c r="AA346" s="39" t="s">
        <v>2297</v>
      </c>
      <c r="AB346" s="8">
        <v>967085939</v>
      </c>
      <c r="AC346" s="6">
        <f t="shared" si="35"/>
        <v>20</v>
      </c>
      <c r="AD346" s="17">
        <f t="shared" si="36"/>
        <v>91000</v>
      </c>
      <c r="AE346" s="6" t="s">
        <v>6</v>
      </c>
      <c r="AF346" s="17" t="str">
        <f t="shared" si="31"/>
        <v>NO APLICA</v>
      </c>
      <c r="AG346" s="6" t="s">
        <v>400</v>
      </c>
      <c r="AH346" s="39"/>
      <c r="AI346" s="22" t="s">
        <v>983</v>
      </c>
      <c r="AJ346" s="174" t="s">
        <v>492</v>
      </c>
    </row>
    <row r="347" spans="1:36" ht="15.45" customHeight="1">
      <c r="A347" s="168">
        <v>56344</v>
      </c>
      <c r="B347" s="8" t="s">
        <v>320</v>
      </c>
      <c r="C347" s="5" t="s">
        <v>321</v>
      </c>
      <c r="D347" s="46" t="s">
        <v>568</v>
      </c>
      <c r="E347" s="27" t="s">
        <v>569</v>
      </c>
      <c r="F347" s="29" t="s">
        <v>570</v>
      </c>
      <c r="G347" s="27">
        <v>947401808</v>
      </c>
      <c r="H347" s="18">
        <v>45615</v>
      </c>
      <c r="I347" s="21">
        <v>0.49583333333333335</v>
      </c>
      <c r="J347" s="6" t="s">
        <v>373</v>
      </c>
      <c r="K347" s="15">
        <f t="shared" si="33"/>
        <v>1</v>
      </c>
      <c r="L347" s="6" t="s">
        <v>398</v>
      </c>
      <c r="M347" s="6" t="s">
        <v>6</v>
      </c>
      <c r="N347" s="6" t="b">
        <f t="shared" si="34"/>
        <v>0</v>
      </c>
      <c r="O347" s="6" t="s">
        <v>2298</v>
      </c>
      <c r="P347" s="6">
        <v>100795889</v>
      </c>
      <c r="Q347" s="6" t="s">
        <v>6</v>
      </c>
      <c r="R347" s="6" t="s">
        <v>2299</v>
      </c>
      <c r="S347" s="16">
        <f t="shared" si="32"/>
        <v>25000</v>
      </c>
      <c r="T347" s="6" t="s">
        <v>400</v>
      </c>
      <c r="U347" s="6" t="s">
        <v>2050</v>
      </c>
      <c r="V347" s="6" t="s">
        <v>2300</v>
      </c>
      <c r="W347" s="18">
        <v>45642</v>
      </c>
      <c r="X347" s="78">
        <v>0.84236111111111112</v>
      </c>
      <c r="Y347" s="6" t="s">
        <v>2301</v>
      </c>
      <c r="Z347" s="51" t="s">
        <v>2302</v>
      </c>
      <c r="AA347" s="39" t="s">
        <v>2303</v>
      </c>
      <c r="AB347" s="8">
        <v>997528878</v>
      </c>
      <c r="AC347" s="6">
        <f t="shared" si="35"/>
        <v>28</v>
      </c>
      <c r="AD347" s="23">
        <f t="shared" si="36"/>
        <v>131000</v>
      </c>
      <c r="AE347" s="23" t="s">
        <v>6</v>
      </c>
      <c r="AF347" s="17" t="str">
        <f t="shared" si="31"/>
        <v>NO APLICA</v>
      </c>
      <c r="AG347" s="6" t="s">
        <v>400</v>
      </c>
      <c r="AH347" s="39" t="s">
        <v>615</v>
      </c>
      <c r="AI347" s="22" t="s">
        <v>558</v>
      </c>
      <c r="AJ347" s="174" t="s">
        <v>492</v>
      </c>
    </row>
    <row r="348" spans="1:36" ht="15.45" customHeight="1">
      <c r="A348" s="168">
        <v>56345</v>
      </c>
      <c r="B348" s="8" t="s">
        <v>320</v>
      </c>
      <c r="C348" s="5" t="s">
        <v>321</v>
      </c>
      <c r="D348" s="8" t="s">
        <v>2304</v>
      </c>
      <c r="E348" s="5" t="s">
        <v>1114</v>
      </c>
      <c r="F348" s="5" t="s">
        <v>1115</v>
      </c>
      <c r="G348" s="5">
        <v>926464737</v>
      </c>
      <c r="H348" s="18">
        <v>45615</v>
      </c>
      <c r="I348" s="21">
        <v>0.50138888888888888</v>
      </c>
      <c r="J348" s="6" t="s">
        <v>373</v>
      </c>
      <c r="K348" s="15">
        <f t="shared" si="33"/>
        <v>1</v>
      </c>
      <c r="L348" s="6" t="s">
        <v>398</v>
      </c>
      <c r="M348" s="6" t="s">
        <v>6</v>
      </c>
      <c r="N348" s="6" t="b">
        <f t="shared" si="34"/>
        <v>0</v>
      </c>
      <c r="O348" s="6" t="s">
        <v>2305</v>
      </c>
      <c r="P348" s="6">
        <v>100795902</v>
      </c>
      <c r="Q348" s="6" t="s">
        <v>6</v>
      </c>
      <c r="R348" s="6" t="s">
        <v>2306</v>
      </c>
      <c r="S348" s="16">
        <f t="shared" si="32"/>
        <v>25000</v>
      </c>
      <c r="T348" s="6" t="s">
        <v>400</v>
      </c>
      <c r="U348" s="6" t="s">
        <v>2050</v>
      </c>
      <c r="V348" s="6" t="s">
        <v>2307</v>
      </c>
      <c r="W348" s="18">
        <v>45642</v>
      </c>
      <c r="X348" s="78">
        <v>0.76944444444444449</v>
      </c>
      <c r="Y348" s="39" t="s">
        <v>2308</v>
      </c>
      <c r="Z348" s="51" t="s">
        <v>2309</v>
      </c>
      <c r="AA348" s="39" t="s">
        <v>2310</v>
      </c>
      <c r="AB348" s="8">
        <v>955240957</v>
      </c>
      <c r="AC348" s="6">
        <f t="shared" si="35"/>
        <v>28</v>
      </c>
      <c r="AD348" s="23">
        <f t="shared" si="36"/>
        <v>131000</v>
      </c>
      <c r="AE348" s="23" t="s">
        <v>6</v>
      </c>
      <c r="AF348" s="17" t="str">
        <f t="shared" si="31"/>
        <v>NO APLICA</v>
      </c>
      <c r="AG348" s="6" t="s">
        <v>400</v>
      </c>
      <c r="AH348" s="39" t="s">
        <v>615</v>
      </c>
      <c r="AI348" s="22" t="s">
        <v>558</v>
      </c>
      <c r="AJ348" s="174" t="s">
        <v>492</v>
      </c>
    </row>
    <row r="349" spans="1:36" ht="15.45" customHeight="1">
      <c r="A349" s="168">
        <v>56346</v>
      </c>
      <c r="B349" s="39" t="s">
        <v>380</v>
      </c>
      <c r="C349" s="5" t="s">
        <v>246</v>
      </c>
      <c r="D349" s="46" t="s">
        <v>2311</v>
      </c>
      <c r="E349" s="28" t="s">
        <v>1856</v>
      </c>
      <c r="F349" s="27" t="s">
        <v>1857</v>
      </c>
      <c r="G349" s="27">
        <v>983137351</v>
      </c>
      <c r="H349" s="18">
        <v>45615</v>
      </c>
      <c r="I349" s="21">
        <v>0.50416666666666665</v>
      </c>
      <c r="J349" s="6" t="s">
        <v>373</v>
      </c>
      <c r="K349" s="15">
        <f t="shared" si="33"/>
        <v>1</v>
      </c>
      <c r="L349" s="6" t="s">
        <v>398</v>
      </c>
      <c r="M349" s="6" t="s">
        <v>6</v>
      </c>
      <c r="N349" s="6" t="b">
        <f t="shared" si="34"/>
        <v>0</v>
      </c>
      <c r="O349" s="6" t="s">
        <v>2312</v>
      </c>
      <c r="P349" s="6">
        <v>100795916</v>
      </c>
      <c r="Q349" s="6" t="s">
        <v>6</v>
      </c>
      <c r="R349" s="6" t="s">
        <v>2313</v>
      </c>
      <c r="S349" s="16">
        <f t="shared" si="32"/>
        <v>25000</v>
      </c>
      <c r="T349" s="6" t="s">
        <v>400</v>
      </c>
      <c r="U349" s="6" t="s">
        <v>532</v>
      </c>
      <c r="V349" s="6" t="s">
        <v>2314</v>
      </c>
      <c r="W349" s="18"/>
      <c r="X349" s="78"/>
      <c r="Y349" s="39"/>
      <c r="Z349" s="39"/>
      <c r="AA349" s="39"/>
      <c r="AB349" s="8"/>
      <c r="AC349" s="6" t="str">
        <f t="shared" si="35"/>
        <v/>
      </c>
      <c r="AD349" s="23" t="str">
        <f t="shared" si="36"/>
        <v/>
      </c>
      <c r="AE349" s="23"/>
      <c r="AF349" s="17" t="str">
        <f t="shared" si="31"/>
        <v/>
      </c>
      <c r="AG349" s="6"/>
      <c r="AH349" s="39"/>
      <c r="AI349" s="22" t="s">
        <v>983</v>
      </c>
      <c r="AJ349" s="174" t="s">
        <v>492</v>
      </c>
    </row>
    <row r="350" spans="1:36" ht="15.45" customHeight="1">
      <c r="A350" s="168">
        <v>56347</v>
      </c>
      <c r="B350" s="39" t="s">
        <v>380</v>
      </c>
      <c r="C350" s="5" t="s">
        <v>246</v>
      </c>
      <c r="D350" s="46" t="s">
        <v>961</v>
      </c>
      <c r="E350" s="28" t="s">
        <v>699</v>
      </c>
      <c r="F350" s="27" t="s">
        <v>700</v>
      </c>
      <c r="G350" s="27">
        <v>947974081</v>
      </c>
      <c r="H350" s="18">
        <v>45615</v>
      </c>
      <c r="I350" s="21">
        <v>0.50624999999999998</v>
      </c>
      <c r="J350" s="6" t="s">
        <v>373</v>
      </c>
      <c r="K350" s="15">
        <f t="shared" si="33"/>
        <v>1</v>
      </c>
      <c r="L350" s="6" t="s">
        <v>398</v>
      </c>
      <c r="M350" s="6" t="s">
        <v>6</v>
      </c>
      <c r="N350" s="6" t="b">
        <f t="shared" si="34"/>
        <v>0</v>
      </c>
      <c r="O350" s="6" t="s">
        <v>2315</v>
      </c>
      <c r="P350" s="6">
        <v>100795917</v>
      </c>
      <c r="Q350" s="6" t="s">
        <v>6</v>
      </c>
      <c r="R350" s="6" t="s">
        <v>2316</v>
      </c>
      <c r="S350" s="16">
        <f t="shared" si="32"/>
        <v>25000</v>
      </c>
      <c r="T350" s="6" t="s">
        <v>400</v>
      </c>
      <c r="U350" s="6" t="s">
        <v>532</v>
      </c>
      <c r="V350" s="6" t="s">
        <v>2317</v>
      </c>
      <c r="W350" s="18"/>
      <c r="X350" s="78"/>
      <c r="Y350" s="39"/>
      <c r="Z350" s="39"/>
      <c r="AA350" s="39"/>
      <c r="AB350" s="8"/>
      <c r="AC350" s="6" t="str">
        <f t="shared" si="35"/>
        <v/>
      </c>
      <c r="AD350" s="23" t="str">
        <f t="shared" si="36"/>
        <v/>
      </c>
      <c r="AE350" s="23"/>
      <c r="AF350" s="17" t="str">
        <f t="shared" si="31"/>
        <v/>
      </c>
      <c r="AG350" s="6"/>
      <c r="AH350" s="39"/>
      <c r="AI350" s="22" t="s">
        <v>983</v>
      </c>
      <c r="AJ350" s="174" t="s">
        <v>492</v>
      </c>
    </row>
    <row r="351" spans="1:36" ht="15.45" customHeight="1">
      <c r="A351" s="168">
        <v>56348</v>
      </c>
      <c r="B351" s="39" t="s">
        <v>380</v>
      </c>
      <c r="C351" s="5" t="s">
        <v>246</v>
      </c>
      <c r="D351" s="46" t="s">
        <v>1855</v>
      </c>
      <c r="E351" s="27" t="s">
        <v>2318</v>
      </c>
      <c r="F351" s="29" t="s">
        <v>2319</v>
      </c>
      <c r="G351" s="27">
        <v>957418555</v>
      </c>
      <c r="H351" s="18">
        <v>45615</v>
      </c>
      <c r="I351" s="21">
        <v>0.5083333333333333</v>
      </c>
      <c r="J351" s="6" t="s">
        <v>373</v>
      </c>
      <c r="K351" s="15">
        <f t="shared" si="33"/>
        <v>1</v>
      </c>
      <c r="L351" s="6" t="s">
        <v>398</v>
      </c>
      <c r="M351" s="6" t="s">
        <v>6</v>
      </c>
      <c r="N351" s="6" t="b">
        <f t="shared" si="34"/>
        <v>0</v>
      </c>
      <c r="O351" s="6" t="s">
        <v>2320</v>
      </c>
      <c r="P351" s="6">
        <v>100795920</v>
      </c>
      <c r="Q351" s="6" t="s">
        <v>6</v>
      </c>
      <c r="R351" s="6" t="s">
        <v>2321</v>
      </c>
      <c r="S351" s="16">
        <f t="shared" si="32"/>
        <v>25000</v>
      </c>
      <c r="T351" s="6" t="s">
        <v>400</v>
      </c>
      <c r="U351" s="6" t="s">
        <v>532</v>
      </c>
      <c r="V351" s="6" t="s">
        <v>2322</v>
      </c>
      <c r="W351" s="18"/>
      <c r="X351" s="78"/>
      <c r="Y351" s="39"/>
      <c r="Z351" s="39"/>
      <c r="AA351" s="39"/>
      <c r="AB351" s="8"/>
      <c r="AC351" s="6" t="str">
        <f t="shared" si="35"/>
        <v/>
      </c>
      <c r="AD351" s="23" t="str">
        <f t="shared" si="36"/>
        <v/>
      </c>
      <c r="AE351" s="23"/>
      <c r="AF351" s="17" t="str">
        <f t="shared" si="31"/>
        <v/>
      </c>
      <c r="AG351" s="6"/>
      <c r="AH351" s="39"/>
      <c r="AI351" s="22" t="s">
        <v>983</v>
      </c>
      <c r="AJ351" s="174" t="s">
        <v>492</v>
      </c>
    </row>
    <row r="352" spans="1:36" ht="15.45" customHeight="1">
      <c r="A352" s="168">
        <v>56349</v>
      </c>
      <c r="B352" s="39" t="s">
        <v>380</v>
      </c>
      <c r="C352" s="5" t="s">
        <v>246</v>
      </c>
      <c r="D352" s="46" t="s">
        <v>2323</v>
      </c>
      <c r="E352" s="28" t="s">
        <v>2324</v>
      </c>
      <c r="F352" s="27" t="s">
        <v>2325</v>
      </c>
      <c r="G352" s="27">
        <v>941681899</v>
      </c>
      <c r="H352" s="18">
        <v>45615</v>
      </c>
      <c r="I352" s="21">
        <v>0.51666666666666672</v>
      </c>
      <c r="J352" s="6" t="s">
        <v>373</v>
      </c>
      <c r="K352" s="15">
        <f t="shared" si="33"/>
        <v>1</v>
      </c>
      <c r="L352" s="6" t="s">
        <v>398</v>
      </c>
      <c r="M352" s="6" t="s">
        <v>6</v>
      </c>
      <c r="N352" s="6" t="b">
        <f t="shared" si="34"/>
        <v>0</v>
      </c>
      <c r="O352" s="6" t="s">
        <v>2326</v>
      </c>
      <c r="P352" s="6">
        <v>100795931</v>
      </c>
      <c r="Q352" s="6" t="s">
        <v>6</v>
      </c>
      <c r="R352" s="6" t="s">
        <v>2327</v>
      </c>
      <c r="S352" s="16">
        <f t="shared" si="32"/>
        <v>25000</v>
      </c>
      <c r="T352" s="6" t="s">
        <v>400</v>
      </c>
      <c r="U352" s="6" t="s">
        <v>532</v>
      </c>
      <c r="V352" s="6" t="s">
        <v>2328</v>
      </c>
      <c r="W352" s="18"/>
      <c r="X352" s="78"/>
      <c r="Y352" s="39"/>
      <c r="Z352" s="39"/>
      <c r="AA352" s="39"/>
      <c r="AB352" s="8"/>
      <c r="AC352" s="6" t="str">
        <f t="shared" si="35"/>
        <v/>
      </c>
      <c r="AD352" s="23" t="str">
        <f t="shared" si="36"/>
        <v/>
      </c>
      <c r="AE352" s="23"/>
      <c r="AF352" s="17" t="str">
        <f t="shared" si="31"/>
        <v/>
      </c>
      <c r="AG352" s="6"/>
      <c r="AH352" s="39"/>
      <c r="AI352" s="22" t="s">
        <v>983</v>
      </c>
      <c r="AJ352" s="174" t="s">
        <v>492</v>
      </c>
    </row>
    <row r="353" spans="1:36" ht="15.45" customHeight="1">
      <c r="A353" s="168">
        <v>56351</v>
      </c>
      <c r="B353" s="39" t="s">
        <v>380</v>
      </c>
      <c r="C353" s="5" t="s">
        <v>246</v>
      </c>
      <c r="D353" s="39" t="s">
        <v>1452</v>
      </c>
      <c r="E353" s="6" t="s">
        <v>2329</v>
      </c>
      <c r="F353" s="6" t="s">
        <v>1454</v>
      </c>
      <c r="G353" s="6">
        <v>964284814</v>
      </c>
      <c r="H353" s="18">
        <v>45615</v>
      </c>
      <c r="I353" s="21">
        <v>0.52986111111111112</v>
      </c>
      <c r="J353" s="6" t="s">
        <v>373</v>
      </c>
      <c r="K353" s="15">
        <f t="shared" si="33"/>
        <v>1</v>
      </c>
      <c r="L353" s="6" t="s">
        <v>398</v>
      </c>
      <c r="M353" s="6" t="s">
        <v>6</v>
      </c>
      <c r="N353" s="6" t="b">
        <f t="shared" si="34"/>
        <v>0</v>
      </c>
      <c r="O353" s="6" t="s">
        <v>2330</v>
      </c>
      <c r="P353" s="6">
        <v>100795965</v>
      </c>
      <c r="Q353" s="6" t="s">
        <v>6</v>
      </c>
      <c r="R353" s="6" t="s">
        <v>2331</v>
      </c>
      <c r="S353" s="16">
        <f t="shared" si="32"/>
        <v>25000</v>
      </c>
      <c r="T353" s="6" t="s">
        <v>400</v>
      </c>
      <c r="U353" s="6" t="s">
        <v>532</v>
      </c>
      <c r="V353" s="6" t="s">
        <v>2332</v>
      </c>
      <c r="W353" s="18"/>
      <c r="X353" s="78"/>
      <c r="Y353" s="39"/>
      <c r="Z353" s="39"/>
      <c r="AA353" s="39"/>
      <c r="AB353" s="8"/>
      <c r="AC353" s="6" t="str">
        <f t="shared" si="35"/>
        <v/>
      </c>
      <c r="AD353" s="23" t="str">
        <f t="shared" si="36"/>
        <v/>
      </c>
      <c r="AE353" s="23"/>
      <c r="AF353" s="17" t="str">
        <f t="shared" si="31"/>
        <v/>
      </c>
      <c r="AG353" s="6"/>
      <c r="AH353" s="39"/>
      <c r="AI353" s="22" t="s">
        <v>983</v>
      </c>
      <c r="AJ353" s="174" t="s">
        <v>492</v>
      </c>
    </row>
    <row r="354" spans="1:36" ht="15.45" customHeight="1">
      <c r="A354" s="168">
        <v>56352</v>
      </c>
      <c r="B354" s="39" t="s">
        <v>380</v>
      </c>
      <c r="C354" s="5" t="s">
        <v>246</v>
      </c>
      <c r="D354" s="46" t="s">
        <v>817</v>
      </c>
      <c r="E354" s="28" t="s">
        <v>818</v>
      </c>
      <c r="F354" s="27" t="s">
        <v>819</v>
      </c>
      <c r="G354" s="27">
        <v>955172412</v>
      </c>
      <c r="H354" s="18">
        <v>45615</v>
      </c>
      <c r="I354" s="21">
        <v>0.53263888888888888</v>
      </c>
      <c r="J354" s="6" t="s">
        <v>373</v>
      </c>
      <c r="K354" s="15">
        <f t="shared" si="33"/>
        <v>1</v>
      </c>
      <c r="L354" s="6" t="s">
        <v>398</v>
      </c>
      <c r="M354" s="6" t="s">
        <v>6</v>
      </c>
      <c r="N354" s="6" t="b">
        <f t="shared" si="34"/>
        <v>0</v>
      </c>
      <c r="O354" s="6" t="s">
        <v>2333</v>
      </c>
      <c r="P354" s="6">
        <v>100795979</v>
      </c>
      <c r="Q354" s="6" t="s">
        <v>6</v>
      </c>
      <c r="R354" s="6" t="s">
        <v>2334</v>
      </c>
      <c r="S354" s="16">
        <f t="shared" si="32"/>
        <v>25000</v>
      </c>
      <c r="T354" s="6" t="s">
        <v>400</v>
      </c>
      <c r="U354" s="6" t="s">
        <v>532</v>
      </c>
      <c r="V354" s="6" t="s">
        <v>2335</v>
      </c>
      <c r="W354" s="18"/>
      <c r="X354" s="78"/>
      <c r="Y354" s="39"/>
      <c r="Z354" s="39"/>
      <c r="AA354" s="39"/>
      <c r="AB354" s="8"/>
      <c r="AC354" s="6" t="str">
        <f t="shared" si="35"/>
        <v/>
      </c>
      <c r="AD354" s="23" t="str">
        <f t="shared" si="36"/>
        <v/>
      </c>
      <c r="AE354" s="23"/>
      <c r="AF354" s="17" t="str">
        <f t="shared" si="31"/>
        <v/>
      </c>
      <c r="AG354" s="6"/>
      <c r="AH354" s="39"/>
      <c r="AI354" s="22" t="s">
        <v>983</v>
      </c>
      <c r="AJ354" s="174" t="s">
        <v>492</v>
      </c>
    </row>
    <row r="355" spans="1:36" ht="15.45" customHeight="1">
      <c r="A355" s="168">
        <v>56355</v>
      </c>
      <c r="B355" s="39" t="s">
        <v>380</v>
      </c>
      <c r="C355" s="5" t="s">
        <v>246</v>
      </c>
      <c r="D355" s="46" t="s">
        <v>1599</v>
      </c>
      <c r="E355" s="28" t="s">
        <v>1003</v>
      </c>
      <c r="F355" s="27" t="s">
        <v>1173</v>
      </c>
      <c r="G355" s="27">
        <v>942723548</v>
      </c>
      <c r="H355" s="18">
        <v>45615</v>
      </c>
      <c r="I355" s="21">
        <v>0.54027777777777775</v>
      </c>
      <c r="J355" s="6" t="s">
        <v>373</v>
      </c>
      <c r="K355" s="15">
        <f t="shared" si="33"/>
        <v>1</v>
      </c>
      <c r="L355" s="6" t="s">
        <v>398</v>
      </c>
      <c r="M355" s="6" t="s">
        <v>6</v>
      </c>
      <c r="N355" s="6" t="b">
        <f t="shared" si="34"/>
        <v>0</v>
      </c>
      <c r="O355" s="6" t="s">
        <v>2336</v>
      </c>
      <c r="P355" s="6">
        <v>24784025</v>
      </c>
      <c r="Q355" s="6" t="s">
        <v>6</v>
      </c>
      <c r="R355" s="6" t="s">
        <v>2337</v>
      </c>
      <c r="S355" s="16">
        <f t="shared" si="32"/>
        <v>25000</v>
      </c>
      <c r="T355" s="6" t="s">
        <v>400</v>
      </c>
      <c r="U355" s="6" t="s">
        <v>2158</v>
      </c>
      <c r="V355" s="6" t="s">
        <v>2338</v>
      </c>
      <c r="W355" s="18">
        <v>45634</v>
      </c>
      <c r="X355" s="78">
        <v>0.54166666666666663</v>
      </c>
      <c r="Y355" s="39" t="s">
        <v>2339</v>
      </c>
      <c r="Z355" s="39" t="s">
        <v>2340</v>
      </c>
      <c r="AA355" s="39" t="s">
        <v>2341</v>
      </c>
      <c r="AB355" s="8">
        <v>975123851</v>
      </c>
      <c r="AC355" s="6">
        <f t="shared" si="35"/>
        <v>20</v>
      </c>
      <c r="AD355" s="17">
        <f t="shared" si="36"/>
        <v>91000</v>
      </c>
      <c r="AE355" s="6" t="s">
        <v>6</v>
      </c>
      <c r="AF355" s="17" t="str">
        <f t="shared" ref="AF355:AF405" si="37">IFERROR(IF(AD355="","",IF(AE355="NO","NO APLICA",IF(AE355="SI",AD355*1.19,""))), "")</f>
        <v>NO APLICA</v>
      </c>
      <c r="AG355" s="6" t="s">
        <v>400</v>
      </c>
      <c r="AH355" s="39"/>
      <c r="AI355" s="22" t="s">
        <v>983</v>
      </c>
      <c r="AJ355" s="174" t="s">
        <v>492</v>
      </c>
    </row>
    <row r="356" spans="1:36" ht="15.45" customHeight="1">
      <c r="A356" s="168">
        <v>56356</v>
      </c>
      <c r="B356" s="8" t="s">
        <v>320</v>
      </c>
      <c r="C356" s="5" t="s">
        <v>321</v>
      </c>
      <c r="D356" s="46" t="s">
        <v>673</v>
      </c>
      <c r="E356" s="28" t="s">
        <v>674</v>
      </c>
      <c r="F356" s="27" t="s">
        <v>675</v>
      </c>
      <c r="G356" s="27">
        <v>992654499</v>
      </c>
      <c r="H356" s="18">
        <v>45615</v>
      </c>
      <c r="I356" s="21">
        <v>0.54305555555555551</v>
      </c>
      <c r="J356" s="6" t="s">
        <v>373</v>
      </c>
      <c r="K356" s="15">
        <f t="shared" si="33"/>
        <v>1</v>
      </c>
      <c r="L356" s="6" t="s">
        <v>398</v>
      </c>
      <c r="M356" s="6" t="s">
        <v>6</v>
      </c>
      <c r="N356" s="6" t="b">
        <f t="shared" si="34"/>
        <v>0</v>
      </c>
      <c r="O356" s="6" t="s">
        <v>2342</v>
      </c>
      <c r="P356" s="6">
        <v>100796015</v>
      </c>
      <c r="Q356" s="6" t="s">
        <v>6</v>
      </c>
      <c r="R356" s="6" t="s">
        <v>2343</v>
      </c>
      <c r="S356" s="16">
        <f t="shared" si="32"/>
        <v>25000</v>
      </c>
      <c r="T356" s="6" t="s">
        <v>400</v>
      </c>
      <c r="U356" s="6" t="s">
        <v>2100</v>
      </c>
      <c r="V356" s="6" t="s">
        <v>2344</v>
      </c>
      <c r="W356" s="18">
        <v>45641</v>
      </c>
      <c r="X356" s="78">
        <v>0.76180555555555551</v>
      </c>
      <c r="Y356" s="6" t="s">
        <v>753</v>
      </c>
      <c r="Z356" s="8" t="s">
        <v>754</v>
      </c>
      <c r="AA356" s="125" t="s">
        <v>2345</v>
      </c>
      <c r="AB356" s="8">
        <v>964744966</v>
      </c>
      <c r="AC356" s="6">
        <f t="shared" si="35"/>
        <v>27</v>
      </c>
      <c r="AD356" s="23">
        <f t="shared" si="36"/>
        <v>126000</v>
      </c>
      <c r="AE356" s="23" t="s">
        <v>6</v>
      </c>
      <c r="AF356" s="17" t="str">
        <f t="shared" si="37"/>
        <v>NO APLICA</v>
      </c>
      <c r="AG356" s="6" t="s">
        <v>400</v>
      </c>
      <c r="AH356" s="39" t="s">
        <v>756</v>
      </c>
      <c r="AI356" s="22" t="s">
        <v>558</v>
      </c>
      <c r="AJ356" s="174" t="s">
        <v>492</v>
      </c>
    </row>
    <row r="357" spans="1:36" ht="15.45" customHeight="1">
      <c r="A357" s="168">
        <v>56357</v>
      </c>
      <c r="B357" s="8" t="s">
        <v>320</v>
      </c>
      <c r="C357" s="5" t="s">
        <v>321</v>
      </c>
      <c r="D357" s="8" t="s">
        <v>682</v>
      </c>
      <c r="E357" s="5" t="s">
        <v>683</v>
      </c>
      <c r="F357" s="5" t="s">
        <v>684</v>
      </c>
      <c r="G357" s="5">
        <v>987204298</v>
      </c>
      <c r="H357" s="18">
        <v>45615</v>
      </c>
      <c r="I357" s="21">
        <v>0.55000000000000004</v>
      </c>
      <c r="J357" s="6" t="s">
        <v>373</v>
      </c>
      <c r="K357" s="15">
        <f t="shared" si="33"/>
        <v>1</v>
      </c>
      <c r="L357" s="6" t="s">
        <v>398</v>
      </c>
      <c r="M357" s="6" t="s">
        <v>6</v>
      </c>
      <c r="N357" s="6" t="b">
        <f t="shared" si="34"/>
        <v>0</v>
      </c>
      <c r="O357" s="6" t="s">
        <v>2346</v>
      </c>
      <c r="P357" s="6">
        <v>100796030</v>
      </c>
      <c r="Q357" s="6" t="s">
        <v>6</v>
      </c>
      <c r="R357" s="6" t="s">
        <v>2347</v>
      </c>
      <c r="S357" s="16">
        <f t="shared" si="32"/>
        <v>25000</v>
      </c>
      <c r="T357" s="6" t="s">
        <v>400</v>
      </c>
      <c r="U357" s="6" t="s">
        <v>2100</v>
      </c>
      <c r="V357" s="6" t="s">
        <v>2348</v>
      </c>
      <c r="W357" s="18">
        <v>45641</v>
      </c>
      <c r="X357" s="78">
        <v>0.75416666666666665</v>
      </c>
      <c r="Y357" s="6" t="s">
        <v>2349</v>
      </c>
      <c r="Z357" s="51" t="s">
        <v>2350</v>
      </c>
      <c r="AA357" s="125" t="s">
        <v>2351</v>
      </c>
      <c r="AB357" s="8">
        <v>942432073</v>
      </c>
      <c r="AC357" s="6">
        <f t="shared" si="35"/>
        <v>27</v>
      </c>
      <c r="AD357" s="23">
        <f t="shared" si="36"/>
        <v>126000</v>
      </c>
      <c r="AE357" s="23" t="s">
        <v>6</v>
      </c>
      <c r="AF357" s="17" t="str">
        <f t="shared" si="37"/>
        <v>NO APLICA</v>
      </c>
      <c r="AG357" s="6" t="s">
        <v>400</v>
      </c>
      <c r="AH357" s="39" t="s">
        <v>756</v>
      </c>
      <c r="AI357" s="22" t="s">
        <v>558</v>
      </c>
      <c r="AJ357" s="174" t="s">
        <v>492</v>
      </c>
    </row>
    <row r="358" spans="1:36" ht="15.45" customHeight="1">
      <c r="A358" s="168">
        <v>56358</v>
      </c>
      <c r="B358" s="8" t="s">
        <v>320</v>
      </c>
      <c r="C358" s="5" t="s">
        <v>321</v>
      </c>
      <c r="D358" s="39" t="s">
        <v>737</v>
      </c>
      <c r="E358" s="5" t="s">
        <v>738</v>
      </c>
      <c r="F358" s="5" t="s">
        <v>739</v>
      </c>
      <c r="G358" s="5">
        <v>973639638</v>
      </c>
      <c r="H358" s="18">
        <v>45615</v>
      </c>
      <c r="I358" s="21">
        <v>0.5541666666666667</v>
      </c>
      <c r="J358" s="6" t="s">
        <v>373</v>
      </c>
      <c r="K358" s="15">
        <f t="shared" si="33"/>
        <v>1</v>
      </c>
      <c r="L358" s="6" t="s">
        <v>398</v>
      </c>
      <c r="M358" s="6" t="s">
        <v>6</v>
      </c>
      <c r="N358" s="6" t="b">
        <f t="shared" si="34"/>
        <v>0</v>
      </c>
      <c r="O358" s="6" t="s">
        <v>2352</v>
      </c>
      <c r="P358" s="6">
        <v>100796035</v>
      </c>
      <c r="Q358" s="6" t="s">
        <v>6</v>
      </c>
      <c r="R358" s="6" t="s">
        <v>2353</v>
      </c>
      <c r="S358" s="16">
        <f t="shared" si="32"/>
        <v>25000</v>
      </c>
      <c r="T358" s="6" t="s">
        <v>400</v>
      </c>
      <c r="U358" s="6" t="s">
        <v>2100</v>
      </c>
      <c r="V358" s="6" t="s">
        <v>2354</v>
      </c>
      <c r="W358" s="18">
        <v>45641</v>
      </c>
      <c r="X358" s="78">
        <v>0.53263888888888888</v>
      </c>
      <c r="Y358" s="6" t="s">
        <v>2355</v>
      </c>
      <c r="Z358" s="64" t="s">
        <v>2356</v>
      </c>
      <c r="AA358" s="39" t="s">
        <v>2357</v>
      </c>
      <c r="AB358" s="8">
        <v>9975292156</v>
      </c>
      <c r="AC358" s="6">
        <f t="shared" si="35"/>
        <v>27</v>
      </c>
      <c r="AD358" s="23">
        <f t="shared" si="36"/>
        <v>126000</v>
      </c>
      <c r="AE358" s="23" t="s">
        <v>6</v>
      </c>
      <c r="AF358" s="17" t="str">
        <f t="shared" si="37"/>
        <v>NO APLICA</v>
      </c>
      <c r="AG358" s="6" t="s">
        <v>400</v>
      </c>
      <c r="AH358" s="39" t="s">
        <v>2358</v>
      </c>
      <c r="AI358" s="22" t="s">
        <v>558</v>
      </c>
      <c r="AJ358" s="174" t="s">
        <v>492</v>
      </c>
    </row>
    <row r="359" spans="1:36" ht="15.45" customHeight="1">
      <c r="A359" s="168">
        <v>56359</v>
      </c>
      <c r="B359" s="39" t="s">
        <v>380</v>
      </c>
      <c r="C359" s="5" t="s">
        <v>246</v>
      </c>
      <c r="D359" s="46" t="s">
        <v>2221</v>
      </c>
      <c r="E359" s="28" t="s">
        <v>1659</v>
      </c>
      <c r="F359" s="27" t="s">
        <v>986</v>
      </c>
      <c r="G359" s="27">
        <v>993315189</v>
      </c>
      <c r="H359" s="18">
        <v>45615</v>
      </c>
      <c r="I359" s="21">
        <v>0.55694444444444446</v>
      </c>
      <c r="J359" s="6" t="s">
        <v>373</v>
      </c>
      <c r="K359" s="15">
        <f t="shared" si="33"/>
        <v>1</v>
      </c>
      <c r="L359" s="6" t="s">
        <v>398</v>
      </c>
      <c r="M359" s="6" t="s">
        <v>6</v>
      </c>
      <c r="N359" s="6" t="b">
        <f t="shared" si="34"/>
        <v>0</v>
      </c>
      <c r="O359" s="6" t="s">
        <v>2359</v>
      </c>
      <c r="P359" s="6">
        <v>24784049</v>
      </c>
      <c r="Q359" s="6" t="s">
        <v>6</v>
      </c>
      <c r="R359" s="6" t="s">
        <v>2360</v>
      </c>
      <c r="S359" s="16">
        <f t="shared" si="32"/>
        <v>25000</v>
      </c>
      <c r="T359" s="6" t="s">
        <v>400</v>
      </c>
      <c r="U359" s="6" t="s">
        <v>766</v>
      </c>
      <c r="V359" s="6" t="s">
        <v>2361</v>
      </c>
      <c r="W359" s="18">
        <v>45634</v>
      </c>
      <c r="X359" s="78">
        <v>0.53749999999999998</v>
      </c>
      <c r="Y359" s="39" t="s">
        <v>2362</v>
      </c>
      <c r="Z359" s="39" t="s">
        <v>2363</v>
      </c>
      <c r="AA359" s="39" t="s">
        <v>1447</v>
      </c>
      <c r="AB359" s="8">
        <v>992336047</v>
      </c>
      <c r="AC359" s="6">
        <f t="shared" si="35"/>
        <v>20</v>
      </c>
      <c r="AD359" s="17">
        <f t="shared" si="36"/>
        <v>91000</v>
      </c>
      <c r="AE359" s="6" t="s">
        <v>6</v>
      </c>
      <c r="AF359" s="17" t="str">
        <f t="shared" si="37"/>
        <v>NO APLICA</v>
      </c>
      <c r="AG359" s="6" t="s">
        <v>400</v>
      </c>
      <c r="AH359" s="39"/>
      <c r="AI359" s="22" t="s">
        <v>983</v>
      </c>
      <c r="AJ359" s="174" t="s">
        <v>492</v>
      </c>
    </row>
    <row r="360" spans="1:36" ht="15.45" customHeight="1">
      <c r="A360" s="168">
        <v>56360</v>
      </c>
      <c r="B360" s="8" t="s">
        <v>320</v>
      </c>
      <c r="C360" s="5" t="s">
        <v>321</v>
      </c>
      <c r="D360" s="39" t="s">
        <v>693</v>
      </c>
      <c r="E360" s="6" t="s">
        <v>694</v>
      </c>
      <c r="F360" s="6" t="s">
        <v>695</v>
      </c>
      <c r="G360" s="6">
        <v>930540516</v>
      </c>
      <c r="H360" s="18">
        <v>45615</v>
      </c>
      <c r="I360" s="21">
        <v>0.56041666666666667</v>
      </c>
      <c r="J360" s="6" t="s">
        <v>373</v>
      </c>
      <c r="K360" s="15">
        <f t="shared" si="33"/>
        <v>1</v>
      </c>
      <c r="L360" s="6" t="s">
        <v>398</v>
      </c>
      <c r="M360" s="6" t="s">
        <v>6</v>
      </c>
      <c r="N360" s="6" t="b">
        <f t="shared" si="34"/>
        <v>0</v>
      </c>
      <c r="O360" s="6" t="s">
        <v>2364</v>
      </c>
      <c r="P360" s="6">
        <v>1007960041</v>
      </c>
      <c r="Q360" s="6" t="s">
        <v>6</v>
      </c>
      <c r="R360" s="6" t="s">
        <v>2365</v>
      </c>
      <c r="S360" s="16">
        <f t="shared" si="32"/>
        <v>25000</v>
      </c>
      <c r="T360" s="6" t="s">
        <v>400</v>
      </c>
      <c r="U360" s="6" t="s">
        <v>940</v>
      </c>
      <c r="V360" s="6" t="s">
        <v>2366</v>
      </c>
      <c r="W360" s="18">
        <v>45641</v>
      </c>
      <c r="X360" s="78">
        <v>0.52986111111111112</v>
      </c>
      <c r="Y360" s="6" t="s">
        <v>2367</v>
      </c>
      <c r="Z360" s="64" t="s">
        <v>2368</v>
      </c>
      <c r="AA360" s="39" t="s">
        <v>2369</v>
      </c>
      <c r="AB360" s="8">
        <v>963273219</v>
      </c>
      <c r="AC360" s="6">
        <f t="shared" si="35"/>
        <v>27</v>
      </c>
      <c r="AD360" s="23">
        <f t="shared" si="36"/>
        <v>126000</v>
      </c>
      <c r="AE360" s="23" t="s">
        <v>6</v>
      </c>
      <c r="AF360" s="17" t="str">
        <f t="shared" si="37"/>
        <v>NO APLICA</v>
      </c>
      <c r="AG360" s="6" t="s">
        <v>400</v>
      </c>
      <c r="AH360" s="39" t="s">
        <v>2358</v>
      </c>
      <c r="AI360" s="22" t="s">
        <v>558</v>
      </c>
      <c r="AJ360" s="174" t="s">
        <v>492</v>
      </c>
    </row>
    <row r="361" spans="1:36" ht="15.45" customHeight="1">
      <c r="A361" s="168">
        <v>56362</v>
      </c>
      <c r="B361" s="8" t="s">
        <v>320</v>
      </c>
      <c r="C361" s="5" t="s">
        <v>321</v>
      </c>
      <c r="D361" s="45" t="s">
        <v>2370</v>
      </c>
      <c r="E361" s="27" t="s">
        <v>2371</v>
      </c>
      <c r="F361" s="27" t="s">
        <v>2372</v>
      </c>
      <c r="G361" s="27">
        <v>963001591</v>
      </c>
      <c r="H361" s="18">
        <v>45615</v>
      </c>
      <c r="I361" s="21">
        <v>0.56736111111111109</v>
      </c>
      <c r="J361" s="6" t="s">
        <v>373</v>
      </c>
      <c r="K361" s="15">
        <f t="shared" si="33"/>
        <v>1</v>
      </c>
      <c r="L361" s="6" t="s">
        <v>398</v>
      </c>
      <c r="M361" s="6" t="s">
        <v>6</v>
      </c>
      <c r="N361" s="6" t="b">
        <f t="shared" si="34"/>
        <v>0</v>
      </c>
      <c r="O361" s="6" t="s">
        <v>2373</v>
      </c>
      <c r="P361" s="6">
        <v>100796048</v>
      </c>
      <c r="Q361" s="6" t="s">
        <v>6</v>
      </c>
      <c r="R361" s="6" t="s">
        <v>2374</v>
      </c>
      <c r="S361" s="16">
        <f t="shared" si="32"/>
        <v>25000</v>
      </c>
      <c r="T361" s="6" t="s">
        <v>400</v>
      </c>
      <c r="U361" s="6" t="s">
        <v>940</v>
      </c>
      <c r="V361" s="6" t="s">
        <v>2375</v>
      </c>
      <c r="W361" s="18">
        <v>45641</v>
      </c>
      <c r="X361" s="78">
        <v>0.51736111111111116</v>
      </c>
      <c r="Y361" s="6" t="s">
        <v>2376</v>
      </c>
      <c r="Z361" s="64" t="s">
        <v>2377</v>
      </c>
      <c r="AA361" s="39" t="s">
        <v>2378</v>
      </c>
      <c r="AB361" s="8">
        <v>92670545</v>
      </c>
      <c r="AC361" s="6">
        <f t="shared" si="35"/>
        <v>27</v>
      </c>
      <c r="AD361" s="23">
        <f t="shared" si="36"/>
        <v>126000</v>
      </c>
      <c r="AE361" s="23" t="s">
        <v>6</v>
      </c>
      <c r="AF361" s="17" t="str">
        <f t="shared" si="37"/>
        <v>NO APLICA</v>
      </c>
      <c r="AG361" s="6" t="s">
        <v>400</v>
      </c>
      <c r="AH361" s="39" t="s">
        <v>2358</v>
      </c>
      <c r="AI361" s="22" t="s">
        <v>558</v>
      </c>
      <c r="AJ361" s="174" t="s">
        <v>492</v>
      </c>
    </row>
    <row r="362" spans="1:36" ht="15.45" customHeight="1">
      <c r="A362" s="168">
        <v>56363</v>
      </c>
      <c r="B362" s="8" t="s">
        <v>320</v>
      </c>
      <c r="C362" s="5" t="s">
        <v>321</v>
      </c>
      <c r="D362" s="39" t="s">
        <v>548</v>
      </c>
      <c r="E362" s="6">
        <v>17669495</v>
      </c>
      <c r="F362" s="6" t="s">
        <v>549</v>
      </c>
      <c r="G362" s="6">
        <v>933260605</v>
      </c>
      <c r="H362" s="18">
        <v>45615</v>
      </c>
      <c r="I362" s="21">
        <v>0.56944444444444442</v>
      </c>
      <c r="J362" s="6" t="s">
        <v>373</v>
      </c>
      <c r="K362" s="15">
        <f t="shared" si="33"/>
        <v>1</v>
      </c>
      <c r="L362" s="6" t="s">
        <v>398</v>
      </c>
      <c r="M362" s="6" t="s">
        <v>6</v>
      </c>
      <c r="N362" s="6" t="b">
        <f t="shared" si="34"/>
        <v>0</v>
      </c>
      <c r="O362" s="6" t="s">
        <v>2379</v>
      </c>
      <c r="P362" s="6">
        <v>100796051</v>
      </c>
      <c r="Q362" s="6" t="s">
        <v>6</v>
      </c>
      <c r="R362" s="6" t="s">
        <v>2380</v>
      </c>
      <c r="S362" s="16">
        <f t="shared" si="32"/>
        <v>25000</v>
      </c>
      <c r="T362" s="6" t="s">
        <v>400</v>
      </c>
      <c r="U362" s="6" t="s">
        <v>940</v>
      </c>
      <c r="V362" s="6" t="s">
        <v>2381</v>
      </c>
      <c r="W362" s="18">
        <v>45641</v>
      </c>
      <c r="X362" s="78">
        <v>0.5131944444444444</v>
      </c>
      <c r="Y362" s="39" t="s">
        <v>2382</v>
      </c>
      <c r="Z362" s="51" t="s">
        <v>2383</v>
      </c>
      <c r="AA362" s="39" t="s">
        <v>922</v>
      </c>
      <c r="AB362" s="8">
        <v>991991836</v>
      </c>
      <c r="AC362" s="6">
        <f t="shared" si="35"/>
        <v>27</v>
      </c>
      <c r="AD362" s="23">
        <f t="shared" si="36"/>
        <v>126000</v>
      </c>
      <c r="AE362" s="23" t="s">
        <v>6</v>
      </c>
      <c r="AF362" s="17" t="str">
        <f t="shared" si="37"/>
        <v>NO APLICA</v>
      </c>
      <c r="AG362" s="6" t="s">
        <v>400</v>
      </c>
      <c r="AH362" s="39" t="s">
        <v>2358</v>
      </c>
      <c r="AI362" s="22" t="s">
        <v>558</v>
      </c>
      <c r="AJ362" s="174" t="s">
        <v>492</v>
      </c>
    </row>
    <row r="363" spans="1:36" ht="15.45" customHeight="1">
      <c r="A363" s="168">
        <v>56364</v>
      </c>
      <c r="B363" s="8" t="s">
        <v>320</v>
      </c>
      <c r="C363" s="5" t="s">
        <v>321</v>
      </c>
      <c r="D363" s="46" t="s">
        <v>708</v>
      </c>
      <c r="E363" s="28" t="s">
        <v>709</v>
      </c>
      <c r="F363" s="27" t="s">
        <v>710</v>
      </c>
      <c r="G363" s="27">
        <v>987744411</v>
      </c>
      <c r="H363" s="18">
        <v>45615</v>
      </c>
      <c r="I363" s="21">
        <v>0.57291666666666663</v>
      </c>
      <c r="J363" s="6" t="s">
        <v>373</v>
      </c>
      <c r="K363" s="15">
        <f t="shared" si="33"/>
        <v>1</v>
      </c>
      <c r="L363" s="6" t="s">
        <v>398</v>
      </c>
      <c r="M363" s="6" t="s">
        <v>6</v>
      </c>
      <c r="N363" s="6" t="b">
        <f t="shared" si="34"/>
        <v>0</v>
      </c>
      <c r="O363" s="6" t="s">
        <v>2384</v>
      </c>
      <c r="P363" s="6">
        <v>100796059</v>
      </c>
      <c r="Q363" s="6" t="s">
        <v>6</v>
      </c>
      <c r="R363" s="6" t="s">
        <v>2385</v>
      </c>
      <c r="S363" s="16">
        <f t="shared" ref="S363:S426" si="38">IF(OR(H363&lt;=0, H363=""), "",
    IF(OR(J363="1X40 RF VACIO", J363="1X40 DRY VACIO"),
        IF(L363="CUSTODIA", 25000,
            IF(OR(L363="TRASPASO", L363="MOVIMIENTO"), 18000, "")
        ),
        IF(OR(J363="1X20 RF VACIO", J363="1X20 DRY VACIO", J363="ISOTANK"),
            IF(L363="CUSTODIA", 18000,
                IF(OR(L363="TRASPASO", L363="MOVIMIENTO"), 15000, "Error en tipo de acción")
            ),
            IF(AND(OR(J363="PALLET", J363="CAJON"), L363="CUSTODIA"),
                IF(M363="SI (XL)", 7000*K363,
                    IF(M363="SI (XXL)", 9000*K363,
                        IF(M363="SI (OTRO)", "", 5000*K363)
                    )
                ),
                IF(AND(OR(J363="PALLET", J363="CAJON"),OR(L363="TRASPASO", L363="MOVIMIENTO")),
                    IF(M363="SI (XL)", 5000*K363,
                        IF(M363="SI (XXL)", 7000*K363,
                            IF(M363="SI (OTRO)", "", 3500*K363)
                        )
                    ),
                    ""
                )
            )
        )
    )
)</f>
        <v>25000</v>
      </c>
      <c r="T363" s="6" t="s">
        <v>400</v>
      </c>
      <c r="U363" s="6" t="s">
        <v>732</v>
      </c>
      <c r="V363" s="6" t="s">
        <v>2386</v>
      </c>
      <c r="W363" s="18">
        <v>45639</v>
      </c>
      <c r="X363" s="78">
        <v>0.84930555555555554</v>
      </c>
      <c r="Y363" s="6" t="s">
        <v>2387</v>
      </c>
      <c r="Z363" s="6" t="s">
        <v>2388</v>
      </c>
      <c r="AA363" s="6" t="s">
        <v>2389</v>
      </c>
      <c r="AB363" s="5">
        <v>998451186</v>
      </c>
      <c r="AC363" s="6">
        <f t="shared" si="35"/>
        <v>25</v>
      </c>
      <c r="AD363" s="17">
        <f t="shared" si="36"/>
        <v>116000</v>
      </c>
      <c r="AE363" s="6" t="s">
        <v>6</v>
      </c>
      <c r="AF363" s="17" t="str">
        <f t="shared" si="37"/>
        <v>NO APLICA</v>
      </c>
      <c r="AG363" s="6" t="s">
        <v>400</v>
      </c>
      <c r="AH363" s="39" t="s">
        <v>1342</v>
      </c>
      <c r="AI363" s="22" t="s">
        <v>558</v>
      </c>
      <c r="AJ363" s="174" t="s">
        <v>492</v>
      </c>
    </row>
    <row r="364" spans="1:36" ht="15.45" customHeight="1">
      <c r="A364" s="168">
        <v>56365</v>
      </c>
      <c r="B364" s="39" t="s">
        <v>380</v>
      </c>
      <c r="C364" s="5" t="s">
        <v>246</v>
      </c>
      <c r="D364" s="46" t="s">
        <v>990</v>
      </c>
      <c r="E364" s="28" t="s">
        <v>991</v>
      </c>
      <c r="F364" s="27" t="s">
        <v>992</v>
      </c>
      <c r="G364" s="27">
        <v>994345393</v>
      </c>
      <c r="H364" s="18">
        <v>45615</v>
      </c>
      <c r="I364" s="21">
        <v>0.57638888888888884</v>
      </c>
      <c r="J364" s="6" t="s">
        <v>373</v>
      </c>
      <c r="K364" s="15">
        <f t="shared" si="33"/>
        <v>1</v>
      </c>
      <c r="L364" s="6" t="s">
        <v>398</v>
      </c>
      <c r="M364" s="6" t="s">
        <v>6</v>
      </c>
      <c r="N364" s="6" t="b">
        <f t="shared" si="34"/>
        <v>0</v>
      </c>
      <c r="O364" s="6" t="s">
        <v>2390</v>
      </c>
      <c r="P364" s="6">
        <v>24784103</v>
      </c>
      <c r="Q364" s="6" t="s">
        <v>6</v>
      </c>
      <c r="R364" s="6" t="s">
        <v>2391</v>
      </c>
      <c r="S364" s="16">
        <f t="shared" si="38"/>
        <v>25000</v>
      </c>
      <c r="T364" s="6" t="s">
        <v>400</v>
      </c>
      <c r="U364" s="6" t="s">
        <v>766</v>
      </c>
      <c r="V364" s="6" t="s">
        <v>2392</v>
      </c>
      <c r="W364" s="18">
        <v>45634</v>
      </c>
      <c r="X364" s="78">
        <v>0.81736111111111109</v>
      </c>
      <c r="Y364" s="39" t="s">
        <v>2393</v>
      </c>
      <c r="Z364" s="39" t="s">
        <v>2394</v>
      </c>
      <c r="AA364" s="39" t="s">
        <v>2395</v>
      </c>
      <c r="AB364" s="8">
        <v>961689877</v>
      </c>
      <c r="AC364" s="6">
        <f t="shared" si="35"/>
        <v>20</v>
      </c>
      <c r="AD364" s="17">
        <f t="shared" si="36"/>
        <v>91000</v>
      </c>
      <c r="AE364" s="6" t="s">
        <v>6</v>
      </c>
      <c r="AF364" s="17" t="str">
        <f t="shared" si="37"/>
        <v>NO APLICA</v>
      </c>
      <c r="AG364" s="6" t="s">
        <v>400</v>
      </c>
      <c r="AH364" s="39"/>
      <c r="AI364" s="22" t="s">
        <v>983</v>
      </c>
      <c r="AJ364" s="174" t="s">
        <v>492</v>
      </c>
    </row>
    <row r="365" spans="1:36" ht="15.45" customHeight="1">
      <c r="A365" s="168">
        <v>56366</v>
      </c>
      <c r="B365" s="39" t="s">
        <v>380</v>
      </c>
      <c r="C365" s="5" t="s">
        <v>246</v>
      </c>
      <c r="D365" s="46" t="s">
        <v>2214</v>
      </c>
      <c r="E365" s="28" t="s">
        <v>1089</v>
      </c>
      <c r="F365" s="27" t="s">
        <v>979</v>
      </c>
      <c r="G365" s="27">
        <v>940233947</v>
      </c>
      <c r="H365" s="18">
        <v>45615</v>
      </c>
      <c r="I365" s="21">
        <v>0.57916666666666672</v>
      </c>
      <c r="J365" s="6" t="s">
        <v>373</v>
      </c>
      <c r="K365" s="15">
        <f t="shared" si="33"/>
        <v>1</v>
      </c>
      <c r="L365" s="6" t="s">
        <v>398</v>
      </c>
      <c r="M365" s="6" t="s">
        <v>6</v>
      </c>
      <c r="N365" s="6" t="b">
        <f t="shared" si="34"/>
        <v>0</v>
      </c>
      <c r="O365" s="6" t="s">
        <v>2396</v>
      </c>
      <c r="P365" s="6">
        <v>24784104</v>
      </c>
      <c r="Q365" s="6" t="s">
        <v>6</v>
      </c>
      <c r="R365" s="6" t="s">
        <v>2397</v>
      </c>
      <c r="S365" s="16">
        <f t="shared" si="38"/>
        <v>25000</v>
      </c>
      <c r="T365" s="6" t="s">
        <v>400</v>
      </c>
      <c r="U365" s="6" t="s">
        <v>766</v>
      </c>
      <c r="V365" s="6" t="s">
        <v>2398</v>
      </c>
      <c r="W365" s="18">
        <v>45632</v>
      </c>
      <c r="X365" s="78">
        <v>0.72638888888888886</v>
      </c>
      <c r="Y365" s="39" t="s">
        <v>2399</v>
      </c>
      <c r="Z365" s="39" t="s">
        <v>1862</v>
      </c>
      <c r="AA365" s="39" t="s">
        <v>2400</v>
      </c>
      <c r="AB365" s="8">
        <v>990617961</v>
      </c>
      <c r="AC365" s="6">
        <f t="shared" si="35"/>
        <v>18</v>
      </c>
      <c r="AD365" s="17">
        <f t="shared" si="36"/>
        <v>81000</v>
      </c>
      <c r="AE365" s="6" t="s">
        <v>6</v>
      </c>
      <c r="AF365" s="17" t="str">
        <f t="shared" si="37"/>
        <v>NO APLICA</v>
      </c>
      <c r="AG365" s="6" t="s">
        <v>400</v>
      </c>
      <c r="AH365" s="39"/>
      <c r="AI365" s="22" t="s">
        <v>983</v>
      </c>
      <c r="AJ365" s="174" t="s">
        <v>492</v>
      </c>
    </row>
    <row r="366" spans="1:36" ht="15.45" customHeight="1">
      <c r="A366" s="168">
        <v>56367</v>
      </c>
      <c r="B366" s="8" t="s">
        <v>320</v>
      </c>
      <c r="C366" s="5" t="s">
        <v>321</v>
      </c>
      <c r="D366" s="39" t="s">
        <v>830</v>
      </c>
      <c r="E366" s="6" t="s">
        <v>831</v>
      </c>
      <c r="F366" s="6" t="s">
        <v>832</v>
      </c>
      <c r="G366" s="6">
        <v>998794226</v>
      </c>
      <c r="H366" s="18">
        <v>45615</v>
      </c>
      <c r="I366" s="21">
        <v>0.58472222222222225</v>
      </c>
      <c r="J366" s="6" t="s">
        <v>373</v>
      </c>
      <c r="K366" s="15">
        <f t="shared" si="33"/>
        <v>1</v>
      </c>
      <c r="L366" s="6" t="s">
        <v>398</v>
      </c>
      <c r="M366" s="6" t="s">
        <v>6</v>
      </c>
      <c r="N366" s="6" t="b">
        <f t="shared" si="34"/>
        <v>0</v>
      </c>
      <c r="O366" s="6" t="s">
        <v>2401</v>
      </c>
      <c r="P366" s="6">
        <v>100796068</v>
      </c>
      <c r="Q366" s="6" t="s">
        <v>6</v>
      </c>
      <c r="R366" s="6" t="s">
        <v>2402</v>
      </c>
      <c r="S366" s="16">
        <f t="shared" si="38"/>
        <v>25000</v>
      </c>
      <c r="T366" s="6" t="s">
        <v>400</v>
      </c>
      <c r="U366" s="6" t="s">
        <v>732</v>
      </c>
      <c r="V366" s="6" t="s">
        <v>2403</v>
      </c>
      <c r="W366" s="18">
        <v>45639</v>
      </c>
      <c r="X366" s="78">
        <v>0.84722222222222221</v>
      </c>
      <c r="Y366" s="6" t="s">
        <v>1219</v>
      </c>
      <c r="Z366" s="6" t="s">
        <v>1220</v>
      </c>
      <c r="AA366" s="6" t="s">
        <v>1221</v>
      </c>
      <c r="AB366" s="5">
        <v>963725752</v>
      </c>
      <c r="AC366" s="6">
        <f t="shared" si="35"/>
        <v>25</v>
      </c>
      <c r="AD366" s="17">
        <f t="shared" si="36"/>
        <v>116000</v>
      </c>
      <c r="AE366" s="6" t="s">
        <v>6</v>
      </c>
      <c r="AF366" s="17" t="str">
        <f t="shared" si="37"/>
        <v>NO APLICA</v>
      </c>
      <c r="AG366" s="6" t="s">
        <v>400</v>
      </c>
      <c r="AH366" s="39" t="s">
        <v>1189</v>
      </c>
      <c r="AI366" s="22" t="s">
        <v>558</v>
      </c>
      <c r="AJ366" s="174" t="s">
        <v>492</v>
      </c>
    </row>
    <row r="367" spans="1:36" ht="15.45" customHeight="1">
      <c r="A367" s="168">
        <v>56368</v>
      </c>
      <c r="B367" s="8" t="s">
        <v>320</v>
      </c>
      <c r="C367" s="5" t="s">
        <v>321</v>
      </c>
      <c r="D367" s="39" t="s">
        <v>2404</v>
      </c>
      <c r="E367" s="6" t="s">
        <v>2405</v>
      </c>
      <c r="F367" s="6" t="s">
        <v>2406</v>
      </c>
      <c r="G367" s="6">
        <v>942010990</v>
      </c>
      <c r="H367" s="18">
        <v>45615</v>
      </c>
      <c r="I367" s="21">
        <v>0.58750000000000002</v>
      </c>
      <c r="J367" s="6" t="s">
        <v>373</v>
      </c>
      <c r="K367" s="15">
        <f t="shared" si="33"/>
        <v>1</v>
      </c>
      <c r="L367" s="6" t="s">
        <v>398</v>
      </c>
      <c r="M367" s="6" t="s">
        <v>6</v>
      </c>
      <c r="N367" s="6" t="b">
        <f t="shared" si="34"/>
        <v>0</v>
      </c>
      <c r="O367" s="6" t="s">
        <v>2407</v>
      </c>
      <c r="P367" s="6">
        <v>100796078</v>
      </c>
      <c r="Q367" s="6" t="s">
        <v>6</v>
      </c>
      <c r="R367" s="6" t="s">
        <v>2408</v>
      </c>
      <c r="S367" s="16">
        <f t="shared" si="38"/>
        <v>25000</v>
      </c>
      <c r="T367" s="6" t="s">
        <v>400</v>
      </c>
      <c r="U367" s="6" t="s">
        <v>766</v>
      </c>
      <c r="V367" s="6" t="s">
        <v>2409</v>
      </c>
      <c r="W367" s="18">
        <v>45632</v>
      </c>
      <c r="X367" s="78">
        <v>0.57638888888888884</v>
      </c>
      <c r="Y367" s="39" t="s">
        <v>1524</v>
      </c>
      <c r="Z367" s="39" t="s">
        <v>1525</v>
      </c>
      <c r="AA367" s="39" t="s">
        <v>1526</v>
      </c>
      <c r="AB367" s="8">
        <v>961366634</v>
      </c>
      <c r="AC367" s="6">
        <f t="shared" si="35"/>
        <v>18</v>
      </c>
      <c r="AD367" s="17">
        <f t="shared" si="36"/>
        <v>81000</v>
      </c>
      <c r="AE367" s="6" t="s">
        <v>6</v>
      </c>
      <c r="AF367" s="17" t="str">
        <f t="shared" si="37"/>
        <v>NO APLICA</v>
      </c>
      <c r="AG367" s="6" t="s">
        <v>400</v>
      </c>
      <c r="AH367" s="39"/>
      <c r="AI367" s="22" t="s">
        <v>558</v>
      </c>
      <c r="AJ367" s="174" t="s">
        <v>492</v>
      </c>
    </row>
    <row r="368" spans="1:36" ht="15.45" customHeight="1">
      <c r="A368" s="168">
        <v>56370</v>
      </c>
      <c r="B368" s="39" t="s">
        <v>380</v>
      </c>
      <c r="C368" s="5" t="s">
        <v>246</v>
      </c>
      <c r="D368" s="46" t="s">
        <v>1599</v>
      </c>
      <c r="E368" s="28" t="s">
        <v>1003</v>
      </c>
      <c r="F368" s="27" t="s">
        <v>1173</v>
      </c>
      <c r="G368" s="27">
        <v>942723548</v>
      </c>
      <c r="H368" s="18">
        <v>45615</v>
      </c>
      <c r="I368" s="21">
        <v>0.59305555555555556</v>
      </c>
      <c r="J368" s="6" t="s">
        <v>373</v>
      </c>
      <c r="K368" s="15">
        <f t="shared" si="33"/>
        <v>1</v>
      </c>
      <c r="L368" s="6" t="s">
        <v>398</v>
      </c>
      <c r="M368" s="6" t="s">
        <v>6</v>
      </c>
      <c r="N368" s="6" t="b">
        <f t="shared" si="34"/>
        <v>0</v>
      </c>
      <c r="O368" s="6" t="s">
        <v>2410</v>
      </c>
      <c r="P368" s="6">
        <v>24784131</v>
      </c>
      <c r="Q368" s="6" t="s">
        <v>6</v>
      </c>
      <c r="R368" s="6" t="s">
        <v>2411</v>
      </c>
      <c r="S368" s="16">
        <f t="shared" si="38"/>
        <v>25000</v>
      </c>
      <c r="T368" s="6" t="s">
        <v>400</v>
      </c>
      <c r="U368" s="6" t="s">
        <v>2412</v>
      </c>
      <c r="V368" s="6" t="s">
        <v>2413</v>
      </c>
      <c r="W368" s="18">
        <v>45630</v>
      </c>
      <c r="X368" s="78">
        <v>0.44166666666666665</v>
      </c>
      <c r="Y368" s="6" t="s">
        <v>2414</v>
      </c>
      <c r="Z368" s="39" t="s">
        <v>2415</v>
      </c>
      <c r="AA368" s="39" t="s">
        <v>2416</v>
      </c>
      <c r="AB368" s="8">
        <v>958523939</v>
      </c>
      <c r="AC368" s="6">
        <f t="shared" si="35"/>
        <v>16</v>
      </c>
      <c r="AD368" s="17">
        <f t="shared" si="36"/>
        <v>71000</v>
      </c>
      <c r="AE368" s="6" t="s">
        <v>6</v>
      </c>
      <c r="AF368" s="17" t="str">
        <f t="shared" si="37"/>
        <v>NO APLICA</v>
      </c>
      <c r="AG368" s="6" t="s">
        <v>400</v>
      </c>
      <c r="AH368" s="39"/>
      <c r="AI368" s="22" t="s">
        <v>983</v>
      </c>
      <c r="AJ368" s="174" t="s">
        <v>492</v>
      </c>
    </row>
    <row r="369" spans="1:36" ht="15.45" customHeight="1">
      <c r="A369" s="168">
        <v>56372</v>
      </c>
      <c r="B369" s="39" t="s">
        <v>380</v>
      </c>
      <c r="C369" s="5" t="s">
        <v>246</v>
      </c>
      <c r="D369" s="39" t="s">
        <v>2417</v>
      </c>
      <c r="E369" s="6" t="s">
        <v>2418</v>
      </c>
      <c r="F369" s="6" t="s">
        <v>2419</v>
      </c>
      <c r="G369" s="6">
        <v>982169097</v>
      </c>
      <c r="H369" s="18">
        <v>45615</v>
      </c>
      <c r="I369" s="21">
        <v>0.6020833333333333</v>
      </c>
      <c r="J369" s="6" t="s">
        <v>373</v>
      </c>
      <c r="K369" s="15">
        <f t="shared" si="33"/>
        <v>1</v>
      </c>
      <c r="L369" s="6" t="s">
        <v>398</v>
      </c>
      <c r="M369" s="6" t="s">
        <v>6</v>
      </c>
      <c r="N369" s="6" t="b">
        <f t="shared" si="34"/>
        <v>0</v>
      </c>
      <c r="O369" s="6" t="s">
        <v>2420</v>
      </c>
      <c r="P369" s="6">
        <v>100796095</v>
      </c>
      <c r="Q369" s="6" t="s">
        <v>6</v>
      </c>
      <c r="R369" s="6" t="s">
        <v>2421</v>
      </c>
      <c r="S369" s="16">
        <f t="shared" si="38"/>
        <v>25000</v>
      </c>
      <c r="T369" s="6" t="s">
        <v>400</v>
      </c>
      <c r="U369" s="6" t="s">
        <v>547</v>
      </c>
      <c r="V369" s="6" t="s">
        <v>2422</v>
      </c>
      <c r="W369" s="18"/>
      <c r="X369" s="78"/>
      <c r="Y369" s="39"/>
      <c r="Z369" s="39"/>
      <c r="AA369" s="39"/>
      <c r="AB369" s="8"/>
      <c r="AC369" s="6" t="str">
        <f t="shared" si="35"/>
        <v/>
      </c>
      <c r="AD369" s="23" t="str">
        <f t="shared" si="36"/>
        <v/>
      </c>
      <c r="AE369" s="23"/>
      <c r="AF369" s="17" t="str">
        <f t="shared" si="37"/>
        <v/>
      </c>
      <c r="AG369" s="6"/>
      <c r="AH369" s="39"/>
      <c r="AI369" s="22" t="s">
        <v>983</v>
      </c>
      <c r="AJ369" s="174" t="s">
        <v>492</v>
      </c>
    </row>
    <row r="370" spans="1:36" ht="15.45" customHeight="1">
      <c r="A370" s="168">
        <v>56373</v>
      </c>
      <c r="B370" s="39" t="s">
        <v>380</v>
      </c>
      <c r="C370" s="5" t="s">
        <v>246</v>
      </c>
      <c r="D370" s="39" t="s">
        <v>2423</v>
      </c>
      <c r="E370" s="6" t="s">
        <v>2424</v>
      </c>
      <c r="F370" s="6" t="s">
        <v>2425</v>
      </c>
      <c r="G370" s="6">
        <v>983540097</v>
      </c>
      <c r="H370" s="18">
        <v>45615</v>
      </c>
      <c r="I370" s="21">
        <v>0.61319444444444449</v>
      </c>
      <c r="J370" s="6" t="s">
        <v>373</v>
      </c>
      <c r="K370" s="15">
        <f t="shared" si="33"/>
        <v>1</v>
      </c>
      <c r="L370" s="6" t="s">
        <v>398</v>
      </c>
      <c r="M370" s="6" t="s">
        <v>6</v>
      </c>
      <c r="N370" s="6" t="b">
        <f t="shared" si="34"/>
        <v>0</v>
      </c>
      <c r="O370" s="6" t="s">
        <v>2426</v>
      </c>
      <c r="P370" s="6">
        <v>100796126</v>
      </c>
      <c r="Q370" s="6" t="s">
        <v>6</v>
      </c>
      <c r="R370" s="6" t="s">
        <v>2427</v>
      </c>
      <c r="S370" s="16">
        <f t="shared" si="38"/>
        <v>25000</v>
      </c>
      <c r="T370" s="6" t="s">
        <v>400</v>
      </c>
      <c r="U370" s="6" t="s">
        <v>547</v>
      </c>
      <c r="V370" s="6" t="s">
        <v>2428</v>
      </c>
      <c r="W370" s="18"/>
      <c r="X370" s="78"/>
      <c r="Y370" s="39"/>
      <c r="Z370" s="39"/>
      <c r="AA370" s="39"/>
      <c r="AB370" s="8"/>
      <c r="AC370" s="6" t="str">
        <f t="shared" si="35"/>
        <v/>
      </c>
      <c r="AD370" s="23" t="str">
        <f t="shared" si="36"/>
        <v/>
      </c>
      <c r="AE370" s="23"/>
      <c r="AF370" s="17" t="str">
        <f t="shared" si="37"/>
        <v/>
      </c>
      <c r="AG370" s="6"/>
      <c r="AH370" s="39"/>
      <c r="AI370" s="22" t="s">
        <v>983</v>
      </c>
      <c r="AJ370" s="174" t="s">
        <v>492</v>
      </c>
    </row>
    <row r="371" spans="1:36" ht="15.45" customHeight="1">
      <c r="A371" s="168">
        <v>56374</v>
      </c>
      <c r="B371" s="39" t="s">
        <v>380</v>
      </c>
      <c r="C371" s="5" t="s">
        <v>246</v>
      </c>
      <c r="D371" s="39" t="s">
        <v>2429</v>
      </c>
      <c r="E371" s="6">
        <v>10688421</v>
      </c>
      <c r="F371" s="6" t="s">
        <v>2430</v>
      </c>
      <c r="G371" s="6">
        <v>995997105</v>
      </c>
      <c r="H371" s="18">
        <v>45615</v>
      </c>
      <c r="I371" s="21">
        <v>0.6166666666666667</v>
      </c>
      <c r="J371" s="6" t="s">
        <v>373</v>
      </c>
      <c r="K371" s="15">
        <f t="shared" si="33"/>
        <v>1</v>
      </c>
      <c r="L371" s="6" t="s">
        <v>398</v>
      </c>
      <c r="M371" s="6" t="s">
        <v>6</v>
      </c>
      <c r="N371" s="6" t="b">
        <f t="shared" si="34"/>
        <v>0</v>
      </c>
      <c r="O371" s="6" t="s">
        <v>2431</v>
      </c>
      <c r="P371" s="6">
        <v>100796119</v>
      </c>
      <c r="Q371" s="6" t="s">
        <v>6</v>
      </c>
      <c r="R371" s="6" t="s">
        <v>2432</v>
      </c>
      <c r="S371" s="16">
        <f t="shared" si="38"/>
        <v>25000</v>
      </c>
      <c r="T371" s="6" t="s">
        <v>400</v>
      </c>
      <c r="U371" s="6" t="s">
        <v>547</v>
      </c>
      <c r="V371" s="6" t="s">
        <v>2433</v>
      </c>
      <c r="W371" s="18"/>
      <c r="X371" s="78"/>
      <c r="Y371" s="39"/>
      <c r="Z371" s="39"/>
      <c r="AA371" s="39"/>
      <c r="AB371" s="8"/>
      <c r="AC371" s="6" t="str">
        <f t="shared" si="35"/>
        <v/>
      </c>
      <c r="AD371" s="23" t="str">
        <f t="shared" si="36"/>
        <v/>
      </c>
      <c r="AE371" s="23"/>
      <c r="AF371" s="17" t="str">
        <f t="shared" si="37"/>
        <v/>
      </c>
      <c r="AG371" s="6"/>
      <c r="AH371" s="39"/>
      <c r="AI371" s="22" t="s">
        <v>983</v>
      </c>
      <c r="AJ371" s="174" t="s">
        <v>492</v>
      </c>
    </row>
    <row r="372" spans="1:36" ht="15.45" customHeight="1">
      <c r="A372" s="168">
        <v>56375</v>
      </c>
      <c r="B372" s="39" t="s">
        <v>380</v>
      </c>
      <c r="C372" s="5" t="s">
        <v>246</v>
      </c>
      <c r="D372" s="39" t="s">
        <v>2434</v>
      </c>
      <c r="E372" s="6" t="s">
        <v>2435</v>
      </c>
      <c r="F372" s="6" t="s">
        <v>2436</v>
      </c>
      <c r="G372" s="6">
        <v>944675649</v>
      </c>
      <c r="H372" s="18">
        <v>45615</v>
      </c>
      <c r="I372" s="21">
        <v>0.62083333333333335</v>
      </c>
      <c r="J372" s="6" t="s">
        <v>373</v>
      </c>
      <c r="K372" s="15">
        <f t="shared" si="33"/>
        <v>1</v>
      </c>
      <c r="L372" s="6" t="s">
        <v>398</v>
      </c>
      <c r="M372" s="6" t="s">
        <v>6</v>
      </c>
      <c r="N372" s="6" t="b">
        <f t="shared" si="34"/>
        <v>0</v>
      </c>
      <c r="O372" s="6" t="s">
        <v>2437</v>
      </c>
      <c r="P372" s="6">
        <v>100796124</v>
      </c>
      <c r="Q372" s="6" t="s">
        <v>6</v>
      </c>
      <c r="R372" s="6" t="s">
        <v>2438</v>
      </c>
      <c r="S372" s="16">
        <f t="shared" si="38"/>
        <v>25000</v>
      </c>
      <c r="T372" s="6" t="s">
        <v>400</v>
      </c>
      <c r="U372" s="6" t="s">
        <v>547</v>
      </c>
      <c r="V372" s="6" t="s">
        <v>2439</v>
      </c>
      <c r="W372" s="18"/>
      <c r="X372" s="78"/>
      <c r="Y372" s="39"/>
      <c r="Z372" s="39"/>
      <c r="AA372" s="39"/>
      <c r="AB372" s="8"/>
      <c r="AC372" s="6" t="str">
        <f t="shared" si="35"/>
        <v/>
      </c>
      <c r="AD372" s="23" t="str">
        <f t="shared" si="36"/>
        <v/>
      </c>
      <c r="AE372" s="23"/>
      <c r="AF372" s="17" t="str">
        <f t="shared" si="37"/>
        <v/>
      </c>
      <c r="AG372" s="6"/>
      <c r="AH372" s="39"/>
      <c r="AI372" s="22" t="s">
        <v>983</v>
      </c>
      <c r="AJ372" s="174" t="s">
        <v>492</v>
      </c>
    </row>
    <row r="373" spans="1:36" ht="15.45" customHeight="1">
      <c r="A373" s="168">
        <v>56376</v>
      </c>
      <c r="B373" s="39" t="s">
        <v>380</v>
      </c>
      <c r="C373" s="5" t="s">
        <v>246</v>
      </c>
      <c r="D373" s="39" t="s">
        <v>2440</v>
      </c>
      <c r="E373" s="6">
        <v>1251313</v>
      </c>
      <c r="F373" s="6" t="s">
        <v>2441</v>
      </c>
      <c r="G373" s="6">
        <v>940689383</v>
      </c>
      <c r="H373" s="18">
        <v>45615</v>
      </c>
      <c r="I373" s="21">
        <v>0.62361111111111112</v>
      </c>
      <c r="J373" s="6" t="s">
        <v>373</v>
      </c>
      <c r="K373" s="15">
        <f t="shared" si="33"/>
        <v>1</v>
      </c>
      <c r="L373" s="6" t="s">
        <v>398</v>
      </c>
      <c r="M373" s="6" t="s">
        <v>6</v>
      </c>
      <c r="N373" s="6" t="b">
        <f t="shared" si="34"/>
        <v>0</v>
      </c>
      <c r="O373" s="6" t="s">
        <v>2442</v>
      </c>
      <c r="P373" s="6">
        <v>100796134</v>
      </c>
      <c r="Q373" s="6" t="s">
        <v>6</v>
      </c>
      <c r="R373" s="6" t="s">
        <v>2443</v>
      </c>
      <c r="S373" s="16">
        <f t="shared" si="38"/>
        <v>25000</v>
      </c>
      <c r="T373" s="6" t="s">
        <v>400</v>
      </c>
      <c r="U373" s="6" t="s">
        <v>547</v>
      </c>
      <c r="V373" s="6" t="s">
        <v>2444</v>
      </c>
      <c r="W373" s="18"/>
      <c r="X373" s="78"/>
      <c r="Y373" s="39"/>
      <c r="Z373" s="39"/>
      <c r="AA373" s="39"/>
      <c r="AB373" s="8"/>
      <c r="AC373" s="6" t="str">
        <f t="shared" si="35"/>
        <v/>
      </c>
      <c r="AD373" s="23" t="str">
        <f t="shared" si="36"/>
        <v/>
      </c>
      <c r="AE373" s="23"/>
      <c r="AF373" s="17" t="str">
        <f t="shared" si="37"/>
        <v/>
      </c>
      <c r="AG373" s="6"/>
      <c r="AH373" s="39"/>
      <c r="AI373" s="22" t="s">
        <v>983</v>
      </c>
      <c r="AJ373" s="174" t="s">
        <v>492</v>
      </c>
    </row>
    <row r="374" spans="1:36" ht="15.45" customHeight="1">
      <c r="A374" s="168">
        <v>56381</v>
      </c>
      <c r="B374" s="39" t="s">
        <v>380</v>
      </c>
      <c r="C374" s="5" t="s">
        <v>246</v>
      </c>
      <c r="D374" s="39" t="s">
        <v>2445</v>
      </c>
      <c r="E374" s="6">
        <v>11948432</v>
      </c>
      <c r="F374" s="6" t="s">
        <v>2446</v>
      </c>
      <c r="G374" s="6">
        <v>935214208</v>
      </c>
      <c r="H374" s="18">
        <v>45615</v>
      </c>
      <c r="I374" s="21">
        <v>0.65069444444444446</v>
      </c>
      <c r="J374" s="6" t="s">
        <v>373</v>
      </c>
      <c r="K374" s="15">
        <f t="shared" si="33"/>
        <v>1</v>
      </c>
      <c r="L374" s="6" t="s">
        <v>398</v>
      </c>
      <c r="M374" s="6" t="s">
        <v>6</v>
      </c>
      <c r="N374" s="6" t="b">
        <f t="shared" si="34"/>
        <v>0</v>
      </c>
      <c r="O374" s="6" t="s">
        <v>2447</v>
      </c>
      <c r="P374" s="6">
        <v>100796210</v>
      </c>
      <c r="Q374" s="6" t="s">
        <v>6</v>
      </c>
      <c r="R374" s="6" t="s">
        <v>2448</v>
      </c>
      <c r="S374" s="16">
        <f t="shared" si="38"/>
        <v>25000</v>
      </c>
      <c r="T374" s="6" t="s">
        <v>400</v>
      </c>
      <c r="U374" s="6" t="s">
        <v>547</v>
      </c>
      <c r="V374" s="6" t="s">
        <v>2449</v>
      </c>
      <c r="W374" s="18"/>
      <c r="X374" s="78"/>
      <c r="Y374" s="39"/>
      <c r="Z374" s="39"/>
      <c r="AA374" s="39"/>
      <c r="AB374" s="8"/>
      <c r="AC374" s="6" t="str">
        <f t="shared" si="35"/>
        <v/>
      </c>
      <c r="AD374" s="23" t="str">
        <f t="shared" si="36"/>
        <v/>
      </c>
      <c r="AE374" s="23"/>
      <c r="AF374" s="17" t="str">
        <f t="shared" si="37"/>
        <v/>
      </c>
      <c r="AG374" s="6"/>
      <c r="AH374" s="39"/>
      <c r="AI374" s="22" t="s">
        <v>983</v>
      </c>
      <c r="AJ374" s="174" t="s">
        <v>492</v>
      </c>
    </row>
    <row r="375" spans="1:36" ht="15.45" customHeight="1">
      <c r="A375" s="168">
        <v>56388</v>
      </c>
      <c r="B375" s="39" t="s">
        <v>380</v>
      </c>
      <c r="C375" s="5" t="s">
        <v>246</v>
      </c>
      <c r="D375" s="39" t="s">
        <v>2450</v>
      </c>
      <c r="E375" s="6" t="s">
        <v>2451</v>
      </c>
      <c r="F375" s="6" t="s">
        <v>2452</v>
      </c>
      <c r="G375" s="6">
        <v>932624727</v>
      </c>
      <c r="H375" s="18">
        <v>45615</v>
      </c>
      <c r="I375" s="21">
        <v>0.68819444444444444</v>
      </c>
      <c r="J375" s="6" t="s">
        <v>373</v>
      </c>
      <c r="K375" s="15">
        <f t="shared" si="33"/>
        <v>1</v>
      </c>
      <c r="L375" s="6" t="s">
        <v>398</v>
      </c>
      <c r="M375" s="6" t="s">
        <v>6</v>
      </c>
      <c r="N375" s="6" t="b">
        <f t="shared" si="34"/>
        <v>0</v>
      </c>
      <c r="O375" s="6" t="s">
        <v>2453</v>
      </c>
      <c r="P375" s="6">
        <v>100796272</v>
      </c>
      <c r="Q375" s="6" t="s">
        <v>6</v>
      </c>
      <c r="R375" s="6" t="s">
        <v>2454</v>
      </c>
      <c r="S375" s="16">
        <f t="shared" si="38"/>
        <v>25000</v>
      </c>
      <c r="T375" s="6" t="s">
        <v>400</v>
      </c>
      <c r="U375" s="6" t="s">
        <v>532</v>
      </c>
      <c r="V375" s="6" t="s">
        <v>2455</v>
      </c>
      <c r="W375" s="18"/>
      <c r="X375" s="78"/>
      <c r="Y375" s="39"/>
      <c r="Z375" s="39"/>
      <c r="AA375" s="39"/>
      <c r="AB375" s="8"/>
      <c r="AC375" s="6" t="str">
        <f t="shared" si="35"/>
        <v/>
      </c>
      <c r="AD375" s="23" t="str">
        <f t="shared" si="36"/>
        <v/>
      </c>
      <c r="AE375" s="23"/>
      <c r="AF375" s="17" t="str">
        <f t="shared" si="37"/>
        <v/>
      </c>
      <c r="AG375" s="6"/>
      <c r="AH375" s="39"/>
      <c r="AI375" s="22" t="s">
        <v>983</v>
      </c>
      <c r="AJ375" s="174" t="s">
        <v>492</v>
      </c>
    </row>
    <row r="376" spans="1:36" ht="15.45" customHeight="1">
      <c r="A376" s="168">
        <v>56389</v>
      </c>
      <c r="B376" s="39" t="s">
        <v>380</v>
      </c>
      <c r="C376" s="5" t="s">
        <v>246</v>
      </c>
      <c r="D376" s="46" t="s">
        <v>2311</v>
      </c>
      <c r="E376" s="28" t="s">
        <v>1856</v>
      </c>
      <c r="F376" s="27" t="s">
        <v>1857</v>
      </c>
      <c r="G376" s="27">
        <v>983137351</v>
      </c>
      <c r="H376" s="18">
        <v>45615</v>
      </c>
      <c r="I376" s="21">
        <v>0.69236111111111109</v>
      </c>
      <c r="J376" s="6" t="s">
        <v>373</v>
      </c>
      <c r="K376" s="15">
        <f t="shared" si="33"/>
        <v>1</v>
      </c>
      <c r="L376" s="6" t="s">
        <v>398</v>
      </c>
      <c r="M376" s="6" t="s">
        <v>6</v>
      </c>
      <c r="N376" s="6" t="b">
        <f t="shared" si="34"/>
        <v>0</v>
      </c>
      <c r="O376" s="6" t="s">
        <v>2456</v>
      </c>
      <c r="P376" s="6">
        <v>100796273</v>
      </c>
      <c r="Q376" s="6" t="s">
        <v>6</v>
      </c>
      <c r="R376" s="6" t="s">
        <v>2457</v>
      </c>
      <c r="S376" s="16">
        <f t="shared" si="38"/>
        <v>25000</v>
      </c>
      <c r="T376" s="6" t="s">
        <v>400</v>
      </c>
      <c r="U376" s="6" t="s">
        <v>532</v>
      </c>
      <c r="V376" s="6" t="s">
        <v>2458</v>
      </c>
      <c r="W376" s="18"/>
      <c r="X376" s="78"/>
      <c r="Y376" s="39"/>
      <c r="Z376" s="39"/>
      <c r="AA376" s="39"/>
      <c r="AB376" s="8"/>
      <c r="AC376" s="6" t="str">
        <f t="shared" si="35"/>
        <v/>
      </c>
      <c r="AD376" s="23" t="str">
        <f t="shared" si="36"/>
        <v/>
      </c>
      <c r="AE376" s="23"/>
      <c r="AF376" s="17" t="str">
        <f t="shared" si="37"/>
        <v/>
      </c>
      <c r="AG376" s="6"/>
      <c r="AH376" s="39"/>
      <c r="AI376" s="22" t="s">
        <v>983</v>
      </c>
      <c r="AJ376" s="174" t="s">
        <v>492</v>
      </c>
    </row>
    <row r="377" spans="1:36" ht="15.45" customHeight="1">
      <c r="A377" s="168">
        <v>56390</v>
      </c>
      <c r="B377" s="39" t="s">
        <v>380</v>
      </c>
      <c r="C377" s="5" t="s">
        <v>246</v>
      </c>
      <c r="D377" s="46" t="s">
        <v>817</v>
      </c>
      <c r="E377" s="28" t="s">
        <v>818</v>
      </c>
      <c r="F377" s="27" t="s">
        <v>819</v>
      </c>
      <c r="G377" s="27">
        <v>955172412</v>
      </c>
      <c r="H377" s="18">
        <v>45615</v>
      </c>
      <c r="I377" s="21">
        <v>0.69374999999999998</v>
      </c>
      <c r="J377" s="6" t="s">
        <v>373</v>
      </c>
      <c r="K377" s="15">
        <f t="shared" si="33"/>
        <v>1</v>
      </c>
      <c r="L377" s="6" t="s">
        <v>398</v>
      </c>
      <c r="M377" s="6" t="s">
        <v>6</v>
      </c>
      <c r="N377" s="6" t="b">
        <f t="shared" si="34"/>
        <v>0</v>
      </c>
      <c r="O377" s="6" t="s">
        <v>2459</v>
      </c>
      <c r="P377" s="6">
        <v>100796275</v>
      </c>
      <c r="Q377" s="6" t="s">
        <v>6</v>
      </c>
      <c r="R377" s="6" t="s">
        <v>2460</v>
      </c>
      <c r="S377" s="16">
        <f t="shared" si="38"/>
        <v>25000</v>
      </c>
      <c r="T377" s="6" t="s">
        <v>400</v>
      </c>
      <c r="U377" s="6" t="s">
        <v>532</v>
      </c>
      <c r="V377" s="6" t="s">
        <v>2461</v>
      </c>
      <c r="W377" s="18"/>
      <c r="X377" s="78"/>
      <c r="Y377" s="39"/>
      <c r="Z377" s="39"/>
      <c r="AA377" s="39"/>
      <c r="AB377" s="8"/>
      <c r="AC377" s="6" t="str">
        <f t="shared" si="35"/>
        <v/>
      </c>
      <c r="AD377" s="23" t="str">
        <f t="shared" si="36"/>
        <v/>
      </c>
      <c r="AE377" s="23"/>
      <c r="AF377" s="17" t="str">
        <f t="shared" si="37"/>
        <v/>
      </c>
      <c r="AG377" s="6"/>
      <c r="AH377" s="39"/>
      <c r="AI377" s="22" t="s">
        <v>983</v>
      </c>
      <c r="AJ377" s="174" t="s">
        <v>492</v>
      </c>
    </row>
    <row r="378" spans="1:36" ht="15.45" customHeight="1">
      <c r="A378" s="168">
        <v>56391</v>
      </c>
      <c r="B378" s="39" t="s">
        <v>380</v>
      </c>
      <c r="C378" s="5" t="s">
        <v>246</v>
      </c>
      <c r="D378" s="46" t="s">
        <v>2323</v>
      </c>
      <c r="E378" s="28" t="s">
        <v>2324</v>
      </c>
      <c r="F378" s="27" t="s">
        <v>2325</v>
      </c>
      <c r="G378" s="27">
        <v>941681899</v>
      </c>
      <c r="H378" s="18">
        <v>45615</v>
      </c>
      <c r="I378" s="21">
        <v>0.70763888888888893</v>
      </c>
      <c r="J378" s="6" t="s">
        <v>373</v>
      </c>
      <c r="K378" s="15">
        <f t="shared" si="33"/>
        <v>1</v>
      </c>
      <c r="L378" s="6" t="s">
        <v>398</v>
      </c>
      <c r="M378" s="6" t="s">
        <v>6</v>
      </c>
      <c r="N378" s="6" t="b">
        <f t="shared" si="34"/>
        <v>0</v>
      </c>
      <c r="O378" s="6" t="s">
        <v>2462</v>
      </c>
      <c r="P378" s="6" t="s">
        <v>2463</v>
      </c>
      <c r="Q378" s="6" t="s">
        <v>6</v>
      </c>
      <c r="R378" s="6" t="s">
        <v>2464</v>
      </c>
      <c r="S378" s="16">
        <f t="shared" si="38"/>
        <v>25000</v>
      </c>
      <c r="T378" s="6" t="s">
        <v>400</v>
      </c>
      <c r="U378" s="6" t="s">
        <v>2465</v>
      </c>
      <c r="V378" s="6" t="s">
        <v>2466</v>
      </c>
      <c r="W378" s="18"/>
      <c r="X378" s="78"/>
      <c r="Y378" s="39"/>
      <c r="Z378" s="39"/>
      <c r="AA378" s="39"/>
      <c r="AB378" s="8"/>
      <c r="AC378" s="6" t="str">
        <f t="shared" si="35"/>
        <v/>
      </c>
      <c r="AD378" s="23" t="str">
        <f t="shared" si="36"/>
        <v/>
      </c>
      <c r="AE378" s="23"/>
      <c r="AF378" s="17" t="str">
        <f t="shared" si="37"/>
        <v/>
      </c>
      <c r="AG378" s="6"/>
      <c r="AH378" s="39"/>
      <c r="AI378" s="22" t="s">
        <v>983</v>
      </c>
      <c r="AJ378" s="174" t="s">
        <v>492</v>
      </c>
    </row>
    <row r="379" spans="1:36" ht="15.45" customHeight="1">
      <c r="A379" s="168">
        <v>56392</v>
      </c>
      <c r="B379" s="39" t="s">
        <v>380</v>
      </c>
      <c r="C379" s="5" t="s">
        <v>246</v>
      </c>
      <c r="D379" s="46" t="s">
        <v>1452</v>
      </c>
      <c r="E379" s="28" t="s">
        <v>2329</v>
      </c>
      <c r="F379" s="27" t="s">
        <v>1454</v>
      </c>
      <c r="G379" s="27">
        <v>964284814</v>
      </c>
      <c r="H379" s="18">
        <v>45615</v>
      </c>
      <c r="I379" s="21">
        <v>0.70972222222222225</v>
      </c>
      <c r="J379" s="6" t="s">
        <v>373</v>
      </c>
      <c r="K379" s="15">
        <f t="shared" si="33"/>
        <v>1</v>
      </c>
      <c r="L379" s="6" t="s">
        <v>398</v>
      </c>
      <c r="M379" s="6" t="s">
        <v>6</v>
      </c>
      <c r="N379" s="6" t="b">
        <f t="shared" si="34"/>
        <v>0</v>
      </c>
      <c r="O379" s="6" t="s">
        <v>2467</v>
      </c>
      <c r="P379" s="6" t="s">
        <v>2468</v>
      </c>
      <c r="Q379" s="6" t="s">
        <v>6</v>
      </c>
      <c r="R379" s="6" t="s">
        <v>2469</v>
      </c>
      <c r="S379" s="16">
        <f t="shared" si="38"/>
        <v>25000</v>
      </c>
      <c r="T379" s="6" t="s">
        <v>400</v>
      </c>
      <c r="U379" s="6" t="s">
        <v>532</v>
      </c>
      <c r="V379" s="6" t="s">
        <v>2470</v>
      </c>
      <c r="W379" s="18"/>
      <c r="X379" s="78"/>
      <c r="Y379" s="39"/>
      <c r="Z379" s="39"/>
      <c r="AA379" s="39"/>
      <c r="AB379" s="8"/>
      <c r="AC379" s="6" t="str">
        <f t="shared" si="35"/>
        <v/>
      </c>
      <c r="AD379" s="23" t="str">
        <f t="shared" si="36"/>
        <v/>
      </c>
      <c r="AE379" s="23"/>
      <c r="AF379" s="17" t="str">
        <f t="shared" si="37"/>
        <v/>
      </c>
      <c r="AG379" s="6"/>
      <c r="AH379" s="39"/>
      <c r="AI379" s="22" t="s">
        <v>983</v>
      </c>
      <c r="AJ379" s="174" t="s">
        <v>492</v>
      </c>
    </row>
    <row r="380" spans="1:36" ht="15.45" customHeight="1">
      <c r="A380" s="168">
        <v>56393</v>
      </c>
      <c r="B380" s="39" t="s">
        <v>380</v>
      </c>
      <c r="C380" s="5" t="s">
        <v>246</v>
      </c>
      <c r="D380" s="46" t="s">
        <v>961</v>
      </c>
      <c r="E380" s="28" t="s">
        <v>699</v>
      </c>
      <c r="F380" s="27" t="s">
        <v>700</v>
      </c>
      <c r="G380" s="27">
        <v>947974081</v>
      </c>
      <c r="H380" s="18">
        <v>45615</v>
      </c>
      <c r="I380" s="21">
        <v>0.71319444444444446</v>
      </c>
      <c r="J380" s="6" t="s">
        <v>373</v>
      </c>
      <c r="K380" s="15">
        <f t="shared" si="33"/>
        <v>1</v>
      </c>
      <c r="L380" s="6" t="s">
        <v>398</v>
      </c>
      <c r="M380" s="6" t="s">
        <v>6</v>
      </c>
      <c r="N380" s="6" t="b">
        <f t="shared" si="34"/>
        <v>0</v>
      </c>
      <c r="O380" s="6" t="s">
        <v>2471</v>
      </c>
      <c r="P380" s="6">
        <v>100796289</v>
      </c>
      <c r="Q380" s="6" t="s">
        <v>6</v>
      </c>
      <c r="R380" s="6" t="s">
        <v>2472</v>
      </c>
      <c r="S380" s="16">
        <f t="shared" si="38"/>
        <v>25000</v>
      </c>
      <c r="T380" s="6" t="s">
        <v>400</v>
      </c>
      <c r="U380" s="6" t="s">
        <v>532</v>
      </c>
      <c r="V380" s="6" t="s">
        <v>2473</v>
      </c>
      <c r="W380" s="18"/>
      <c r="X380" s="78"/>
      <c r="Y380" s="39"/>
      <c r="Z380" s="39"/>
      <c r="AA380" s="39"/>
      <c r="AB380" s="8"/>
      <c r="AC380" s="6" t="str">
        <f t="shared" si="35"/>
        <v/>
      </c>
      <c r="AD380" s="23" t="str">
        <f t="shared" si="36"/>
        <v/>
      </c>
      <c r="AE380" s="23"/>
      <c r="AF380" s="17" t="str">
        <f t="shared" si="37"/>
        <v/>
      </c>
      <c r="AG380" s="6"/>
      <c r="AH380" s="39"/>
      <c r="AI380" s="22" t="s">
        <v>983</v>
      </c>
      <c r="AJ380" s="174" t="s">
        <v>492</v>
      </c>
    </row>
    <row r="381" spans="1:36" ht="15.45" customHeight="1">
      <c r="A381" s="168">
        <v>56396</v>
      </c>
      <c r="B381" s="39" t="s">
        <v>380</v>
      </c>
      <c r="C381" s="5" t="s">
        <v>246</v>
      </c>
      <c r="D381" s="46" t="s">
        <v>1855</v>
      </c>
      <c r="E381" s="28" t="s">
        <v>2318</v>
      </c>
      <c r="F381" s="27" t="s">
        <v>2319</v>
      </c>
      <c r="G381" s="27">
        <v>957418555</v>
      </c>
      <c r="H381" s="18">
        <v>45615</v>
      </c>
      <c r="I381" s="21">
        <v>0.71944444444444444</v>
      </c>
      <c r="J381" s="6" t="s">
        <v>373</v>
      </c>
      <c r="K381" s="15">
        <f t="shared" si="33"/>
        <v>1</v>
      </c>
      <c r="L381" s="6" t="s">
        <v>398</v>
      </c>
      <c r="M381" s="6" t="s">
        <v>6</v>
      </c>
      <c r="N381" s="6" t="b">
        <f t="shared" si="34"/>
        <v>0</v>
      </c>
      <c r="O381" s="6" t="s">
        <v>2474</v>
      </c>
      <c r="P381" s="6">
        <v>100796298</v>
      </c>
      <c r="Q381" s="6" t="s">
        <v>6</v>
      </c>
      <c r="R381" s="6" t="s">
        <v>2475</v>
      </c>
      <c r="S381" s="16">
        <f t="shared" si="38"/>
        <v>25000</v>
      </c>
      <c r="T381" s="6" t="s">
        <v>400</v>
      </c>
      <c r="U381" s="6" t="s">
        <v>532</v>
      </c>
      <c r="V381" s="6" t="s">
        <v>2476</v>
      </c>
      <c r="W381" s="18"/>
      <c r="X381" s="78"/>
      <c r="Y381" s="39"/>
      <c r="Z381" s="39"/>
      <c r="AA381" s="39"/>
      <c r="AB381" s="8"/>
      <c r="AC381" s="6" t="str">
        <f t="shared" si="35"/>
        <v/>
      </c>
      <c r="AD381" s="23" t="str">
        <f t="shared" si="36"/>
        <v/>
      </c>
      <c r="AE381" s="23"/>
      <c r="AF381" s="17" t="str">
        <f t="shared" si="37"/>
        <v/>
      </c>
      <c r="AG381" s="6"/>
      <c r="AH381" s="39"/>
      <c r="AI381" s="22" t="s">
        <v>983</v>
      </c>
      <c r="AJ381" s="174" t="s">
        <v>492</v>
      </c>
    </row>
    <row r="382" spans="1:36" ht="15.45" customHeight="1">
      <c r="A382" s="168">
        <v>56397</v>
      </c>
      <c r="B382" s="8" t="s">
        <v>320</v>
      </c>
      <c r="C382" s="5" t="s">
        <v>321</v>
      </c>
      <c r="D382" s="46" t="s">
        <v>667</v>
      </c>
      <c r="E382" s="28" t="s">
        <v>668</v>
      </c>
      <c r="F382" s="27" t="s">
        <v>669</v>
      </c>
      <c r="G382" s="27">
        <v>974317393</v>
      </c>
      <c r="H382" s="18">
        <v>45615</v>
      </c>
      <c r="I382" s="21">
        <v>0.72569444444444442</v>
      </c>
      <c r="J382" s="6" t="s">
        <v>373</v>
      </c>
      <c r="K382" s="15">
        <f t="shared" si="33"/>
        <v>1</v>
      </c>
      <c r="L382" s="6" t="s">
        <v>398</v>
      </c>
      <c r="M382" s="6" t="s">
        <v>6</v>
      </c>
      <c r="N382" s="6" t="b">
        <f t="shared" si="34"/>
        <v>0</v>
      </c>
      <c r="O382" s="6" t="s">
        <v>2477</v>
      </c>
      <c r="P382" s="6">
        <v>100796304</v>
      </c>
      <c r="Q382" s="6" t="s">
        <v>6</v>
      </c>
      <c r="R382" s="6" t="s">
        <v>2478</v>
      </c>
      <c r="S382" s="16">
        <f t="shared" si="38"/>
        <v>25000</v>
      </c>
      <c r="T382" s="6" t="s">
        <v>400</v>
      </c>
      <c r="U382" s="6" t="s">
        <v>2050</v>
      </c>
      <c r="V382" s="6" t="s">
        <v>2479</v>
      </c>
      <c r="W382" s="18">
        <v>45639</v>
      </c>
      <c r="X382" s="78">
        <v>0.84583333333333333</v>
      </c>
      <c r="Y382" s="6" t="s">
        <v>1225</v>
      </c>
      <c r="Z382" s="6" t="s">
        <v>1226</v>
      </c>
      <c r="AA382" s="6" t="s">
        <v>1227</v>
      </c>
      <c r="AB382" s="5">
        <v>940579204</v>
      </c>
      <c r="AC382" s="6">
        <f t="shared" si="35"/>
        <v>25</v>
      </c>
      <c r="AD382" s="17">
        <f t="shared" si="36"/>
        <v>116000</v>
      </c>
      <c r="AE382" s="6" t="s">
        <v>6</v>
      </c>
      <c r="AF382" s="17" t="str">
        <f t="shared" si="37"/>
        <v>NO APLICA</v>
      </c>
      <c r="AG382" s="6" t="s">
        <v>400</v>
      </c>
      <c r="AH382" s="39" t="s">
        <v>1189</v>
      </c>
      <c r="AI382" s="22" t="s">
        <v>558</v>
      </c>
      <c r="AJ382" s="174" t="s">
        <v>492</v>
      </c>
    </row>
    <row r="383" spans="1:36" ht="15.45" customHeight="1">
      <c r="A383" s="168">
        <v>56398</v>
      </c>
      <c r="B383" s="8" t="s">
        <v>320</v>
      </c>
      <c r="C383" s="5" t="s">
        <v>321</v>
      </c>
      <c r="D383" s="46" t="s">
        <v>2247</v>
      </c>
      <c r="E383" s="28" t="s">
        <v>2248</v>
      </c>
      <c r="F383" s="27" t="s">
        <v>2249</v>
      </c>
      <c r="G383" s="27">
        <v>989385797</v>
      </c>
      <c r="H383" s="18">
        <v>45615</v>
      </c>
      <c r="I383" s="21">
        <v>0.73333333333333328</v>
      </c>
      <c r="J383" s="6" t="s">
        <v>373</v>
      </c>
      <c r="K383" s="15">
        <f t="shared" si="33"/>
        <v>1</v>
      </c>
      <c r="L383" s="6" t="s">
        <v>398</v>
      </c>
      <c r="M383" s="6" t="s">
        <v>6</v>
      </c>
      <c r="N383" s="6" t="b">
        <f t="shared" si="34"/>
        <v>0</v>
      </c>
      <c r="O383" s="6" t="s">
        <v>2480</v>
      </c>
      <c r="P383" s="6">
        <v>100796309</v>
      </c>
      <c r="Q383" s="6" t="s">
        <v>6</v>
      </c>
      <c r="R383" s="6" t="s">
        <v>2481</v>
      </c>
      <c r="S383" s="16">
        <f t="shared" si="38"/>
        <v>25000</v>
      </c>
      <c r="T383" s="6" t="s">
        <v>400</v>
      </c>
      <c r="U383" s="6" t="s">
        <v>2050</v>
      </c>
      <c r="V383" s="6" t="s">
        <v>2482</v>
      </c>
      <c r="W383" s="18">
        <v>45639</v>
      </c>
      <c r="X383" s="78">
        <v>0.84375</v>
      </c>
      <c r="Y383" s="6" t="s">
        <v>2483</v>
      </c>
      <c r="Z383" s="6" t="s">
        <v>2484</v>
      </c>
      <c r="AA383" s="6" t="s">
        <v>2485</v>
      </c>
      <c r="AB383" s="5">
        <v>930554567</v>
      </c>
      <c r="AC383" s="6">
        <f t="shared" si="35"/>
        <v>25</v>
      </c>
      <c r="AD383" s="17">
        <f t="shared" si="36"/>
        <v>116000</v>
      </c>
      <c r="AE383" s="6" t="s">
        <v>6</v>
      </c>
      <c r="AF383" s="17" t="str">
        <f t="shared" si="37"/>
        <v>NO APLICA</v>
      </c>
      <c r="AG383" s="6" t="s">
        <v>400</v>
      </c>
      <c r="AH383" s="39" t="s">
        <v>1189</v>
      </c>
      <c r="AI383" s="22" t="s">
        <v>558</v>
      </c>
      <c r="AJ383" s="174" t="s">
        <v>492</v>
      </c>
    </row>
    <row r="384" spans="1:36" ht="15.45" customHeight="1">
      <c r="A384" s="168">
        <v>56399</v>
      </c>
      <c r="B384" s="8" t="s">
        <v>320</v>
      </c>
      <c r="C384" s="5" t="s">
        <v>321</v>
      </c>
      <c r="D384" s="46" t="s">
        <v>635</v>
      </c>
      <c r="E384" s="28" t="s">
        <v>636</v>
      </c>
      <c r="F384" s="27" t="s">
        <v>637</v>
      </c>
      <c r="G384" s="27">
        <v>988364635</v>
      </c>
      <c r="H384" s="18">
        <v>45615</v>
      </c>
      <c r="I384" s="21">
        <v>0.74027777777777781</v>
      </c>
      <c r="J384" s="6" t="s">
        <v>373</v>
      </c>
      <c r="K384" s="15">
        <f t="shared" si="33"/>
        <v>1</v>
      </c>
      <c r="L384" s="6" t="s">
        <v>398</v>
      </c>
      <c r="M384" s="6" t="s">
        <v>6</v>
      </c>
      <c r="N384" s="6" t="b">
        <f t="shared" si="34"/>
        <v>0</v>
      </c>
      <c r="O384" s="6" t="s">
        <v>2486</v>
      </c>
      <c r="P384" s="6">
        <v>100796331</v>
      </c>
      <c r="Q384" s="6" t="s">
        <v>6</v>
      </c>
      <c r="R384" s="6" t="s">
        <v>2487</v>
      </c>
      <c r="S384" s="16">
        <f t="shared" si="38"/>
        <v>25000</v>
      </c>
      <c r="T384" s="6" t="s">
        <v>400</v>
      </c>
      <c r="U384" s="6" t="s">
        <v>2050</v>
      </c>
      <c r="V384" s="6" t="s">
        <v>2488</v>
      </c>
      <c r="W384" s="18">
        <v>45639</v>
      </c>
      <c r="X384" s="78">
        <v>0.84166666666666667</v>
      </c>
      <c r="Y384" s="6" t="s">
        <v>1234</v>
      </c>
      <c r="Z384" s="6" t="s">
        <v>1235</v>
      </c>
      <c r="AA384" s="6" t="s">
        <v>1236</v>
      </c>
      <c r="AB384" s="6">
        <v>957142300</v>
      </c>
      <c r="AC384" s="6">
        <f t="shared" si="35"/>
        <v>25</v>
      </c>
      <c r="AD384" s="17">
        <f t="shared" si="36"/>
        <v>116000</v>
      </c>
      <c r="AE384" s="6" t="s">
        <v>6</v>
      </c>
      <c r="AF384" s="17" t="str">
        <f t="shared" si="37"/>
        <v>NO APLICA</v>
      </c>
      <c r="AG384" s="6" t="s">
        <v>400</v>
      </c>
      <c r="AH384" s="39" t="s">
        <v>1189</v>
      </c>
      <c r="AI384" s="22" t="s">
        <v>558</v>
      </c>
      <c r="AJ384" s="174" t="s">
        <v>492</v>
      </c>
    </row>
    <row r="385" spans="1:36" ht="15.45" customHeight="1">
      <c r="A385" s="168">
        <v>56400</v>
      </c>
      <c r="B385" s="8" t="s">
        <v>320</v>
      </c>
      <c r="C385" s="5" t="s">
        <v>321</v>
      </c>
      <c r="D385" s="46" t="s">
        <v>559</v>
      </c>
      <c r="E385" s="28" t="s">
        <v>560</v>
      </c>
      <c r="F385" s="27" t="s">
        <v>561</v>
      </c>
      <c r="G385" s="27">
        <v>956055766</v>
      </c>
      <c r="H385" s="18">
        <v>45615</v>
      </c>
      <c r="I385" s="21">
        <v>0.74444444444444446</v>
      </c>
      <c r="J385" s="6" t="s">
        <v>373</v>
      </c>
      <c r="K385" s="15">
        <f t="shared" si="33"/>
        <v>1</v>
      </c>
      <c r="L385" s="6" t="s">
        <v>398</v>
      </c>
      <c r="M385" s="6" t="s">
        <v>6</v>
      </c>
      <c r="N385" s="6" t="b">
        <f t="shared" si="34"/>
        <v>0</v>
      </c>
      <c r="O385" s="6" t="s">
        <v>2489</v>
      </c>
      <c r="P385" s="6">
        <v>100796344</v>
      </c>
      <c r="Q385" s="6" t="s">
        <v>6</v>
      </c>
      <c r="R385" s="6" t="s">
        <v>2490</v>
      </c>
      <c r="S385" s="16">
        <f t="shared" si="38"/>
        <v>25000</v>
      </c>
      <c r="T385" s="6" t="s">
        <v>400</v>
      </c>
      <c r="U385" s="6" t="s">
        <v>2158</v>
      </c>
      <c r="V385" s="6" t="s">
        <v>2491</v>
      </c>
      <c r="W385" s="18">
        <v>45632</v>
      </c>
      <c r="X385" s="78">
        <v>0.56458333333333333</v>
      </c>
      <c r="Y385" s="6" t="s">
        <v>2492</v>
      </c>
      <c r="Z385" s="6" t="s">
        <v>2493</v>
      </c>
      <c r="AA385" s="6" t="s">
        <v>2494</v>
      </c>
      <c r="AB385" s="6">
        <v>988681838</v>
      </c>
      <c r="AC385" s="6">
        <f t="shared" si="35"/>
        <v>18</v>
      </c>
      <c r="AD385" s="17">
        <f t="shared" si="36"/>
        <v>81000</v>
      </c>
      <c r="AE385" s="6" t="s">
        <v>6</v>
      </c>
      <c r="AF385" s="17" t="str">
        <f t="shared" si="37"/>
        <v>NO APLICA</v>
      </c>
      <c r="AG385" s="6" t="s">
        <v>400</v>
      </c>
      <c r="AH385" s="39"/>
      <c r="AI385" s="22" t="s">
        <v>558</v>
      </c>
      <c r="AJ385" s="174" t="s">
        <v>492</v>
      </c>
    </row>
    <row r="386" spans="1:36" ht="15.45" customHeight="1">
      <c r="A386" s="168">
        <v>56401</v>
      </c>
      <c r="B386" s="8" t="s">
        <v>320</v>
      </c>
      <c r="C386" s="5" t="s">
        <v>321</v>
      </c>
      <c r="D386" s="39" t="s">
        <v>568</v>
      </c>
      <c r="E386" s="6" t="s">
        <v>569</v>
      </c>
      <c r="F386" s="6" t="s">
        <v>570</v>
      </c>
      <c r="G386" s="6">
        <v>947401808</v>
      </c>
      <c r="H386" s="18">
        <v>45615</v>
      </c>
      <c r="I386" s="21">
        <v>0.74861111111111112</v>
      </c>
      <c r="J386" s="6" t="s">
        <v>373</v>
      </c>
      <c r="K386" s="15">
        <f t="shared" ref="K386:K449" si="39">IF(J386&lt;&gt;"",1,"")</f>
        <v>1</v>
      </c>
      <c r="L386" s="6" t="s">
        <v>398</v>
      </c>
      <c r="M386" s="6" t="s">
        <v>6</v>
      </c>
      <c r="N386" s="6" t="b">
        <f t="shared" ref="N386:N449" si="40">COUNTIF($O$1:$O$1172,O386)&gt;1</f>
        <v>0</v>
      </c>
      <c r="O386" s="6" t="s">
        <v>2495</v>
      </c>
      <c r="P386" s="6">
        <v>100796353</v>
      </c>
      <c r="Q386" s="6" t="s">
        <v>6</v>
      </c>
      <c r="R386" s="6" t="s">
        <v>2496</v>
      </c>
      <c r="S386" s="16">
        <f t="shared" si="38"/>
        <v>25000</v>
      </c>
      <c r="T386" s="6" t="s">
        <v>400</v>
      </c>
      <c r="U386" s="6" t="s">
        <v>2158</v>
      </c>
      <c r="V386" s="6" t="s">
        <v>2497</v>
      </c>
      <c r="W386" s="18">
        <v>45632</v>
      </c>
      <c r="X386" s="78">
        <v>0.55625000000000002</v>
      </c>
      <c r="Y386" s="6" t="s">
        <v>2498</v>
      </c>
      <c r="Z386" s="6" t="s">
        <v>2499</v>
      </c>
      <c r="AA386" s="6" t="s">
        <v>2500</v>
      </c>
      <c r="AB386" s="6">
        <v>932350612</v>
      </c>
      <c r="AC386" s="6">
        <f t="shared" ref="AC386:AC405" si="41">IF(AND(W386&lt;&gt;"",H386&lt;&gt;"",ISNUMBER(W386-H386)),W386-H386+1,"")</f>
        <v>18</v>
      </c>
      <c r="AD386" s="17">
        <f t="shared" ref="AD386:AD405" si="42">IF(AC386&lt;=0, "ERROR EN DÍA DE SALIDA",
    IF(AC386="", "",
        IF(OR(J386="1X40 RF VACIO", J386="1X40 DRY VACIO"),
            IF(L386="CUSTODIA",
                IF(AC386&lt;=5, 25000,
                    IF(AC386&gt;5, IF(AC386&lt;=8, 25000 + 2000*(AC386 - 5), 31000 + 5000*(AC386-8)), "")
                ),
                IF(OR(L386="TRASPASO",L386="MOVIMIENTO"), 18000, "")
            ),
            IF(OR(J386="1X20 RF VACIO", J386="1X20 DRY VACIO", J386="ISOTANK"),
                IF(L386="CUSTODIA",
                    IF(AC386&lt;=5, 18000,
                        IF(AC386&gt;5, IF(AC386&lt;=8, 18000 + 2000*(AC386 - 5), 24000 + 5000*(AC386-8)), "")
                    ),
                    IF(OR(L386="TRASPASO",L386="MOVIMIENTO"), 15000, "Error en tipo de acción")
                ),
                IF(AND(OR(J386="PALLET", J386="CAJON"), L386="CUSTODIA", AC386&lt;=5),
                    IF(M386="SI (XL)", 7000*K386,
                        IF(M386="SI (XXL)", 9000*K386, 5000*K386)
                    ),
                    IF(AND(OR(J386="PALLET", J386="CAJON"), L386="CUSTODIA", AC386&gt;5),
                        IF(M386="SI (XL)", (7000 + 1000*(AC386 - 5))*K386,
                            IF(M386="SI (XXL)", (9000 + 1000*(AC386 - 5))*K386, (5000 + 1000*(AC386 - 5))*K386)
                        ),
                        IF(AND(OR(J386="PALLET", J386="CAJON"),OR(L386="TRASPASO",L386="MOVIMIENTO")),
                            IF(M386="SI (XL)", 5000*K386,
                                IF(M386="SI (XXL)", 7000*K386, 3500*K386)
                            ),
                            ""
                        )
                    )
                )
            )
        )
    )
)</f>
        <v>81000</v>
      </c>
      <c r="AE386" s="6" t="s">
        <v>6</v>
      </c>
      <c r="AF386" s="17" t="str">
        <f t="shared" si="37"/>
        <v>NO APLICA</v>
      </c>
      <c r="AG386" s="6" t="s">
        <v>400</v>
      </c>
      <c r="AH386" s="39"/>
      <c r="AI386" s="22" t="s">
        <v>558</v>
      </c>
      <c r="AJ386" s="174" t="s">
        <v>492</v>
      </c>
    </row>
    <row r="387" spans="1:36" ht="15.45" customHeight="1">
      <c r="A387" s="168">
        <v>56404</v>
      </c>
      <c r="B387" s="8" t="s">
        <v>320</v>
      </c>
      <c r="C387" s="5" t="s">
        <v>321</v>
      </c>
      <c r="D387" s="46" t="s">
        <v>2501</v>
      </c>
      <c r="E387" s="28" t="s">
        <v>2502</v>
      </c>
      <c r="F387" s="27" t="s">
        <v>2503</v>
      </c>
      <c r="G387" s="27">
        <v>983262493</v>
      </c>
      <c r="H387" s="18">
        <v>45615</v>
      </c>
      <c r="I387" s="21">
        <v>0.77500000000000002</v>
      </c>
      <c r="J387" s="6" t="s">
        <v>373</v>
      </c>
      <c r="K387" s="15">
        <f t="shared" si="39"/>
        <v>1</v>
      </c>
      <c r="L387" s="6" t="s">
        <v>398</v>
      </c>
      <c r="M387" s="6" t="s">
        <v>6</v>
      </c>
      <c r="N387" s="6" t="b">
        <f t="shared" si="40"/>
        <v>0</v>
      </c>
      <c r="O387" s="6" t="s">
        <v>2504</v>
      </c>
      <c r="P387" s="6">
        <v>100796374</v>
      </c>
      <c r="Q387" s="6" t="s">
        <v>6</v>
      </c>
      <c r="R387" s="6" t="s">
        <v>2505</v>
      </c>
      <c r="S387" s="16">
        <f t="shared" si="38"/>
        <v>25000</v>
      </c>
      <c r="T387" s="6" t="s">
        <v>400</v>
      </c>
      <c r="U387" s="6" t="s">
        <v>732</v>
      </c>
      <c r="V387" s="6" t="s">
        <v>2506</v>
      </c>
      <c r="W387" s="18">
        <v>45635</v>
      </c>
      <c r="X387" s="78">
        <v>0.80833333333333335</v>
      </c>
      <c r="Y387" s="6" t="s">
        <v>830</v>
      </c>
      <c r="Z387" s="6" t="s">
        <v>831</v>
      </c>
      <c r="AA387" s="6" t="s">
        <v>832</v>
      </c>
      <c r="AB387" s="6">
        <v>998794226</v>
      </c>
      <c r="AC387" s="6">
        <f t="shared" si="41"/>
        <v>21</v>
      </c>
      <c r="AD387" s="17">
        <f t="shared" si="42"/>
        <v>96000</v>
      </c>
      <c r="AE387" s="6" t="s">
        <v>6</v>
      </c>
      <c r="AF387" s="17" t="str">
        <f t="shared" si="37"/>
        <v>NO APLICA</v>
      </c>
      <c r="AG387" s="6" t="s">
        <v>400</v>
      </c>
      <c r="AH387" s="39"/>
      <c r="AI387" s="22" t="s">
        <v>558</v>
      </c>
      <c r="AJ387" s="174" t="s">
        <v>492</v>
      </c>
    </row>
    <row r="388" spans="1:36" ht="15.45" customHeight="1">
      <c r="A388" s="168">
        <v>56405</v>
      </c>
      <c r="B388" s="8" t="s">
        <v>320</v>
      </c>
      <c r="C388" s="5" t="s">
        <v>321</v>
      </c>
      <c r="D388" s="46" t="s">
        <v>673</v>
      </c>
      <c r="E388" s="28" t="s">
        <v>674</v>
      </c>
      <c r="F388" s="27" t="s">
        <v>675</v>
      </c>
      <c r="G388" s="27">
        <v>992654499</v>
      </c>
      <c r="H388" s="18">
        <v>45615</v>
      </c>
      <c r="I388" s="21">
        <v>0.78125</v>
      </c>
      <c r="J388" s="6" t="s">
        <v>373</v>
      </c>
      <c r="K388" s="15">
        <f t="shared" si="39"/>
        <v>1</v>
      </c>
      <c r="L388" s="6" t="s">
        <v>398</v>
      </c>
      <c r="M388" s="6" t="s">
        <v>6</v>
      </c>
      <c r="N388" s="6" t="b">
        <f t="shared" si="40"/>
        <v>0</v>
      </c>
      <c r="O388" s="6" t="s">
        <v>2507</v>
      </c>
      <c r="P388" s="6">
        <v>100796381</v>
      </c>
      <c r="Q388" s="6" t="s">
        <v>6</v>
      </c>
      <c r="R388" s="6" t="s">
        <v>2508</v>
      </c>
      <c r="S388" s="16">
        <f t="shared" si="38"/>
        <v>25000</v>
      </c>
      <c r="T388" s="6" t="s">
        <v>400</v>
      </c>
      <c r="U388" s="6" t="s">
        <v>766</v>
      </c>
      <c r="V388" s="6" t="s">
        <v>2509</v>
      </c>
      <c r="W388" s="18">
        <v>45632</v>
      </c>
      <c r="X388" s="78">
        <v>0.54513888888888884</v>
      </c>
      <c r="Y388" s="6" t="s">
        <v>2510</v>
      </c>
      <c r="Z388" s="6" t="s">
        <v>2511</v>
      </c>
      <c r="AA388" s="6" t="s">
        <v>2512</v>
      </c>
      <c r="AB388" s="6">
        <v>984416589</v>
      </c>
      <c r="AC388" s="6">
        <f t="shared" si="41"/>
        <v>18</v>
      </c>
      <c r="AD388" s="17">
        <f t="shared" si="42"/>
        <v>81000</v>
      </c>
      <c r="AE388" s="6" t="s">
        <v>6</v>
      </c>
      <c r="AF388" s="17" t="str">
        <f t="shared" si="37"/>
        <v>NO APLICA</v>
      </c>
      <c r="AG388" s="6" t="s">
        <v>400</v>
      </c>
      <c r="AH388" s="39"/>
      <c r="AI388" s="22" t="s">
        <v>558</v>
      </c>
      <c r="AJ388" s="174" t="s">
        <v>492</v>
      </c>
    </row>
    <row r="389" spans="1:36" ht="15.45" customHeight="1">
      <c r="A389" s="168">
        <v>56407</v>
      </c>
      <c r="B389" s="8" t="s">
        <v>320</v>
      </c>
      <c r="C389" s="5" t="s">
        <v>321</v>
      </c>
      <c r="D389" s="8" t="s">
        <v>682</v>
      </c>
      <c r="E389" s="5" t="s">
        <v>683</v>
      </c>
      <c r="F389" s="5" t="s">
        <v>684</v>
      </c>
      <c r="G389" s="5">
        <v>987204298</v>
      </c>
      <c r="H389" s="18">
        <v>45615</v>
      </c>
      <c r="I389" s="21">
        <v>0.81111111111111112</v>
      </c>
      <c r="J389" s="6" t="s">
        <v>373</v>
      </c>
      <c r="K389" s="15">
        <f t="shared" si="39"/>
        <v>1</v>
      </c>
      <c r="L389" s="6" t="s">
        <v>398</v>
      </c>
      <c r="M389" s="6" t="s">
        <v>6</v>
      </c>
      <c r="N389" s="6" t="b">
        <f t="shared" si="40"/>
        <v>0</v>
      </c>
      <c r="O389" s="6" t="s">
        <v>2513</v>
      </c>
      <c r="P389" s="6">
        <v>100796392</v>
      </c>
      <c r="Q389" s="6" t="s">
        <v>6</v>
      </c>
      <c r="R389" s="6" t="s">
        <v>2514</v>
      </c>
      <c r="S389" s="16">
        <f t="shared" si="38"/>
        <v>25000</v>
      </c>
      <c r="T389" s="6" t="s">
        <v>400</v>
      </c>
      <c r="U389" s="6" t="s">
        <v>766</v>
      </c>
      <c r="V389" s="6" t="s">
        <v>2515</v>
      </c>
      <c r="W389" s="18">
        <v>45632</v>
      </c>
      <c r="X389" s="78">
        <v>0.52777777777777779</v>
      </c>
      <c r="Y389" s="6" t="s">
        <v>2516</v>
      </c>
      <c r="Z389" s="6" t="s">
        <v>971</v>
      </c>
      <c r="AA389" s="6" t="s">
        <v>2517</v>
      </c>
      <c r="AB389" s="6" t="s">
        <v>1355</v>
      </c>
      <c r="AC389" s="6">
        <f t="shared" si="41"/>
        <v>18</v>
      </c>
      <c r="AD389" s="17">
        <f t="shared" si="42"/>
        <v>81000</v>
      </c>
      <c r="AE389" s="6" t="s">
        <v>6</v>
      </c>
      <c r="AF389" s="17" t="str">
        <f t="shared" si="37"/>
        <v>NO APLICA</v>
      </c>
      <c r="AG389" s="6" t="s">
        <v>400</v>
      </c>
      <c r="AH389" s="39"/>
      <c r="AI389" s="22" t="s">
        <v>558</v>
      </c>
      <c r="AJ389" s="174" t="s">
        <v>492</v>
      </c>
    </row>
    <row r="390" spans="1:36" ht="15.45" customHeight="1">
      <c r="A390" s="168">
        <v>56408</v>
      </c>
      <c r="B390" s="8" t="s">
        <v>320</v>
      </c>
      <c r="C390" s="5" t="s">
        <v>321</v>
      </c>
      <c r="D390" s="46" t="s">
        <v>708</v>
      </c>
      <c r="E390" s="28" t="s">
        <v>709</v>
      </c>
      <c r="F390" s="27" t="s">
        <v>710</v>
      </c>
      <c r="G390" s="27">
        <v>987744411</v>
      </c>
      <c r="H390" s="18">
        <v>45615</v>
      </c>
      <c r="I390" s="21">
        <v>0.81319444444444444</v>
      </c>
      <c r="J390" s="6" t="s">
        <v>373</v>
      </c>
      <c r="K390" s="15">
        <f t="shared" si="39"/>
        <v>1</v>
      </c>
      <c r="L390" s="6" t="s">
        <v>398</v>
      </c>
      <c r="M390" s="6" t="s">
        <v>6</v>
      </c>
      <c r="N390" s="6" t="b">
        <f t="shared" si="40"/>
        <v>0</v>
      </c>
      <c r="O390" s="6" t="s">
        <v>2518</v>
      </c>
      <c r="P390" s="6">
        <v>100796398</v>
      </c>
      <c r="Q390" s="6" t="s">
        <v>6</v>
      </c>
      <c r="R390" s="6" t="s">
        <v>2519</v>
      </c>
      <c r="S390" s="16">
        <f t="shared" si="38"/>
        <v>25000</v>
      </c>
      <c r="T390" s="6" t="s">
        <v>400</v>
      </c>
      <c r="U390" s="6" t="s">
        <v>732</v>
      </c>
      <c r="V390" s="6" t="s">
        <v>2520</v>
      </c>
      <c r="W390" s="18">
        <v>45639</v>
      </c>
      <c r="X390" s="78">
        <v>0.83888888888888891</v>
      </c>
      <c r="Y390" s="6" t="s">
        <v>1240</v>
      </c>
      <c r="Z390" s="6" t="s">
        <v>1241</v>
      </c>
      <c r="AA390" s="6" t="s">
        <v>1242</v>
      </c>
      <c r="AB390" s="6">
        <v>953402308</v>
      </c>
      <c r="AC390" s="6">
        <f t="shared" si="41"/>
        <v>25</v>
      </c>
      <c r="AD390" s="17">
        <f t="shared" si="42"/>
        <v>116000</v>
      </c>
      <c r="AE390" s="6" t="s">
        <v>6</v>
      </c>
      <c r="AF390" s="17" t="str">
        <f t="shared" si="37"/>
        <v>NO APLICA</v>
      </c>
      <c r="AG390" s="6" t="s">
        <v>400</v>
      </c>
      <c r="AH390" s="39" t="s">
        <v>1189</v>
      </c>
      <c r="AI390" s="22" t="s">
        <v>558</v>
      </c>
      <c r="AJ390" s="174" t="s">
        <v>492</v>
      </c>
    </row>
    <row r="391" spans="1:36" ht="15.75" customHeight="1">
      <c r="A391" s="168">
        <v>56410</v>
      </c>
      <c r="B391" s="8" t="s">
        <v>320</v>
      </c>
      <c r="C391" s="5" t="s">
        <v>321</v>
      </c>
      <c r="D391" s="39" t="s">
        <v>1538</v>
      </c>
      <c r="E391" s="6">
        <v>17669495</v>
      </c>
      <c r="F391" s="6" t="s">
        <v>549</v>
      </c>
      <c r="G391" s="6">
        <v>933260605</v>
      </c>
      <c r="H391" s="18">
        <v>45615</v>
      </c>
      <c r="I391" s="21">
        <v>0.82222222222222219</v>
      </c>
      <c r="J391" s="6" t="s">
        <v>373</v>
      </c>
      <c r="K391" s="15">
        <f t="shared" si="39"/>
        <v>1</v>
      </c>
      <c r="L391" s="6" t="s">
        <v>398</v>
      </c>
      <c r="M391" s="6" t="s">
        <v>6</v>
      </c>
      <c r="N391" s="6" t="b">
        <f t="shared" si="40"/>
        <v>0</v>
      </c>
      <c r="O391" s="6" t="s">
        <v>2521</v>
      </c>
      <c r="P391" s="6">
        <v>100796418</v>
      </c>
      <c r="Q391" s="6" t="s">
        <v>6</v>
      </c>
      <c r="R391" s="6" t="s">
        <v>2522</v>
      </c>
      <c r="S391" s="16">
        <f t="shared" si="38"/>
        <v>25000</v>
      </c>
      <c r="T391" s="6" t="s">
        <v>400</v>
      </c>
      <c r="U391" s="6" t="s">
        <v>732</v>
      </c>
      <c r="V391" s="6" t="s">
        <v>2523</v>
      </c>
      <c r="W391" s="18">
        <v>45639</v>
      </c>
      <c r="X391" s="78">
        <v>0.83750000000000002</v>
      </c>
      <c r="Y391" s="6" t="s">
        <v>1246</v>
      </c>
      <c r="Z391" s="6" t="s">
        <v>1247</v>
      </c>
      <c r="AA391" s="6" t="s">
        <v>1248</v>
      </c>
      <c r="AB391" s="6">
        <v>998242658</v>
      </c>
      <c r="AC391" s="6">
        <f t="shared" si="41"/>
        <v>25</v>
      </c>
      <c r="AD391" s="17">
        <f t="shared" si="42"/>
        <v>116000</v>
      </c>
      <c r="AE391" s="6" t="s">
        <v>6</v>
      </c>
      <c r="AF391" s="17" t="str">
        <f t="shared" si="37"/>
        <v>NO APLICA</v>
      </c>
      <c r="AG391" s="6" t="s">
        <v>400</v>
      </c>
      <c r="AH391" s="39" t="s">
        <v>1189</v>
      </c>
      <c r="AI391" s="22" t="s">
        <v>558</v>
      </c>
      <c r="AJ391" s="174" t="s">
        <v>492</v>
      </c>
    </row>
    <row r="392" spans="1:36" ht="15.45" customHeight="1">
      <c r="A392" s="168">
        <v>56411</v>
      </c>
      <c r="B392" s="8" t="s">
        <v>320</v>
      </c>
      <c r="C392" s="5" t="s">
        <v>321</v>
      </c>
      <c r="D392" s="46" t="s">
        <v>693</v>
      </c>
      <c r="E392" s="28" t="s">
        <v>694</v>
      </c>
      <c r="F392" s="27" t="s">
        <v>695</v>
      </c>
      <c r="G392" s="27">
        <v>930540516</v>
      </c>
      <c r="H392" s="18">
        <v>45615</v>
      </c>
      <c r="I392" s="21">
        <v>0.82499999999999996</v>
      </c>
      <c r="J392" s="6" t="s">
        <v>373</v>
      </c>
      <c r="K392" s="15">
        <f t="shared" si="39"/>
        <v>1</v>
      </c>
      <c r="L392" s="6" t="s">
        <v>398</v>
      </c>
      <c r="M392" s="6" t="s">
        <v>6</v>
      </c>
      <c r="N392" s="6" t="b">
        <f t="shared" si="40"/>
        <v>0</v>
      </c>
      <c r="O392" s="6" t="s">
        <v>2524</v>
      </c>
      <c r="P392" s="6">
        <v>100796422</v>
      </c>
      <c r="Q392" s="6" t="s">
        <v>6</v>
      </c>
      <c r="R392" s="6" t="s">
        <v>2525</v>
      </c>
      <c r="S392" s="16">
        <f t="shared" si="38"/>
        <v>25000</v>
      </c>
      <c r="T392" s="6" t="s">
        <v>400</v>
      </c>
      <c r="U392" s="6" t="s">
        <v>732</v>
      </c>
      <c r="V392" s="6" t="s">
        <v>2526</v>
      </c>
      <c r="W392" s="18">
        <v>45639</v>
      </c>
      <c r="X392" s="78">
        <v>0.83472222222222225</v>
      </c>
      <c r="Y392" s="6" t="s">
        <v>1213</v>
      </c>
      <c r="Z392" s="6" t="s">
        <v>1214</v>
      </c>
      <c r="AA392" s="6" t="s">
        <v>1215</v>
      </c>
      <c r="AB392" s="6">
        <v>965487911</v>
      </c>
      <c r="AC392" s="6">
        <f t="shared" si="41"/>
        <v>25</v>
      </c>
      <c r="AD392" s="17">
        <f t="shared" si="42"/>
        <v>116000</v>
      </c>
      <c r="AE392" s="6" t="s">
        <v>6</v>
      </c>
      <c r="AF392" s="17" t="str">
        <f t="shared" si="37"/>
        <v>NO APLICA</v>
      </c>
      <c r="AG392" s="6" t="s">
        <v>400</v>
      </c>
      <c r="AH392" s="39" t="s">
        <v>1189</v>
      </c>
      <c r="AI392" s="22" t="s">
        <v>558</v>
      </c>
      <c r="AJ392" s="174" t="s">
        <v>492</v>
      </c>
    </row>
    <row r="393" spans="1:36" ht="15.45" customHeight="1">
      <c r="A393" s="168">
        <v>56413</v>
      </c>
      <c r="B393" s="8" t="s">
        <v>320</v>
      </c>
      <c r="C393" s="5" t="s">
        <v>321</v>
      </c>
      <c r="D393" s="45" t="s">
        <v>2370</v>
      </c>
      <c r="E393" s="27" t="s">
        <v>2371</v>
      </c>
      <c r="F393" s="27" t="s">
        <v>2372</v>
      </c>
      <c r="G393" s="27">
        <v>963001591</v>
      </c>
      <c r="H393" s="18">
        <v>45615</v>
      </c>
      <c r="I393" s="21">
        <v>0.8354166666666667</v>
      </c>
      <c r="J393" s="6" t="s">
        <v>373</v>
      </c>
      <c r="K393" s="15">
        <f t="shared" si="39"/>
        <v>1</v>
      </c>
      <c r="L393" s="6" t="s">
        <v>398</v>
      </c>
      <c r="M393" s="6" t="s">
        <v>6</v>
      </c>
      <c r="N393" s="6" t="b">
        <f t="shared" si="40"/>
        <v>0</v>
      </c>
      <c r="O393" s="6" t="s">
        <v>2527</v>
      </c>
      <c r="P393" s="6">
        <v>100796427</v>
      </c>
      <c r="Q393" s="6" t="s">
        <v>6</v>
      </c>
      <c r="R393" s="6" t="s">
        <v>2528</v>
      </c>
      <c r="S393" s="16">
        <f t="shared" si="38"/>
        <v>25000</v>
      </c>
      <c r="T393" s="6" t="s">
        <v>400</v>
      </c>
      <c r="U393" s="6" t="s">
        <v>803</v>
      </c>
      <c r="V393" s="6" t="s">
        <v>2529</v>
      </c>
      <c r="W393" s="18">
        <v>45635</v>
      </c>
      <c r="X393" s="80">
        <v>0.3611111111111111</v>
      </c>
      <c r="Y393" s="6" t="s">
        <v>2530</v>
      </c>
      <c r="Z393" s="6" t="s">
        <v>943</v>
      </c>
      <c r="AA393" s="6" t="s">
        <v>944</v>
      </c>
      <c r="AB393" s="6">
        <v>993209230</v>
      </c>
      <c r="AC393" s="6">
        <f t="shared" si="41"/>
        <v>21</v>
      </c>
      <c r="AD393" s="17">
        <f t="shared" si="42"/>
        <v>96000</v>
      </c>
      <c r="AE393" s="6" t="s">
        <v>6</v>
      </c>
      <c r="AF393" s="17" t="str">
        <f t="shared" si="37"/>
        <v>NO APLICA</v>
      </c>
      <c r="AG393" s="6" t="s">
        <v>400</v>
      </c>
      <c r="AH393" s="39"/>
      <c r="AI393" s="22" t="s">
        <v>558</v>
      </c>
      <c r="AJ393" s="174" t="s">
        <v>492</v>
      </c>
    </row>
    <row r="394" spans="1:36" ht="15.45" customHeight="1">
      <c r="A394" s="168">
        <v>56415</v>
      </c>
      <c r="B394" s="8" t="s">
        <v>320</v>
      </c>
      <c r="C394" s="5" t="s">
        <v>321</v>
      </c>
      <c r="D394" s="46" t="s">
        <v>2279</v>
      </c>
      <c r="E394" s="28" t="s">
        <v>2280</v>
      </c>
      <c r="F394" s="27" t="s">
        <v>2281</v>
      </c>
      <c r="G394" s="27">
        <v>935008959</v>
      </c>
      <c r="H394" s="18">
        <v>45615</v>
      </c>
      <c r="I394" s="21">
        <v>0.84166666666666667</v>
      </c>
      <c r="J394" s="6" t="s">
        <v>373</v>
      </c>
      <c r="K394" s="15">
        <f t="shared" si="39"/>
        <v>1</v>
      </c>
      <c r="L394" s="6" t="s">
        <v>398</v>
      </c>
      <c r="M394" s="6" t="s">
        <v>6</v>
      </c>
      <c r="N394" s="6" t="b">
        <f t="shared" si="40"/>
        <v>0</v>
      </c>
      <c r="O394" s="6" t="s">
        <v>2531</v>
      </c>
      <c r="P394" s="6">
        <v>100796428</v>
      </c>
      <c r="Q394" s="6" t="s">
        <v>6</v>
      </c>
      <c r="R394" s="6" t="s">
        <v>2532</v>
      </c>
      <c r="S394" s="16">
        <f t="shared" si="38"/>
        <v>25000</v>
      </c>
      <c r="T394" s="6" t="s">
        <v>400</v>
      </c>
      <c r="U394" s="6" t="s">
        <v>803</v>
      </c>
      <c r="V394" s="6" t="s">
        <v>2533</v>
      </c>
      <c r="W394" s="18">
        <v>45635</v>
      </c>
      <c r="X394" s="78">
        <v>0.4861111111111111</v>
      </c>
      <c r="Y394" s="6" t="s">
        <v>2534</v>
      </c>
      <c r="Z394" s="6" t="s">
        <v>323</v>
      </c>
      <c r="AA394" s="6" t="s">
        <v>2535</v>
      </c>
      <c r="AB394" s="6">
        <v>955325343</v>
      </c>
      <c r="AC394" s="6">
        <f t="shared" si="41"/>
        <v>21</v>
      </c>
      <c r="AD394" s="17">
        <f t="shared" si="42"/>
        <v>96000</v>
      </c>
      <c r="AE394" s="6" t="s">
        <v>6</v>
      </c>
      <c r="AF394" s="17" t="str">
        <f t="shared" si="37"/>
        <v>NO APLICA</v>
      </c>
      <c r="AG394" s="6" t="s">
        <v>400</v>
      </c>
      <c r="AH394" s="39"/>
      <c r="AI394" s="22" t="s">
        <v>558</v>
      </c>
      <c r="AJ394" s="174" t="s">
        <v>492</v>
      </c>
    </row>
    <row r="395" spans="1:36" ht="15.45" customHeight="1">
      <c r="A395" s="168">
        <v>56416</v>
      </c>
      <c r="B395" s="8" t="s">
        <v>320</v>
      </c>
      <c r="C395" s="5" t="s">
        <v>321</v>
      </c>
      <c r="D395" s="39" t="s">
        <v>1228</v>
      </c>
      <c r="E395" s="6" t="s">
        <v>1229</v>
      </c>
      <c r="F395" s="6" t="s">
        <v>1230</v>
      </c>
      <c r="G395" s="6">
        <v>973591252</v>
      </c>
      <c r="H395" s="18">
        <v>45615</v>
      </c>
      <c r="I395" s="21">
        <v>0.85347222222222219</v>
      </c>
      <c r="J395" s="6" t="s">
        <v>373</v>
      </c>
      <c r="K395" s="15">
        <f t="shared" si="39"/>
        <v>1</v>
      </c>
      <c r="L395" s="6" t="s">
        <v>398</v>
      </c>
      <c r="M395" s="6" t="s">
        <v>6</v>
      </c>
      <c r="N395" s="6" t="b">
        <f t="shared" si="40"/>
        <v>0</v>
      </c>
      <c r="O395" s="6" t="s">
        <v>2536</v>
      </c>
      <c r="P395" s="6">
        <v>100796434</v>
      </c>
      <c r="Q395" s="6" t="s">
        <v>6</v>
      </c>
      <c r="R395" s="6" t="s">
        <v>2537</v>
      </c>
      <c r="S395" s="16">
        <f t="shared" si="38"/>
        <v>25000</v>
      </c>
      <c r="T395" s="6" t="s">
        <v>400</v>
      </c>
      <c r="U395" s="6" t="s">
        <v>1108</v>
      </c>
      <c r="V395" s="6" t="s">
        <v>2538</v>
      </c>
      <c r="W395" s="18">
        <v>45639</v>
      </c>
      <c r="X395" s="78">
        <v>0.83333333333333337</v>
      </c>
      <c r="Y395" s="6" t="s">
        <v>2539</v>
      </c>
      <c r="Z395" s="6" t="s">
        <v>2540</v>
      </c>
      <c r="AA395" s="6" t="s">
        <v>2541</v>
      </c>
      <c r="AB395" s="6">
        <v>994375851</v>
      </c>
      <c r="AC395" s="6">
        <f t="shared" si="41"/>
        <v>25</v>
      </c>
      <c r="AD395" s="17">
        <f t="shared" si="42"/>
        <v>116000</v>
      </c>
      <c r="AE395" s="6" t="s">
        <v>6</v>
      </c>
      <c r="AF395" s="17" t="str">
        <f t="shared" si="37"/>
        <v>NO APLICA</v>
      </c>
      <c r="AG395" s="6" t="s">
        <v>400</v>
      </c>
      <c r="AH395" s="39" t="s">
        <v>1342</v>
      </c>
      <c r="AI395" s="22" t="s">
        <v>558</v>
      </c>
      <c r="AJ395" s="174" t="s">
        <v>492</v>
      </c>
    </row>
    <row r="396" spans="1:36" ht="15.45" customHeight="1">
      <c r="A396" s="168">
        <v>56417</v>
      </c>
      <c r="B396" s="8" t="s">
        <v>320</v>
      </c>
      <c r="C396" s="5" t="s">
        <v>321</v>
      </c>
      <c r="D396" s="46" t="s">
        <v>734</v>
      </c>
      <c r="E396" s="27" t="s">
        <v>735</v>
      </c>
      <c r="F396" s="29" t="s">
        <v>736</v>
      </c>
      <c r="G396" s="27">
        <v>997326989</v>
      </c>
      <c r="H396" s="18">
        <v>45615</v>
      </c>
      <c r="I396" s="21">
        <v>0.86041666666666672</v>
      </c>
      <c r="J396" s="6" t="s">
        <v>373</v>
      </c>
      <c r="K396" s="15">
        <f t="shared" si="39"/>
        <v>1</v>
      </c>
      <c r="L396" s="6" t="s">
        <v>398</v>
      </c>
      <c r="M396" s="6" t="s">
        <v>6</v>
      </c>
      <c r="N396" s="6" t="b">
        <f t="shared" si="40"/>
        <v>0</v>
      </c>
      <c r="O396" s="6" t="s">
        <v>2542</v>
      </c>
      <c r="P396" s="6">
        <v>100796437</v>
      </c>
      <c r="Q396" s="6" t="s">
        <v>6</v>
      </c>
      <c r="R396" s="6" t="s">
        <v>2543</v>
      </c>
      <c r="S396" s="16">
        <f t="shared" si="38"/>
        <v>25000</v>
      </c>
      <c r="T396" s="6" t="s">
        <v>400</v>
      </c>
      <c r="U396" s="6" t="s">
        <v>803</v>
      </c>
      <c r="V396" s="6" t="s">
        <v>2544</v>
      </c>
      <c r="W396" s="18">
        <v>45632</v>
      </c>
      <c r="X396" s="78">
        <v>0.50208333333333333</v>
      </c>
      <c r="Y396" s="6" t="s">
        <v>2545</v>
      </c>
      <c r="Z396" s="6" t="s">
        <v>2546</v>
      </c>
      <c r="AA396" s="6" t="s">
        <v>2547</v>
      </c>
      <c r="AB396" s="6">
        <v>938989366</v>
      </c>
      <c r="AC396" s="6">
        <f t="shared" si="41"/>
        <v>18</v>
      </c>
      <c r="AD396" s="17">
        <f t="shared" si="42"/>
        <v>81000</v>
      </c>
      <c r="AE396" s="6" t="s">
        <v>6</v>
      </c>
      <c r="AF396" s="17" t="str">
        <f t="shared" si="37"/>
        <v>NO APLICA</v>
      </c>
      <c r="AG396" s="6" t="s">
        <v>400</v>
      </c>
      <c r="AH396" s="39"/>
      <c r="AI396" s="22" t="s">
        <v>558</v>
      </c>
      <c r="AJ396" s="174" t="s">
        <v>492</v>
      </c>
    </row>
    <row r="397" spans="1:36" ht="15.45" customHeight="1">
      <c r="A397" s="168">
        <v>56418</v>
      </c>
      <c r="B397" s="8" t="s">
        <v>320</v>
      </c>
      <c r="C397" s="5" t="s">
        <v>321</v>
      </c>
      <c r="D397" s="39" t="s">
        <v>830</v>
      </c>
      <c r="E397" s="6" t="s">
        <v>831</v>
      </c>
      <c r="F397" s="6" t="s">
        <v>832</v>
      </c>
      <c r="G397" s="6">
        <v>998794226</v>
      </c>
      <c r="H397" s="18">
        <v>45615</v>
      </c>
      <c r="I397" s="21">
        <v>0.87361111111111112</v>
      </c>
      <c r="J397" s="6" t="s">
        <v>373</v>
      </c>
      <c r="K397" s="15">
        <f t="shared" si="39"/>
        <v>1</v>
      </c>
      <c r="L397" s="6" t="s">
        <v>398</v>
      </c>
      <c r="M397" s="6" t="s">
        <v>6</v>
      </c>
      <c r="N397" s="6" t="b">
        <f t="shared" si="40"/>
        <v>0</v>
      </c>
      <c r="O397" s="6" t="s">
        <v>2548</v>
      </c>
      <c r="P397" s="6">
        <v>100796445</v>
      </c>
      <c r="Q397" s="6" t="s">
        <v>6</v>
      </c>
      <c r="R397" s="6" t="s">
        <v>2549</v>
      </c>
      <c r="S397" s="16">
        <f t="shared" si="38"/>
        <v>25000</v>
      </c>
      <c r="T397" s="6" t="s">
        <v>400</v>
      </c>
      <c r="U397" s="6" t="s">
        <v>766</v>
      </c>
      <c r="V397" s="6" t="s">
        <v>2550</v>
      </c>
      <c r="W397" s="18">
        <v>45632</v>
      </c>
      <c r="X397" s="78">
        <v>0.50069444444444444</v>
      </c>
      <c r="Y397" s="6" t="s">
        <v>2551</v>
      </c>
      <c r="Z397" s="6" t="s">
        <v>2552</v>
      </c>
      <c r="AA397" s="6" t="s">
        <v>2553</v>
      </c>
      <c r="AB397" s="6">
        <v>956082127</v>
      </c>
      <c r="AC397" s="6">
        <f t="shared" si="41"/>
        <v>18</v>
      </c>
      <c r="AD397" s="17">
        <f t="shared" si="42"/>
        <v>81000</v>
      </c>
      <c r="AE397" s="6" t="s">
        <v>6</v>
      </c>
      <c r="AF397" s="17" t="str">
        <f t="shared" si="37"/>
        <v>NO APLICA</v>
      </c>
      <c r="AG397" s="6" t="s">
        <v>400</v>
      </c>
      <c r="AH397" s="39"/>
      <c r="AI397" s="22" t="s">
        <v>558</v>
      </c>
      <c r="AJ397" s="174" t="s">
        <v>492</v>
      </c>
    </row>
    <row r="398" spans="1:36" ht="15.45" customHeight="1">
      <c r="A398" s="168">
        <v>56420</v>
      </c>
      <c r="B398" s="8" t="s">
        <v>320</v>
      </c>
      <c r="C398" s="5" t="s">
        <v>321</v>
      </c>
      <c r="D398" s="39" t="s">
        <v>2404</v>
      </c>
      <c r="E398" s="6" t="s">
        <v>2405</v>
      </c>
      <c r="F398" s="6" t="s">
        <v>2406</v>
      </c>
      <c r="G398" s="6">
        <v>942010990</v>
      </c>
      <c r="H398" s="18">
        <v>45615</v>
      </c>
      <c r="I398" s="21">
        <v>0.88749999999999996</v>
      </c>
      <c r="J398" s="6" t="s">
        <v>373</v>
      </c>
      <c r="K398" s="15">
        <f t="shared" si="39"/>
        <v>1</v>
      </c>
      <c r="L398" s="6" t="s">
        <v>398</v>
      </c>
      <c r="M398" s="6" t="s">
        <v>6</v>
      </c>
      <c r="N398" s="6" t="b">
        <f t="shared" si="40"/>
        <v>0</v>
      </c>
      <c r="O398" s="6" t="s">
        <v>2554</v>
      </c>
      <c r="P398" s="6">
        <v>100796447</v>
      </c>
      <c r="Q398" s="6" t="s">
        <v>6</v>
      </c>
      <c r="R398" s="6" t="s">
        <v>2555</v>
      </c>
      <c r="S398" s="16">
        <f t="shared" si="38"/>
        <v>25000</v>
      </c>
      <c r="T398" s="6" t="s">
        <v>400</v>
      </c>
      <c r="U398" s="6" t="s">
        <v>766</v>
      </c>
      <c r="V398" s="6" t="s">
        <v>2556</v>
      </c>
      <c r="W398" s="18">
        <v>45632</v>
      </c>
      <c r="X398" s="78">
        <v>0.49722222222222223</v>
      </c>
      <c r="Y398" s="6" t="s">
        <v>2557</v>
      </c>
      <c r="Z398" s="6" t="s">
        <v>2558</v>
      </c>
      <c r="AA398" s="6" t="s">
        <v>2559</v>
      </c>
      <c r="AB398" s="6">
        <v>998241193</v>
      </c>
      <c r="AC398" s="6">
        <f t="shared" si="41"/>
        <v>18</v>
      </c>
      <c r="AD398" s="17">
        <f t="shared" si="42"/>
        <v>81000</v>
      </c>
      <c r="AE398" s="6" t="s">
        <v>6</v>
      </c>
      <c r="AF398" s="17" t="str">
        <f t="shared" si="37"/>
        <v>NO APLICA</v>
      </c>
      <c r="AG398" s="6" t="s">
        <v>400</v>
      </c>
      <c r="AH398" s="39"/>
      <c r="AI398" s="22" t="s">
        <v>558</v>
      </c>
      <c r="AJ398" s="174" t="s">
        <v>492</v>
      </c>
    </row>
    <row r="399" spans="1:36" ht="15.45" customHeight="1">
      <c r="A399" s="168">
        <v>56421</v>
      </c>
      <c r="B399" s="8" t="s">
        <v>320</v>
      </c>
      <c r="C399" s="5" t="s">
        <v>321</v>
      </c>
      <c r="D399" s="46" t="s">
        <v>1113</v>
      </c>
      <c r="E399" s="27" t="s">
        <v>1114</v>
      </c>
      <c r="F399" s="29" t="s">
        <v>1115</v>
      </c>
      <c r="G399" s="27">
        <v>926464737</v>
      </c>
      <c r="H399" s="18">
        <v>45615</v>
      </c>
      <c r="I399" s="21">
        <v>0.88888888888888884</v>
      </c>
      <c r="J399" s="6" t="s">
        <v>373</v>
      </c>
      <c r="K399" s="15">
        <f t="shared" si="39"/>
        <v>1</v>
      </c>
      <c r="L399" s="6" t="s">
        <v>398</v>
      </c>
      <c r="M399" s="6" t="s">
        <v>6</v>
      </c>
      <c r="N399" s="6" t="b">
        <f t="shared" si="40"/>
        <v>0</v>
      </c>
      <c r="O399" s="6" t="s">
        <v>2560</v>
      </c>
      <c r="P399" s="6">
        <v>100796452</v>
      </c>
      <c r="Q399" s="6" t="s">
        <v>6</v>
      </c>
      <c r="R399" s="6" t="s">
        <v>2561</v>
      </c>
      <c r="S399" s="16">
        <f t="shared" si="38"/>
        <v>25000</v>
      </c>
      <c r="T399" s="6" t="s">
        <v>400</v>
      </c>
      <c r="U399" s="6" t="s">
        <v>803</v>
      </c>
      <c r="V399" s="6" t="s">
        <v>2562</v>
      </c>
      <c r="W399" s="18">
        <v>45632</v>
      </c>
      <c r="X399" s="78">
        <v>0.46944444444444444</v>
      </c>
      <c r="Y399" s="6" t="s">
        <v>2510</v>
      </c>
      <c r="Z399" s="6" t="s">
        <v>2511</v>
      </c>
      <c r="AA399" s="6" t="s">
        <v>2512</v>
      </c>
      <c r="AB399" s="6">
        <v>984416589</v>
      </c>
      <c r="AC399" s="6">
        <f t="shared" si="41"/>
        <v>18</v>
      </c>
      <c r="AD399" s="17">
        <f t="shared" si="42"/>
        <v>81000</v>
      </c>
      <c r="AE399" s="6" t="s">
        <v>6</v>
      </c>
      <c r="AF399" s="17" t="str">
        <f t="shared" si="37"/>
        <v>NO APLICA</v>
      </c>
      <c r="AG399" s="6" t="s">
        <v>400</v>
      </c>
      <c r="AH399" s="39"/>
      <c r="AI399" s="22" t="s">
        <v>558</v>
      </c>
      <c r="AJ399" s="174" t="s">
        <v>492</v>
      </c>
    </row>
    <row r="400" spans="1:36" ht="15.45" customHeight="1">
      <c r="A400" s="168">
        <v>56422</v>
      </c>
      <c r="B400" s="8" t="s">
        <v>320</v>
      </c>
      <c r="C400" s="5" t="s">
        <v>321</v>
      </c>
      <c r="D400" s="46" t="s">
        <v>647</v>
      </c>
      <c r="E400" s="28" t="s">
        <v>648</v>
      </c>
      <c r="F400" s="27" t="s">
        <v>649</v>
      </c>
      <c r="G400" s="27">
        <v>968566439</v>
      </c>
      <c r="H400" s="18">
        <v>45615</v>
      </c>
      <c r="I400" s="21">
        <v>0.89444444444444449</v>
      </c>
      <c r="J400" s="6" t="s">
        <v>373</v>
      </c>
      <c r="K400" s="15">
        <f t="shared" si="39"/>
        <v>1</v>
      </c>
      <c r="L400" s="6" t="s">
        <v>398</v>
      </c>
      <c r="M400" s="6" t="s">
        <v>6</v>
      </c>
      <c r="N400" s="6" t="b">
        <f t="shared" si="40"/>
        <v>0</v>
      </c>
      <c r="O400" s="6" t="s">
        <v>2563</v>
      </c>
      <c r="P400" s="6">
        <v>100796455</v>
      </c>
      <c r="Q400" s="6" t="s">
        <v>6</v>
      </c>
      <c r="R400" s="6" t="s">
        <v>2564</v>
      </c>
      <c r="S400" s="16">
        <f t="shared" si="38"/>
        <v>25000</v>
      </c>
      <c r="T400" s="6" t="s">
        <v>400</v>
      </c>
      <c r="U400" s="6" t="s">
        <v>542</v>
      </c>
      <c r="V400" s="6" t="s">
        <v>2565</v>
      </c>
      <c r="W400" s="18"/>
      <c r="X400" s="78"/>
      <c r="Y400" s="106" t="s">
        <v>2566</v>
      </c>
      <c r="Z400" s="6"/>
      <c r="AA400" s="6"/>
      <c r="AB400" s="6"/>
      <c r="AC400" s="6" t="str">
        <f t="shared" si="41"/>
        <v/>
      </c>
      <c r="AD400" s="23" t="str">
        <f t="shared" si="42"/>
        <v/>
      </c>
      <c r="AE400" s="23"/>
      <c r="AF400" s="17" t="str">
        <f t="shared" si="37"/>
        <v/>
      </c>
      <c r="AG400" s="6"/>
      <c r="AH400" s="39"/>
      <c r="AI400" s="22" t="s">
        <v>558</v>
      </c>
      <c r="AJ400" s="174" t="s">
        <v>492</v>
      </c>
    </row>
    <row r="401" spans="1:36" ht="15.45" customHeight="1">
      <c r="A401" s="168">
        <v>56423</v>
      </c>
      <c r="B401" s="8" t="s">
        <v>320</v>
      </c>
      <c r="C401" s="5" t="s">
        <v>321</v>
      </c>
      <c r="D401" s="39" t="s">
        <v>1134</v>
      </c>
      <c r="E401" s="6" t="s">
        <v>1135</v>
      </c>
      <c r="F401" s="6" t="s">
        <v>1136</v>
      </c>
      <c r="G401" s="6">
        <v>966556539</v>
      </c>
      <c r="H401" s="18">
        <v>45615</v>
      </c>
      <c r="I401" s="21">
        <v>0.89583333333333337</v>
      </c>
      <c r="J401" s="6" t="s">
        <v>373</v>
      </c>
      <c r="K401" s="15">
        <f t="shared" si="39"/>
        <v>1</v>
      </c>
      <c r="L401" s="6" t="s">
        <v>398</v>
      </c>
      <c r="M401" s="6" t="s">
        <v>6</v>
      </c>
      <c r="N401" s="6" t="b">
        <f t="shared" si="40"/>
        <v>0</v>
      </c>
      <c r="O401" s="6" t="s">
        <v>2567</v>
      </c>
      <c r="P401" s="6">
        <v>100796461</v>
      </c>
      <c r="Q401" s="6" t="s">
        <v>6</v>
      </c>
      <c r="R401" s="6" t="s">
        <v>2568</v>
      </c>
      <c r="S401" s="16">
        <f t="shared" si="38"/>
        <v>25000</v>
      </c>
      <c r="T401" s="6" t="s">
        <v>400</v>
      </c>
      <c r="U401" s="6" t="s">
        <v>822</v>
      </c>
      <c r="V401" s="6" t="s">
        <v>2569</v>
      </c>
      <c r="W401" s="18">
        <v>45643</v>
      </c>
      <c r="X401" s="97">
        <v>11.1</v>
      </c>
      <c r="Y401" s="115" t="s">
        <v>2570</v>
      </c>
      <c r="Z401" s="115" t="s">
        <v>2571</v>
      </c>
      <c r="AA401" s="115" t="s">
        <v>2572</v>
      </c>
      <c r="AB401" s="115">
        <v>955224797</v>
      </c>
      <c r="AC401" s="107">
        <f t="shared" si="41"/>
        <v>29</v>
      </c>
      <c r="AD401" s="23">
        <f t="shared" si="42"/>
        <v>136000</v>
      </c>
      <c r="AE401" s="23" t="s">
        <v>6</v>
      </c>
      <c r="AF401" s="17" t="str">
        <f t="shared" si="37"/>
        <v>NO APLICA</v>
      </c>
      <c r="AG401" s="6" t="s">
        <v>400</v>
      </c>
      <c r="AH401" s="39" t="s">
        <v>1956</v>
      </c>
      <c r="AI401" s="22" t="s">
        <v>558</v>
      </c>
      <c r="AJ401" s="174" t="s">
        <v>492</v>
      </c>
    </row>
    <row r="402" spans="1:36" ht="15.45" customHeight="1">
      <c r="A402" s="168">
        <v>56424</v>
      </c>
      <c r="B402" s="8" t="s">
        <v>320</v>
      </c>
      <c r="C402" s="5" t="s">
        <v>321</v>
      </c>
      <c r="D402" s="46" t="s">
        <v>746</v>
      </c>
      <c r="E402" s="27" t="s">
        <v>747</v>
      </c>
      <c r="F402" s="29" t="s">
        <v>748</v>
      </c>
      <c r="G402" s="27">
        <v>993623791</v>
      </c>
      <c r="H402" s="18">
        <v>45615</v>
      </c>
      <c r="I402" s="21">
        <v>0.8979166666666667</v>
      </c>
      <c r="J402" s="6" t="s">
        <v>373</v>
      </c>
      <c r="K402" s="15">
        <f t="shared" si="39"/>
        <v>1</v>
      </c>
      <c r="L402" s="6" t="s">
        <v>398</v>
      </c>
      <c r="M402" s="6" t="s">
        <v>6</v>
      </c>
      <c r="N402" s="6" t="b">
        <f t="shared" si="40"/>
        <v>0</v>
      </c>
      <c r="O402" s="6" t="s">
        <v>2573</v>
      </c>
      <c r="P402" s="6">
        <v>100796459</v>
      </c>
      <c r="Q402" s="6" t="s">
        <v>6</v>
      </c>
      <c r="R402" s="6" t="s">
        <v>2574</v>
      </c>
      <c r="S402" s="16">
        <f t="shared" si="38"/>
        <v>25000</v>
      </c>
      <c r="T402" s="6" t="s">
        <v>400</v>
      </c>
      <c r="U402" s="6" t="s">
        <v>542</v>
      </c>
      <c r="V402" s="6" t="s">
        <v>2575</v>
      </c>
      <c r="W402" s="18"/>
      <c r="X402" s="78"/>
      <c r="Y402" s="106" t="s">
        <v>2566</v>
      </c>
      <c r="Z402" s="6"/>
      <c r="AA402" s="6"/>
      <c r="AB402" s="6"/>
      <c r="AC402" s="6" t="str">
        <f t="shared" si="41"/>
        <v/>
      </c>
      <c r="AD402" s="23" t="str">
        <f t="shared" si="42"/>
        <v/>
      </c>
      <c r="AE402" s="23"/>
      <c r="AF402" s="17" t="str">
        <f t="shared" si="37"/>
        <v/>
      </c>
      <c r="AG402" s="6"/>
      <c r="AH402" s="39"/>
      <c r="AI402" s="22" t="s">
        <v>558</v>
      </c>
      <c r="AJ402" s="174" t="s">
        <v>492</v>
      </c>
    </row>
    <row r="403" spans="1:36" ht="15.45" customHeight="1">
      <c r="A403" s="168">
        <v>56425</v>
      </c>
      <c r="B403" s="8" t="s">
        <v>320</v>
      </c>
      <c r="C403" s="5" t="s">
        <v>321</v>
      </c>
      <c r="D403" s="46" t="s">
        <v>2576</v>
      </c>
      <c r="E403" s="28" t="s">
        <v>2577</v>
      </c>
      <c r="F403" s="27" t="s">
        <v>2578</v>
      </c>
      <c r="G403" s="27">
        <v>947137523</v>
      </c>
      <c r="H403" s="18">
        <v>45615</v>
      </c>
      <c r="I403" s="21">
        <v>0.89930555555555558</v>
      </c>
      <c r="J403" s="6" t="s">
        <v>373</v>
      </c>
      <c r="K403" s="15">
        <f t="shared" si="39"/>
        <v>1</v>
      </c>
      <c r="L403" s="6" t="s">
        <v>398</v>
      </c>
      <c r="M403" s="6" t="s">
        <v>6</v>
      </c>
      <c r="N403" s="6" t="b">
        <f t="shared" si="40"/>
        <v>0</v>
      </c>
      <c r="O403" s="6" t="s">
        <v>2579</v>
      </c>
      <c r="P403" s="6">
        <v>100796462</v>
      </c>
      <c r="Q403" s="6" t="s">
        <v>6</v>
      </c>
      <c r="R403" s="6" t="s">
        <v>2580</v>
      </c>
      <c r="S403" s="16">
        <f t="shared" si="38"/>
        <v>25000</v>
      </c>
      <c r="T403" s="6" t="s">
        <v>400</v>
      </c>
      <c r="U403" s="6" t="s">
        <v>822</v>
      </c>
      <c r="V403" s="6" t="s">
        <v>2581</v>
      </c>
      <c r="W403" s="18">
        <v>45634</v>
      </c>
      <c r="X403" s="78">
        <v>0.99652777777777779</v>
      </c>
      <c r="Y403" s="68" t="s">
        <v>2582</v>
      </c>
      <c r="Z403" s="68" t="s">
        <v>2583</v>
      </c>
      <c r="AA403" s="68" t="s">
        <v>1136</v>
      </c>
      <c r="AB403" s="68">
        <v>947137523</v>
      </c>
      <c r="AC403" s="6">
        <f t="shared" si="41"/>
        <v>20</v>
      </c>
      <c r="AD403" s="17">
        <f t="shared" si="42"/>
        <v>91000</v>
      </c>
      <c r="AE403" s="6" t="s">
        <v>6</v>
      </c>
      <c r="AF403" s="17" t="str">
        <f t="shared" si="37"/>
        <v>NO APLICA</v>
      </c>
      <c r="AG403" s="6" t="s">
        <v>400</v>
      </c>
      <c r="AH403" s="39"/>
      <c r="AI403" s="22" t="s">
        <v>558</v>
      </c>
      <c r="AJ403" s="174" t="s">
        <v>492</v>
      </c>
    </row>
    <row r="404" spans="1:36" ht="15.45" customHeight="1">
      <c r="A404" s="168">
        <v>56426</v>
      </c>
      <c r="B404" s="8" t="s">
        <v>320</v>
      </c>
      <c r="C404" s="5" t="s">
        <v>321</v>
      </c>
      <c r="D404" s="39" t="s">
        <v>2584</v>
      </c>
      <c r="E404" s="6" t="s">
        <v>2585</v>
      </c>
      <c r="F404" s="6" t="s">
        <v>1209</v>
      </c>
      <c r="G404" s="6">
        <v>944259293</v>
      </c>
      <c r="H404" s="18">
        <v>45615</v>
      </c>
      <c r="I404" s="21">
        <v>0.90208333333333335</v>
      </c>
      <c r="J404" s="6" t="s">
        <v>373</v>
      </c>
      <c r="K404" s="15">
        <f t="shared" si="39"/>
        <v>1</v>
      </c>
      <c r="L404" s="6" t="s">
        <v>398</v>
      </c>
      <c r="M404" s="6" t="s">
        <v>6</v>
      </c>
      <c r="N404" s="6" t="b">
        <f t="shared" si="40"/>
        <v>0</v>
      </c>
      <c r="O404" s="6" t="s">
        <v>2586</v>
      </c>
      <c r="P404" s="6">
        <v>100796467</v>
      </c>
      <c r="Q404" s="6" t="s">
        <v>6</v>
      </c>
      <c r="R404" s="6" t="s">
        <v>2587</v>
      </c>
      <c r="S404" s="16">
        <f t="shared" si="38"/>
        <v>25000</v>
      </c>
      <c r="T404" s="6" t="s">
        <v>400</v>
      </c>
      <c r="U404" s="6" t="s">
        <v>822</v>
      </c>
      <c r="V404" s="6" t="s">
        <v>2588</v>
      </c>
      <c r="W404" s="18">
        <v>45643</v>
      </c>
      <c r="X404" s="97">
        <v>0.44930555555555557</v>
      </c>
      <c r="Y404" s="115" t="s">
        <v>597</v>
      </c>
      <c r="Z404" s="115" t="s">
        <v>2589</v>
      </c>
      <c r="AA404" s="115" t="s">
        <v>599</v>
      </c>
      <c r="AB404" s="115">
        <v>974764518</v>
      </c>
      <c r="AC404" s="107">
        <f t="shared" si="41"/>
        <v>29</v>
      </c>
      <c r="AD404" s="23">
        <f t="shared" si="42"/>
        <v>136000</v>
      </c>
      <c r="AE404" s="23" t="s">
        <v>6</v>
      </c>
      <c r="AF404" s="17" t="str">
        <f t="shared" si="37"/>
        <v>NO APLICA</v>
      </c>
      <c r="AG404" s="6" t="s">
        <v>400</v>
      </c>
      <c r="AH404" s="39"/>
      <c r="AI404" s="22" t="s">
        <v>558</v>
      </c>
      <c r="AJ404" s="174" t="s">
        <v>492</v>
      </c>
    </row>
    <row r="405" spans="1:36" ht="15.45" customHeight="1">
      <c r="A405" s="168">
        <v>56427</v>
      </c>
      <c r="B405" s="8" t="s">
        <v>320</v>
      </c>
      <c r="C405" s="5" t="s">
        <v>321</v>
      </c>
      <c r="D405" s="45" t="s">
        <v>597</v>
      </c>
      <c r="E405" s="27" t="s">
        <v>598</v>
      </c>
      <c r="F405" s="27" t="s">
        <v>599</v>
      </c>
      <c r="G405" s="27">
        <v>974764518</v>
      </c>
      <c r="H405" s="18">
        <v>45615</v>
      </c>
      <c r="I405" s="21">
        <v>0.90694444444444444</v>
      </c>
      <c r="J405" s="6" t="s">
        <v>373</v>
      </c>
      <c r="K405" s="15">
        <f t="shared" si="39"/>
        <v>1</v>
      </c>
      <c r="L405" s="6" t="s">
        <v>398</v>
      </c>
      <c r="M405" s="6" t="s">
        <v>6</v>
      </c>
      <c r="N405" s="6" t="b">
        <f t="shared" si="40"/>
        <v>0</v>
      </c>
      <c r="O405" s="6" t="s">
        <v>2590</v>
      </c>
      <c r="P405" s="6">
        <v>100796468</v>
      </c>
      <c r="Q405" s="6" t="s">
        <v>6</v>
      </c>
      <c r="R405" s="6" t="s">
        <v>2591</v>
      </c>
      <c r="S405" s="16">
        <f t="shared" si="38"/>
        <v>25000</v>
      </c>
      <c r="T405" s="6" t="s">
        <v>400</v>
      </c>
      <c r="U405" s="6" t="s">
        <v>803</v>
      </c>
      <c r="V405" s="6" t="s">
        <v>2592</v>
      </c>
      <c r="W405" s="18">
        <v>45635</v>
      </c>
      <c r="X405" s="78">
        <v>0.50555555555555554</v>
      </c>
      <c r="Y405" s="76" t="s">
        <v>2593</v>
      </c>
      <c r="Z405" s="76" t="s">
        <v>2594</v>
      </c>
      <c r="AA405" s="76" t="s">
        <v>2595</v>
      </c>
      <c r="AB405" s="76">
        <v>921797721</v>
      </c>
      <c r="AC405" s="6">
        <f t="shared" si="41"/>
        <v>21</v>
      </c>
      <c r="AD405" s="17">
        <f t="shared" si="42"/>
        <v>96000</v>
      </c>
      <c r="AE405" s="6" t="s">
        <v>6</v>
      </c>
      <c r="AF405" s="17" t="str">
        <f t="shared" si="37"/>
        <v>NO APLICA</v>
      </c>
      <c r="AG405" s="6" t="s">
        <v>400</v>
      </c>
      <c r="AH405" s="39"/>
      <c r="AI405" s="22" t="s">
        <v>558</v>
      </c>
      <c r="AJ405" s="174" t="s">
        <v>492</v>
      </c>
    </row>
    <row r="406" spans="1:36" ht="15.45" customHeight="1">
      <c r="A406" s="168">
        <v>56428</v>
      </c>
      <c r="B406" s="8" t="s">
        <v>320</v>
      </c>
      <c r="C406" s="5" t="s">
        <v>321</v>
      </c>
      <c r="D406" s="39" t="s">
        <v>2596</v>
      </c>
      <c r="E406" s="6" t="s">
        <v>2597</v>
      </c>
      <c r="F406" s="6" t="s">
        <v>2598</v>
      </c>
      <c r="G406" s="6">
        <v>988589744</v>
      </c>
      <c r="H406" s="18">
        <v>45615</v>
      </c>
      <c r="I406" s="21">
        <v>0.91527777777777775</v>
      </c>
      <c r="J406" s="6" t="s">
        <v>373</v>
      </c>
      <c r="K406" s="15">
        <f t="shared" si="39"/>
        <v>1</v>
      </c>
      <c r="L406" s="6" t="s">
        <v>398</v>
      </c>
      <c r="M406" s="6" t="s">
        <v>6</v>
      </c>
      <c r="N406" s="6" t="b">
        <f t="shared" si="40"/>
        <v>0</v>
      </c>
      <c r="O406" s="6" t="s">
        <v>2599</v>
      </c>
      <c r="P406" s="9">
        <v>100796471</v>
      </c>
      <c r="Q406" s="6" t="s">
        <v>6</v>
      </c>
      <c r="R406" s="6" t="s">
        <v>2600</v>
      </c>
      <c r="S406" s="16">
        <f t="shared" si="38"/>
        <v>25000</v>
      </c>
      <c r="T406" s="6" t="s">
        <v>400</v>
      </c>
      <c r="U406" s="6" t="s">
        <v>822</v>
      </c>
      <c r="V406" s="6" t="s">
        <v>2601</v>
      </c>
      <c r="W406" s="18">
        <v>45634</v>
      </c>
      <c r="X406" s="78">
        <v>8.3333333333333332E-3</v>
      </c>
      <c r="Y406" s="6" t="s">
        <v>2602</v>
      </c>
      <c r="Z406" s="6" t="s">
        <v>2603</v>
      </c>
      <c r="AA406" s="6" t="s">
        <v>2249</v>
      </c>
      <c r="AB406" s="6">
        <v>989385797</v>
      </c>
      <c r="AC406" s="6">
        <v>20</v>
      </c>
      <c r="AD406" s="17">
        <v>2500</v>
      </c>
      <c r="AE406" s="6" t="s">
        <v>6</v>
      </c>
      <c r="AF406" s="17">
        <v>91000</v>
      </c>
      <c r="AG406" s="6" t="s">
        <v>400</v>
      </c>
      <c r="AH406" s="39"/>
      <c r="AI406" s="22" t="s">
        <v>558</v>
      </c>
      <c r="AJ406" s="174" t="s">
        <v>492</v>
      </c>
    </row>
    <row r="407" spans="1:36" ht="15.45" customHeight="1">
      <c r="A407" s="168">
        <v>56429</v>
      </c>
      <c r="B407" s="8" t="s">
        <v>320</v>
      </c>
      <c r="C407" s="5" t="s">
        <v>321</v>
      </c>
      <c r="D407" s="45" t="s">
        <v>1957</v>
      </c>
      <c r="E407" s="27" t="s">
        <v>1958</v>
      </c>
      <c r="F407" s="27" t="s">
        <v>1959</v>
      </c>
      <c r="G407" s="27">
        <v>964882975</v>
      </c>
      <c r="H407" s="18">
        <v>45615</v>
      </c>
      <c r="I407" s="21">
        <v>0.91736111111111107</v>
      </c>
      <c r="J407" s="6" t="s">
        <v>373</v>
      </c>
      <c r="K407" s="15">
        <f t="shared" si="39"/>
        <v>1</v>
      </c>
      <c r="L407" s="6" t="s">
        <v>398</v>
      </c>
      <c r="M407" s="6" t="s">
        <v>6</v>
      </c>
      <c r="N407" s="6" t="b">
        <f t="shared" si="40"/>
        <v>0</v>
      </c>
      <c r="O407" s="6" t="s">
        <v>2604</v>
      </c>
      <c r="P407" s="6">
        <v>100796477</v>
      </c>
      <c r="Q407" s="6" t="s">
        <v>6</v>
      </c>
      <c r="R407" s="6" t="s">
        <v>2605</v>
      </c>
      <c r="S407" s="16">
        <f t="shared" si="38"/>
        <v>25000</v>
      </c>
      <c r="T407" s="6" t="s">
        <v>400</v>
      </c>
      <c r="U407" s="6" t="s">
        <v>803</v>
      </c>
      <c r="V407" s="6" t="s">
        <v>2606</v>
      </c>
      <c r="W407" s="18">
        <v>45635</v>
      </c>
      <c r="X407" s="78">
        <v>0.66666666666666663</v>
      </c>
      <c r="Y407" s="6" t="s">
        <v>682</v>
      </c>
      <c r="Z407" s="6" t="s">
        <v>683</v>
      </c>
      <c r="AA407" s="6" t="s">
        <v>684</v>
      </c>
      <c r="AB407" s="6">
        <v>987204298</v>
      </c>
      <c r="AC407" s="6">
        <f t="shared" ref="AC407:AC470" si="43">IF(AND(W407&lt;&gt;"",H407&lt;&gt;"",ISNUMBER(W407-H407)),W407-H407+1,"")</f>
        <v>21</v>
      </c>
      <c r="AD407" s="17">
        <f t="shared" ref="AD407:AD470" si="44">IF(AC407&lt;=0, "ERROR EN DÍA DE SALIDA",
    IF(AC407="", "",
        IF(OR(J407="1X40 RF VACIO", J407="1X40 DRY VACIO"),
            IF(L407="CUSTODIA",
                IF(AC407&lt;=5, 25000,
                    IF(AC407&gt;5, IF(AC407&lt;=8, 25000 + 2000*(AC407 - 5), 31000 + 5000*(AC407-8)), "")
                ),
                IF(OR(L407="TRASPASO",L407="MOVIMIENTO"), 18000, "")
            ),
            IF(OR(J407="1X20 RF VACIO", J407="1X20 DRY VACIO", J407="ISOTANK"),
                IF(L407="CUSTODIA",
                    IF(AC407&lt;=5, 18000,
                        IF(AC407&gt;5, IF(AC407&lt;=8, 18000 + 2000*(AC407 - 5), 24000 + 5000*(AC407-8)), "")
                    ),
                    IF(OR(L407="TRASPASO",L407="MOVIMIENTO"), 15000, "Error en tipo de acción")
                ),
                IF(AND(OR(J407="PALLET", J407="CAJON"), L407="CUSTODIA", AC407&lt;=5),
                    IF(M407="SI (XL)", 7000*K407,
                        IF(M407="SI (XXL)", 9000*K407, 5000*K407)
                    ),
                    IF(AND(OR(J407="PALLET", J407="CAJON"), L407="CUSTODIA", AC407&gt;5),
                        IF(M407="SI (XL)", (7000 + 1000*(AC407 - 5))*K407,
                            IF(M407="SI (XXL)", (9000 + 1000*(AC407 - 5))*K407, (5000 + 1000*(AC407 - 5))*K407)
                        ),
                        IF(AND(OR(J407="PALLET", J407="CAJON"),OR(L407="TRASPASO",L407="MOVIMIENTO")),
                            IF(M407="SI (XL)", 5000*K407,
                                IF(M407="SI (XXL)", 7000*K407, 3500*K407)
                            ),
                            ""
                        )
                    )
                )
            )
        )
    )
)</f>
        <v>96000</v>
      </c>
      <c r="AE407" s="6" t="s">
        <v>6</v>
      </c>
      <c r="AF407" s="17" t="str">
        <f t="shared" ref="AF407:AF470" si="45">IFERROR(IF(AD407="","",IF(AE407="NO","NO APLICA",IF(AE407="SI",AD407*1.19,""))), "")</f>
        <v>NO APLICA</v>
      </c>
      <c r="AG407" s="6" t="s">
        <v>400</v>
      </c>
      <c r="AH407" s="39"/>
      <c r="AI407" s="22" t="s">
        <v>558</v>
      </c>
      <c r="AJ407" s="174" t="s">
        <v>492</v>
      </c>
    </row>
    <row r="408" spans="1:36" ht="15.45" customHeight="1">
      <c r="A408" s="168">
        <v>56430</v>
      </c>
      <c r="B408" s="8" t="s">
        <v>320</v>
      </c>
      <c r="C408" s="5" t="s">
        <v>321</v>
      </c>
      <c r="D408" s="46" t="s">
        <v>667</v>
      </c>
      <c r="E408" s="28" t="s">
        <v>668</v>
      </c>
      <c r="F408" s="27" t="s">
        <v>669</v>
      </c>
      <c r="G408" s="27">
        <v>974317393</v>
      </c>
      <c r="H408" s="18">
        <v>45615</v>
      </c>
      <c r="I408" s="21">
        <v>0.92013888888888884</v>
      </c>
      <c r="J408" s="6" t="s">
        <v>373</v>
      </c>
      <c r="K408" s="15">
        <f t="shared" si="39"/>
        <v>1</v>
      </c>
      <c r="L408" s="6" t="s">
        <v>398</v>
      </c>
      <c r="M408" s="6" t="s">
        <v>6</v>
      </c>
      <c r="N408" s="6" t="b">
        <f t="shared" si="40"/>
        <v>0</v>
      </c>
      <c r="O408" s="6" t="s">
        <v>2607</v>
      </c>
      <c r="P408" s="6">
        <v>100796478</v>
      </c>
      <c r="Q408" s="6" t="s">
        <v>6</v>
      </c>
      <c r="R408" s="6" t="s">
        <v>2608</v>
      </c>
      <c r="S408" s="16">
        <f t="shared" si="38"/>
        <v>25000</v>
      </c>
      <c r="T408" s="6" t="s">
        <v>400</v>
      </c>
      <c r="U408" s="6" t="s">
        <v>1278</v>
      </c>
      <c r="V408" s="6" t="s">
        <v>2609</v>
      </c>
      <c r="W408" s="18">
        <v>45636</v>
      </c>
      <c r="X408" s="78">
        <v>0.1875</v>
      </c>
      <c r="Y408" s="6" t="s">
        <v>2584</v>
      </c>
      <c r="Z408" s="6" t="s">
        <v>2585</v>
      </c>
      <c r="AA408" s="6" t="s">
        <v>1209</v>
      </c>
      <c r="AB408" s="6">
        <v>944259293</v>
      </c>
      <c r="AC408" s="6">
        <f t="shared" si="43"/>
        <v>22</v>
      </c>
      <c r="AD408" s="17">
        <f t="shared" si="44"/>
        <v>101000</v>
      </c>
      <c r="AE408" s="6" t="s">
        <v>6</v>
      </c>
      <c r="AF408" s="17" t="str">
        <f t="shared" si="45"/>
        <v>NO APLICA</v>
      </c>
      <c r="AG408" s="6" t="s">
        <v>400</v>
      </c>
      <c r="AH408" s="39"/>
      <c r="AI408" s="22" t="s">
        <v>558</v>
      </c>
      <c r="AJ408" s="174" t="s">
        <v>492</v>
      </c>
    </row>
    <row r="409" spans="1:36" ht="15.45" customHeight="1">
      <c r="A409" s="168">
        <v>56431</v>
      </c>
      <c r="B409" s="8" t="s">
        <v>320</v>
      </c>
      <c r="C409" s="5" t="s">
        <v>321</v>
      </c>
      <c r="D409" s="46" t="s">
        <v>635</v>
      </c>
      <c r="E409" s="28" t="s">
        <v>636</v>
      </c>
      <c r="F409" s="27" t="s">
        <v>637</v>
      </c>
      <c r="G409" s="27">
        <v>988364635</v>
      </c>
      <c r="H409" s="18">
        <v>45615</v>
      </c>
      <c r="I409" s="21">
        <v>0.93055555555555558</v>
      </c>
      <c r="J409" s="6" t="s">
        <v>373</v>
      </c>
      <c r="K409" s="15">
        <f t="shared" si="39"/>
        <v>1</v>
      </c>
      <c r="L409" s="6" t="s">
        <v>398</v>
      </c>
      <c r="M409" s="6" t="s">
        <v>6</v>
      </c>
      <c r="N409" s="6" t="b">
        <f t="shared" si="40"/>
        <v>0</v>
      </c>
      <c r="O409" s="6" t="s">
        <v>2610</v>
      </c>
      <c r="P409" s="6">
        <v>100796480</v>
      </c>
      <c r="Q409" s="6" t="s">
        <v>6</v>
      </c>
      <c r="R409" s="6" t="s">
        <v>2611</v>
      </c>
      <c r="S409" s="16">
        <f t="shared" si="38"/>
        <v>25000</v>
      </c>
      <c r="T409" s="6" t="s">
        <v>400</v>
      </c>
      <c r="U409" s="6" t="s">
        <v>1278</v>
      </c>
      <c r="V409" s="6" t="s">
        <v>2612</v>
      </c>
      <c r="W409" s="18">
        <v>45636</v>
      </c>
      <c r="X409" s="78">
        <v>0.1451388888888889</v>
      </c>
      <c r="Y409" s="6" t="s">
        <v>2040</v>
      </c>
      <c r="Z409" s="6" t="s">
        <v>642</v>
      </c>
      <c r="AA409" s="6" t="s">
        <v>643</v>
      </c>
      <c r="AB409" s="6">
        <v>997786062</v>
      </c>
      <c r="AC409" s="6">
        <f t="shared" si="43"/>
        <v>22</v>
      </c>
      <c r="AD409" s="17">
        <f t="shared" si="44"/>
        <v>101000</v>
      </c>
      <c r="AE409" s="6" t="s">
        <v>6</v>
      </c>
      <c r="AF409" s="17" t="str">
        <f t="shared" si="45"/>
        <v>NO APLICA</v>
      </c>
      <c r="AG409" s="6" t="s">
        <v>400</v>
      </c>
      <c r="AH409" s="39"/>
      <c r="AI409" s="22" t="s">
        <v>558</v>
      </c>
      <c r="AJ409" s="174" t="s">
        <v>492</v>
      </c>
    </row>
    <row r="410" spans="1:36" ht="15.45" customHeight="1">
      <c r="A410" s="168">
        <v>56432</v>
      </c>
      <c r="B410" s="8" t="s">
        <v>320</v>
      </c>
      <c r="C410" s="5" t="s">
        <v>321</v>
      </c>
      <c r="D410" s="46" t="s">
        <v>2247</v>
      </c>
      <c r="E410" s="28" t="s">
        <v>2248</v>
      </c>
      <c r="F410" s="27" t="s">
        <v>2249</v>
      </c>
      <c r="G410" s="27">
        <v>989385797</v>
      </c>
      <c r="H410" s="18">
        <v>45615</v>
      </c>
      <c r="I410" s="21">
        <v>0.94791666666666663</v>
      </c>
      <c r="J410" s="6" t="s">
        <v>373</v>
      </c>
      <c r="K410" s="15">
        <f t="shared" si="39"/>
        <v>1</v>
      </c>
      <c r="L410" s="6" t="s">
        <v>398</v>
      </c>
      <c r="M410" s="6" t="s">
        <v>6</v>
      </c>
      <c r="N410" s="6" t="b">
        <f t="shared" si="40"/>
        <v>0</v>
      </c>
      <c r="O410" s="6" t="s">
        <v>2613</v>
      </c>
      <c r="P410" s="6">
        <v>100796484</v>
      </c>
      <c r="Q410" s="6" t="s">
        <v>6</v>
      </c>
      <c r="R410" s="6" t="s">
        <v>2614</v>
      </c>
      <c r="S410" s="16">
        <f t="shared" si="38"/>
        <v>25000</v>
      </c>
      <c r="T410" s="6" t="s">
        <v>400</v>
      </c>
      <c r="U410" s="6" t="s">
        <v>1278</v>
      </c>
      <c r="V410" s="6" t="s">
        <v>2615</v>
      </c>
      <c r="W410" s="18">
        <v>45636</v>
      </c>
      <c r="X410" s="78">
        <v>0.12083333333333333</v>
      </c>
      <c r="Y410" s="6" t="s">
        <v>2616</v>
      </c>
      <c r="Z410" s="6" t="s">
        <v>715</v>
      </c>
      <c r="AA410" s="6" t="s">
        <v>2617</v>
      </c>
      <c r="AB410" s="6">
        <v>995307942</v>
      </c>
      <c r="AC410" s="6">
        <f t="shared" si="43"/>
        <v>22</v>
      </c>
      <c r="AD410" s="17">
        <f t="shared" si="44"/>
        <v>101000</v>
      </c>
      <c r="AE410" s="6" t="s">
        <v>6</v>
      </c>
      <c r="AF410" s="17" t="str">
        <f t="shared" si="45"/>
        <v>NO APLICA</v>
      </c>
      <c r="AG410" s="6" t="s">
        <v>400</v>
      </c>
      <c r="AH410" s="39"/>
      <c r="AI410" s="22" t="s">
        <v>558</v>
      </c>
      <c r="AJ410" s="174" t="s">
        <v>492</v>
      </c>
    </row>
    <row r="411" spans="1:36" ht="15.45" customHeight="1">
      <c r="A411" s="168">
        <v>56433</v>
      </c>
      <c r="B411" s="8" t="s">
        <v>320</v>
      </c>
      <c r="C411" s="5" t="s">
        <v>321</v>
      </c>
      <c r="D411" s="46" t="s">
        <v>559</v>
      </c>
      <c r="E411" s="28" t="s">
        <v>560</v>
      </c>
      <c r="F411" s="27" t="s">
        <v>561</v>
      </c>
      <c r="G411" s="27">
        <v>956055766</v>
      </c>
      <c r="H411" s="18">
        <v>45615</v>
      </c>
      <c r="I411" s="21">
        <v>0.95208333333333328</v>
      </c>
      <c r="J411" s="6" t="s">
        <v>373</v>
      </c>
      <c r="K411" s="15">
        <f t="shared" si="39"/>
        <v>1</v>
      </c>
      <c r="L411" s="6" t="s">
        <v>398</v>
      </c>
      <c r="M411" s="6" t="s">
        <v>6</v>
      </c>
      <c r="N411" s="6" t="b">
        <f t="shared" si="40"/>
        <v>0</v>
      </c>
      <c r="O411" s="6" t="s">
        <v>2618</v>
      </c>
      <c r="P411" s="6">
        <v>100796485</v>
      </c>
      <c r="Q411" s="6" t="s">
        <v>6</v>
      </c>
      <c r="R411" s="6" t="s">
        <v>2619</v>
      </c>
      <c r="S411" s="16">
        <f t="shared" si="38"/>
        <v>25000</v>
      </c>
      <c r="T411" s="6" t="s">
        <v>400</v>
      </c>
      <c r="U411" s="6" t="s">
        <v>803</v>
      </c>
      <c r="V411" s="6" t="s">
        <v>2620</v>
      </c>
      <c r="W411" s="18">
        <v>45635</v>
      </c>
      <c r="X411" s="78">
        <v>0.54305555555555551</v>
      </c>
      <c r="Y411" s="6" t="s">
        <v>734</v>
      </c>
      <c r="Z411" s="6" t="s">
        <v>2621</v>
      </c>
      <c r="AA411" s="6" t="s">
        <v>736</v>
      </c>
      <c r="AB411" s="6">
        <v>97326989</v>
      </c>
      <c r="AC411" s="6">
        <f t="shared" si="43"/>
        <v>21</v>
      </c>
      <c r="AD411" s="17">
        <f t="shared" si="44"/>
        <v>96000</v>
      </c>
      <c r="AE411" s="6" t="s">
        <v>6</v>
      </c>
      <c r="AF411" s="17" t="str">
        <f t="shared" si="45"/>
        <v>NO APLICA</v>
      </c>
      <c r="AG411" s="6" t="s">
        <v>400</v>
      </c>
      <c r="AH411" s="39"/>
      <c r="AI411" s="22" t="s">
        <v>558</v>
      </c>
      <c r="AJ411" s="174" t="s">
        <v>492</v>
      </c>
    </row>
    <row r="412" spans="1:36" ht="15.45" customHeight="1">
      <c r="A412" s="168">
        <v>56434</v>
      </c>
      <c r="B412" s="8" t="s">
        <v>320</v>
      </c>
      <c r="C412" s="5" t="s">
        <v>321</v>
      </c>
      <c r="D412" s="39" t="s">
        <v>568</v>
      </c>
      <c r="E412" s="6" t="s">
        <v>569</v>
      </c>
      <c r="F412" s="6" t="s">
        <v>570</v>
      </c>
      <c r="G412" s="6">
        <v>947401808</v>
      </c>
      <c r="H412" s="18">
        <v>45615</v>
      </c>
      <c r="I412" s="21">
        <v>0.9555555555555556</v>
      </c>
      <c r="J412" s="6" t="s">
        <v>373</v>
      </c>
      <c r="K412" s="15">
        <f t="shared" si="39"/>
        <v>1</v>
      </c>
      <c r="L412" s="6" t="s">
        <v>398</v>
      </c>
      <c r="M412" s="6" t="s">
        <v>6</v>
      </c>
      <c r="N412" s="6" t="b">
        <f t="shared" si="40"/>
        <v>0</v>
      </c>
      <c r="O412" s="6" t="s">
        <v>2622</v>
      </c>
      <c r="P412" s="6">
        <v>100796487</v>
      </c>
      <c r="Q412" s="6" t="s">
        <v>6</v>
      </c>
      <c r="R412" s="6" t="s">
        <v>2623</v>
      </c>
      <c r="S412" s="16">
        <f t="shared" si="38"/>
        <v>25000</v>
      </c>
      <c r="T412" s="6" t="s">
        <v>400</v>
      </c>
      <c r="U412" s="6" t="s">
        <v>1278</v>
      </c>
      <c r="V412" s="6" t="s">
        <v>2624</v>
      </c>
      <c r="W412" s="18">
        <v>45636</v>
      </c>
      <c r="X412" s="78">
        <v>7.6388888888888895E-2</v>
      </c>
      <c r="Y412" s="6" t="s">
        <v>2247</v>
      </c>
      <c r="Z412" s="6" t="s">
        <v>2248</v>
      </c>
      <c r="AA412" s="6" t="s">
        <v>2249</v>
      </c>
      <c r="AB412" s="6">
        <v>989385797</v>
      </c>
      <c r="AC412" s="6">
        <f t="shared" si="43"/>
        <v>22</v>
      </c>
      <c r="AD412" s="17">
        <f t="shared" si="44"/>
        <v>101000</v>
      </c>
      <c r="AE412" s="6" t="s">
        <v>6</v>
      </c>
      <c r="AF412" s="17" t="str">
        <f t="shared" si="45"/>
        <v>NO APLICA</v>
      </c>
      <c r="AG412" s="6" t="s">
        <v>400</v>
      </c>
      <c r="AH412" s="39"/>
      <c r="AI412" s="22" t="s">
        <v>558</v>
      </c>
      <c r="AJ412" s="174" t="s">
        <v>492</v>
      </c>
    </row>
    <row r="413" spans="1:36" ht="15.45" customHeight="1">
      <c r="A413" s="168">
        <v>56435</v>
      </c>
      <c r="B413" s="8" t="s">
        <v>320</v>
      </c>
      <c r="C413" s="5" t="s">
        <v>321</v>
      </c>
      <c r="D413" s="39" t="s">
        <v>653</v>
      </c>
      <c r="E413" s="6" t="s">
        <v>654</v>
      </c>
      <c r="F413" s="6" t="s">
        <v>655</v>
      </c>
      <c r="G413" s="6">
        <v>956193777</v>
      </c>
      <c r="H413" s="18">
        <v>45615</v>
      </c>
      <c r="I413" s="21">
        <v>0.95833333333333337</v>
      </c>
      <c r="J413" s="6" t="s">
        <v>373</v>
      </c>
      <c r="K413" s="15">
        <f t="shared" si="39"/>
        <v>1</v>
      </c>
      <c r="L413" s="6" t="s">
        <v>398</v>
      </c>
      <c r="M413" s="6" t="s">
        <v>6</v>
      </c>
      <c r="N413" s="6" t="b">
        <f t="shared" si="40"/>
        <v>0</v>
      </c>
      <c r="O413" s="6" t="s">
        <v>2625</v>
      </c>
      <c r="P413" s="6">
        <v>100796490</v>
      </c>
      <c r="Q413" s="6" t="s">
        <v>6</v>
      </c>
      <c r="R413" s="6" t="s">
        <v>2626</v>
      </c>
      <c r="S413" s="16">
        <f t="shared" si="38"/>
        <v>25000</v>
      </c>
      <c r="T413" s="6" t="s">
        <v>400</v>
      </c>
      <c r="U413" s="6" t="s">
        <v>1278</v>
      </c>
      <c r="V413" s="6" t="s">
        <v>2627</v>
      </c>
      <c r="W413" s="18">
        <v>45636</v>
      </c>
      <c r="X413" s="78">
        <v>6.805555555555555E-2</v>
      </c>
      <c r="Y413" s="6" t="s">
        <v>2628</v>
      </c>
      <c r="Z413" s="6" t="s">
        <v>2280</v>
      </c>
      <c r="AA413" s="6" t="s">
        <v>2281</v>
      </c>
      <c r="AB413" s="6">
        <v>935008959</v>
      </c>
      <c r="AC413" s="6">
        <f t="shared" si="43"/>
        <v>22</v>
      </c>
      <c r="AD413" s="17">
        <f t="shared" si="44"/>
        <v>101000</v>
      </c>
      <c r="AE413" s="6" t="s">
        <v>6</v>
      </c>
      <c r="AF413" s="17" t="str">
        <f t="shared" si="45"/>
        <v>NO APLICA</v>
      </c>
      <c r="AG413" s="6" t="s">
        <v>400</v>
      </c>
      <c r="AH413" s="39"/>
      <c r="AI413" s="22" t="s">
        <v>558</v>
      </c>
      <c r="AJ413" s="174" t="s">
        <v>492</v>
      </c>
    </row>
    <row r="414" spans="1:36" ht="15.45" customHeight="1">
      <c r="A414" s="168">
        <v>56436</v>
      </c>
      <c r="B414" s="8" t="s">
        <v>320</v>
      </c>
      <c r="C414" s="5" t="s">
        <v>321</v>
      </c>
      <c r="D414" s="8" t="s">
        <v>682</v>
      </c>
      <c r="E414" s="5" t="s">
        <v>683</v>
      </c>
      <c r="F414" s="5" t="s">
        <v>684</v>
      </c>
      <c r="G414" s="5">
        <v>987204298</v>
      </c>
      <c r="H414" s="18">
        <v>45615</v>
      </c>
      <c r="I414" s="21">
        <v>0.9604166666666667</v>
      </c>
      <c r="J414" s="6" t="s">
        <v>373</v>
      </c>
      <c r="K414" s="15">
        <f t="shared" si="39"/>
        <v>1</v>
      </c>
      <c r="L414" s="6" t="s">
        <v>398</v>
      </c>
      <c r="M414" s="6" t="s">
        <v>6</v>
      </c>
      <c r="N414" s="6" t="b">
        <f t="shared" si="40"/>
        <v>0</v>
      </c>
      <c r="O414" s="6" t="s">
        <v>2629</v>
      </c>
      <c r="P414" s="6">
        <v>100796492</v>
      </c>
      <c r="Q414" s="6" t="s">
        <v>6</v>
      </c>
      <c r="R414" s="6" t="s">
        <v>2630</v>
      </c>
      <c r="S414" s="16">
        <f t="shared" si="38"/>
        <v>25000</v>
      </c>
      <c r="T414" s="6" t="s">
        <v>400</v>
      </c>
      <c r="U414" s="6" t="s">
        <v>1108</v>
      </c>
      <c r="V414" s="6" t="s">
        <v>2631</v>
      </c>
      <c r="W414" s="18">
        <v>45635</v>
      </c>
      <c r="X414" s="78">
        <v>0.58402777777777781</v>
      </c>
      <c r="Y414" s="6" t="s">
        <v>1974</v>
      </c>
      <c r="Z414" s="6" t="s">
        <v>630</v>
      </c>
      <c r="AA414" s="6" t="s">
        <v>631</v>
      </c>
      <c r="AB414" s="6">
        <v>976530950</v>
      </c>
      <c r="AC414" s="6">
        <f t="shared" si="43"/>
        <v>21</v>
      </c>
      <c r="AD414" s="17">
        <f t="shared" si="44"/>
        <v>96000</v>
      </c>
      <c r="AE414" s="6" t="s">
        <v>6</v>
      </c>
      <c r="AF414" s="17" t="str">
        <f t="shared" si="45"/>
        <v>NO APLICA</v>
      </c>
      <c r="AG414" s="6" t="s">
        <v>400</v>
      </c>
      <c r="AH414" s="39"/>
      <c r="AI414" s="22" t="s">
        <v>558</v>
      </c>
      <c r="AJ414" s="174" t="s">
        <v>492</v>
      </c>
    </row>
    <row r="415" spans="1:36" ht="15.45" customHeight="1">
      <c r="A415" s="168">
        <v>56437</v>
      </c>
      <c r="B415" s="39" t="s">
        <v>380</v>
      </c>
      <c r="C415" s="5" t="s">
        <v>246</v>
      </c>
      <c r="D415" s="46" t="s">
        <v>817</v>
      </c>
      <c r="E415" s="28" t="s">
        <v>818</v>
      </c>
      <c r="F415" s="27" t="s">
        <v>819</v>
      </c>
      <c r="G415" s="27">
        <v>955172412</v>
      </c>
      <c r="H415" s="18">
        <v>45615</v>
      </c>
      <c r="I415" s="21">
        <v>0.96319444444444446</v>
      </c>
      <c r="J415" s="6" t="s">
        <v>373</v>
      </c>
      <c r="K415" s="15">
        <f t="shared" si="39"/>
        <v>1</v>
      </c>
      <c r="L415" s="6" t="s">
        <v>398</v>
      </c>
      <c r="M415" s="6" t="s">
        <v>6</v>
      </c>
      <c r="N415" s="6" t="b">
        <f t="shared" si="40"/>
        <v>0</v>
      </c>
      <c r="O415" s="6" t="s">
        <v>2632</v>
      </c>
      <c r="P415" s="6">
        <v>100796494</v>
      </c>
      <c r="Q415" s="6" t="s">
        <v>6</v>
      </c>
      <c r="R415" s="6" t="s">
        <v>2633</v>
      </c>
      <c r="S415" s="16">
        <f t="shared" si="38"/>
        <v>25000</v>
      </c>
      <c r="T415" s="6" t="s">
        <v>400</v>
      </c>
      <c r="U415" s="6" t="s">
        <v>542</v>
      </c>
      <c r="V415" s="6" t="s">
        <v>2634</v>
      </c>
      <c r="W415" s="18"/>
      <c r="X415" s="78"/>
      <c r="Y415" s="6"/>
      <c r="Z415" s="6"/>
      <c r="AA415" s="6"/>
      <c r="AB415" s="6"/>
      <c r="AC415" s="6" t="str">
        <f t="shared" si="43"/>
        <v/>
      </c>
      <c r="AD415" s="23" t="str">
        <f t="shared" si="44"/>
        <v/>
      </c>
      <c r="AE415" s="23"/>
      <c r="AF415" s="17" t="str">
        <f t="shared" si="45"/>
        <v/>
      </c>
      <c r="AG415" s="6"/>
      <c r="AH415" s="39"/>
      <c r="AI415" s="22" t="s">
        <v>983</v>
      </c>
      <c r="AJ415" s="174" t="s">
        <v>492</v>
      </c>
    </row>
    <row r="416" spans="1:36" ht="15.45" customHeight="1">
      <c r="A416" s="168">
        <v>56441</v>
      </c>
      <c r="B416" s="8" t="s">
        <v>380</v>
      </c>
      <c r="C416" s="5" t="s">
        <v>246</v>
      </c>
      <c r="D416" s="39" t="s">
        <v>1008</v>
      </c>
      <c r="E416" s="6" t="s">
        <v>1009</v>
      </c>
      <c r="F416" s="6" t="s">
        <v>1010</v>
      </c>
      <c r="G416" s="6">
        <v>991915508</v>
      </c>
      <c r="H416" s="18">
        <v>45616</v>
      </c>
      <c r="I416" s="21">
        <v>0.38472222222222224</v>
      </c>
      <c r="J416" s="6" t="s">
        <v>373</v>
      </c>
      <c r="K416" s="15">
        <f t="shared" si="39"/>
        <v>1</v>
      </c>
      <c r="L416" s="6" t="s">
        <v>398</v>
      </c>
      <c r="M416" s="6" t="s">
        <v>6</v>
      </c>
      <c r="N416" s="6" t="b">
        <f t="shared" si="40"/>
        <v>0</v>
      </c>
      <c r="O416" s="6" t="s">
        <v>2635</v>
      </c>
      <c r="P416" s="6">
        <v>24784645</v>
      </c>
      <c r="Q416" s="6" t="s">
        <v>6</v>
      </c>
      <c r="R416" s="6" t="s">
        <v>2636</v>
      </c>
      <c r="S416" s="16">
        <f t="shared" si="38"/>
        <v>25000</v>
      </c>
      <c r="T416" s="6" t="s">
        <v>400</v>
      </c>
      <c r="U416" s="6" t="s">
        <v>620</v>
      </c>
      <c r="V416" s="6" t="s">
        <v>2637</v>
      </c>
      <c r="W416" s="18">
        <v>45637</v>
      </c>
      <c r="X416" s="78">
        <v>0.80555555555555558</v>
      </c>
      <c r="Y416" s="6" t="s">
        <v>2638</v>
      </c>
      <c r="Z416" s="6" t="s">
        <v>2639</v>
      </c>
      <c r="AA416" s="6" t="s">
        <v>2640</v>
      </c>
      <c r="AB416" s="6">
        <v>932895907</v>
      </c>
      <c r="AC416" s="6">
        <f t="shared" si="43"/>
        <v>22</v>
      </c>
      <c r="AD416" s="17">
        <f t="shared" si="44"/>
        <v>101000</v>
      </c>
      <c r="AE416" s="6" t="s">
        <v>6</v>
      </c>
      <c r="AF416" s="17" t="str">
        <f t="shared" si="45"/>
        <v>NO APLICA</v>
      </c>
      <c r="AG416" s="6" t="s">
        <v>400</v>
      </c>
      <c r="AH416" s="39"/>
      <c r="AI416" s="22" t="s">
        <v>983</v>
      </c>
      <c r="AJ416" s="174" t="s">
        <v>1283</v>
      </c>
    </row>
    <row r="417" spans="1:36" ht="15.45" customHeight="1">
      <c r="A417" s="168">
        <v>56442</v>
      </c>
      <c r="B417" s="8" t="s">
        <v>380</v>
      </c>
      <c r="C417" s="5" t="s">
        <v>246</v>
      </c>
      <c r="D417" s="39" t="s">
        <v>1599</v>
      </c>
      <c r="E417" s="6" t="s">
        <v>1003</v>
      </c>
      <c r="F417" s="6" t="s">
        <v>1173</v>
      </c>
      <c r="G417" s="6">
        <v>942723548</v>
      </c>
      <c r="H417" s="18">
        <v>45616</v>
      </c>
      <c r="I417" s="21">
        <v>0.38611111111111113</v>
      </c>
      <c r="J417" s="6" t="s">
        <v>373</v>
      </c>
      <c r="K417" s="15">
        <f t="shared" si="39"/>
        <v>1</v>
      </c>
      <c r="L417" s="6" t="s">
        <v>398</v>
      </c>
      <c r="M417" s="6" t="s">
        <v>6</v>
      </c>
      <c r="N417" s="6" t="b">
        <f t="shared" si="40"/>
        <v>0</v>
      </c>
      <c r="O417" s="6" t="s">
        <v>2641</v>
      </c>
      <c r="P417" s="6">
        <v>24784646</v>
      </c>
      <c r="Q417" s="6" t="s">
        <v>6</v>
      </c>
      <c r="R417" s="6" t="s">
        <v>2642</v>
      </c>
      <c r="S417" s="16">
        <f t="shared" si="38"/>
        <v>25000</v>
      </c>
      <c r="T417" s="6" t="s">
        <v>400</v>
      </c>
      <c r="U417" s="6" t="s">
        <v>620</v>
      </c>
      <c r="V417" s="6" t="s">
        <v>2643</v>
      </c>
      <c r="W417" s="18">
        <v>45637</v>
      </c>
      <c r="X417" s="78">
        <v>0.78333333333333333</v>
      </c>
      <c r="Y417" s="6" t="s">
        <v>2644</v>
      </c>
      <c r="Z417" s="6" t="s">
        <v>2645</v>
      </c>
      <c r="AA417" s="6" t="s">
        <v>2646</v>
      </c>
      <c r="AB417" s="6">
        <v>999442015</v>
      </c>
      <c r="AC417" s="6">
        <f t="shared" si="43"/>
        <v>22</v>
      </c>
      <c r="AD417" s="17">
        <f t="shared" si="44"/>
        <v>101000</v>
      </c>
      <c r="AE417" s="6" t="s">
        <v>6</v>
      </c>
      <c r="AF417" s="17" t="str">
        <f t="shared" si="45"/>
        <v>NO APLICA</v>
      </c>
      <c r="AG417" s="6" t="s">
        <v>400</v>
      </c>
      <c r="AH417" s="39"/>
      <c r="AI417" s="22" t="s">
        <v>983</v>
      </c>
      <c r="AJ417" s="174" t="s">
        <v>1283</v>
      </c>
    </row>
    <row r="418" spans="1:36" ht="15.45" customHeight="1">
      <c r="A418" s="168">
        <v>56444</v>
      </c>
      <c r="B418" s="8" t="s">
        <v>380</v>
      </c>
      <c r="C418" s="5" t="s">
        <v>246</v>
      </c>
      <c r="D418" s="39" t="s">
        <v>1315</v>
      </c>
      <c r="E418" s="6" t="s">
        <v>1089</v>
      </c>
      <c r="F418" s="6" t="s">
        <v>979</v>
      </c>
      <c r="G418" s="6">
        <v>940233947</v>
      </c>
      <c r="H418" s="18">
        <v>45616</v>
      </c>
      <c r="I418" s="21">
        <v>0.40972222222222221</v>
      </c>
      <c r="J418" s="6" t="s">
        <v>373</v>
      </c>
      <c r="K418" s="15">
        <f t="shared" si="39"/>
        <v>1</v>
      </c>
      <c r="L418" s="6" t="s">
        <v>398</v>
      </c>
      <c r="M418" s="6" t="s">
        <v>6</v>
      </c>
      <c r="N418" s="6" t="b">
        <f t="shared" si="40"/>
        <v>0</v>
      </c>
      <c r="O418" s="6" t="s">
        <v>2647</v>
      </c>
      <c r="P418" s="6">
        <v>24784703</v>
      </c>
      <c r="Q418" s="6" t="s">
        <v>6</v>
      </c>
      <c r="R418" s="6" t="s">
        <v>2648</v>
      </c>
      <c r="S418" s="16">
        <f t="shared" si="38"/>
        <v>25000</v>
      </c>
      <c r="T418" s="6" t="s">
        <v>400</v>
      </c>
      <c r="U418" s="6" t="s">
        <v>620</v>
      </c>
      <c r="V418" s="6" t="s">
        <v>2649</v>
      </c>
      <c r="W418" s="18">
        <v>45637</v>
      </c>
      <c r="X418" s="78">
        <v>0.69166666666666665</v>
      </c>
      <c r="Y418" s="6" t="s">
        <v>1159</v>
      </c>
      <c r="Z418" s="6" t="s">
        <v>1160</v>
      </c>
      <c r="AA418" s="6" t="s">
        <v>986</v>
      </c>
      <c r="AB418" s="6">
        <v>94466946</v>
      </c>
      <c r="AC418" s="6">
        <f t="shared" si="43"/>
        <v>22</v>
      </c>
      <c r="AD418" s="17">
        <f t="shared" si="44"/>
        <v>101000</v>
      </c>
      <c r="AE418" s="6" t="s">
        <v>6</v>
      </c>
      <c r="AF418" s="17" t="str">
        <f t="shared" si="45"/>
        <v>NO APLICA</v>
      </c>
      <c r="AG418" s="6" t="s">
        <v>400</v>
      </c>
      <c r="AH418" s="39"/>
      <c r="AI418" s="22" t="s">
        <v>983</v>
      </c>
      <c r="AJ418" s="174" t="s">
        <v>2650</v>
      </c>
    </row>
    <row r="419" spans="1:36" ht="15.45" customHeight="1">
      <c r="A419" s="168">
        <v>56445</v>
      </c>
      <c r="B419" s="8" t="s">
        <v>380</v>
      </c>
      <c r="C419" s="5" t="s">
        <v>246</v>
      </c>
      <c r="D419" s="39" t="s">
        <v>1855</v>
      </c>
      <c r="E419" s="6" t="s">
        <v>1856</v>
      </c>
      <c r="F419" s="6" t="s">
        <v>1857</v>
      </c>
      <c r="G419" s="6">
        <v>983137351</v>
      </c>
      <c r="H419" s="18">
        <v>45616</v>
      </c>
      <c r="I419" s="21">
        <v>0.43472222222222223</v>
      </c>
      <c r="J419" s="6" t="s">
        <v>373</v>
      </c>
      <c r="K419" s="15">
        <f t="shared" si="39"/>
        <v>1</v>
      </c>
      <c r="L419" s="6" t="s">
        <v>398</v>
      </c>
      <c r="M419" s="6" t="s">
        <v>6</v>
      </c>
      <c r="N419" s="6" t="b">
        <f t="shared" si="40"/>
        <v>0</v>
      </c>
      <c r="O419" s="6" t="s">
        <v>2651</v>
      </c>
      <c r="P419" s="6">
        <v>100796848</v>
      </c>
      <c r="Q419" s="6" t="s">
        <v>6</v>
      </c>
      <c r="R419" s="6" t="s">
        <v>2652</v>
      </c>
      <c r="S419" s="16">
        <f t="shared" si="38"/>
        <v>25000</v>
      </c>
      <c r="T419" s="6" t="s">
        <v>400</v>
      </c>
      <c r="U419" s="6" t="s">
        <v>524</v>
      </c>
      <c r="V419" s="6" t="s">
        <v>2653</v>
      </c>
      <c r="W419" s="18"/>
      <c r="X419" s="78"/>
      <c r="Y419" s="6"/>
      <c r="Z419" s="6"/>
      <c r="AA419" s="6"/>
      <c r="AB419" s="6"/>
      <c r="AC419" s="6" t="str">
        <f t="shared" si="43"/>
        <v/>
      </c>
      <c r="AD419" s="23" t="str">
        <f t="shared" si="44"/>
        <v/>
      </c>
      <c r="AE419" s="23"/>
      <c r="AF419" s="17" t="str">
        <f t="shared" si="45"/>
        <v/>
      </c>
      <c r="AG419" s="6"/>
      <c r="AH419" s="39"/>
      <c r="AI419" s="22" t="s">
        <v>983</v>
      </c>
      <c r="AJ419" s="174" t="s">
        <v>492</v>
      </c>
    </row>
    <row r="420" spans="1:36" ht="15.45" customHeight="1">
      <c r="A420" s="168">
        <v>56446</v>
      </c>
      <c r="B420" s="8" t="s">
        <v>380</v>
      </c>
      <c r="C420" s="5" t="s">
        <v>246</v>
      </c>
      <c r="D420" s="39" t="s">
        <v>2654</v>
      </c>
      <c r="E420" s="6" t="s">
        <v>2324</v>
      </c>
      <c r="F420" s="6" t="s">
        <v>2325</v>
      </c>
      <c r="G420" s="6">
        <v>941681899</v>
      </c>
      <c r="H420" s="18">
        <v>45616</v>
      </c>
      <c r="I420" s="21">
        <v>0.43958333333333333</v>
      </c>
      <c r="J420" s="6" t="s">
        <v>373</v>
      </c>
      <c r="K420" s="15">
        <f t="shared" si="39"/>
        <v>1</v>
      </c>
      <c r="L420" s="6" t="s">
        <v>398</v>
      </c>
      <c r="M420" s="6" t="s">
        <v>6</v>
      </c>
      <c r="N420" s="6" t="b">
        <f t="shared" si="40"/>
        <v>0</v>
      </c>
      <c r="O420" s="6" t="s">
        <v>2655</v>
      </c>
      <c r="P420" s="6">
        <v>100796854</v>
      </c>
      <c r="Q420" s="6" t="s">
        <v>6</v>
      </c>
      <c r="R420" s="6" t="s">
        <v>2656</v>
      </c>
      <c r="S420" s="16">
        <f t="shared" si="38"/>
        <v>25000</v>
      </c>
      <c r="T420" s="6" t="s">
        <v>400</v>
      </c>
      <c r="U420" s="6" t="s">
        <v>524</v>
      </c>
      <c r="V420" s="6" t="s">
        <v>2657</v>
      </c>
      <c r="W420" s="18"/>
      <c r="X420" s="78"/>
      <c r="Y420" s="6"/>
      <c r="Z420" s="6"/>
      <c r="AA420" s="6"/>
      <c r="AB420" s="6"/>
      <c r="AC420" s="6" t="str">
        <f t="shared" si="43"/>
        <v/>
      </c>
      <c r="AD420" s="23" t="str">
        <f t="shared" si="44"/>
        <v/>
      </c>
      <c r="AE420" s="23"/>
      <c r="AF420" s="17" t="str">
        <f t="shared" si="45"/>
        <v/>
      </c>
      <c r="AG420" s="6"/>
      <c r="AH420" s="39"/>
      <c r="AI420" s="22" t="s">
        <v>983</v>
      </c>
      <c r="AJ420" s="174" t="s">
        <v>492</v>
      </c>
    </row>
    <row r="421" spans="1:36" ht="15.45" customHeight="1">
      <c r="A421" s="168">
        <v>56447</v>
      </c>
      <c r="B421" s="8" t="s">
        <v>380</v>
      </c>
      <c r="C421" s="5" t="s">
        <v>246</v>
      </c>
      <c r="D421" s="39" t="s">
        <v>2658</v>
      </c>
      <c r="E421" s="6" t="s">
        <v>2318</v>
      </c>
      <c r="F421" s="6" t="s">
        <v>2319</v>
      </c>
      <c r="G421" s="6">
        <v>957418555</v>
      </c>
      <c r="H421" s="18">
        <v>45616</v>
      </c>
      <c r="I421" s="21">
        <v>0.44166666666666665</v>
      </c>
      <c r="J421" s="6" t="s">
        <v>373</v>
      </c>
      <c r="K421" s="15">
        <f t="shared" si="39"/>
        <v>1</v>
      </c>
      <c r="L421" s="6" t="s">
        <v>398</v>
      </c>
      <c r="M421" s="6" t="s">
        <v>6</v>
      </c>
      <c r="N421" s="6" t="b">
        <f t="shared" si="40"/>
        <v>0</v>
      </c>
      <c r="O421" s="6" t="s">
        <v>2659</v>
      </c>
      <c r="P421" s="6">
        <v>100796858</v>
      </c>
      <c r="Q421" s="6" t="s">
        <v>6</v>
      </c>
      <c r="R421" s="6" t="s">
        <v>2660</v>
      </c>
      <c r="S421" s="16">
        <f t="shared" si="38"/>
        <v>25000</v>
      </c>
      <c r="T421" s="6" t="s">
        <v>400</v>
      </c>
      <c r="U421" s="6" t="s">
        <v>524</v>
      </c>
      <c r="V421" s="6" t="s">
        <v>2661</v>
      </c>
      <c r="W421" s="18"/>
      <c r="X421" s="78"/>
      <c r="Y421" s="6"/>
      <c r="Z421" s="6"/>
      <c r="AA421" s="6"/>
      <c r="AB421" s="6"/>
      <c r="AC421" s="6" t="str">
        <f t="shared" si="43"/>
        <v/>
      </c>
      <c r="AD421" s="23" t="str">
        <f t="shared" si="44"/>
        <v/>
      </c>
      <c r="AE421" s="23"/>
      <c r="AF421" s="17" t="str">
        <f t="shared" si="45"/>
        <v/>
      </c>
      <c r="AG421" s="6"/>
      <c r="AH421" s="39"/>
      <c r="AI421" s="22" t="s">
        <v>983</v>
      </c>
      <c r="AJ421" s="174" t="s">
        <v>492</v>
      </c>
    </row>
    <row r="422" spans="1:36" ht="15.45" customHeight="1">
      <c r="A422" s="168">
        <v>56448</v>
      </c>
      <c r="B422" s="8" t="s">
        <v>380</v>
      </c>
      <c r="C422" s="5" t="s">
        <v>246</v>
      </c>
      <c r="D422" s="39" t="s">
        <v>817</v>
      </c>
      <c r="E422" s="6" t="s">
        <v>818</v>
      </c>
      <c r="F422" s="6" t="s">
        <v>819</v>
      </c>
      <c r="G422" s="6">
        <v>955172412</v>
      </c>
      <c r="H422" s="18">
        <v>45616</v>
      </c>
      <c r="I422" s="21">
        <v>0.44305555555555554</v>
      </c>
      <c r="J422" s="6" t="s">
        <v>373</v>
      </c>
      <c r="K422" s="15">
        <f t="shared" si="39"/>
        <v>1</v>
      </c>
      <c r="L422" s="6" t="s">
        <v>398</v>
      </c>
      <c r="M422" s="6" t="s">
        <v>6</v>
      </c>
      <c r="N422" s="6" t="b">
        <f t="shared" si="40"/>
        <v>0</v>
      </c>
      <c r="O422" s="6" t="s">
        <v>2662</v>
      </c>
      <c r="P422" s="6">
        <v>100796860</v>
      </c>
      <c r="Q422" s="6" t="s">
        <v>6</v>
      </c>
      <c r="R422" s="6" t="s">
        <v>2663</v>
      </c>
      <c r="S422" s="16">
        <f t="shared" si="38"/>
        <v>25000</v>
      </c>
      <c r="T422" s="6" t="s">
        <v>400</v>
      </c>
      <c r="U422" s="6" t="s">
        <v>524</v>
      </c>
      <c r="V422" s="6" t="s">
        <v>2664</v>
      </c>
      <c r="W422" s="18"/>
      <c r="X422" s="78"/>
      <c r="Y422" s="6"/>
      <c r="Z422" s="6"/>
      <c r="AA422" s="6"/>
      <c r="AB422" s="6"/>
      <c r="AC422" s="6" t="str">
        <f t="shared" si="43"/>
        <v/>
      </c>
      <c r="AD422" s="23" t="str">
        <f t="shared" si="44"/>
        <v/>
      </c>
      <c r="AE422" s="23"/>
      <c r="AF422" s="17" t="str">
        <f t="shared" si="45"/>
        <v/>
      </c>
      <c r="AG422" s="6"/>
      <c r="AH422" s="39"/>
      <c r="AI422" s="22" t="s">
        <v>983</v>
      </c>
      <c r="AJ422" s="174" t="s">
        <v>492</v>
      </c>
    </row>
    <row r="423" spans="1:36" ht="15.45" customHeight="1">
      <c r="A423" s="168">
        <v>56449</v>
      </c>
      <c r="B423" s="8" t="s">
        <v>380</v>
      </c>
      <c r="C423" s="5" t="s">
        <v>246</v>
      </c>
      <c r="D423" s="39" t="s">
        <v>2665</v>
      </c>
      <c r="E423" s="6" t="s">
        <v>2329</v>
      </c>
      <c r="F423" s="6" t="s">
        <v>1454</v>
      </c>
      <c r="G423" s="6">
        <v>964284814</v>
      </c>
      <c r="H423" s="18">
        <v>45616</v>
      </c>
      <c r="I423" s="21">
        <v>0.4465277777777778</v>
      </c>
      <c r="J423" s="6" t="s">
        <v>373</v>
      </c>
      <c r="K423" s="15">
        <f t="shared" si="39"/>
        <v>1</v>
      </c>
      <c r="L423" s="6" t="s">
        <v>398</v>
      </c>
      <c r="M423" s="6" t="s">
        <v>6</v>
      </c>
      <c r="N423" s="6" t="b">
        <f t="shared" si="40"/>
        <v>0</v>
      </c>
      <c r="O423" s="6" t="s">
        <v>2666</v>
      </c>
      <c r="P423" s="6">
        <v>100796866</v>
      </c>
      <c r="Q423" s="6" t="s">
        <v>6</v>
      </c>
      <c r="R423" s="6" t="s">
        <v>2667</v>
      </c>
      <c r="S423" s="16">
        <f t="shared" si="38"/>
        <v>25000</v>
      </c>
      <c r="T423" s="6" t="s">
        <v>400</v>
      </c>
      <c r="U423" s="6" t="s">
        <v>524</v>
      </c>
      <c r="V423" s="6" t="s">
        <v>2668</v>
      </c>
      <c r="W423" s="18"/>
      <c r="X423" s="78"/>
      <c r="Y423" s="6"/>
      <c r="Z423" s="6"/>
      <c r="AA423" s="6"/>
      <c r="AB423" s="6"/>
      <c r="AC423" s="6" t="str">
        <f t="shared" si="43"/>
        <v/>
      </c>
      <c r="AD423" s="23" t="str">
        <f t="shared" si="44"/>
        <v/>
      </c>
      <c r="AE423" s="23"/>
      <c r="AF423" s="17" t="str">
        <f t="shared" si="45"/>
        <v/>
      </c>
      <c r="AG423" s="6"/>
      <c r="AH423" s="39"/>
      <c r="AI423" s="22" t="s">
        <v>983</v>
      </c>
      <c r="AJ423" s="174" t="s">
        <v>492</v>
      </c>
    </row>
    <row r="424" spans="1:36" ht="15.45" customHeight="1">
      <c r="A424" s="168">
        <v>56450</v>
      </c>
      <c r="B424" s="8" t="s">
        <v>380</v>
      </c>
      <c r="C424" s="5" t="s">
        <v>246</v>
      </c>
      <c r="D424" s="39" t="s">
        <v>1031</v>
      </c>
      <c r="E424" s="6" t="s">
        <v>1032</v>
      </c>
      <c r="F424" s="6" t="s">
        <v>1033</v>
      </c>
      <c r="G424" s="6">
        <v>973592739</v>
      </c>
      <c r="H424" s="18">
        <v>45616</v>
      </c>
      <c r="I424" s="21">
        <v>0.44930555555555557</v>
      </c>
      <c r="J424" s="6" t="s">
        <v>373</v>
      </c>
      <c r="K424" s="15">
        <f t="shared" si="39"/>
        <v>1</v>
      </c>
      <c r="L424" s="6" t="s">
        <v>398</v>
      </c>
      <c r="M424" s="6" t="s">
        <v>6</v>
      </c>
      <c r="N424" s="6" t="b">
        <f t="shared" si="40"/>
        <v>0</v>
      </c>
      <c r="O424" s="6" t="s">
        <v>2669</v>
      </c>
      <c r="P424" s="6">
        <v>100796869</v>
      </c>
      <c r="Q424" s="6" t="s">
        <v>6</v>
      </c>
      <c r="R424" s="6" t="s">
        <v>2670</v>
      </c>
      <c r="S424" s="16">
        <f t="shared" si="38"/>
        <v>25000</v>
      </c>
      <c r="T424" s="6" t="s">
        <v>400</v>
      </c>
      <c r="U424" s="6" t="s">
        <v>620</v>
      </c>
      <c r="V424" s="6" t="s">
        <v>2671</v>
      </c>
      <c r="W424" s="18">
        <v>45643</v>
      </c>
      <c r="X424" s="78">
        <v>0.98958333333333337</v>
      </c>
      <c r="Y424" s="6" t="s">
        <v>2672</v>
      </c>
      <c r="Z424" s="64" t="s">
        <v>2673</v>
      </c>
      <c r="AA424" s="64" t="s">
        <v>2674</v>
      </c>
      <c r="AB424" s="6">
        <v>953917415</v>
      </c>
      <c r="AC424" s="6">
        <f t="shared" si="43"/>
        <v>28</v>
      </c>
      <c r="AD424" s="23">
        <f t="shared" si="44"/>
        <v>131000</v>
      </c>
      <c r="AE424" s="23" t="s">
        <v>6</v>
      </c>
      <c r="AF424" s="17" t="str">
        <f t="shared" si="45"/>
        <v>NO APLICA</v>
      </c>
      <c r="AG424" s="6" t="s">
        <v>400</v>
      </c>
      <c r="AH424" s="39" t="s">
        <v>263</v>
      </c>
      <c r="AI424" s="22" t="s">
        <v>983</v>
      </c>
      <c r="AJ424" s="174" t="s">
        <v>492</v>
      </c>
    </row>
    <row r="425" spans="1:36" ht="15.45" customHeight="1">
      <c r="A425" s="168">
        <v>56451</v>
      </c>
      <c r="B425" s="8" t="s">
        <v>380</v>
      </c>
      <c r="C425" s="5" t="s">
        <v>246</v>
      </c>
      <c r="D425" s="39" t="s">
        <v>817</v>
      </c>
      <c r="E425" s="6" t="s">
        <v>699</v>
      </c>
      <c r="F425" s="6" t="s">
        <v>700</v>
      </c>
      <c r="G425" s="6">
        <v>947974081</v>
      </c>
      <c r="H425" s="18">
        <v>45616</v>
      </c>
      <c r="I425" s="21">
        <v>0.4548611111111111</v>
      </c>
      <c r="J425" s="6" t="s">
        <v>373</v>
      </c>
      <c r="K425" s="15">
        <f t="shared" si="39"/>
        <v>1</v>
      </c>
      <c r="L425" s="6" t="s">
        <v>398</v>
      </c>
      <c r="M425" s="6" t="s">
        <v>6</v>
      </c>
      <c r="N425" s="6" t="b">
        <f t="shared" si="40"/>
        <v>0</v>
      </c>
      <c r="O425" s="6" t="s">
        <v>2675</v>
      </c>
      <c r="P425" s="6">
        <v>100796871</v>
      </c>
      <c r="Q425" s="6" t="s">
        <v>6</v>
      </c>
      <c r="R425" s="6" t="s">
        <v>2676</v>
      </c>
      <c r="S425" s="16">
        <f t="shared" si="38"/>
        <v>25000</v>
      </c>
      <c r="T425" s="6" t="s">
        <v>400</v>
      </c>
      <c r="U425" s="6" t="s">
        <v>610</v>
      </c>
      <c r="V425" s="6" t="s">
        <v>2677</v>
      </c>
      <c r="W425" s="18">
        <v>45643</v>
      </c>
      <c r="X425" s="78">
        <v>0.94861111111111107</v>
      </c>
      <c r="Y425" s="64" t="s">
        <v>2678</v>
      </c>
      <c r="Z425" s="6" t="s">
        <v>2679</v>
      </c>
      <c r="AA425" s="64" t="s">
        <v>2680</v>
      </c>
      <c r="AB425" s="6">
        <v>982967378</v>
      </c>
      <c r="AC425" s="6">
        <f t="shared" si="43"/>
        <v>28</v>
      </c>
      <c r="AD425" s="23">
        <f t="shared" si="44"/>
        <v>131000</v>
      </c>
      <c r="AE425" s="23" t="s">
        <v>6</v>
      </c>
      <c r="AF425" s="17" t="str">
        <f t="shared" si="45"/>
        <v>NO APLICA</v>
      </c>
      <c r="AG425" s="6" t="s">
        <v>400</v>
      </c>
      <c r="AH425" s="39" t="s">
        <v>263</v>
      </c>
      <c r="AI425" s="22" t="s">
        <v>983</v>
      </c>
      <c r="AJ425" s="174" t="s">
        <v>492</v>
      </c>
    </row>
    <row r="426" spans="1:36" ht="15.45" customHeight="1">
      <c r="A426" s="168">
        <v>56452</v>
      </c>
      <c r="B426" s="8" t="s">
        <v>380</v>
      </c>
      <c r="C426" s="5" t="s">
        <v>246</v>
      </c>
      <c r="D426" s="39" t="s">
        <v>2681</v>
      </c>
      <c r="E426" s="6" t="s">
        <v>2682</v>
      </c>
      <c r="F426" s="6" t="s">
        <v>2683</v>
      </c>
      <c r="G426" s="6">
        <v>942210321</v>
      </c>
      <c r="H426" s="18">
        <v>45616</v>
      </c>
      <c r="I426" s="21">
        <v>0.46319444444444446</v>
      </c>
      <c r="J426" s="6" t="s">
        <v>373</v>
      </c>
      <c r="K426" s="15">
        <f t="shared" si="39"/>
        <v>1</v>
      </c>
      <c r="L426" s="6" t="s">
        <v>398</v>
      </c>
      <c r="M426" s="6" t="s">
        <v>6</v>
      </c>
      <c r="N426" s="6" t="b">
        <f t="shared" si="40"/>
        <v>0</v>
      </c>
      <c r="O426" s="6" t="s">
        <v>2684</v>
      </c>
      <c r="P426" s="6">
        <v>100796916</v>
      </c>
      <c r="Q426" s="6" t="s">
        <v>6</v>
      </c>
      <c r="R426" s="6" t="s">
        <v>2685</v>
      </c>
      <c r="S426" s="16">
        <f t="shared" si="38"/>
        <v>25000</v>
      </c>
      <c r="T426" s="6" t="s">
        <v>400</v>
      </c>
      <c r="U426" s="6" t="s">
        <v>610</v>
      </c>
      <c r="V426" s="6" t="s">
        <v>2686</v>
      </c>
      <c r="W426" s="18">
        <v>45643</v>
      </c>
      <c r="X426" s="78">
        <v>0.94027777777777777</v>
      </c>
      <c r="Y426" s="64" t="s">
        <v>2687</v>
      </c>
      <c r="Z426" s="64" t="s">
        <v>2688</v>
      </c>
      <c r="AA426" s="64" t="s">
        <v>2689</v>
      </c>
      <c r="AB426" s="6">
        <v>987612746</v>
      </c>
      <c r="AC426" s="6">
        <f t="shared" si="43"/>
        <v>28</v>
      </c>
      <c r="AD426" s="23">
        <f t="shared" si="44"/>
        <v>131000</v>
      </c>
      <c r="AE426" s="23" t="s">
        <v>6</v>
      </c>
      <c r="AF426" s="17" t="str">
        <f t="shared" si="45"/>
        <v>NO APLICA</v>
      </c>
      <c r="AG426" s="6" t="s">
        <v>400</v>
      </c>
      <c r="AH426" s="39" t="s">
        <v>263</v>
      </c>
      <c r="AI426" s="22" t="s">
        <v>983</v>
      </c>
      <c r="AJ426" s="174" t="s">
        <v>492</v>
      </c>
    </row>
    <row r="427" spans="1:36" ht="15.45" customHeight="1">
      <c r="A427" s="168">
        <v>56453</v>
      </c>
      <c r="B427" s="8" t="s">
        <v>380</v>
      </c>
      <c r="C427" s="5" t="s">
        <v>246</v>
      </c>
      <c r="D427" s="39" t="s">
        <v>2690</v>
      </c>
      <c r="E427" s="6" t="s">
        <v>2691</v>
      </c>
      <c r="F427" s="6" t="s">
        <v>2692</v>
      </c>
      <c r="G427" s="6">
        <v>940471935</v>
      </c>
      <c r="H427" s="18">
        <v>45616</v>
      </c>
      <c r="I427" s="21">
        <v>0.46458333333333335</v>
      </c>
      <c r="J427" s="6" t="s">
        <v>373</v>
      </c>
      <c r="K427" s="15">
        <f t="shared" si="39"/>
        <v>1</v>
      </c>
      <c r="L427" s="6" t="s">
        <v>398</v>
      </c>
      <c r="M427" s="6" t="s">
        <v>6</v>
      </c>
      <c r="N427" s="6" t="b">
        <f t="shared" si="40"/>
        <v>0</v>
      </c>
      <c r="O427" s="6" t="s">
        <v>2693</v>
      </c>
      <c r="P427" s="6">
        <v>100796910</v>
      </c>
      <c r="Q427" s="6" t="s">
        <v>6</v>
      </c>
      <c r="R427" s="6" t="s">
        <v>2694</v>
      </c>
      <c r="S427" s="16">
        <f t="shared" ref="S427:S495" si="46">IF(OR(H427&lt;=0, H427=""), "",
    IF(OR(J427="1X40 RF VACIO", J427="1X40 DRY VACIO"),
        IF(L427="CUSTODIA", 25000,
            IF(OR(L427="TRASPASO", L427="MOVIMIENTO"), 18000, "")
        ),
        IF(OR(J427="1X20 RF VACIO", J427="1X20 DRY VACIO", J427="ISOTANK"),
            IF(L427="CUSTODIA", 18000,
                IF(OR(L427="TRASPASO", L427="MOVIMIENTO"), 15000, "Error en tipo de acción")
            ),
            IF(AND(OR(J427="PALLET", J427="CAJON"), L427="CUSTODIA"),
                IF(M427="SI (XL)", 7000*K427,
                    IF(M427="SI (XXL)", 9000*K427,
                        IF(M427="SI (OTRO)", "", 5000*K427)
                    )
                ),
                IF(AND(OR(J427="PALLET", J427="CAJON"),OR(L427="TRASPASO", L427="MOVIMIENTO")),
                    IF(M427="SI (XL)", 5000*K427,
                        IF(M427="SI (XXL)", 7000*K427,
                            IF(M427="SI (OTRO)", "", 3500*K427)
                        )
                    ),
                    ""
                )
            )
        )
    )
)</f>
        <v>25000</v>
      </c>
      <c r="T427" s="6" t="s">
        <v>400</v>
      </c>
      <c r="U427" s="6" t="s">
        <v>620</v>
      </c>
      <c r="V427" s="6" t="s">
        <v>2695</v>
      </c>
      <c r="W427" s="18">
        <v>45643</v>
      </c>
      <c r="X427" s="78">
        <v>0.91736111111111107</v>
      </c>
      <c r="Y427" s="64" t="s">
        <v>2696</v>
      </c>
      <c r="Z427" s="64" t="s">
        <v>2697</v>
      </c>
      <c r="AA427" s="64" t="s">
        <v>2698</v>
      </c>
      <c r="AB427" s="6">
        <v>955267794</v>
      </c>
      <c r="AC427" s="6">
        <f t="shared" si="43"/>
        <v>28</v>
      </c>
      <c r="AD427" s="23">
        <f t="shared" si="44"/>
        <v>131000</v>
      </c>
      <c r="AE427" s="23" t="s">
        <v>6</v>
      </c>
      <c r="AF427" s="17" t="str">
        <f t="shared" si="45"/>
        <v>NO APLICA</v>
      </c>
      <c r="AG427" s="6" t="s">
        <v>400</v>
      </c>
      <c r="AH427" s="39" t="s">
        <v>263</v>
      </c>
      <c r="AI427" s="22" t="s">
        <v>983</v>
      </c>
      <c r="AJ427" s="174" t="s">
        <v>492</v>
      </c>
    </row>
    <row r="428" spans="1:36" ht="15.45" customHeight="1">
      <c r="A428" s="168">
        <v>56454</v>
      </c>
      <c r="B428" s="8" t="s">
        <v>380</v>
      </c>
      <c r="C428" s="5" t="s">
        <v>246</v>
      </c>
      <c r="D428" s="39" t="s">
        <v>990</v>
      </c>
      <c r="E428" s="6" t="s">
        <v>991</v>
      </c>
      <c r="F428" s="6" t="s">
        <v>992</v>
      </c>
      <c r="G428" s="6">
        <v>994345393</v>
      </c>
      <c r="H428" s="18">
        <v>45616</v>
      </c>
      <c r="I428" s="21">
        <v>0.46597222222222223</v>
      </c>
      <c r="J428" s="6" t="s">
        <v>373</v>
      </c>
      <c r="K428" s="15">
        <f t="shared" si="39"/>
        <v>1</v>
      </c>
      <c r="L428" s="6" t="s">
        <v>398</v>
      </c>
      <c r="M428" s="6" t="s">
        <v>6</v>
      </c>
      <c r="N428" s="6" t="b">
        <f t="shared" si="40"/>
        <v>1</v>
      </c>
      <c r="O428" s="6" t="s">
        <v>2699</v>
      </c>
      <c r="P428" s="6">
        <v>24784595</v>
      </c>
      <c r="Q428" s="6" t="s">
        <v>6</v>
      </c>
      <c r="R428" s="6" t="s">
        <v>2700</v>
      </c>
      <c r="S428" s="16">
        <f t="shared" si="46"/>
        <v>25000</v>
      </c>
      <c r="T428" s="6" t="s">
        <v>400</v>
      </c>
      <c r="U428" s="6" t="s">
        <v>620</v>
      </c>
      <c r="V428" s="6" t="s">
        <v>2701</v>
      </c>
      <c r="W428" s="18">
        <v>45637</v>
      </c>
      <c r="X428" s="78">
        <v>0.64513888888888893</v>
      </c>
      <c r="Y428" s="6" t="s">
        <v>2702</v>
      </c>
      <c r="Z428" s="6" t="s">
        <v>2703</v>
      </c>
      <c r="AA428" s="6" t="s">
        <v>2704</v>
      </c>
      <c r="AB428" s="6">
        <v>2615131278</v>
      </c>
      <c r="AC428" s="8">
        <f t="shared" si="43"/>
        <v>22</v>
      </c>
      <c r="AD428" s="8">
        <f t="shared" si="44"/>
        <v>101000</v>
      </c>
      <c r="AE428" s="8" t="s">
        <v>6</v>
      </c>
      <c r="AF428" s="17" t="str">
        <f t="shared" si="45"/>
        <v>NO APLICA</v>
      </c>
      <c r="AG428" s="6" t="s">
        <v>400</v>
      </c>
      <c r="AH428" s="39"/>
      <c r="AI428" s="22" t="s">
        <v>983</v>
      </c>
      <c r="AJ428" s="174" t="s">
        <v>2705</v>
      </c>
    </row>
    <row r="429" spans="1:36" ht="15.45" customHeight="1">
      <c r="A429" s="168">
        <v>56457</v>
      </c>
      <c r="B429" s="8" t="s">
        <v>380</v>
      </c>
      <c r="C429" s="5" t="s">
        <v>246</v>
      </c>
      <c r="D429" s="39" t="s">
        <v>1855</v>
      </c>
      <c r="E429" s="6" t="s">
        <v>1856</v>
      </c>
      <c r="F429" s="6" t="s">
        <v>1857</v>
      </c>
      <c r="G429" s="6">
        <v>983137351</v>
      </c>
      <c r="H429" s="18">
        <v>45616</v>
      </c>
      <c r="I429" s="21">
        <v>0.48402777777777778</v>
      </c>
      <c r="J429" s="6" t="s">
        <v>373</v>
      </c>
      <c r="K429" s="15">
        <f t="shared" si="39"/>
        <v>1</v>
      </c>
      <c r="L429" s="6" t="s">
        <v>398</v>
      </c>
      <c r="M429" s="6" t="s">
        <v>6</v>
      </c>
      <c r="N429" s="6" t="b">
        <f t="shared" si="40"/>
        <v>0</v>
      </c>
      <c r="O429" s="6" t="s">
        <v>2706</v>
      </c>
      <c r="P429" s="6">
        <v>100796925</v>
      </c>
      <c r="Q429" s="6" t="s">
        <v>6</v>
      </c>
      <c r="R429" s="6" t="s">
        <v>2707</v>
      </c>
      <c r="S429" s="16">
        <f t="shared" si="46"/>
        <v>25000</v>
      </c>
      <c r="T429" s="6" t="s">
        <v>400</v>
      </c>
      <c r="U429" s="6" t="s">
        <v>620</v>
      </c>
      <c r="V429" s="6" t="s">
        <v>2708</v>
      </c>
      <c r="W429" s="18">
        <v>45643</v>
      </c>
      <c r="X429" s="78">
        <v>0.89861111111111114</v>
      </c>
      <c r="Y429" s="8" t="s">
        <v>2709</v>
      </c>
      <c r="Z429" s="8" t="s">
        <v>2710</v>
      </c>
      <c r="AA429" s="8" t="s">
        <v>2711</v>
      </c>
      <c r="AB429" s="6">
        <v>986626481</v>
      </c>
      <c r="AC429" s="6">
        <f t="shared" si="43"/>
        <v>28</v>
      </c>
      <c r="AD429" s="23">
        <f t="shared" si="44"/>
        <v>131000</v>
      </c>
      <c r="AE429" s="23" t="s">
        <v>6</v>
      </c>
      <c r="AF429" s="17" t="str">
        <f t="shared" si="45"/>
        <v>NO APLICA</v>
      </c>
      <c r="AG429" s="6" t="s">
        <v>400</v>
      </c>
      <c r="AH429" s="39" t="s">
        <v>263</v>
      </c>
      <c r="AI429" s="22" t="s">
        <v>983</v>
      </c>
      <c r="AJ429" s="174" t="s">
        <v>492</v>
      </c>
    </row>
    <row r="430" spans="1:36" ht="15.45" customHeight="1">
      <c r="A430" s="168">
        <v>56458</v>
      </c>
      <c r="B430" s="8" t="s">
        <v>380</v>
      </c>
      <c r="C430" s="5" t="s">
        <v>246</v>
      </c>
      <c r="D430" s="39" t="s">
        <v>817</v>
      </c>
      <c r="E430" s="6" t="s">
        <v>699</v>
      </c>
      <c r="F430" s="6" t="s">
        <v>700</v>
      </c>
      <c r="G430" s="6">
        <v>947974081</v>
      </c>
      <c r="H430" s="18">
        <v>45616</v>
      </c>
      <c r="I430" s="21">
        <v>0.49027777777777776</v>
      </c>
      <c r="J430" s="6" t="s">
        <v>373</v>
      </c>
      <c r="K430" s="15">
        <f t="shared" si="39"/>
        <v>1</v>
      </c>
      <c r="L430" s="6" t="s">
        <v>398</v>
      </c>
      <c r="M430" s="6" t="s">
        <v>6</v>
      </c>
      <c r="N430" s="6" t="b">
        <f t="shared" si="40"/>
        <v>0</v>
      </c>
      <c r="O430" s="6" t="s">
        <v>2712</v>
      </c>
      <c r="P430" s="6">
        <v>100796942</v>
      </c>
      <c r="Q430" s="6" t="s">
        <v>6</v>
      </c>
      <c r="R430" s="6" t="s">
        <v>2713</v>
      </c>
      <c r="S430" s="16">
        <f t="shared" si="46"/>
        <v>25000</v>
      </c>
      <c r="T430" s="6" t="s">
        <v>400</v>
      </c>
      <c r="U430" s="6" t="s">
        <v>620</v>
      </c>
      <c r="V430" s="6" t="s">
        <v>2714</v>
      </c>
      <c r="W430" s="18">
        <v>45643</v>
      </c>
      <c r="X430" s="78">
        <v>0.89444444444444449</v>
      </c>
      <c r="Y430" s="6" t="s">
        <v>2715</v>
      </c>
      <c r="Z430" s="165" t="s">
        <v>2716</v>
      </c>
      <c r="AA430" s="165" t="s">
        <v>2717</v>
      </c>
      <c r="AB430" s="6">
        <v>995128850</v>
      </c>
      <c r="AC430" s="6">
        <f t="shared" si="43"/>
        <v>28</v>
      </c>
      <c r="AD430" s="23">
        <f t="shared" si="44"/>
        <v>131000</v>
      </c>
      <c r="AE430" s="23" t="s">
        <v>6</v>
      </c>
      <c r="AF430" s="17" t="str">
        <f t="shared" si="45"/>
        <v>NO APLICA</v>
      </c>
      <c r="AG430" s="6" t="s">
        <v>400</v>
      </c>
      <c r="AH430" s="39" t="s">
        <v>263</v>
      </c>
      <c r="AI430" s="22" t="s">
        <v>983</v>
      </c>
      <c r="AJ430" s="174" t="s">
        <v>492</v>
      </c>
    </row>
    <row r="431" spans="1:36" ht="15.45" customHeight="1">
      <c r="A431" s="168">
        <v>56460</v>
      </c>
      <c r="B431" s="8" t="s">
        <v>380</v>
      </c>
      <c r="C431" s="5" t="s">
        <v>246</v>
      </c>
      <c r="D431" s="39" t="s">
        <v>1042</v>
      </c>
      <c r="E431" s="6" t="s">
        <v>1043</v>
      </c>
      <c r="F431" s="6" t="s">
        <v>1044</v>
      </c>
      <c r="G431" s="6">
        <v>933294463</v>
      </c>
      <c r="H431" s="18">
        <v>45616</v>
      </c>
      <c r="I431" s="21">
        <v>0.50277777777777777</v>
      </c>
      <c r="J431" s="6" t="s">
        <v>373</v>
      </c>
      <c r="K431" s="15">
        <f t="shared" si="39"/>
        <v>1</v>
      </c>
      <c r="L431" s="6" t="s">
        <v>398</v>
      </c>
      <c r="M431" s="6" t="s">
        <v>6</v>
      </c>
      <c r="N431" s="6" t="b">
        <f t="shared" si="40"/>
        <v>0</v>
      </c>
      <c r="O431" s="6" t="s">
        <v>2718</v>
      </c>
      <c r="P431" s="6">
        <v>100796993</v>
      </c>
      <c r="Q431" s="6" t="s">
        <v>6</v>
      </c>
      <c r="R431" s="6" t="s">
        <v>2719</v>
      </c>
      <c r="S431" s="16">
        <f t="shared" si="46"/>
        <v>25000</v>
      </c>
      <c r="T431" s="6" t="s">
        <v>400</v>
      </c>
      <c r="U431" s="6" t="s">
        <v>620</v>
      </c>
      <c r="V431" s="6" t="s">
        <v>2720</v>
      </c>
      <c r="W431" s="18">
        <v>45643</v>
      </c>
      <c r="X431" s="78">
        <v>0.88888888888888884</v>
      </c>
      <c r="Y431" s="64" t="s">
        <v>2721</v>
      </c>
      <c r="Z431" s="64" t="s">
        <v>2722</v>
      </c>
      <c r="AA431" s="64" t="s">
        <v>2723</v>
      </c>
      <c r="AB431" s="6">
        <v>976030957</v>
      </c>
      <c r="AC431" s="6">
        <f t="shared" si="43"/>
        <v>28</v>
      </c>
      <c r="AD431" s="23">
        <f t="shared" si="44"/>
        <v>131000</v>
      </c>
      <c r="AE431" s="23" t="s">
        <v>6</v>
      </c>
      <c r="AF431" s="17" t="str">
        <f t="shared" si="45"/>
        <v>NO APLICA</v>
      </c>
      <c r="AG431" s="6" t="s">
        <v>400</v>
      </c>
      <c r="AH431" s="39" t="s">
        <v>263</v>
      </c>
      <c r="AI431" s="22" t="s">
        <v>983</v>
      </c>
      <c r="AJ431" s="174" t="s">
        <v>492</v>
      </c>
    </row>
    <row r="432" spans="1:36" ht="15.45" customHeight="1">
      <c r="A432" s="168">
        <v>56464</v>
      </c>
      <c r="B432" s="8" t="s">
        <v>380</v>
      </c>
      <c r="C432" s="5" t="s">
        <v>246</v>
      </c>
      <c r="D432" s="39" t="s">
        <v>2665</v>
      </c>
      <c r="E432" s="6" t="s">
        <v>2329</v>
      </c>
      <c r="F432" s="6" t="s">
        <v>1454</v>
      </c>
      <c r="G432" s="6">
        <v>964284814</v>
      </c>
      <c r="H432" s="18">
        <v>45616</v>
      </c>
      <c r="I432" s="21">
        <v>0.55069444444444449</v>
      </c>
      <c r="J432" s="6" t="s">
        <v>373</v>
      </c>
      <c r="K432" s="15">
        <f t="shared" si="39"/>
        <v>1</v>
      </c>
      <c r="L432" s="6" t="s">
        <v>398</v>
      </c>
      <c r="M432" s="6" t="s">
        <v>6</v>
      </c>
      <c r="N432" s="6" t="b">
        <f t="shared" si="40"/>
        <v>0</v>
      </c>
      <c r="O432" s="6" t="s">
        <v>2724</v>
      </c>
      <c r="P432" s="6">
        <v>100797087</v>
      </c>
      <c r="Q432" s="6" t="s">
        <v>6</v>
      </c>
      <c r="R432" s="6" t="s">
        <v>2725</v>
      </c>
      <c r="S432" s="16">
        <f t="shared" si="46"/>
        <v>25000</v>
      </c>
      <c r="T432" s="6" t="s">
        <v>400</v>
      </c>
      <c r="U432" s="6" t="s">
        <v>620</v>
      </c>
      <c r="V432" s="6" t="s">
        <v>2726</v>
      </c>
      <c r="W432" s="18">
        <v>45643</v>
      </c>
      <c r="X432" s="78">
        <v>0.85763888888888884</v>
      </c>
      <c r="Y432" s="6" t="s">
        <v>2715</v>
      </c>
      <c r="Z432" s="165" t="s">
        <v>2716</v>
      </c>
      <c r="AA432" s="165" t="s">
        <v>2717</v>
      </c>
      <c r="AB432" s="6">
        <v>995128850</v>
      </c>
      <c r="AC432" s="6">
        <f t="shared" si="43"/>
        <v>28</v>
      </c>
      <c r="AD432" s="23">
        <f t="shared" si="44"/>
        <v>131000</v>
      </c>
      <c r="AE432" s="23" t="s">
        <v>6</v>
      </c>
      <c r="AF432" s="17" t="str">
        <f t="shared" si="45"/>
        <v>NO APLICA</v>
      </c>
      <c r="AG432" s="6" t="s">
        <v>400</v>
      </c>
      <c r="AH432" s="39" t="s">
        <v>263</v>
      </c>
      <c r="AI432" s="22" t="s">
        <v>983</v>
      </c>
      <c r="AJ432" s="174" t="s">
        <v>492</v>
      </c>
    </row>
    <row r="433" spans="1:36" ht="15.45" customHeight="1">
      <c r="A433" s="168">
        <v>56466</v>
      </c>
      <c r="B433" s="8" t="s">
        <v>380</v>
      </c>
      <c r="C433" s="5" t="s">
        <v>246</v>
      </c>
      <c r="D433" s="39" t="s">
        <v>2654</v>
      </c>
      <c r="E433" s="6" t="s">
        <v>2324</v>
      </c>
      <c r="F433" s="6" t="s">
        <v>2325</v>
      </c>
      <c r="G433" s="6">
        <v>941681899</v>
      </c>
      <c r="H433" s="18">
        <v>45616</v>
      </c>
      <c r="I433" s="21">
        <v>0.57152777777777775</v>
      </c>
      <c r="J433" s="6" t="s">
        <v>373</v>
      </c>
      <c r="K433" s="15">
        <f t="shared" si="39"/>
        <v>1</v>
      </c>
      <c r="L433" s="6" t="s">
        <v>398</v>
      </c>
      <c r="M433" s="6" t="s">
        <v>6</v>
      </c>
      <c r="N433" s="6" t="b">
        <f t="shared" si="40"/>
        <v>0</v>
      </c>
      <c r="O433" s="6" t="s">
        <v>2727</v>
      </c>
      <c r="P433" s="6">
        <v>100797110</v>
      </c>
      <c r="Q433" s="6" t="s">
        <v>6</v>
      </c>
      <c r="R433" s="6" t="s">
        <v>2728</v>
      </c>
      <c r="S433" s="16">
        <f t="shared" si="46"/>
        <v>25000</v>
      </c>
      <c r="T433" s="6" t="s">
        <v>400</v>
      </c>
      <c r="U433" s="6" t="s">
        <v>524</v>
      </c>
      <c r="V433" s="6" t="s">
        <v>2729</v>
      </c>
      <c r="W433" s="18"/>
      <c r="X433" s="78"/>
      <c r="Y433" s="6"/>
      <c r="Z433" s="6"/>
      <c r="AA433" s="6"/>
      <c r="AB433" s="6"/>
      <c r="AC433" s="6" t="str">
        <f t="shared" si="43"/>
        <v/>
      </c>
      <c r="AD433" s="23" t="str">
        <f t="shared" si="44"/>
        <v/>
      </c>
      <c r="AE433" s="23"/>
      <c r="AF433" s="17" t="str">
        <f t="shared" si="45"/>
        <v/>
      </c>
      <c r="AG433" s="6"/>
      <c r="AH433" s="39"/>
      <c r="AI433" s="22" t="s">
        <v>983</v>
      </c>
      <c r="AJ433" s="174" t="s">
        <v>492</v>
      </c>
    </row>
    <row r="434" spans="1:36" ht="15.45" customHeight="1">
      <c r="A434" s="168">
        <v>56467</v>
      </c>
      <c r="B434" s="8" t="s">
        <v>380</v>
      </c>
      <c r="C434" s="5" t="s">
        <v>246</v>
      </c>
      <c r="D434" s="39" t="s">
        <v>2658</v>
      </c>
      <c r="E434" s="6" t="s">
        <v>2318</v>
      </c>
      <c r="F434" s="6" t="s">
        <v>2319</v>
      </c>
      <c r="G434" s="6">
        <v>957418555</v>
      </c>
      <c r="H434" s="18">
        <v>45616</v>
      </c>
      <c r="I434" s="21">
        <v>0.5756944444444444</v>
      </c>
      <c r="J434" s="6" t="s">
        <v>373</v>
      </c>
      <c r="K434" s="15">
        <f t="shared" si="39"/>
        <v>1</v>
      </c>
      <c r="L434" s="6" t="s">
        <v>398</v>
      </c>
      <c r="M434" s="6" t="s">
        <v>6</v>
      </c>
      <c r="N434" s="6" t="b">
        <f t="shared" si="40"/>
        <v>0</v>
      </c>
      <c r="O434" s="6" t="s">
        <v>2730</v>
      </c>
      <c r="P434" s="6">
        <v>100797112</v>
      </c>
      <c r="Q434" s="6" t="s">
        <v>6</v>
      </c>
      <c r="R434" s="6" t="s">
        <v>2731</v>
      </c>
      <c r="S434" s="16">
        <f t="shared" si="46"/>
        <v>25000</v>
      </c>
      <c r="T434" s="6" t="s">
        <v>400</v>
      </c>
      <c r="U434" s="6" t="s">
        <v>524</v>
      </c>
      <c r="V434" s="6" t="s">
        <v>2732</v>
      </c>
      <c r="W434" s="18"/>
      <c r="X434" s="78"/>
      <c r="Y434" s="6"/>
      <c r="Z434" s="6"/>
      <c r="AA434" s="6"/>
      <c r="AB434" s="6"/>
      <c r="AC434" s="6" t="str">
        <f t="shared" si="43"/>
        <v/>
      </c>
      <c r="AD434" s="23" t="str">
        <f t="shared" si="44"/>
        <v/>
      </c>
      <c r="AE434" s="23"/>
      <c r="AF434" s="17" t="str">
        <f t="shared" si="45"/>
        <v/>
      </c>
      <c r="AG434" s="6"/>
      <c r="AH434" s="39"/>
      <c r="AI434" s="22" t="s">
        <v>983</v>
      </c>
      <c r="AJ434" s="174" t="s">
        <v>492</v>
      </c>
    </row>
    <row r="435" spans="1:36" ht="15.45" customHeight="1">
      <c r="A435" s="168">
        <v>56468</v>
      </c>
      <c r="B435" s="8" t="s">
        <v>380</v>
      </c>
      <c r="C435" s="5" t="s">
        <v>246</v>
      </c>
      <c r="D435" s="39" t="s">
        <v>817</v>
      </c>
      <c r="E435" s="6" t="s">
        <v>818</v>
      </c>
      <c r="F435" s="6" t="s">
        <v>819</v>
      </c>
      <c r="G435" s="6">
        <v>955172412</v>
      </c>
      <c r="H435" s="18">
        <v>45616</v>
      </c>
      <c r="I435" s="21">
        <v>0.61250000000000004</v>
      </c>
      <c r="J435" s="6" t="s">
        <v>373</v>
      </c>
      <c r="K435" s="15">
        <f t="shared" si="39"/>
        <v>1</v>
      </c>
      <c r="L435" s="6" t="s">
        <v>398</v>
      </c>
      <c r="M435" s="6" t="s">
        <v>6</v>
      </c>
      <c r="N435" s="6" t="b">
        <f t="shared" si="40"/>
        <v>0</v>
      </c>
      <c r="O435" s="6" t="s">
        <v>2733</v>
      </c>
      <c r="P435" s="6">
        <v>100797159</v>
      </c>
      <c r="Q435" s="6" t="s">
        <v>6</v>
      </c>
      <c r="R435" s="6" t="s">
        <v>2734</v>
      </c>
      <c r="S435" s="16">
        <f t="shared" si="46"/>
        <v>25000</v>
      </c>
      <c r="T435" s="6" t="s">
        <v>400</v>
      </c>
      <c r="U435" s="6" t="s">
        <v>512</v>
      </c>
      <c r="V435" s="6" t="s">
        <v>2735</v>
      </c>
      <c r="W435" s="18"/>
      <c r="X435" s="78"/>
      <c r="Y435" s="6"/>
      <c r="Z435" s="6"/>
      <c r="AA435" s="6"/>
      <c r="AB435" s="6"/>
      <c r="AC435" s="6" t="str">
        <f t="shared" si="43"/>
        <v/>
      </c>
      <c r="AD435" s="23" t="str">
        <f t="shared" si="44"/>
        <v/>
      </c>
      <c r="AE435" s="23"/>
      <c r="AF435" s="17" t="str">
        <f t="shared" si="45"/>
        <v/>
      </c>
      <c r="AG435" s="6"/>
      <c r="AH435" s="39"/>
      <c r="AI435" s="22" t="s">
        <v>983</v>
      </c>
      <c r="AJ435" s="174" t="s">
        <v>492</v>
      </c>
    </row>
    <row r="436" spans="1:36" ht="15.45" customHeight="1">
      <c r="A436" s="168">
        <v>56469</v>
      </c>
      <c r="B436" s="8" t="s">
        <v>380</v>
      </c>
      <c r="C436" s="5" t="s">
        <v>246</v>
      </c>
      <c r="D436" s="39" t="s">
        <v>1031</v>
      </c>
      <c r="E436" s="6" t="s">
        <v>1032</v>
      </c>
      <c r="F436" s="6" t="s">
        <v>1033</v>
      </c>
      <c r="G436" s="6">
        <v>973592739</v>
      </c>
      <c r="H436" s="18">
        <v>45616</v>
      </c>
      <c r="I436" s="21">
        <v>0.62083333333333335</v>
      </c>
      <c r="J436" s="6" t="s">
        <v>373</v>
      </c>
      <c r="K436" s="15">
        <f t="shared" si="39"/>
        <v>1</v>
      </c>
      <c r="L436" s="6" t="s">
        <v>398</v>
      </c>
      <c r="M436" s="6" t="s">
        <v>6</v>
      </c>
      <c r="N436" s="6" t="b">
        <f t="shared" si="40"/>
        <v>0</v>
      </c>
      <c r="O436" s="6" t="s">
        <v>2736</v>
      </c>
      <c r="P436" s="6">
        <v>100797165</v>
      </c>
      <c r="Q436" s="6" t="s">
        <v>6</v>
      </c>
      <c r="R436" s="6" t="s">
        <v>2737</v>
      </c>
      <c r="S436" s="16">
        <f t="shared" si="46"/>
        <v>25000</v>
      </c>
      <c r="T436" s="6" t="s">
        <v>400</v>
      </c>
      <c r="U436" s="6" t="s">
        <v>512</v>
      </c>
      <c r="V436" s="6" t="s">
        <v>2738</v>
      </c>
      <c r="W436" s="18"/>
      <c r="X436" s="78"/>
      <c r="Y436" s="6"/>
      <c r="Z436" s="6"/>
      <c r="AA436" s="6"/>
      <c r="AB436" s="6"/>
      <c r="AC436" s="6" t="str">
        <f t="shared" si="43"/>
        <v/>
      </c>
      <c r="AD436" s="23" t="str">
        <f t="shared" si="44"/>
        <v/>
      </c>
      <c r="AE436" s="23"/>
      <c r="AF436" s="17" t="str">
        <f t="shared" si="45"/>
        <v/>
      </c>
      <c r="AG436" s="6"/>
      <c r="AH436" s="39"/>
      <c r="AI436" s="22" t="s">
        <v>983</v>
      </c>
      <c r="AJ436" s="174" t="s">
        <v>492</v>
      </c>
    </row>
    <row r="437" spans="1:36" ht="15.45" customHeight="1">
      <c r="A437" s="168">
        <v>56470</v>
      </c>
      <c r="B437" s="8" t="s">
        <v>380</v>
      </c>
      <c r="C437" s="5" t="s">
        <v>246</v>
      </c>
      <c r="D437" s="39" t="s">
        <v>2681</v>
      </c>
      <c r="E437" s="6" t="s">
        <v>2682</v>
      </c>
      <c r="F437" s="6" t="s">
        <v>2683</v>
      </c>
      <c r="G437" s="6">
        <v>942210321</v>
      </c>
      <c r="H437" s="18">
        <v>45616</v>
      </c>
      <c r="I437" s="21">
        <v>0.64027777777777772</v>
      </c>
      <c r="J437" s="6" t="s">
        <v>373</v>
      </c>
      <c r="K437" s="15">
        <f t="shared" si="39"/>
        <v>1</v>
      </c>
      <c r="L437" s="6" t="s">
        <v>398</v>
      </c>
      <c r="M437" s="6" t="s">
        <v>6</v>
      </c>
      <c r="N437" s="6" t="b">
        <f t="shared" si="40"/>
        <v>0</v>
      </c>
      <c r="O437" s="6" t="s">
        <v>2739</v>
      </c>
      <c r="P437" s="6">
        <v>100797193</v>
      </c>
      <c r="Q437" s="6" t="s">
        <v>6</v>
      </c>
      <c r="R437" s="6" t="s">
        <v>2740</v>
      </c>
      <c r="S437" s="16">
        <f t="shared" si="46"/>
        <v>25000</v>
      </c>
      <c r="T437" s="6" t="s">
        <v>400</v>
      </c>
      <c r="U437" s="6" t="s">
        <v>524</v>
      </c>
      <c r="V437" s="6" t="s">
        <v>2741</v>
      </c>
      <c r="W437" s="18"/>
      <c r="X437" s="78"/>
      <c r="Y437" s="6"/>
      <c r="Z437" s="6"/>
      <c r="AA437" s="6"/>
      <c r="AB437" s="6"/>
      <c r="AC437" s="6" t="str">
        <f t="shared" si="43"/>
        <v/>
      </c>
      <c r="AD437" s="23" t="str">
        <f t="shared" si="44"/>
        <v/>
      </c>
      <c r="AE437" s="23"/>
      <c r="AF437" s="17" t="str">
        <f t="shared" si="45"/>
        <v/>
      </c>
      <c r="AG437" s="6"/>
      <c r="AH437" s="39"/>
      <c r="AI437" s="22" t="s">
        <v>983</v>
      </c>
      <c r="AJ437" s="174" t="s">
        <v>492</v>
      </c>
    </row>
    <row r="438" spans="1:36" ht="15.45" customHeight="1">
      <c r="A438" s="168">
        <v>56471</v>
      </c>
      <c r="B438" s="8" t="s">
        <v>380</v>
      </c>
      <c r="C438" s="5" t="s">
        <v>246</v>
      </c>
      <c r="D438" s="39" t="s">
        <v>2690</v>
      </c>
      <c r="E438" s="6" t="s">
        <v>2691</v>
      </c>
      <c r="F438" s="6" t="s">
        <v>2692</v>
      </c>
      <c r="G438" s="6">
        <v>940471935</v>
      </c>
      <c r="H438" s="18">
        <v>45616</v>
      </c>
      <c r="I438" s="21">
        <v>0.64236111111111116</v>
      </c>
      <c r="J438" s="6" t="s">
        <v>373</v>
      </c>
      <c r="K438" s="15">
        <f t="shared" si="39"/>
        <v>1</v>
      </c>
      <c r="L438" s="6" t="s">
        <v>398</v>
      </c>
      <c r="M438" s="6" t="s">
        <v>6</v>
      </c>
      <c r="N438" s="6" t="b">
        <f t="shared" si="40"/>
        <v>0</v>
      </c>
      <c r="O438" s="6" t="s">
        <v>2742</v>
      </c>
      <c r="P438" s="6">
        <v>100797194</v>
      </c>
      <c r="Q438" s="6" t="s">
        <v>6</v>
      </c>
      <c r="R438" s="6" t="s">
        <v>2743</v>
      </c>
      <c r="S438" s="16">
        <f t="shared" si="46"/>
        <v>25000</v>
      </c>
      <c r="T438" s="6" t="s">
        <v>400</v>
      </c>
      <c r="U438" s="6" t="s">
        <v>524</v>
      </c>
      <c r="V438" s="6" t="s">
        <v>2744</v>
      </c>
      <c r="W438" s="18"/>
      <c r="X438" s="78"/>
      <c r="Y438" s="6"/>
      <c r="Z438" s="6"/>
      <c r="AA438" s="6"/>
      <c r="AB438" s="6"/>
      <c r="AC438" s="6" t="str">
        <f t="shared" si="43"/>
        <v/>
      </c>
      <c r="AD438" s="23" t="str">
        <f t="shared" si="44"/>
        <v/>
      </c>
      <c r="AE438" s="23"/>
      <c r="AF438" s="17" t="str">
        <f t="shared" si="45"/>
        <v/>
      </c>
      <c r="AG438" s="6"/>
      <c r="AH438" s="39"/>
      <c r="AI438" s="22" t="s">
        <v>983</v>
      </c>
      <c r="AJ438" s="174" t="s">
        <v>492</v>
      </c>
    </row>
    <row r="439" spans="1:36" ht="15.45" customHeight="1">
      <c r="A439" s="168">
        <v>56472</v>
      </c>
      <c r="B439" s="8" t="s">
        <v>380</v>
      </c>
      <c r="C439" s="5" t="s">
        <v>246</v>
      </c>
      <c r="D439" s="39" t="s">
        <v>2745</v>
      </c>
      <c r="E439" s="6" t="s">
        <v>1916</v>
      </c>
      <c r="F439" s="6" t="s">
        <v>1917</v>
      </c>
      <c r="G439" s="6">
        <v>922001083</v>
      </c>
      <c r="H439" s="18">
        <v>45616</v>
      </c>
      <c r="I439" s="21">
        <v>0.70138888888888884</v>
      </c>
      <c r="J439" s="6" t="s">
        <v>373</v>
      </c>
      <c r="K439" s="15">
        <f t="shared" si="39"/>
        <v>1</v>
      </c>
      <c r="L439" s="6" t="s">
        <v>398</v>
      </c>
      <c r="M439" s="6" t="s">
        <v>6</v>
      </c>
      <c r="N439" s="6" t="b">
        <f t="shared" si="40"/>
        <v>0</v>
      </c>
      <c r="O439" s="6" t="s">
        <v>2746</v>
      </c>
      <c r="P439" s="6">
        <v>100797264</v>
      </c>
      <c r="Q439" s="6" t="s">
        <v>6</v>
      </c>
      <c r="R439" s="6" t="s">
        <v>2747</v>
      </c>
      <c r="S439" s="16">
        <f t="shared" si="46"/>
        <v>25000</v>
      </c>
      <c r="T439" s="6" t="s">
        <v>400</v>
      </c>
      <c r="U439" s="6" t="s">
        <v>524</v>
      </c>
      <c r="V439" s="6" t="s">
        <v>2748</v>
      </c>
      <c r="W439" s="18"/>
      <c r="X439" s="78"/>
      <c r="Y439" s="6"/>
      <c r="Z439" s="6"/>
      <c r="AA439" s="6"/>
      <c r="AB439" s="6"/>
      <c r="AC439" s="6" t="str">
        <f t="shared" si="43"/>
        <v/>
      </c>
      <c r="AD439" s="23" t="str">
        <f t="shared" si="44"/>
        <v/>
      </c>
      <c r="AE439" s="23"/>
      <c r="AF439" s="17" t="str">
        <f t="shared" si="45"/>
        <v/>
      </c>
      <c r="AG439" s="6"/>
      <c r="AH439" s="39"/>
      <c r="AI439" s="22" t="s">
        <v>983</v>
      </c>
      <c r="AJ439" s="174" t="s">
        <v>492</v>
      </c>
    </row>
    <row r="440" spans="1:36" ht="15.45" customHeight="1">
      <c r="A440" s="168">
        <v>56491</v>
      </c>
      <c r="B440" s="39" t="s">
        <v>124</v>
      </c>
      <c r="C440" s="5" t="s">
        <v>125</v>
      </c>
      <c r="D440" s="39" t="s">
        <v>2749</v>
      </c>
      <c r="E440" s="6" t="s">
        <v>2750</v>
      </c>
      <c r="F440" s="6" t="s">
        <v>2751</v>
      </c>
      <c r="G440" s="6">
        <v>952180890</v>
      </c>
      <c r="H440" s="18">
        <v>45617</v>
      </c>
      <c r="I440" s="21">
        <v>0.70833333333333337</v>
      </c>
      <c r="J440" s="6" t="s">
        <v>373</v>
      </c>
      <c r="K440" s="15">
        <f t="shared" si="39"/>
        <v>1</v>
      </c>
      <c r="L440" s="6" t="s">
        <v>398</v>
      </c>
      <c r="M440" s="6" t="s">
        <v>6</v>
      </c>
      <c r="N440" s="6" t="b">
        <f t="shared" si="40"/>
        <v>0</v>
      </c>
      <c r="O440" s="6" t="s">
        <v>2752</v>
      </c>
      <c r="P440" s="6">
        <v>1221793</v>
      </c>
      <c r="Q440" s="6" t="s">
        <v>6</v>
      </c>
      <c r="R440" s="6" t="s">
        <v>2753</v>
      </c>
      <c r="S440" s="16">
        <f t="shared" si="46"/>
        <v>25000</v>
      </c>
      <c r="T440" s="6" t="s">
        <v>400</v>
      </c>
      <c r="U440" s="6" t="s">
        <v>1450</v>
      </c>
      <c r="V440" s="6" t="s">
        <v>2754</v>
      </c>
      <c r="W440" s="18">
        <v>45635</v>
      </c>
      <c r="X440" s="78">
        <v>0.11666666666666667</v>
      </c>
      <c r="Y440" s="6" t="s">
        <v>2755</v>
      </c>
      <c r="Z440" s="6" t="s">
        <v>2756</v>
      </c>
      <c r="AA440" s="6" t="s">
        <v>2757</v>
      </c>
      <c r="AB440" s="6">
        <v>935732759</v>
      </c>
      <c r="AC440" s="6">
        <f t="shared" si="43"/>
        <v>19</v>
      </c>
      <c r="AD440" s="17">
        <f t="shared" si="44"/>
        <v>86000</v>
      </c>
      <c r="AE440" s="6" t="s">
        <v>9</v>
      </c>
      <c r="AF440" s="17">
        <f t="shared" si="45"/>
        <v>102340</v>
      </c>
      <c r="AG440" s="6" t="s">
        <v>1874</v>
      </c>
      <c r="AH440" s="39" t="s">
        <v>2758</v>
      </c>
      <c r="AI440" s="22" t="s">
        <v>2759</v>
      </c>
      <c r="AJ440" s="174" t="s">
        <v>492</v>
      </c>
    </row>
    <row r="441" spans="1:36" ht="15.45" customHeight="1">
      <c r="A441" s="168">
        <v>56499</v>
      </c>
      <c r="B441" s="8" t="s">
        <v>310</v>
      </c>
      <c r="C441" s="8" t="s">
        <v>311</v>
      </c>
      <c r="D441" s="39" t="s">
        <v>2760</v>
      </c>
      <c r="E441" s="6" t="s">
        <v>2761</v>
      </c>
      <c r="F441" s="6" t="s">
        <v>2762</v>
      </c>
      <c r="G441" s="6">
        <v>983846232</v>
      </c>
      <c r="H441" s="18">
        <v>45617</v>
      </c>
      <c r="I441" s="21">
        <v>0.80972222222222223</v>
      </c>
      <c r="J441" s="6" t="s">
        <v>373</v>
      </c>
      <c r="K441" s="15">
        <f t="shared" si="39"/>
        <v>1</v>
      </c>
      <c r="L441" s="6" t="s">
        <v>398</v>
      </c>
      <c r="M441" s="6" t="s">
        <v>6</v>
      </c>
      <c r="N441" s="6" t="b">
        <f t="shared" si="40"/>
        <v>0</v>
      </c>
      <c r="O441" s="6" t="s">
        <v>2763</v>
      </c>
      <c r="P441" s="6">
        <v>1221882</v>
      </c>
      <c r="Q441" s="6" t="s">
        <v>6</v>
      </c>
      <c r="R441" s="6" t="s">
        <v>2764</v>
      </c>
      <c r="S441" s="16">
        <f t="shared" si="46"/>
        <v>25000</v>
      </c>
      <c r="T441" s="6" t="s">
        <v>400</v>
      </c>
      <c r="U441" s="6" t="s">
        <v>1450</v>
      </c>
      <c r="V441" s="6" t="s">
        <v>2765</v>
      </c>
      <c r="W441" s="18">
        <v>45627</v>
      </c>
      <c r="X441" s="78">
        <v>0.56527777777777777</v>
      </c>
      <c r="Y441" s="6" t="s">
        <v>2766</v>
      </c>
      <c r="Z441" s="6" t="s">
        <v>2767</v>
      </c>
      <c r="AA441" s="6" t="s">
        <v>2768</v>
      </c>
      <c r="AB441" s="6">
        <v>933994689</v>
      </c>
      <c r="AC441" s="6">
        <f t="shared" si="43"/>
        <v>11</v>
      </c>
      <c r="AD441" s="17">
        <f t="shared" si="44"/>
        <v>46000</v>
      </c>
      <c r="AE441" s="6" t="s">
        <v>6</v>
      </c>
      <c r="AF441" s="17" t="str">
        <f t="shared" si="45"/>
        <v>NO APLICA</v>
      </c>
      <c r="AG441" s="6" t="s">
        <v>400</v>
      </c>
      <c r="AH441" s="39"/>
      <c r="AI441" s="22" t="s">
        <v>2769</v>
      </c>
      <c r="AJ441" s="174" t="s">
        <v>492</v>
      </c>
    </row>
    <row r="442" spans="1:36" ht="15.45" customHeight="1">
      <c r="A442" s="168">
        <v>56500</v>
      </c>
      <c r="B442" s="39" t="s">
        <v>2770</v>
      </c>
      <c r="C442" s="8" t="s">
        <v>311</v>
      </c>
      <c r="D442" s="39" t="s">
        <v>2771</v>
      </c>
      <c r="E442" s="6" t="s">
        <v>2772</v>
      </c>
      <c r="F442" s="6" t="s">
        <v>2773</v>
      </c>
      <c r="G442" s="6">
        <v>989552893</v>
      </c>
      <c r="H442" s="18">
        <v>45617</v>
      </c>
      <c r="I442" s="21">
        <v>0.81319444444444444</v>
      </c>
      <c r="J442" s="6" t="s">
        <v>373</v>
      </c>
      <c r="K442" s="15">
        <f t="shared" si="39"/>
        <v>1</v>
      </c>
      <c r="L442" s="6" t="s">
        <v>398</v>
      </c>
      <c r="M442" s="6" t="s">
        <v>6</v>
      </c>
      <c r="N442" s="6" t="b">
        <f t="shared" si="40"/>
        <v>0</v>
      </c>
      <c r="O442" s="6" t="s">
        <v>2774</v>
      </c>
      <c r="P442" s="6">
        <v>1221886</v>
      </c>
      <c r="Q442" s="6" t="s">
        <v>6</v>
      </c>
      <c r="R442" s="6" t="s">
        <v>2775</v>
      </c>
      <c r="S442" s="16">
        <f t="shared" si="46"/>
        <v>25000</v>
      </c>
      <c r="T442" s="6" t="s">
        <v>400</v>
      </c>
      <c r="U442" s="6" t="s">
        <v>1450</v>
      </c>
      <c r="V442" s="6" t="s">
        <v>2776</v>
      </c>
      <c r="W442" s="18">
        <v>45627</v>
      </c>
      <c r="X442" s="78">
        <v>0.60277777777777775</v>
      </c>
      <c r="Y442" s="6" t="s">
        <v>2777</v>
      </c>
      <c r="Z442" s="6" t="s">
        <v>2778</v>
      </c>
      <c r="AA442" s="6" t="s">
        <v>2779</v>
      </c>
      <c r="AB442" s="6">
        <v>973129453</v>
      </c>
      <c r="AC442" s="6">
        <f t="shared" si="43"/>
        <v>11</v>
      </c>
      <c r="AD442" s="17">
        <f t="shared" si="44"/>
        <v>46000</v>
      </c>
      <c r="AE442" s="6" t="s">
        <v>6</v>
      </c>
      <c r="AF442" s="17" t="str">
        <f t="shared" si="45"/>
        <v>NO APLICA</v>
      </c>
      <c r="AG442" s="6" t="s">
        <v>400</v>
      </c>
      <c r="AH442" s="39"/>
      <c r="AI442" s="22" t="s">
        <v>2769</v>
      </c>
      <c r="AJ442" s="174" t="s">
        <v>492</v>
      </c>
    </row>
    <row r="443" spans="1:36" ht="15.45" customHeight="1">
      <c r="A443" s="168">
        <v>56501</v>
      </c>
      <c r="B443" s="39" t="s">
        <v>2770</v>
      </c>
      <c r="C443" s="8" t="s">
        <v>311</v>
      </c>
      <c r="D443" s="39" t="s">
        <v>2780</v>
      </c>
      <c r="E443" s="6" t="s">
        <v>2781</v>
      </c>
      <c r="F443" s="6" t="s">
        <v>2782</v>
      </c>
      <c r="G443" s="6">
        <v>990224974</v>
      </c>
      <c r="H443" s="18">
        <v>45617</v>
      </c>
      <c r="I443" s="21">
        <v>0.82013888888888886</v>
      </c>
      <c r="J443" s="6" t="s">
        <v>373</v>
      </c>
      <c r="K443" s="15">
        <f t="shared" si="39"/>
        <v>1</v>
      </c>
      <c r="L443" s="6" t="s">
        <v>398</v>
      </c>
      <c r="M443" s="6" t="s">
        <v>6</v>
      </c>
      <c r="N443" s="6" t="b">
        <f t="shared" si="40"/>
        <v>0</v>
      </c>
      <c r="O443" s="6" t="s">
        <v>2783</v>
      </c>
      <c r="P443" s="6">
        <v>1221885</v>
      </c>
      <c r="Q443" s="6" t="s">
        <v>6</v>
      </c>
      <c r="R443" s="6" t="s">
        <v>2784</v>
      </c>
      <c r="S443" s="16">
        <f t="shared" si="46"/>
        <v>25000</v>
      </c>
      <c r="T443" s="6" t="s">
        <v>400</v>
      </c>
      <c r="U443" s="6" t="s">
        <v>610</v>
      </c>
      <c r="V443" s="6" t="s">
        <v>2785</v>
      </c>
      <c r="W443" s="18">
        <v>45628</v>
      </c>
      <c r="X443" s="78">
        <v>0.92361111111111116</v>
      </c>
      <c r="Y443" s="6" t="s">
        <v>2780</v>
      </c>
      <c r="Z443" s="6" t="s">
        <v>2781</v>
      </c>
      <c r="AA443" s="6" t="s">
        <v>2782</v>
      </c>
      <c r="AB443" s="6">
        <v>990224974</v>
      </c>
      <c r="AC443" s="6">
        <f t="shared" si="43"/>
        <v>12</v>
      </c>
      <c r="AD443" s="17">
        <f t="shared" si="44"/>
        <v>51000</v>
      </c>
      <c r="AE443" s="6" t="s">
        <v>6</v>
      </c>
      <c r="AF443" s="17" t="str">
        <f t="shared" si="45"/>
        <v>NO APLICA</v>
      </c>
      <c r="AG443" s="6" t="s">
        <v>400</v>
      </c>
      <c r="AH443" s="39"/>
      <c r="AI443" s="22" t="s">
        <v>2769</v>
      </c>
      <c r="AJ443" s="174" t="s">
        <v>492</v>
      </c>
    </row>
    <row r="444" spans="1:36" ht="15.45" customHeight="1">
      <c r="A444" s="168">
        <v>56517</v>
      </c>
      <c r="B444" s="39" t="s">
        <v>435</v>
      </c>
      <c r="C444" s="5" t="s">
        <v>125</v>
      </c>
      <c r="D444" s="39" t="s">
        <v>2749</v>
      </c>
      <c r="E444" s="6" t="s">
        <v>2750</v>
      </c>
      <c r="F444" s="6" t="s">
        <v>2751</v>
      </c>
      <c r="G444" s="6">
        <v>952180890</v>
      </c>
      <c r="H444" s="18">
        <v>45618</v>
      </c>
      <c r="I444" s="21">
        <v>0.43819444444444444</v>
      </c>
      <c r="J444" s="6" t="s">
        <v>373</v>
      </c>
      <c r="K444" s="15">
        <f t="shared" si="39"/>
        <v>1</v>
      </c>
      <c r="L444" s="6" t="s">
        <v>398</v>
      </c>
      <c r="M444" s="6" t="s">
        <v>6</v>
      </c>
      <c r="N444" s="6" t="b">
        <f t="shared" si="40"/>
        <v>0</v>
      </c>
      <c r="O444" s="6" t="s">
        <v>2786</v>
      </c>
      <c r="P444" s="6">
        <v>1221853</v>
      </c>
      <c r="Q444" s="6" t="s">
        <v>6</v>
      </c>
      <c r="R444" s="6" t="s">
        <v>2787</v>
      </c>
      <c r="S444" s="16">
        <f t="shared" si="46"/>
        <v>25000</v>
      </c>
      <c r="T444" s="6" t="s">
        <v>400</v>
      </c>
      <c r="U444" s="6" t="s">
        <v>1450</v>
      </c>
      <c r="V444" s="6" t="s">
        <v>2788</v>
      </c>
      <c r="W444" s="18">
        <v>45635</v>
      </c>
      <c r="X444" s="78">
        <v>0.11388888888888889</v>
      </c>
      <c r="Y444" s="6" t="s">
        <v>2789</v>
      </c>
      <c r="Z444" s="6" t="s">
        <v>2790</v>
      </c>
      <c r="AA444" s="6" t="s">
        <v>2791</v>
      </c>
      <c r="AB444" s="6">
        <v>963312923</v>
      </c>
      <c r="AC444" s="6">
        <f t="shared" si="43"/>
        <v>18</v>
      </c>
      <c r="AD444" s="17">
        <f t="shared" si="44"/>
        <v>81000</v>
      </c>
      <c r="AE444" s="6" t="s">
        <v>9</v>
      </c>
      <c r="AF444" s="17">
        <f t="shared" si="45"/>
        <v>96390</v>
      </c>
      <c r="AG444" s="6" t="s">
        <v>1874</v>
      </c>
      <c r="AH444" s="39" t="s">
        <v>2758</v>
      </c>
      <c r="AI444" s="22" t="s">
        <v>2759</v>
      </c>
      <c r="AJ444" s="174" t="s">
        <v>492</v>
      </c>
    </row>
    <row r="445" spans="1:36" ht="15.45" customHeight="1">
      <c r="A445" s="168">
        <v>56524</v>
      </c>
      <c r="B445" s="39" t="s">
        <v>2792</v>
      </c>
      <c r="C445" s="5" t="s">
        <v>340</v>
      </c>
      <c r="D445" s="39" t="s">
        <v>1031</v>
      </c>
      <c r="E445" s="6" t="s">
        <v>1032</v>
      </c>
      <c r="F445" s="6" t="s">
        <v>1033</v>
      </c>
      <c r="G445" s="6">
        <v>973592739</v>
      </c>
      <c r="H445" s="18">
        <v>45618</v>
      </c>
      <c r="I445" s="21">
        <v>0.47986111111111113</v>
      </c>
      <c r="J445" s="6" t="s">
        <v>373</v>
      </c>
      <c r="K445" s="15">
        <f t="shared" si="39"/>
        <v>1</v>
      </c>
      <c r="L445" s="6" t="s">
        <v>398</v>
      </c>
      <c r="M445" s="6" t="s">
        <v>6</v>
      </c>
      <c r="N445" s="6" t="b">
        <f t="shared" si="40"/>
        <v>0</v>
      </c>
      <c r="O445" s="6" t="s">
        <v>2793</v>
      </c>
      <c r="P445" s="6">
        <v>2478718</v>
      </c>
      <c r="Q445" s="6" t="s">
        <v>6</v>
      </c>
      <c r="R445" s="6" t="s">
        <v>2794</v>
      </c>
      <c r="S445" s="16">
        <f t="shared" si="46"/>
        <v>25000</v>
      </c>
      <c r="T445" s="6" t="s">
        <v>400</v>
      </c>
      <c r="U445" s="6" t="s">
        <v>2795</v>
      </c>
      <c r="V445" s="6" t="s">
        <v>2796</v>
      </c>
      <c r="W445" s="18">
        <v>45629</v>
      </c>
      <c r="X445" s="78">
        <v>0.4513888888888889</v>
      </c>
      <c r="Y445" s="6" t="s">
        <v>322</v>
      </c>
      <c r="Z445" s="6" t="s">
        <v>323</v>
      </c>
      <c r="AA445" s="6" t="s">
        <v>2535</v>
      </c>
      <c r="AB445" s="6">
        <v>955325343</v>
      </c>
      <c r="AC445" s="6">
        <f t="shared" si="43"/>
        <v>12</v>
      </c>
      <c r="AD445" s="17">
        <f t="shared" si="44"/>
        <v>51000</v>
      </c>
      <c r="AE445" s="6" t="s">
        <v>9</v>
      </c>
      <c r="AF445" s="17">
        <f t="shared" si="45"/>
        <v>60690</v>
      </c>
      <c r="AG445" s="6" t="s">
        <v>400</v>
      </c>
      <c r="AH445" s="39"/>
      <c r="AI445" s="22" t="s">
        <v>2797</v>
      </c>
      <c r="AJ445" s="174" t="s">
        <v>492</v>
      </c>
    </row>
    <row r="446" spans="1:36" ht="15.45" customHeight="1">
      <c r="A446" s="168">
        <v>56526</v>
      </c>
      <c r="B446" s="8" t="s">
        <v>61</v>
      </c>
      <c r="C446" s="8" t="s">
        <v>62</v>
      </c>
      <c r="D446" s="39" t="s">
        <v>1372</v>
      </c>
      <c r="E446" s="6" t="s">
        <v>1373</v>
      </c>
      <c r="F446" s="6" t="s">
        <v>1374</v>
      </c>
      <c r="G446" s="6">
        <v>961430375</v>
      </c>
      <c r="H446" s="18">
        <v>45618</v>
      </c>
      <c r="I446" s="21">
        <v>0.48680555555555555</v>
      </c>
      <c r="J446" s="6" t="s">
        <v>373</v>
      </c>
      <c r="K446" s="15">
        <f t="shared" si="39"/>
        <v>1</v>
      </c>
      <c r="L446" s="6" t="s">
        <v>398</v>
      </c>
      <c r="M446" s="6" t="s">
        <v>6</v>
      </c>
      <c r="N446" s="6" t="b">
        <f t="shared" si="40"/>
        <v>0</v>
      </c>
      <c r="O446" s="6" t="s">
        <v>2798</v>
      </c>
      <c r="P446" s="6">
        <v>100799041</v>
      </c>
      <c r="Q446" s="6" t="s">
        <v>6</v>
      </c>
      <c r="R446" s="6" t="s">
        <v>2799</v>
      </c>
      <c r="S446" s="16">
        <f t="shared" si="46"/>
        <v>25000</v>
      </c>
      <c r="T446" s="6" t="s">
        <v>400</v>
      </c>
      <c r="U446" s="6" t="s">
        <v>2795</v>
      </c>
      <c r="V446" s="6" t="s">
        <v>2800</v>
      </c>
      <c r="W446" s="18">
        <v>45631</v>
      </c>
      <c r="X446" s="78">
        <v>0.55069444444444449</v>
      </c>
      <c r="Y446" s="6" t="s">
        <v>2801</v>
      </c>
      <c r="Z446" s="6" t="s">
        <v>2802</v>
      </c>
      <c r="AA446" s="6" t="s">
        <v>2803</v>
      </c>
      <c r="AB446" s="6">
        <v>923830541</v>
      </c>
      <c r="AC446" s="6">
        <f t="shared" si="43"/>
        <v>14</v>
      </c>
      <c r="AD446" s="17">
        <f t="shared" si="44"/>
        <v>61000</v>
      </c>
      <c r="AE446" s="6" t="s">
        <v>6</v>
      </c>
      <c r="AF446" s="17" t="str">
        <f t="shared" si="45"/>
        <v>NO APLICA</v>
      </c>
      <c r="AG446" s="6" t="s">
        <v>1874</v>
      </c>
      <c r="AH446" s="39" t="s">
        <v>2804</v>
      </c>
      <c r="AI446" s="22" t="s">
        <v>2805</v>
      </c>
      <c r="AJ446" s="174" t="s">
        <v>492</v>
      </c>
    </row>
    <row r="447" spans="1:36" ht="15.45" customHeight="1">
      <c r="A447" s="168">
        <v>56527</v>
      </c>
      <c r="B447" s="8" t="s">
        <v>320</v>
      </c>
      <c r="C447" s="5" t="s">
        <v>321</v>
      </c>
      <c r="D447" s="39" t="s">
        <v>2247</v>
      </c>
      <c r="E447" s="6" t="s">
        <v>2806</v>
      </c>
      <c r="F447" s="6" t="s">
        <v>2249</v>
      </c>
      <c r="G447" s="6">
        <v>989385797</v>
      </c>
      <c r="H447" s="18">
        <v>45618</v>
      </c>
      <c r="I447" s="21">
        <v>0.49305555555555558</v>
      </c>
      <c r="J447" s="6" t="s">
        <v>373</v>
      </c>
      <c r="K447" s="15">
        <f t="shared" si="39"/>
        <v>1</v>
      </c>
      <c r="L447" s="6" t="s">
        <v>398</v>
      </c>
      <c r="M447" s="6" t="s">
        <v>6</v>
      </c>
      <c r="N447" s="6" t="b">
        <f t="shared" si="40"/>
        <v>0</v>
      </c>
      <c r="O447" s="6" t="s">
        <v>2807</v>
      </c>
      <c r="P447" s="6">
        <v>1222135</v>
      </c>
      <c r="Q447" s="6" t="s">
        <v>6</v>
      </c>
      <c r="R447" s="6" t="s">
        <v>2808</v>
      </c>
      <c r="S447" s="16">
        <f t="shared" si="46"/>
        <v>25000</v>
      </c>
      <c r="T447" s="6" t="s">
        <v>400</v>
      </c>
      <c r="U447" s="6" t="s">
        <v>2809</v>
      </c>
      <c r="V447" s="6" t="s">
        <v>2810</v>
      </c>
      <c r="W447" s="18">
        <v>45629</v>
      </c>
      <c r="X447" s="78">
        <v>8.6805555555555552E-2</v>
      </c>
      <c r="Y447" s="6" t="s">
        <v>734</v>
      </c>
      <c r="Z447" s="6" t="s">
        <v>2621</v>
      </c>
      <c r="AA447" s="6" t="s">
        <v>736</v>
      </c>
      <c r="AB447" s="6">
        <v>97326989</v>
      </c>
      <c r="AC447" s="6">
        <f t="shared" si="43"/>
        <v>12</v>
      </c>
      <c r="AD447" s="17">
        <f t="shared" si="44"/>
        <v>51000</v>
      </c>
      <c r="AE447" s="6" t="s">
        <v>6</v>
      </c>
      <c r="AF447" s="17" t="str">
        <f t="shared" si="45"/>
        <v>NO APLICA</v>
      </c>
      <c r="AG447" s="6" t="s">
        <v>400</v>
      </c>
      <c r="AH447" s="39"/>
      <c r="AI447" s="22" t="s">
        <v>558</v>
      </c>
      <c r="AJ447" s="174" t="s">
        <v>492</v>
      </c>
    </row>
    <row r="448" spans="1:36" ht="15.45" customHeight="1">
      <c r="A448" s="168">
        <v>56534</v>
      </c>
      <c r="B448" s="39" t="s">
        <v>380</v>
      </c>
      <c r="C448" s="5" t="s">
        <v>246</v>
      </c>
      <c r="D448" s="39" t="s">
        <v>2811</v>
      </c>
      <c r="E448" s="6" t="s">
        <v>709</v>
      </c>
      <c r="F448" s="6" t="s">
        <v>710</v>
      </c>
      <c r="G448" s="6">
        <v>987744411</v>
      </c>
      <c r="H448" s="18">
        <v>45618</v>
      </c>
      <c r="I448" s="21">
        <v>0.51388888888888884</v>
      </c>
      <c r="J448" s="6" t="s">
        <v>373</v>
      </c>
      <c r="K448" s="15">
        <f t="shared" si="39"/>
        <v>1</v>
      </c>
      <c r="L448" s="6" t="s">
        <v>398</v>
      </c>
      <c r="M448" s="6" t="s">
        <v>6</v>
      </c>
      <c r="N448" s="6" t="b">
        <f t="shared" si="40"/>
        <v>0</v>
      </c>
      <c r="O448" s="6" t="s">
        <v>2812</v>
      </c>
      <c r="P448" s="6">
        <v>100799115</v>
      </c>
      <c r="Q448" s="6" t="s">
        <v>6</v>
      </c>
      <c r="R448" s="6" t="s">
        <v>2813</v>
      </c>
      <c r="S448" s="16">
        <f t="shared" si="46"/>
        <v>25000</v>
      </c>
      <c r="T448" s="6" t="s">
        <v>400</v>
      </c>
      <c r="U448" s="6" t="s">
        <v>524</v>
      </c>
      <c r="V448" s="6" t="s">
        <v>2814</v>
      </c>
      <c r="W448" s="18"/>
      <c r="X448" s="78"/>
      <c r="Y448" s="6"/>
      <c r="Z448" s="6"/>
      <c r="AA448" s="6"/>
      <c r="AB448" s="6"/>
      <c r="AC448" s="6"/>
      <c r="AD448" s="23"/>
      <c r="AE448" s="23"/>
      <c r="AF448" s="17"/>
      <c r="AG448" s="6"/>
      <c r="AH448" s="39"/>
      <c r="AI448" s="22" t="s">
        <v>983</v>
      </c>
      <c r="AJ448" s="174" t="s">
        <v>492</v>
      </c>
    </row>
    <row r="449" spans="1:36" ht="15.45" customHeight="1">
      <c r="A449" s="168">
        <v>56538</v>
      </c>
      <c r="B449" s="39" t="s">
        <v>380</v>
      </c>
      <c r="C449" s="5" t="s">
        <v>246</v>
      </c>
      <c r="D449" s="39" t="s">
        <v>1031</v>
      </c>
      <c r="E449" s="6" t="s">
        <v>1032</v>
      </c>
      <c r="F449" s="6" t="s">
        <v>1033</v>
      </c>
      <c r="G449" s="6">
        <v>973592739</v>
      </c>
      <c r="H449" s="18">
        <v>45618</v>
      </c>
      <c r="I449" s="21">
        <v>0.52777777777777779</v>
      </c>
      <c r="J449" s="6" t="s">
        <v>373</v>
      </c>
      <c r="K449" s="15">
        <f t="shared" si="39"/>
        <v>1</v>
      </c>
      <c r="L449" s="6" t="s">
        <v>398</v>
      </c>
      <c r="M449" s="6" t="s">
        <v>6</v>
      </c>
      <c r="N449" s="6" t="b">
        <f t="shared" si="40"/>
        <v>0</v>
      </c>
      <c r="O449" s="6" t="s">
        <v>2815</v>
      </c>
      <c r="P449" s="6">
        <v>100799154</v>
      </c>
      <c r="Q449" s="6" t="s">
        <v>6</v>
      </c>
      <c r="R449" s="6" t="s">
        <v>2816</v>
      </c>
      <c r="S449" s="16">
        <f t="shared" si="46"/>
        <v>25000</v>
      </c>
      <c r="T449" s="6" t="s">
        <v>400</v>
      </c>
      <c r="U449" s="6" t="s">
        <v>524</v>
      </c>
      <c r="V449" s="6" t="s">
        <v>2817</v>
      </c>
      <c r="W449" s="18"/>
      <c r="X449" s="78"/>
      <c r="Y449" s="6"/>
      <c r="Z449" s="6"/>
      <c r="AA449" s="6"/>
      <c r="AB449" s="6"/>
      <c r="AC449" s="6" t="str">
        <f t="shared" si="43"/>
        <v/>
      </c>
      <c r="AD449" s="23" t="str">
        <f t="shared" si="44"/>
        <v/>
      </c>
      <c r="AE449" s="23"/>
      <c r="AF449" s="17" t="str">
        <f t="shared" si="45"/>
        <v/>
      </c>
      <c r="AG449" s="6"/>
      <c r="AH449" s="39"/>
      <c r="AI449" s="22" t="s">
        <v>983</v>
      </c>
      <c r="AJ449" s="174" t="s">
        <v>492</v>
      </c>
    </row>
    <row r="450" spans="1:36" ht="15.45" customHeight="1">
      <c r="A450" s="168">
        <v>56540</v>
      </c>
      <c r="B450" s="39" t="s">
        <v>380</v>
      </c>
      <c r="C450" s="5" t="s">
        <v>246</v>
      </c>
      <c r="D450" s="24" t="s">
        <v>2818</v>
      </c>
      <c r="E450" s="6" t="s">
        <v>2819</v>
      </c>
      <c r="F450" s="6" t="s">
        <v>2820</v>
      </c>
      <c r="G450" s="6">
        <v>955972412</v>
      </c>
      <c r="H450" s="18">
        <v>45618</v>
      </c>
      <c r="I450" s="21">
        <v>0.53611111111111109</v>
      </c>
      <c r="J450" s="6" t="s">
        <v>373</v>
      </c>
      <c r="K450" s="15">
        <f t="shared" ref="K450:K456" si="47">IF(J450&lt;&gt;"",1,"")</f>
        <v>1</v>
      </c>
      <c r="L450" s="6" t="s">
        <v>398</v>
      </c>
      <c r="M450" s="6" t="s">
        <v>6</v>
      </c>
      <c r="N450" s="6" t="b">
        <f t="shared" ref="N450:N513" si="48">COUNTIF($O$1:$O$1172,O450)&gt;1</f>
        <v>0</v>
      </c>
      <c r="O450" s="6" t="s">
        <v>2821</v>
      </c>
      <c r="P450" s="6">
        <v>100799161</v>
      </c>
      <c r="Q450" s="6" t="s">
        <v>6</v>
      </c>
      <c r="R450" s="6" t="s">
        <v>2822</v>
      </c>
      <c r="S450" s="16">
        <f t="shared" si="46"/>
        <v>25000</v>
      </c>
      <c r="T450" s="6" t="s">
        <v>400</v>
      </c>
      <c r="U450" s="6" t="s">
        <v>524</v>
      </c>
      <c r="V450" s="6" t="s">
        <v>2823</v>
      </c>
      <c r="W450" s="18"/>
      <c r="X450" s="78"/>
      <c r="Y450" s="6"/>
      <c r="Z450" s="6"/>
      <c r="AA450" s="6"/>
      <c r="AB450" s="6"/>
      <c r="AC450" s="6" t="str">
        <f t="shared" si="43"/>
        <v/>
      </c>
      <c r="AD450" s="23" t="str">
        <f t="shared" si="44"/>
        <v/>
      </c>
      <c r="AE450" s="23"/>
      <c r="AF450" s="17" t="str">
        <f t="shared" si="45"/>
        <v/>
      </c>
      <c r="AG450" s="6"/>
      <c r="AH450" s="39"/>
      <c r="AI450" s="22" t="s">
        <v>983</v>
      </c>
      <c r="AJ450" s="174" t="s">
        <v>492</v>
      </c>
    </row>
    <row r="451" spans="1:36" ht="15.45" customHeight="1">
      <c r="A451" s="168">
        <v>56541</v>
      </c>
      <c r="B451" s="39" t="s">
        <v>380</v>
      </c>
      <c r="C451" s="5" t="s">
        <v>246</v>
      </c>
      <c r="D451" s="39" t="s">
        <v>817</v>
      </c>
      <c r="E451" s="6" t="s">
        <v>818</v>
      </c>
      <c r="F451" s="6" t="s">
        <v>2824</v>
      </c>
      <c r="G451" s="6">
        <v>955172412</v>
      </c>
      <c r="H451" s="18">
        <v>45618</v>
      </c>
      <c r="I451" s="21">
        <v>0.53680555555555554</v>
      </c>
      <c r="J451" s="6" t="s">
        <v>373</v>
      </c>
      <c r="K451" s="15">
        <f t="shared" si="47"/>
        <v>1</v>
      </c>
      <c r="L451" s="6" t="s">
        <v>398</v>
      </c>
      <c r="M451" s="6" t="s">
        <v>6</v>
      </c>
      <c r="N451" s="6" t="b">
        <f t="shared" si="48"/>
        <v>0</v>
      </c>
      <c r="O451" s="6" t="s">
        <v>2825</v>
      </c>
      <c r="P451" s="6">
        <v>100799170</v>
      </c>
      <c r="Q451" s="6" t="s">
        <v>6</v>
      </c>
      <c r="R451" s="6" t="s">
        <v>2826</v>
      </c>
      <c r="S451" s="16">
        <f t="shared" si="46"/>
        <v>25000</v>
      </c>
      <c r="T451" s="6" t="s">
        <v>400</v>
      </c>
      <c r="U451" s="6" t="s">
        <v>524</v>
      </c>
      <c r="V451" s="6" t="s">
        <v>2827</v>
      </c>
      <c r="W451" s="18"/>
      <c r="X451" s="78"/>
      <c r="Y451" s="6"/>
      <c r="Z451" s="6"/>
      <c r="AA451" s="6"/>
      <c r="AB451" s="6"/>
      <c r="AC451" s="6" t="str">
        <f t="shared" si="43"/>
        <v/>
      </c>
      <c r="AD451" s="23" t="str">
        <f t="shared" si="44"/>
        <v/>
      </c>
      <c r="AE451" s="23"/>
      <c r="AF451" s="17" t="str">
        <f t="shared" si="45"/>
        <v/>
      </c>
      <c r="AG451" s="6"/>
      <c r="AH451" s="39"/>
      <c r="AI451" s="22" t="s">
        <v>983</v>
      </c>
      <c r="AJ451" s="174" t="s">
        <v>492</v>
      </c>
    </row>
    <row r="452" spans="1:36" ht="15.45" customHeight="1">
      <c r="A452" s="168">
        <v>56542</v>
      </c>
      <c r="B452" s="8" t="s">
        <v>320</v>
      </c>
      <c r="C452" s="5" t="s">
        <v>321</v>
      </c>
      <c r="D452" s="39" t="s">
        <v>1149</v>
      </c>
      <c r="E452" s="6" t="s">
        <v>1150</v>
      </c>
      <c r="F452" s="6" t="s">
        <v>1151</v>
      </c>
      <c r="G452" s="6">
        <v>984444429</v>
      </c>
      <c r="H452" s="18">
        <v>45618</v>
      </c>
      <c r="I452" s="21">
        <v>0.5395833333333333</v>
      </c>
      <c r="J452" s="6" t="s">
        <v>373</v>
      </c>
      <c r="K452" s="15">
        <f t="shared" si="47"/>
        <v>1</v>
      </c>
      <c r="L452" s="6" t="s">
        <v>398</v>
      </c>
      <c r="M452" s="6" t="s">
        <v>6</v>
      </c>
      <c r="N452" s="6" t="b">
        <f t="shared" si="48"/>
        <v>0</v>
      </c>
      <c r="O452" s="6" t="s">
        <v>2828</v>
      </c>
      <c r="P452" s="6">
        <v>24786827</v>
      </c>
      <c r="Q452" s="6" t="s">
        <v>6</v>
      </c>
      <c r="R452" s="6" t="s">
        <v>2829</v>
      </c>
      <c r="S452" s="16">
        <f t="shared" si="46"/>
        <v>25000</v>
      </c>
      <c r="T452" s="6" t="s">
        <v>400</v>
      </c>
      <c r="U452" s="6" t="s">
        <v>1450</v>
      </c>
      <c r="V452" s="6" t="s">
        <v>2830</v>
      </c>
      <c r="W452" s="18">
        <v>45634</v>
      </c>
      <c r="X452" s="78">
        <v>3.472222222222222E-3</v>
      </c>
      <c r="Y452" s="6" t="s">
        <v>2831</v>
      </c>
      <c r="Z452" s="6" t="s">
        <v>1503</v>
      </c>
      <c r="AA452" s="6" t="s">
        <v>1504</v>
      </c>
      <c r="AB452" s="6">
        <v>974309634</v>
      </c>
      <c r="AC452" s="6">
        <f t="shared" si="43"/>
        <v>17</v>
      </c>
      <c r="AD452" s="17">
        <f t="shared" si="44"/>
        <v>76000</v>
      </c>
      <c r="AE452" s="6" t="s">
        <v>6</v>
      </c>
      <c r="AF452" s="17" t="str">
        <f t="shared" si="45"/>
        <v>NO APLICA</v>
      </c>
      <c r="AG452" s="6" t="s">
        <v>400</v>
      </c>
      <c r="AH452" s="39"/>
      <c r="AI452" s="22" t="s">
        <v>558</v>
      </c>
      <c r="AJ452" s="174" t="s">
        <v>492</v>
      </c>
    </row>
    <row r="453" spans="1:36" ht="15.45" customHeight="1">
      <c r="A453" s="168">
        <v>56544</v>
      </c>
      <c r="B453" s="39" t="s">
        <v>380</v>
      </c>
      <c r="C453" s="5" t="s">
        <v>246</v>
      </c>
      <c r="D453" s="39" t="s">
        <v>2832</v>
      </c>
      <c r="E453" s="6" t="s">
        <v>2691</v>
      </c>
      <c r="F453" s="6" t="s">
        <v>2692</v>
      </c>
      <c r="G453" s="6">
        <v>940471935</v>
      </c>
      <c r="H453" s="18">
        <v>45618</v>
      </c>
      <c r="I453" s="21">
        <v>0.54374999999999996</v>
      </c>
      <c r="J453" s="6" t="s">
        <v>373</v>
      </c>
      <c r="K453" s="15">
        <f t="shared" si="47"/>
        <v>1</v>
      </c>
      <c r="L453" s="6" t="s">
        <v>398</v>
      </c>
      <c r="M453" s="6" t="s">
        <v>6</v>
      </c>
      <c r="N453" s="6" t="b">
        <f t="shared" si="48"/>
        <v>0</v>
      </c>
      <c r="O453" s="6" t="s">
        <v>2833</v>
      </c>
      <c r="P453" s="6">
        <v>100799179</v>
      </c>
      <c r="Q453" s="6" t="s">
        <v>6</v>
      </c>
      <c r="R453" s="6" t="s">
        <v>2834</v>
      </c>
      <c r="S453" s="16">
        <f t="shared" si="46"/>
        <v>25000</v>
      </c>
      <c r="T453" s="6" t="s">
        <v>400</v>
      </c>
      <c r="U453" s="6" t="s">
        <v>524</v>
      </c>
      <c r="V453" s="6" t="s">
        <v>2835</v>
      </c>
      <c r="W453" s="18"/>
      <c r="X453" s="78"/>
      <c r="Y453" s="6"/>
      <c r="Z453" s="6"/>
      <c r="AA453" s="6"/>
      <c r="AB453" s="6"/>
      <c r="AC453" s="6" t="str">
        <f t="shared" si="43"/>
        <v/>
      </c>
      <c r="AD453" s="23" t="str">
        <f t="shared" si="44"/>
        <v/>
      </c>
      <c r="AE453" s="23"/>
      <c r="AF453" s="17" t="str">
        <f t="shared" si="45"/>
        <v/>
      </c>
      <c r="AG453" s="6"/>
      <c r="AH453" s="39"/>
      <c r="AI453" s="22" t="s">
        <v>983</v>
      </c>
      <c r="AJ453" s="174" t="s">
        <v>492</v>
      </c>
    </row>
    <row r="454" spans="1:36" ht="15.45" customHeight="1">
      <c r="A454" s="168">
        <v>56547</v>
      </c>
      <c r="B454" s="39" t="s">
        <v>380</v>
      </c>
      <c r="C454" s="5" t="s">
        <v>246</v>
      </c>
      <c r="D454" s="39" t="s">
        <v>2681</v>
      </c>
      <c r="E454" s="6" t="s">
        <v>2682</v>
      </c>
      <c r="F454" s="6" t="s">
        <v>2683</v>
      </c>
      <c r="G454" s="6">
        <v>942210321</v>
      </c>
      <c r="H454" s="18">
        <v>45618</v>
      </c>
      <c r="I454" s="21">
        <v>0.55069444444444449</v>
      </c>
      <c r="J454" s="6" t="s">
        <v>373</v>
      </c>
      <c r="K454" s="15">
        <f t="shared" si="47"/>
        <v>1</v>
      </c>
      <c r="L454" s="6" t="s">
        <v>398</v>
      </c>
      <c r="M454" s="6" t="s">
        <v>6</v>
      </c>
      <c r="N454" s="6" t="b">
        <f t="shared" si="48"/>
        <v>0</v>
      </c>
      <c r="O454" s="6" t="s">
        <v>2836</v>
      </c>
      <c r="P454" s="6">
        <v>100799187</v>
      </c>
      <c r="Q454" s="6" t="s">
        <v>6</v>
      </c>
      <c r="R454" s="6" t="s">
        <v>2837</v>
      </c>
      <c r="S454" s="16">
        <f t="shared" si="46"/>
        <v>25000</v>
      </c>
      <c r="T454" s="6" t="s">
        <v>400</v>
      </c>
      <c r="U454" s="6" t="s">
        <v>524</v>
      </c>
      <c r="V454" s="6" t="s">
        <v>2838</v>
      </c>
      <c r="W454" s="18"/>
      <c r="X454" s="78"/>
      <c r="Y454" s="6"/>
      <c r="Z454" s="6"/>
      <c r="AA454" s="6"/>
      <c r="AB454" s="6"/>
      <c r="AC454" s="6" t="str">
        <f t="shared" si="43"/>
        <v/>
      </c>
      <c r="AD454" s="23" t="str">
        <f t="shared" si="44"/>
        <v/>
      </c>
      <c r="AE454" s="23"/>
      <c r="AF454" s="17" t="str">
        <f t="shared" si="45"/>
        <v/>
      </c>
      <c r="AG454" s="6"/>
      <c r="AH454" s="39"/>
      <c r="AI454" s="22" t="s">
        <v>983</v>
      </c>
      <c r="AJ454" s="174" t="s">
        <v>492</v>
      </c>
    </row>
    <row r="455" spans="1:36" ht="15.45" customHeight="1">
      <c r="A455" s="168">
        <v>56551</v>
      </c>
      <c r="B455" s="8" t="s">
        <v>380</v>
      </c>
      <c r="C455" s="5" t="s">
        <v>246</v>
      </c>
      <c r="D455" s="39" t="s">
        <v>817</v>
      </c>
      <c r="E455" s="6" t="s">
        <v>699</v>
      </c>
      <c r="F455" s="6" t="s">
        <v>700</v>
      </c>
      <c r="G455" s="6">
        <v>947974081</v>
      </c>
      <c r="H455" s="18">
        <v>45618</v>
      </c>
      <c r="I455" s="21">
        <v>0.59930555555555554</v>
      </c>
      <c r="J455" s="6" t="s">
        <v>373</v>
      </c>
      <c r="K455" s="15">
        <f t="shared" si="47"/>
        <v>1</v>
      </c>
      <c r="L455" s="6" t="s">
        <v>398</v>
      </c>
      <c r="M455" s="6" t="s">
        <v>6</v>
      </c>
      <c r="N455" s="6" t="b">
        <f t="shared" si="48"/>
        <v>0</v>
      </c>
      <c r="O455" s="6" t="s">
        <v>2839</v>
      </c>
      <c r="P455" s="6">
        <v>100799259</v>
      </c>
      <c r="Q455" s="6" t="s">
        <v>6</v>
      </c>
      <c r="R455" s="6" t="s">
        <v>2840</v>
      </c>
      <c r="S455" s="16">
        <f t="shared" si="46"/>
        <v>25000</v>
      </c>
      <c r="T455" s="6" t="s">
        <v>400</v>
      </c>
      <c r="U455" s="6" t="s">
        <v>547</v>
      </c>
      <c r="V455" s="6" t="s">
        <v>2841</v>
      </c>
      <c r="W455" s="18"/>
      <c r="X455" s="78"/>
      <c r="Y455" s="6"/>
      <c r="Z455" s="6"/>
      <c r="AA455" s="6"/>
      <c r="AB455" s="6"/>
      <c r="AC455" s="6" t="str">
        <f t="shared" si="43"/>
        <v/>
      </c>
      <c r="AD455" s="23" t="str">
        <f t="shared" si="44"/>
        <v/>
      </c>
      <c r="AE455" s="23"/>
      <c r="AF455" s="17" t="str">
        <f t="shared" si="45"/>
        <v/>
      </c>
      <c r="AG455" s="6"/>
      <c r="AH455" s="39"/>
      <c r="AI455" s="22" t="s">
        <v>983</v>
      </c>
      <c r="AJ455" s="174" t="s">
        <v>492</v>
      </c>
    </row>
    <row r="456" spans="1:36" ht="15.45" customHeight="1">
      <c r="A456" s="168">
        <v>56552</v>
      </c>
      <c r="B456" s="39" t="s">
        <v>380</v>
      </c>
      <c r="C456" s="5" t="s">
        <v>246</v>
      </c>
      <c r="D456" s="39" t="s">
        <v>817</v>
      </c>
      <c r="E456" s="6" t="s">
        <v>818</v>
      </c>
      <c r="F456" s="6" t="s">
        <v>2824</v>
      </c>
      <c r="G456" s="6">
        <v>955172412</v>
      </c>
      <c r="H456" s="18">
        <v>45618</v>
      </c>
      <c r="I456" s="21">
        <v>0.6020833333333333</v>
      </c>
      <c r="J456" s="6" t="s">
        <v>373</v>
      </c>
      <c r="K456" s="15">
        <f t="shared" si="47"/>
        <v>1</v>
      </c>
      <c r="L456" s="6" t="s">
        <v>398</v>
      </c>
      <c r="M456" s="6" t="s">
        <v>6</v>
      </c>
      <c r="N456" s="6" t="b">
        <f t="shared" si="48"/>
        <v>0</v>
      </c>
      <c r="O456" s="6" t="s">
        <v>2842</v>
      </c>
      <c r="P456" s="6">
        <v>100799266</v>
      </c>
      <c r="Q456" s="6" t="s">
        <v>6</v>
      </c>
      <c r="R456" s="6" t="s">
        <v>2843</v>
      </c>
      <c r="S456" s="16">
        <f t="shared" si="46"/>
        <v>25000</v>
      </c>
      <c r="T456" s="6" t="s">
        <v>400</v>
      </c>
      <c r="U456" s="6" t="s">
        <v>547</v>
      </c>
      <c r="V456" s="6" t="s">
        <v>2844</v>
      </c>
      <c r="W456" s="18"/>
      <c r="X456" s="78"/>
      <c r="Y456" s="6"/>
      <c r="Z456" s="6"/>
      <c r="AA456" s="6"/>
      <c r="AB456" s="6"/>
      <c r="AC456" s="6" t="str">
        <f t="shared" si="43"/>
        <v/>
      </c>
      <c r="AD456" s="23" t="str">
        <f t="shared" si="44"/>
        <v/>
      </c>
      <c r="AE456" s="23"/>
      <c r="AF456" s="17" t="str">
        <f t="shared" si="45"/>
        <v/>
      </c>
      <c r="AG456" s="6"/>
      <c r="AH456" s="39"/>
      <c r="AI456" s="22" t="s">
        <v>983</v>
      </c>
      <c r="AJ456" s="174" t="s">
        <v>492</v>
      </c>
    </row>
    <row r="457" spans="1:36" ht="15.45" customHeight="1">
      <c r="A457" s="168">
        <v>56554</v>
      </c>
      <c r="B457" s="39" t="s">
        <v>380</v>
      </c>
      <c r="C457" s="5" t="s">
        <v>246</v>
      </c>
      <c r="D457" s="46" t="s">
        <v>1915</v>
      </c>
      <c r="E457" s="27" t="s">
        <v>1916</v>
      </c>
      <c r="F457" s="29" t="s">
        <v>1917</v>
      </c>
      <c r="G457" s="27">
        <v>922001083</v>
      </c>
      <c r="H457" s="18">
        <v>45618</v>
      </c>
      <c r="I457" s="21">
        <v>0.63402777777777775</v>
      </c>
      <c r="J457" s="6" t="s">
        <v>373</v>
      </c>
      <c r="K457" s="15">
        <v>1</v>
      </c>
      <c r="L457" s="6" t="s">
        <v>398</v>
      </c>
      <c r="M457" s="6" t="s">
        <v>6</v>
      </c>
      <c r="N457" s="6" t="b">
        <f t="shared" si="48"/>
        <v>0</v>
      </c>
      <c r="O457" s="6" t="s">
        <v>2845</v>
      </c>
      <c r="P457" s="6">
        <v>100799339</v>
      </c>
      <c r="Q457" s="6" t="s">
        <v>6</v>
      </c>
      <c r="R457" s="6" t="s">
        <v>2846</v>
      </c>
      <c r="S457" s="16">
        <f t="shared" si="46"/>
        <v>25000</v>
      </c>
      <c r="T457" s="6" t="s">
        <v>400</v>
      </c>
      <c r="U457" s="6" t="s">
        <v>547</v>
      </c>
      <c r="V457" s="6" t="s">
        <v>2847</v>
      </c>
      <c r="W457" s="18"/>
      <c r="X457" s="78"/>
      <c r="Y457" s="6"/>
      <c r="Z457" s="6"/>
      <c r="AA457" s="6"/>
      <c r="AB457" s="6"/>
      <c r="AC457" s="6" t="str">
        <f t="shared" si="43"/>
        <v/>
      </c>
      <c r="AD457" s="23" t="str">
        <f t="shared" si="44"/>
        <v/>
      </c>
      <c r="AE457" s="23"/>
      <c r="AF457" s="17" t="str">
        <f t="shared" si="45"/>
        <v/>
      </c>
      <c r="AG457" s="6"/>
      <c r="AH457" s="39"/>
      <c r="AI457" s="22" t="s">
        <v>983</v>
      </c>
      <c r="AJ457" s="174" t="s">
        <v>492</v>
      </c>
    </row>
    <row r="458" spans="1:36" ht="15.45" customHeight="1">
      <c r="A458" s="168">
        <v>56556</v>
      </c>
      <c r="B458" s="39" t="s">
        <v>380</v>
      </c>
      <c r="C458" s="5" t="s">
        <v>246</v>
      </c>
      <c r="D458" s="39" t="s">
        <v>817</v>
      </c>
      <c r="E458" s="6" t="s">
        <v>699</v>
      </c>
      <c r="F458" s="6" t="s">
        <v>700</v>
      </c>
      <c r="G458" s="6">
        <v>947974081</v>
      </c>
      <c r="H458" s="18">
        <v>45618</v>
      </c>
      <c r="I458" s="21">
        <v>0.64236111111111116</v>
      </c>
      <c r="J458" s="6" t="s">
        <v>373</v>
      </c>
      <c r="K458" s="15">
        <f t="shared" ref="K458:K470" si="49">IF(J458&lt;&gt;"",1,"")</f>
        <v>1</v>
      </c>
      <c r="L458" s="6" t="s">
        <v>398</v>
      </c>
      <c r="M458" s="6" t="s">
        <v>6</v>
      </c>
      <c r="N458" s="6" t="b">
        <f t="shared" si="48"/>
        <v>0</v>
      </c>
      <c r="O458" s="6" t="s">
        <v>2848</v>
      </c>
      <c r="P458" s="6">
        <v>100799340</v>
      </c>
      <c r="Q458" s="6" t="s">
        <v>6</v>
      </c>
      <c r="R458" s="6" t="s">
        <v>2849</v>
      </c>
      <c r="S458" s="16">
        <f t="shared" si="46"/>
        <v>25000</v>
      </c>
      <c r="T458" s="6" t="s">
        <v>400</v>
      </c>
      <c r="U458" s="6" t="s">
        <v>524</v>
      </c>
      <c r="V458" s="6" t="s">
        <v>2850</v>
      </c>
      <c r="W458" s="18"/>
      <c r="X458" s="78"/>
      <c r="Y458" s="6"/>
      <c r="Z458" s="6"/>
      <c r="AA458" s="6"/>
      <c r="AB458" s="6"/>
      <c r="AC458" s="6" t="str">
        <f t="shared" si="43"/>
        <v/>
      </c>
      <c r="AD458" s="23" t="str">
        <f t="shared" si="44"/>
        <v/>
      </c>
      <c r="AE458" s="23"/>
      <c r="AF458" s="17" t="str">
        <f t="shared" si="45"/>
        <v/>
      </c>
      <c r="AG458" s="6"/>
      <c r="AH458" s="39"/>
      <c r="AI458" s="22" t="s">
        <v>983</v>
      </c>
      <c r="AJ458" s="174" t="s">
        <v>492</v>
      </c>
    </row>
    <row r="459" spans="1:36" ht="15.45" customHeight="1">
      <c r="A459" s="168">
        <v>56557</v>
      </c>
      <c r="B459" s="8" t="s">
        <v>181</v>
      </c>
      <c r="C459" s="5" t="s">
        <v>383</v>
      </c>
      <c r="D459" s="39" t="s">
        <v>2851</v>
      </c>
      <c r="E459" s="6" t="s">
        <v>560</v>
      </c>
      <c r="F459" s="6" t="s">
        <v>561</v>
      </c>
      <c r="G459" s="6">
        <v>956055766</v>
      </c>
      <c r="H459" s="18">
        <v>45618</v>
      </c>
      <c r="I459" s="21">
        <v>0.64583333333333337</v>
      </c>
      <c r="J459" s="6" t="s">
        <v>373</v>
      </c>
      <c r="K459" s="15">
        <f t="shared" si="49"/>
        <v>1</v>
      </c>
      <c r="L459" s="6" t="s">
        <v>398</v>
      </c>
      <c r="M459" s="6" t="s">
        <v>6</v>
      </c>
      <c r="N459" s="6" t="b">
        <f t="shared" si="48"/>
        <v>0</v>
      </c>
      <c r="O459" s="6" t="s">
        <v>2852</v>
      </c>
      <c r="P459" s="6">
        <v>100799348</v>
      </c>
      <c r="Q459" s="6" t="s">
        <v>6</v>
      </c>
      <c r="R459" s="6" t="s">
        <v>2853</v>
      </c>
      <c r="S459" s="16">
        <f t="shared" si="46"/>
        <v>25000</v>
      </c>
      <c r="T459" s="6" t="s">
        <v>400</v>
      </c>
      <c r="U459" s="6" t="s">
        <v>1450</v>
      </c>
      <c r="V459" s="6" t="s">
        <v>498</v>
      </c>
      <c r="W459" s="18">
        <v>45633</v>
      </c>
      <c r="X459" s="78">
        <v>0.96597222222222223</v>
      </c>
      <c r="Y459" s="6" t="s">
        <v>2854</v>
      </c>
      <c r="Z459" s="6" t="s">
        <v>2855</v>
      </c>
      <c r="AA459" s="6" t="s">
        <v>2856</v>
      </c>
      <c r="AB459" s="6">
        <v>941189763</v>
      </c>
      <c r="AC459" s="6">
        <f t="shared" si="43"/>
        <v>16</v>
      </c>
      <c r="AD459" s="17">
        <f t="shared" si="44"/>
        <v>71000</v>
      </c>
      <c r="AE459" s="6" t="s">
        <v>9</v>
      </c>
      <c r="AF459" s="17">
        <f t="shared" si="45"/>
        <v>84490</v>
      </c>
      <c r="AG459" s="6" t="s">
        <v>1874</v>
      </c>
      <c r="AH459" s="39" t="s">
        <v>2857</v>
      </c>
      <c r="AI459" s="22" t="s">
        <v>2858</v>
      </c>
      <c r="AJ459" s="174" t="s">
        <v>2859</v>
      </c>
    </row>
    <row r="460" spans="1:36" ht="15.45" customHeight="1">
      <c r="A460" s="168">
        <v>56565</v>
      </c>
      <c r="B460" s="8" t="s">
        <v>2860</v>
      </c>
      <c r="C460" s="5" t="s">
        <v>202</v>
      </c>
      <c r="D460" s="39" t="s">
        <v>1671</v>
      </c>
      <c r="E460" s="6" t="s">
        <v>1672</v>
      </c>
      <c r="F460" s="6" t="s">
        <v>1673</v>
      </c>
      <c r="G460" s="6">
        <v>953511839</v>
      </c>
      <c r="H460" s="18">
        <v>45618</v>
      </c>
      <c r="I460" s="21">
        <v>0.7729166666666667</v>
      </c>
      <c r="J460" s="6" t="s">
        <v>373</v>
      </c>
      <c r="K460" s="15">
        <f t="shared" si="49"/>
        <v>1</v>
      </c>
      <c r="L460" s="6" t="s">
        <v>398</v>
      </c>
      <c r="M460" s="6" t="s">
        <v>6</v>
      </c>
      <c r="N460" s="6" t="b">
        <f t="shared" si="48"/>
        <v>0</v>
      </c>
      <c r="O460" s="6" t="s">
        <v>2861</v>
      </c>
      <c r="P460" s="6">
        <v>24787207</v>
      </c>
      <c r="Q460" s="6" t="s">
        <v>6</v>
      </c>
      <c r="R460" s="6" t="s">
        <v>2862</v>
      </c>
      <c r="S460" s="16">
        <f t="shared" si="46"/>
        <v>25000</v>
      </c>
      <c r="T460" s="6" t="s">
        <v>400</v>
      </c>
      <c r="U460" s="6" t="s">
        <v>620</v>
      </c>
      <c r="V460" s="6" t="s">
        <v>2863</v>
      </c>
      <c r="W460" s="18">
        <v>45629</v>
      </c>
      <c r="X460" s="78">
        <v>0.20069444444444445</v>
      </c>
      <c r="Y460" s="6" t="s">
        <v>2864</v>
      </c>
      <c r="Z460" s="6" t="s">
        <v>2865</v>
      </c>
      <c r="AA460" s="6" t="s">
        <v>2866</v>
      </c>
      <c r="AB460" s="6">
        <v>950975501</v>
      </c>
      <c r="AC460" s="6">
        <f t="shared" si="43"/>
        <v>12</v>
      </c>
      <c r="AD460" s="17">
        <f t="shared" si="44"/>
        <v>51000</v>
      </c>
      <c r="AE460" s="6" t="s">
        <v>6</v>
      </c>
      <c r="AF460" s="17" t="str">
        <f t="shared" si="45"/>
        <v>NO APLICA</v>
      </c>
      <c r="AG460" s="6" t="s">
        <v>1874</v>
      </c>
      <c r="AH460" s="39" t="s">
        <v>2867</v>
      </c>
      <c r="AI460" s="22" t="s">
        <v>2868</v>
      </c>
      <c r="AJ460" s="174" t="s">
        <v>492</v>
      </c>
    </row>
    <row r="461" spans="1:36" ht="15.45" customHeight="1">
      <c r="A461" s="168">
        <v>56566</v>
      </c>
      <c r="B461" s="8" t="s">
        <v>339</v>
      </c>
      <c r="C461" s="8" t="s">
        <v>340</v>
      </c>
      <c r="D461" s="39" t="s">
        <v>1031</v>
      </c>
      <c r="E461" s="6" t="s">
        <v>1032</v>
      </c>
      <c r="F461" s="6" t="s">
        <v>1033</v>
      </c>
      <c r="G461" s="6">
        <v>973592739</v>
      </c>
      <c r="H461" s="18">
        <v>45618</v>
      </c>
      <c r="I461" s="21">
        <v>0.7993055555555556</v>
      </c>
      <c r="J461" s="6" t="s">
        <v>373</v>
      </c>
      <c r="K461" s="15">
        <f t="shared" si="49"/>
        <v>1</v>
      </c>
      <c r="L461" s="6" t="s">
        <v>398</v>
      </c>
      <c r="M461" s="6" t="s">
        <v>6</v>
      </c>
      <c r="N461" s="6" t="b">
        <f t="shared" si="48"/>
        <v>0</v>
      </c>
      <c r="O461" s="6" t="s">
        <v>2869</v>
      </c>
      <c r="P461" s="6">
        <v>100799631</v>
      </c>
      <c r="Q461" s="6" t="s">
        <v>6</v>
      </c>
      <c r="R461" s="6" t="s">
        <v>2870</v>
      </c>
      <c r="S461" s="16">
        <f t="shared" si="46"/>
        <v>25000</v>
      </c>
      <c r="T461" s="6" t="s">
        <v>400</v>
      </c>
      <c r="U461" s="6" t="s">
        <v>759</v>
      </c>
      <c r="V461" s="6" t="s">
        <v>2871</v>
      </c>
      <c r="W461" s="18">
        <v>45628</v>
      </c>
      <c r="X461" s="78">
        <v>0.96458333333333335</v>
      </c>
      <c r="Y461" s="6" t="s">
        <v>830</v>
      </c>
      <c r="Z461" s="6" t="s">
        <v>831</v>
      </c>
      <c r="AA461" s="6" t="s">
        <v>501</v>
      </c>
      <c r="AB461" s="6">
        <v>998794226</v>
      </c>
      <c r="AC461" s="6">
        <f t="shared" si="43"/>
        <v>11</v>
      </c>
      <c r="AD461" s="17">
        <f t="shared" si="44"/>
        <v>46000</v>
      </c>
      <c r="AE461" s="6" t="s">
        <v>6</v>
      </c>
      <c r="AF461" s="17" t="str">
        <f t="shared" si="45"/>
        <v>NO APLICA</v>
      </c>
      <c r="AG461" s="6" t="s">
        <v>400</v>
      </c>
      <c r="AH461" s="39"/>
      <c r="AI461" s="22" t="s">
        <v>2797</v>
      </c>
      <c r="AJ461" s="174" t="s">
        <v>492</v>
      </c>
    </row>
    <row r="462" spans="1:36" ht="15.45" customHeight="1">
      <c r="A462" s="168">
        <v>56578</v>
      </c>
      <c r="B462" s="8" t="s">
        <v>124</v>
      </c>
      <c r="C462" s="8" t="s">
        <v>125</v>
      </c>
      <c r="D462" s="39" t="s">
        <v>1378</v>
      </c>
      <c r="E462" s="6" t="s">
        <v>1379</v>
      </c>
      <c r="F462" s="6" t="s">
        <v>1380</v>
      </c>
      <c r="G462" s="6">
        <v>945327090</v>
      </c>
      <c r="H462" s="18">
        <v>45619</v>
      </c>
      <c r="I462" s="21">
        <v>0.44097222222222221</v>
      </c>
      <c r="J462" s="6" t="s">
        <v>373</v>
      </c>
      <c r="K462" s="15">
        <f t="shared" si="49"/>
        <v>1</v>
      </c>
      <c r="L462" s="6" t="s">
        <v>398</v>
      </c>
      <c r="M462" s="6" t="s">
        <v>6</v>
      </c>
      <c r="N462" s="6" t="b">
        <f t="shared" si="48"/>
        <v>0</v>
      </c>
      <c r="O462" s="6" t="s">
        <v>2872</v>
      </c>
      <c r="P462" s="6">
        <v>24787349</v>
      </c>
      <c r="Q462" s="6" t="s">
        <v>6</v>
      </c>
      <c r="R462" s="6" t="s">
        <v>2873</v>
      </c>
      <c r="S462" s="16">
        <f t="shared" si="46"/>
        <v>25000</v>
      </c>
      <c r="T462" s="6" t="s">
        <v>400</v>
      </c>
      <c r="U462" s="6" t="s">
        <v>2412</v>
      </c>
      <c r="V462" s="6" t="s">
        <v>2874</v>
      </c>
      <c r="W462" s="18">
        <v>45629</v>
      </c>
      <c r="X462" s="78">
        <v>0.78541666666666665</v>
      </c>
      <c r="Y462" s="6" t="s">
        <v>2755</v>
      </c>
      <c r="Z462" s="6" t="s">
        <v>2756</v>
      </c>
      <c r="AA462" s="6" t="s">
        <v>2875</v>
      </c>
      <c r="AB462" s="6">
        <v>935732759</v>
      </c>
      <c r="AC462" s="6">
        <f t="shared" si="43"/>
        <v>11</v>
      </c>
      <c r="AD462" s="17">
        <f t="shared" si="44"/>
        <v>46000</v>
      </c>
      <c r="AE462" s="6" t="s">
        <v>9</v>
      </c>
      <c r="AF462" s="17">
        <f t="shared" si="45"/>
        <v>54740</v>
      </c>
      <c r="AG462" s="6" t="s">
        <v>1874</v>
      </c>
      <c r="AH462" s="39" t="s">
        <v>2876</v>
      </c>
      <c r="AI462" s="22" t="s">
        <v>2759</v>
      </c>
      <c r="AJ462" s="174" t="s">
        <v>492</v>
      </c>
    </row>
    <row r="463" spans="1:36" ht="15.45" customHeight="1">
      <c r="A463" s="168">
        <v>56580</v>
      </c>
      <c r="B463" s="8" t="s">
        <v>191</v>
      </c>
      <c r="C463" s="8" t="s">
        <v>192</v>
      </c>
      <c r="D463" s="39" t="s">
        <v>2877</v>
      </c>
      <c r="E463" s="6" t="s">
        <v>2878</v>
      </c>
      <c r="F463" s="6" t="s">
        <v>819</v>
      </c>
      <c r="G463" s="6">
        <v>982139767</v>
      </c>
      <c r="H463" s="18">
        <v>45619</v>
      </c>
      <c r="I463" s="21">
        <v>0.4513888888888889</v>
      </c>
      <c r="J463" s="6" t="s">
        <v>373</v>
      </c>
      <c r="K463" s="15">
        <f t="shared" si="49"/>
        <v>1</v>
      </c>
      <c r="L463" s="6" t="s">
        <v>398</v>
      </c>
      <c r="M463" s="6" t="s">
        <v>6</v>
      </c>
      <c r="N463" s="6" t="b">
        <f t="shared" si="48"/>
        <v>0</v>
      </c>
      <c r="O463" s="6" t="s">
        <v>2879</v>
      </c>
      <c r="P463" s="6">
        <v>24787358</v>
      </c>
      <c r="Q463" s="6" t="s">
        <v>6</v>
      </c>
      <c r="R463" s="6" t="s">
        <v>2880</v>
      </c>
      <c r="S463" s="16">
        <f t="shared" si="46"/>
        <v>25000</v>
      </c>
      <c r="T463" s="6" t="s">
        <v>400</v>
      </c>
      <c r="U463" s="6" t="s">
        <v>610</v>
      </c>
      <c r="V463" s="6" t="s">
        <v>2881</v>
      </c>
      <c r="W463" s="18">
        <v>45628</v>
      </c>
      <c r="X463" s="78">
        <v>0.61250000000000004</v>
      </c>
      <c r="Y463" s="6" t="s">
        <v>2658</v>
      </c>
      <c r="Z463" s="6" t="s">
        <v>2318</v>
      </c>
      <c r="AA463" s="6" t="s">
        <v>2319</v>
      </c>
      <c r="AB463" s="6">
        <v>957418555</v>
      </c>
      <c r="AC463" s="6">
        <f t="shared" si="43"/>
        <v>10</v>
      </c>
      <c r="AD463" s="17">
        <f t="shared" si="44"/>
        <v>41000</v>
      </c>
      <c r="AE463" s="6" t="s">
        <v>6</v>
      </c>
      <c r="AF463" s="17" t="str">
        <f t="shared" si="45"/>
        <v>NO APLICA</v>
      </c>
      <c r="AG463" s="6" t="s">
        <v>1874</v>
      </c>
      <c r="AH463" s="39" t="s">
        <v>2882</v>
      </c>
      <c r="AI463" s="22" t="s">
        <v>2883</v>
      </c>
      <c r="AJ463" s="174" t="s">
        <v>492</v>
      </c>
    </row>
    <row r="464" spans="1:36" ht="15.45" customHeight="1">
      <c r="A464" s="168">
        <v>56581</v>
      </c>
      <c r="B464" s="39" t="s">
        <v>124</v>
      </c>
      <c r="C464" s="8" t="s">
        <v>125</v>
      </c>
      <c r="D464" s="39" t="s">
        <v>2749</v>
      </c>
      <c r="E464" s="6" t="s">
        <v>2750</v>
      </c>
      <c r="F464" s="6" t="s">
        <v>2751</v>
      </c>
      <c r="G464" s="6">
        <v>952180890</v>
      </c>
      <c r="H464" s="18">
        <v>45619</v>
      </c>
      <c r="I464" s="21">
        <v>0.46388888888888891</v>
      </c>
      <c r="J464" s="6" t="s">
        <v>373</v>
      </c>
      <c r="K464" s="15">
        <f t="shared" si="49"/>
        <v>1</v>
      </c>
      <c r="L464" s="6" t="s">
        <v>398</v>
      </c>
      <c r="M464" s="6" t="s">
        <v>6</v>
      </c>
      <c r="N464" s="6" t="b">
        <f t="shared" si="48"/>
        <v>0</v>
      </c>
      <c r="O464" s="6" t="s">
        <v>2884</v>
      </c>
      <c r="P464" s="6">
        <v>24787367</v>
      </c>
      <c r="Q464" s="6" t="s">
        <v>6</v>
      </c>
      <c r="R464" s="6" t="s">
        <v>2885</v>
      </c>
      <c r="S464" s="16">
        <f t="shared" si="46"/>
        <v>25000</v>
      </c>
      <c r="T464" s="6" t="s">
        <v>400</v>
      </c>
      <c r="U464" s="6" t="s">
        <v>620</v>
      </c>
      <c r="V464" s="6" t="s">
        <v>2213</v>
      </c>
      <c r="W464" s="18">
        <v>45639</v>
      </c>
      <c r="X464" s="78">
        <v>0.4152777777777778</v>
      </c>
      <c r="Y464" s="6" t="s">
        <v>2886</v>
      </c>
      <c r="Z464" s="6" t="s">
        <v>2756</v>
      </c>
      <c r="AA464" s="6" t="s">
        <v>2887</v>
      </c>
      <c r="AB464" s="6">
        <v>935732759</v>
      </c>
      <c r="AC464" s="6">
        <f t="shared" si="43"/>
        <v>21</v>
      </c>
      <c r="AD464" s="17">
        <f t="shared" si="44"/>
        <v>96000</v>
      </c>
      <c r="AE464" s="6" t="s">
        <v>9</v>
      </c>
      <c r="AF464" s="17">
        <f t="shared" si="45"/>
        <v>114240</v>
      </c>
      <c r="AG464" s="6" t="s">
        <v>1874</v>
      </c>
      <c r="AH464" s="39" t="s">
        <v>2888</v>
      </c>
      <c r="AI464" s="22" t="s">
        <v>2759</v>
      </c>
      <c r="AJ464" s="174" t="s">
        <v>492</v>
      </c>
    </row>
    <row r="465" spans="1:36" ht="15.45" customHeight="1">
      <c r="A465" s="168">
        <v>56591</v>
      </c>
      <c r="B465" s="8" t="s">
        <v>353</v>
      </c>
      <c r="C465" s="8" t="s">
        <v>354</v>
      </c>
      <c r="D465" s="39" t="s">
        <v>2064</v>
      </c>
      <c r="E465" s="6" t="s">
        <v>2065</v>
      </c>
      <c r="F465" s="6" t="s">
        <v>2066</v>
      </c>
      <c r="G465" s="6">
        <v>977262904</v>
      </c>
      <c r="H465" s="18">
        <v>45619</v>
      </c>
      <c r="I465" s="21">
        <v>0.69097222222222221</v>
      </c>
      <c r="J465" s="6" t="s">
        <v>373</v>
      </c>
      <c r="K465" s="15">
        <f t="shared" si="49"/>
        <v>1</v>
      </c>
      <c r="L465" s="6" t="s">
        <v>398</v>
      </c>
      <c r="M465" s="6" t="s">
        <v>6</v>
      </c>
      <c r="N465" s="6" t="b">
        <f t="shared" si="48"/>
        <v>0</v>
      </c>
      <c r="O465" s="6" t="s">
        <v>2889</v>
      </c>
      <c r="P465" s="6">
        <v>1222790</v>
      </c>
      <c r="Q465" s="6" t="s">
        <v>6</v>
      </c>
      <c r="R465" s="6" t="s">
        <v>2890</v>
      </c>
      <c r="S465" s="16">
        <f t="shared" si="46"/>
        <v>25000</v>
      </c>
      <c r="T465" s="6" t="s">
        <v>400</v>
      </c>
      <c r="U465" s="6" t="s">
        <v>1450</v>
      </c>
      <c r="V465" s="6" t="s">
        <v>2863</v>
      </c>
      <c r="W465" s="18">
        <v>45627</v>
      </c>
      <c r="X465" s="78">
        <v>0.62847222222222221</v>
      </c>
      <c r="Y465" s="6" t="s">
        <v>2891</v>
      </c>
      <c r="Z465" s="6" t="s">
        <v>2892</v>
      </c>
      <c r="AA465" s="6" t="s">
        <v>2893</v>
      </c>
      <c r="AB465" s="6">
        <v>942332149</v>
      </c>
      <c r="AC465" s="6">
        <f t="shared" si="43"/>
        <v>9</v>
      </c>
      <c r="AD465" s="17">
        <f t="shared" si="44"/>
        <v>36000</v>
      </c>
      <c r="AE465" s="6" t="s">
        <v>6</v>
      </c>
      <c r="AF465" s="17" t="str">
        <f t="shared" si="45"/>
        <v>NO APLICA</v>
      </c>
      <c r="AG465" s="6" t="s">
        <v>400</v>
      </c>
      <c r="AH465" s="39"/>
      <c r="AI465" s="22" t="s">
        <v>2894</v>
      </c>
      <c r="AJ465" s="174" t="s">
        <v>492</v>
      </c>
    </row>
    <row r="466" spans="1:36" ht="15.45" customHeight="1">
      <c r="A466" s="168">
        <v>56593</v>
      </c>
      <c r="B466" s="39" t="s">
        <v>353</v>
      </c>
      <c r="C466" s="5" t="s">
        <v>354</v>
      </c>
      <c r="D466" s="39" t="s">
        <v>2895</v>
      </c>
      <c r="E466" s="6" t="s">
        <v>2896</v>
      </c>
      <c r="F466" s="6" t="s">
        <v>2897</v>
      </c>
      <c r="G466" s="6">
        <v>940942296</v>
      </c>
      <c r="H466" s="18">
        <v>45619</v>
      </c>
      <c r="I466" s="21">
        <v>0.70138888888888884</v>
      </c>
      <c r="J466" s="6" t="s">
        <v>373</v>
      </c>
      <c r="K466" s="15">
        <f t="shared" si="49"/>
        <v>1</v>
      </c>
      <c r="L466" s="6" t="s">
        <v>398</v>
      </c>
      <c r="M466" s="6" t="s">
        <v>6</v>
      </c>
      <c r="N466" s="6" t="b">
        <f t="shared" si="48"/>
        <v>0</v>
      </c>
      <c r="O466" s="6" t="s">
        <v>2898</v>
      </c>
      <c r="P466" s="6">
        <v>1222802</v>
      </c>
      <c r="Q466" s="6" t="s">
        <v>6</v>
      </c>
      <c r="R466" s="6" t="s">
        <v>2899</v>
      </c>
      <c r="S466" s="16">
        <f t="shared" si="46"/>
        <v>25000</v>
      </c>
      <c r="T466" s="6" t="s">
        <v>400</v>
      </c>
      <c r="U466" s="6" t="s">
        <v>552</v>
      </c>
      <c r="V466" s="6" t="s">
        <v>2900</v>
      </c>
      <c r="W466" s="18">
        <v>45627</v>
      </c>
      <c r="X466" s="78">
        <v>0.89027777777777772</v>
      </c>
      <c r="Y466" s="6" t="s">
        <v>2901</v>
      </c>
      <c r="Z466" s="6" t="s">
        <v>2902</v>
      </c>
      <c r="AA466" s="6" t="s">
        <v>2903</v>
      </c>
      <c r="AB466" s="6">
        <v>963419830</v>
      </c>
      <c r="AC466" s="6">
        <f t="shared" si="43"/>
        <v>9</v>
      </c>
      <c r="AD466" s="17">
        <f t="shared" si="44"/>
        <v>36000</v>
      </c>
      <c r="AE466" s="6" t="s">
        <v>6</v>
      </c>
      <c r="AF466" s="17" t="str">
        <f t="shared" si="45"/>
        <v>NO APLICA</v>
      </c>
      <c r="AG466" s="6" t="s">
        <v>400</v>
      </c>
      <c r="AH466" s="39"/>
      <c r="AI466" s="22" t="s">
        <v>2894</v>
      </c>
      <c r="AJ466" s="174" t="s">
        <v>492</v>
      </c>
    </row>
    <row r="467" spans="1:36" ht="15.45" customHeight="1">
      <c r="A467" s="168">
        <v>56595</v>
      </c>
      <c r="B467" s="8" t="s">
        <v>310</v>
      </c>
      <c r="C467" s="8" t="s">
        <v>311</v>
      </c>
      <c r="D467" s="39" t="s">
        <v>2904</v>
      </c>
      <c r="E467" s="6" t="s">
        <v>2905</v>
      </c>
      <c r="F467" s="6" t="s">
        <v>2906</v>
      </c>
      <c r="G467" s="6">
        <v>994432783</v>
      </c>
      <c r="H467" s="18">
        <v>45619</v>
      </c>
      <c r="I467" s="21">
        <v>0.72222222222222221</v>
      </c>
      <c r="J467" s="6" t="s">
        <v>373</v>
      </c>
      <c r="K467" s="15">
        <f t="shared" si="49"/>
        <v>1</v>
      </c>
      <c r="L467" s="6" t="s">
        <v>398</v>
      </c>
      <c r="M467" s="6" t="s">
        <v>6</v>
      </c>
      <c r="N467" s="6" t="b">
        <f t="shared" si="48"/>
        <v>0</v>
      </c>
      <c r="O467" s="6" t="s">
        <v>2907</v>
      </c>
      <c r="P467" s="6">
        <v>1222827</v>
      </c>
      <c r="Q467" s="6" t="s">
        <v>6</v>
      </c>
      <c r="R467" s="6" t="s">
        <v>2908</v>
      </c>
      <c r="S467" s="16">
        <f t="shared" si="46"/>
        <v>25000</v>
      </c>
      <c r="T467" s="6" t="s">
        <v>400</v>
      </c>
      <c r="U467" s="6" t="s">
        <v>610</v>
      </c>
      <c r="V467" s="6"/>
      <c r="W467" s="18">
        <v>45628</v>
      </c>
      <c r="X467" s="78">
        <v>0.91388888888888886</v>
      </c>
      <c r="Y467" s="6" t="s">
        <v>2909</v>
      </c>
      <c r="Z467" s="6" t="s">
        <v>2761</v>
      </c>
      <c r="AA467" s="6" t="s">
        <v>2762</v>
      </c>
      <c r="AB467" s="6">
        <v>983846232</v>
      </c>
      <c r="AC467" s="6">
        <f t="shared" si="43"/>
        <v>10</v>
      </c>
      <c r="AD467" s="17">
        <f t="shared" si="44"/>
        <v>41000</v>
      </c>
      <c r="AE467" s="6" t="s">
        <v>6</v>
      </c>
      <c r="AF467" s="17" t="str">
        <f t="shared" si="45"/>
        <v>NO APLICA</v>
      </c>
      <c r="AG467" s="6" t="s">
        <v>400</v>
      </c>
      <c r="AH467" s="39"/>
      <c r="AI467" s="22" t="s">
        <v>2769</v>
      </c>
      <c r="AJ467" s="174" t="s">
        <v>492</v>
      </c>
    </row>
    <row r="468" spans="1:36" ht="15.45" customHeight="1">
      <c r="A468" s="168">
        <v>56596</v>
      </c>
      <c r="B468" s="8" t="s">
        <v>310</v>
      </c>
      <c r="C468" s="8" t="s">
        <v>311</v>
      </c>
      <c r="D468" s="39" t="s">
        <v>2780</v>
      </c>
      <c r="E468" s="6" t="s">
        <v>2781</v>
      </c>
      <c r="F468" s="6" t="s">
        <v>2782</v>
      </c>
      <c r="G468" s="6">
        <v>990224974</v>
      </c>
      <c r="H468" s="18">
        <v>45619</v>
      </c>
      <c r="I468" s="21">
        <v>0.7270833333333333</v>
      </c>
      <c r="J468" s="6" t="s">
        <v>373</v>
      </c>
      <c r="K468" s="15">
        <f t="shared" si="49"/>
        <v>1</v>
      </c>
      <c r="L468" s="6" t="s">
        <v>398</v>
      </c>
      <c r="M468" s="6" t="s">
        <v>6</v>
      </c>
      <c r="N468" s="6" t="b">
        <f t="shared" si="48"/>
        <v>0</v>
      </c>
      <c r="O468" s="6" t="s">
        <v>2910</v>
      </c>
      <c r="P468" s="6">
        <v>1222826</v>
      </c>
      <c r="Q468" s="6" t="s">
        <v>6</v>
      </c>
      <c r="R468" s="6" t="s">
        <v>2911</v>
      </c>
      <c r="S468" s="16">
        <f t="shared" si="46"/>
        <v>25000</v>
      </c>
      <c r="T468" s="6" t="s">
        <v>400</v>
      </c>
      <c r="U468" s="6" t="s">
        <v>610</v>
      </c>
      <c r="V468" s="6"/>
      <c r="W468" s="18">
        <v>45628</v>
      </c>
      <c r="X468" s="78">
        <v>0.91805555555555551</v>
      </c>
      <c r="Y468" s="6" t="s">
        <v>2904</v>
      </c>
      <c r="Z468" s="6" t="s">
        <v>2905</v>
      </c>
      <c r="AA468" s="6" t="s">
        <v>2906</v>
      </c>
      <c r="AB468" s="6">
        <v>994432783</v>
      </c>
      <c r="AC468" s="6">
        <f t="shared" si="43"/>
        <v>10</v>
      </c>
      <c r="AD468" s="17">
        <f t="shared" si="44"/>
        <v>41000</v>
      </c>
      <c r="AE468" s="6" t="s">
        <v>6</v>
      </c>
      <c r="AF468" s="17" t="str">
        <f t="shared" si="45"/>
        <v>NO APLICA</v>
      </c>
      <c r="AG468" s="6" t="s">
        <v>400</v>
      </c>
      <c r="AH468" s="39"/>
      <c r="AI468" s="22" t="s">
        <v>2769</v>
      </c>
      <c r="AJ468" s="174" t="s">
        <v>492</v>
      </c>
    </row>
    <row r="469" spans="1:36" ht="15.45" customHeight="1">
      <c r="A469" s="168">
        <v>56597</v>
      </c>
      <c r="B469" s="8" t="s">
        <v>353</v>
      </c>
      <c r="C469" s="8" t="s">
        <v>354</v>
      </c>
      <c r="D469" s="39" t="s">
        <v>2912</v>
      </c>
      <c r="E469" s="6" t="s">
        <v>2913</v>
      </c>
      <c r="F469" s="6" t="s">
        <v>2914</v>
      </c>
      <c r="G469" s="6">
        <v>942667171</v>
      </c>
      <c r="H469" s="18">
        <v>45619</v>
      </c>
      <c r="I469" s="21">
        <v>0.73819444444444449</v>
      </c>
      <c r="J469" s="6" t="s">
        <v>373</v>
      </c>
      <c r="K469" s="15">
        <f t="shared" si="49"/>
        <v>1</v>
      </c>
      <c r="L469" s="6" t="s">
        <v>398</v>
      </c>
      <c r="M469" s="6" t="s">
        <v>6</v>
      </c>
      <c r="N469" s="6" t="b">
        <f t="shared" si="48"/>
        <v>0</v>
      </c>
      <c r="O469" s="6" t="s">
        <v>2915</v>
      </c>
      <c r="P469" s="6">
        <v>1222832</v>
      </c>
      <c r="Q469" s="6" t="s">
        <v>6</v>
      </c>
      <c r="R469" s="6" t="s">
        <v>2916</v>
      </c>
      <c r="S469" s="16">
        <f t="shared" si="46"/>
        <v>25000</v>
      </c>
      <c r="T469" s="6" t="s">
        <v>400</v>
      </c>
      <c r="U469" s="6" t="s">
        <v>1450</v>
      </c>
      <c r="V469" s="6" t="s">
        <v>2863</v>
      </c>
      <c r="W469" s="18">
        <v>45627</v>
      </c>
      <c r="X469" s="78">
        <v>0.61527777777777781</v>
      </c>
      <c r="Y469" s="6" t="s">
        <v>2917</v>
      </c>
      <c r="Z469" s="6" t="s">
        <v>2918</v>
      </c>
      <c r="AA469" s="6" t="s">
        <v>2919</v>
      </c>
      <c r="AB469" s="6">
        <v>972164407</v>
      </c>
      <c r="AC469" s="6">
        <f t="shared" si="43"/>
        <v>9</v>
      </c>
      <c r="AD469" s="17">
        <f t="shared" si="44"/>
        <v>36000</v>
      </c>
      <c r="AE469" s="6" t="s">
        <v>6</v>
      </c>
      <c r="AF469" s="17" t="str">
        <f t="shared" si="45"/>
        <v>NO APLICA</v>
      </c>
      <c r="AG469" s="6" t="s">
        <v>400</v>
      </c>
      <c r="AH469" s="39"/>
      <c r="AI469" s="22" t="s">
        <v>2894</v>
      </c>
      <c r="AJ469" s="174" t="s">
        <v>492</v>
      </c>
    </row>
    <row r="470" spans="1:36" ht="15.45" customHeight="1">
      <c r="A470" s="168">
        <v>56598</v>
      </c>
      <c r="B470" s="8" t="s">
        <v>310</v>
      </c>
      <c r="C470" s="8" t="s">
        <v>311</v>
      </c>
      <c r="D470" s="39" t="s">
        <v>2904</v>
      </c>
      <c r="E470" s="6" t="s">
        <v>2905</v>
      </c>
      <c r="F470" s="6" t="s">
        <v>2906</v>
      </c>
      <c r="G470" s="6">
        <v>994432783</v>
      </c>
      <c r="H470" s="18">
        <v>45619</v>
      </c>
      <c r="I470" s="21">
        <v>0.77569444444444446</v>
      </c>
      <c r="J470" s="6" t="s">
        <v>373</v>
      </c>
      <c r="K470" s="15">
        <f t="shared" si="49"/>
        <v>1</v>
      </c>
      <c r="L470" s="6" t="s">
        <v>398</v>
      </c>
      <c r="M470" s="6" t="s">
        <v>6</v>
      </c>
      <c r="N470" s="6" t="b">
        <f t="shared" si="48"/>
        <v>0</v>
      </c>
      <c r="O470" s="6" t="s">
        <v>2920</v>
      </c>
      <c r="P470" s="6">
        <v>1222855</v>
      </c>
      <c r="Q470" s="6" t="s">
        <v>6</v>
      </c>
      <c r="R470" s="6" t="s">
        <v>2921</v>
      </c>
      <c r="S470" s="16">
        <f t="shared" si="46"/>
        <v>25000</v>
      </c>
      <c r="T470" s="6" t="s">
        <v>400</v>
      </c>
      <c r="U470" s="6" t="s">
        <v>732</v>
      </c>
      <c r="V470" s="6" t="s">
        <v>490</v>
      </c>
      <c r="W470" s="18">
        <v>45628</v>
      </c>
      <c r="X470" s="78">
        <v>0.90972222222222221</v>
      </c>
      <c r="Y470" s="6" t="s">
        <v>2922</v>
      </c>
      <c r="Z470" s="6" t="s">
        <v>2772</v>
      </c>
      <c r="AA470" s="6" t="s">
        <v>2773</v>
      </c>
      <c r="AB470" s="6">
        <v>989552893</v>
      </c>
      <c r="AC470" s="6">
        <f t="shared" si="43"/>
        <v>10</v>
      </c>
      <c r="AD470" s="17">
        <f t="shared" si="44"/>
        <v>41000</v>
      </c>
      <c r="AE470" s="6" t="s">
        <v>6</v>
      </c>
      <c r="AF470" s="17" t="str">
        <f t="shared" si="45"/>
        <v>NO APLICA</v>
      </c>
      <c r="AG470" s="6" t="s">
        <v>400</v>
      </c>
      <c r="AH470" s="39"/>
      <c r="AI470" s="22" t="s">
        <v>2769</v>
      </c>
      <c r="AJ470" s="174" t="s">
        <v>492</v>
      </c>
    </row>
    <row r="471" spans="1:36" ht="15.45" customHeight="1">
      <c r="A471" s="170">
        <v>56625</v>
      </c>
      <c r="B471" s="4" t="s">
        <v>339</v>
      </c>
      <c r="C471" s="4" t="s">
        <v>340</v>
      </c>
      <c r="D471" s="39" t="s">
        <v>1031</v>
      </c>
      <c r="E471" s="6" t="s">
        <v>1032</v>
      </c>
      <c r="F471" s="6" t="s">
        <v>2923</v>
      </c>
      <c r="G471" s="6">
        <v>973592739</v>
      </c>
      <c r="H471" s="18">
        <v>45621</v>
      </c>
      <c r="I471" s="21">
        <v>0.66180555555555554</v>
      </c>
      <c r="J471" s="6" t="s">
        <v>373</v>
      </c>
      <c r="K471" s="15">
        <v>1</v>
      </c>
      <c r="L471" s="6" t="s">
        <v>398</v>
      </c>
      <c r="M471" s="6" t="s">
        <v>6</v>
      </c>
      <c r="N471" s="6" t="b">
        <f t="shared" si="48"/>
        <v>0</v>
      </c>
      <c r="O471" s="6" t="s">
        <v>2924</v>
      </c>
      <c r="P471" s="6">
        <v>100801089</v>
      </c>
      <c r="Q471" s="6" t="s">
        <v>6</v>
      </c>
      <c r="R471" s="6" t="s">
        <v>2925</v>
      </c>
      <c r="S471" s="16">
        <f t="shared" si="46"/>
        <v>25000</v>
      </c>
      <c r="T471" s="6" t="s">
        <v>400</v>
      </c>
      <c r="U471" s="6" t="s">
        <v>759</v>
      </c>
      <c r="V471" s="6" t="s">
        <v>2754</v>
      </c>
      <c r="W471" s="18">
        <v>45636</v>
      </c>
      <c r="X471" s="78">
        <v>0.46458333333333335</v>
      </c>
      <c r="Y471" s="6" t="s">
        <v>2926</v>
      </c>
      <c r="Z471" s="6" t="s">
        <v>2927</v>
      </c>
      <c r="AA471" s="6" t="s">
        <v>2928</v>
      </c>
      <c r="AB471" s="6">
        <v>982533189</v>
      </c>
      <c r="AC471" s="6">
        <f t="shared" ref="AC471:AC534" si="50">IF(AND(W471&lt;&gt;"",H471&lt;&gt;"",ISNUMBER(W471-H471)),W471-H471+1,"")</f>
        <v>16</v>
      </c>
      <c r="AD471" s="17">
        <f t="shared" ref="AD471:AD534" si="51">IF(AC471&lt;=0, "ERROR EN DÍA DE SALIDA",
    IF(AC471="", "",
        IF(OR(J471="1X40 RF VACIO", J471="1X40 DRY VACIO"),
            IF(L471="CUSTODIA",
                IF(AC471&lt;=5, 25000,
                    IF(AC471&gt;5, IF(AC471&lt;=8, 25000 + 2000*(AC471 - 5), 31000 + 5000*(AC471-8)), "")
                ),
                IF(OR(L471="TRASPASO",L471="MOVIMIENTO"), 18000, "")
            ),
            IF(OR(J471="1X20 RF VACIO", J471="1X20 DRY VACIO", J471="ISOTANK"),
                IF(L471="CUSTODIA",
                    IF(AC471&lt;=5, 18000,
                        IF(AC471&gt;5, IF(AC471&lt;=8, 18000 + 2000*(AC471 - 5), 24000 + 5000*(AC471-8)), "")
                    ),
                    IF(OR(L471="TRASPASO",L471="MOVIMIENTO"), 15000, "Error en tipo de acción")
                ),
                IF(AND(OR(J471="PALLET", J471="CAJON"), L471="CUSTODIA", AC471&lt;=5),
                    IF(M471="SI (XL)", 7000*K471,
                        IF(M471="SI (XXL)", 9000*K471, 5000*K471)
                    ),
                    IF(AND(OR(J471="PALLET", J471="CAJON"), L471="CUSTODIA", AC471&gt;5),
                        IF(M471="SI (XL)", (7000 + 1000*(AC471 - 5))*K471,
                            IF(M471="SI (XXL)", (9000 + 1000*(AC471 - 5))*K471, (5000 + 1000*(AC471 - 5))*K471)
                        ),
                        IF(AND(OR(J471="PALLET", J471="CAJON"),OR(L471="TRASPASO",L471="MOVIMIENTO")),
                            IF(M471="SI (XL)", 5000*K471,
                                IF(M471="SI (XXL)", 7000*K471, 3500*K471)
                            ),
                            ""
                        )
                    )
                )
            )
        )
    )
)</f>
        <v>71000</v>
      </c>
      <c r="AE471" s="6" t="s">
        <v>6</v>
      </c>
      <c r="AF471" s="17" t="str">
        <f t="shared" ref="AF471:AF486" si="52">IFERROR(IF(AD471="","",IF(AE471="NO","NO APLICA",IF(AE471="SI",AD471*1.19,""))), "")</f>
        <v>NO APLICA</v>
      </c>
      <c r="AG471" s="6" t="s">
        <v>400</v>
      </c>
      <c r="AH471" s="39"/>
      <c r="AI471" s="22" t="s">
        <v>2797</v>
      </c>
      <c r="AJ471" s="174" t="s">
        <v>492</v>
      </c>
    </row>
    <row r="472" spans="1:36" ht="15.45" customHeight="1">
      <c r="A472" s="170">
        <v>56648</v>
      </c>
      <c r="B472" s="4" t="s">
        <v>353</v>
      </c>
      <c r="C472" s="4" t="s">
        <v>354</v>
      </c>
      <c r="D472" s="39" t="s">
        <v>2929</v>
      </c>
      <c r="E472" s="6" t="s">
        <v>2902</v>
      </c>
      <c r="F472" s="6" t="s">
        <v>2903</v>
      </c>
      <c r="G472" s="6">
        <v>963419830</v>
      </c>
      <c r="H472" s="18">
        <v>45622</v>
      </c>
      <c r="I472" s="21">
        <v>0.75069444444444444</v>
      </c>
      <c r="J472" s="6" t="s">
        <v>373</v>
      </c>
      <c r="K472" s="15">
        <v>1</v>
      </c>
      <c r="L472" s="6" t="s">
        <v>398</v>
      </c>
      <c r="M472" s="6" t="s">
        <v>6</v>
      </c>
      <c r="N472" s="6" t="b">
        <f t="shared" si="48"/>
        <v>0</v>
      </c>
      <c r="O472" s="6" t="s">
        <v>2930</v>
      </c>
      <c r="P472" s="6">
        <v>24789052</v>
      </c>
      <c r="Q472" s="6" t="s">
        <v>6</v>
      </c>
      <c r="R472" s="6" t="s">
        <v>2931</v>
      </c>
      <c r="S472" s="16">
        <f t="shared" si="46"/>
        <v>25000</v>
      </c>
      <c r="T472" s="6" t="s">
        <v>400</v>
      </c>
      <c r="U472" s="6" t="s">
        <v>1972</v>
      </c>
      <c r="V472" s="6" t="s">
        <v>2754</v>
      </c>
      <c r="W472" s="18">
        <v>45634</v>
      </c>
      <c r="X472" s="78">
        <v>0.51736111111111116</v>
      </c>
      <c r="Y472" s="6" t="s">
        <v>2932</v>
      </c>
      <c r="Z472" s="6" t="s">
        <v>2933</v>
      </c>
      <c r="AA472" s="6" t="s">
        <v>2934</v>
      </c>
      <c r="AB472" s="6">
        <v>998679289</v>
      </c>
      <c r="AC472" s="6">
        <f t="shared" si="50"/>
        <v>13</v>
      </c>
      <c r="AD472" s="17">
        <f t="shared" si="51"/>
        <v>56000</v>
      </c>
      <c r="AE472" s="6" t="s">
        <v>6</v>
      </c>
      <c r="AF472" s="17" t="str">
        <f t="shared" si="52"/>
        <v>NO APLICA</v>
      </c>
      <c r="AG472" s="6" t="s">
        <v>400</v>
      </c>
      <c r="AH472" s="39"/>
      <c r="AI472" s="22" t="s">
        <v>2894</v>
      </c>
      <c r="AJ472" s="174" t="s">
        <v>492</v>
      </c>
    </row>
    <row r="473" spans="1:36" ht="15.45" customHeight="1">
      <c r="A473" s="170">
        <v>56655</v>
      </c>
      <c r="B473" s="4" t="s">
        <v>339</v>
      </c>
      <c r="C473" s="4" t="s">
        <v>340</v>
      </c>
      <c r="D473" s="39" t="s">
        <v>2935</v>
      </c>
      <c r="E473" s="6" t="s">
        <v>1120</v>
      </c>
      <c r="F473" s="6" t="s">
        <v>1121</v>
      </c>
      <c r="G473" s="6">
        <v>991545276</v>
      </c>
      <c r="H473" s="18">
        <v>45622</v>
      </c>
      <c r="I473" s="21">
        <v>0.82013888888888886</v>
      </c>
      <c r="J473" s="6" t="s">
        <v>373</v>
      </c>
      <c r="K473" s="15">
        <v>1</v>
      </c>
      <c r="L473" s="6" t="s">
        <v>398</v>
      </c>
      <c r="M473" s="6" t="s">
        <v>6</v>
      </c>
      <c r="N473" s="6" t="b">
        <f t="shared" si="48"/>
        <v>0</v>
      </c>
      <c r="O473" s="6" t="s">
        <v>2936</v>
      </c>
      <c r="P473" s="6">
        <v>1223827</v>
      </c>
      <c r="Q473" s="6" t="s">
        <v>6</v>
      </c>
      <c r="R473" s="6" t="s">
        <v>2937</v>
      </c>
      <c r="S473" s="16">
        <f t="shared" si="46"/>
        <v>25000</v>
      </c>
      <c r="T473" s="6" t="s">
        <v>400</v>
      </c>
      <c r="U473" s="6" t="s">
        <v>1943</v>
      </c>
      <c r="V473" s="6" t="s">
        <v>2938</v>
      </c>
      <c r="W473" s="18">
        <v>45629</v>
      </c>
      <c r="X473" s="78">
        <v>0.99930555555555556</v>
      </c>
      <c r="Y473" s="6" t="s">
        <v>2939</v>
      </c>
      <c r="Z473" s="6" t="s">
        <v>2940</v>
      </c>
      <c r="AA473" s="6" t="s">
        <v>2941</v>
      </c>
      <c r="AB473" s="6">
        <v>938835786</v>
      </c>
      <c r="AC473" s="6">
        <f t="shared" si="50"/>
        <v>8</v>
      </c>
      <c r="AD473" s="17">
        <f t="shared" si="51"/>
        <v>31000</v>
      </c>
      <c r="AE473" s="6" t="s">
        <v>6</v>
      </c>
      <c r="AF473" s="17" t="str">
        <f t="shared" si="52"/>
        <v>NO APLICA</v>
      </c>
      <c r="AG473" s="6" t="s">
        <v>400</v>
      </c>
      <c r="AH473" s="39"/>
      <c r="AI473" s="22" t="s">
        <v>2797</v>
      </c>
      <c r="AJ473" s="174" t="s">
        <v>492</v>
      </c>
    </row>
    <row r="474" spans="1:36" ht="15.45" customHeight="1">
      <c r="A474" s="170">
        <v>56656</v>
      </c>
      <c r="B474" s="4" t="s">
        <v>339</v>
      </c>
      <c r="C474" s="4" t="s">
        <v>340</v>
      </c>
      <c r="D474" s="39" t="s">
        <v>1031</v>
      </c>
      <c r="E474" s="24" t="s">
        <v>1032</v>
      </c>
      <c r="F474" s="26" t="s">
        <v>1033</v>
      </c>
      <c r="G474" s="24">
        <v>943592739</v>
      </c>
      <c r="H474" s="18">
        <v>45622</v>
      </c>
      <c r="I474" s="21">
        <v>0.8256944444444444</v>
      </c>
      <c r="J474" s="6" t="s">
        <v>373</v>
      </c>
      <c r="K474" s="15">
        <v>1</v>
      </c>
      <c r="L474" s="6" t="s">
        <v>398</v>
      </c>
      <c r="M474" s="6" t="s">
        <v>6</v>
      </c>
      <c r="N474" s="6" t="b">
        <f t="shared" si="48"/>
        <v>0</v>
      </c>
      <c r="O474" s="6" t="s">
        <v>2942</v>
      </c>
      <c r="P474" s="6">
        <v>1223826</v>
      </c>
      <c r="Q474" s="6" t="s">
        <v>6</v>
      </c>
      <c r="R474" s="6" t="s">
        <v>2943</v>
      </c>
      <c r="S474" s="16">
        <f t="shared" si="46"/>
        <v>25000</v>
      </c>
      <c r="T474" s="6" t="s">
        <v>400</v>
      </c>
      <c r="U474" s="6" t="s">
        <v>1962</v>
      </c>
      <c r="V474" s="6" t="s">
        <v>2944</v>
      </c>
      <c r="W474" s="18">
        <v>45629</v>
      </c>
      <c r="X474" s="78">
        <v>0.7006944444444444</v>
      </c>
      <c r="Y474" s="6" t="s">
        <v>2945</v>
      </c>
      <c r="Z474" s="6" t="s">
        <v>2946</v>
      </c>
      <c r="AA474" s="6" t="s">
        <v>2947</v>
      </c>
      <c r="AB474" s="6">
        <v>936459063</v>
      </c>
      <c r="AC474" s="6">
        <f t="shared" si="50"/>
        <v>8</v>
      </c>
      <c r="AD474" s="17">
        <f t="shared" si="51"/>
        <v>31000</v>
      </c>
      <c r="AE474" s="6" t="s">
        <v>6</v>
      </c>
      <c r="AF474" s="17" t="str">
        <f t="shared" si="52"/>
        <v>NO APLICA</v>
      </c>
      <c r="AG474" s="6" t="s">
        <v>400</v>
      </c>
      <c r="AH474" s="39"/>
      <c r="AI474" s="22" t="s">
        <v>2797</v>
      </c>
      <c r="AJ474" s="174" t="s">
        <v>492</v>
      </c>
    </row>
    <row r="475" spans="1:36" ht="15.45" customHeight="1">
      <c r="A475" s="170">
        <v>56657</v>
      </c>
      <c r="B475" s="34" t="s">
        <v>339</v>
      </c>
      <c r="C475" s="34" t="s">
        <v>340</v>
      </c>
      <c r="D475" s="49" t="s">
        <v>1042</v>
      </c>
      <c r="E475" s="35" t="s">
        <v>1043</v>
      </c>
      <c r="F475" s="36" t="s">
        <v>1044</v>
      </c>
      <c r="G475" s="35">
        <v>933294463</v>
      </c>
      <c r="H475" s="18">
        <v>45622</v>
      </c>
      <c r="I475" s="21">
        <v>0.83263888888888893</v>
      </c>
      <c r="J475" s="6" t="s">
        <v>373</v>
      </c>
      <c r="K475" s="15">
        <v>1</v>
      </c>
      <c r="L475" s="6" t="s">
        <v>398</v>
      </c>
      <c r="M475" s="6" t="s">
        <v>6</v>
      </c>
      <c r="N475" s="6" t="b">
        <f t="shared" si="48"/>
        <v>0</v>
      </c>
      <c r="O475" s="6" t="s">
        <v>2948</v>
      </c>
      <c r="P475" s="6">
        <v>1223834</v>
      </c>
      <c r="Q475" s="6" t="s">
        <v>6</v>
      </c>
      <c r="R475" s="6" t="s">
        <v>2949</v>
      </c>
      <c r="S475" s="16">
        <f t="shared" si="46"/>
        <v>25000</v>
      </c>
      <c r="T475" s="6" t="s">
        <v>400</v>
      </c>
      <c r="U475" s="6" t="s">
        <v>1943</v>
      </c>
      <c r="V475" s="6" t="s">
        <v>2950</v>
      </c>
      <c r="W475" s="18">
        <v>45629</v>
      </c>
      <c r="X475" s="78">
        <v>0.95694444444444449</v>
      </c>
      <c r="Y475" s="6" t="s">
        <v>2951</v>
      </c>
      <c r="Z475" s="6" t="s">
        <v>2952</v>
      </c>
      <c r="AA475" s="6" t="s">
        <v>2953</v>
      </c>
      <c r="AB475" s="6">
        <v>945447241</v>
      </c>
      <c r="AC475" s="6">
        <f t="shared" si="50"/>
        <v>8</v>
      </c>
      <c r="AD475" s="17">
        <f t="shared" si="51"/>
        <v>31000</v>
      </c>
      <c r="AE475" s="6" t="s">
        <v>6</v>
      </c>
      <c r="AF475" s="17" t="str">
        <f t="shared" si="52"/>
        <v>NO APLICA</v>
      </c>
      <c r="AG475" s="6" t="s">
        <v>400</v>
      </c>
      <c r="AH475" s="39"/>
      <c r="AI475" s="22" t="s">
        <v>2797</v>
      </c>
      <c r="AJ475" s="174" t="s">
        <v>492</v>
      </c>
    </row>
    <row r="476" spans="1:36" ht="15.45" customHeight="1">
      <c r="A476" s="170">
        <v>56659</v>
      </c>
      <c r="B476" s="4" t="s">
        <v>223</v>
      </c>
      <c r="C476" s="4" t="s">
        <v>224</v>
      </c>
      <c r="D476" s="48" t="s">
        <v>2954</v>
      </c>
      <c r="E476" s="31" t="s">
        <v>2955</v>
      </c>
      <c r="F476" s="24" t="s">
        <v>2956</v>
      </c>
      <c r="G476" s="24">
        <v>997037360</v>
      </c>
      <c r="H476" s="18">
        <v>45622</v>
      </c>
      <c r="I476" s="21">
        <v>0.85486111111111107</v>
      </c>
      <c r="J476" s="6" t="s">
        <v>373</v>
      </c>
      <c r="K476" s="15">
        <v>1</v>
      </c>
      <c r="L476" s="6" t="s">
        <v>398</v>
      </c>
      <c r="M476" s="6" t="s">
        <v>6</v>
      </c>
      <c r="N476" s="6" t="b">
        <f t="shared" si="48"/>
        <v>0</v>
      </c>
      <c r="O476" s="6" t="s">
        <v>2957</v>
      </c>
      <c r="P476" s="6">
        <v>3245476</v>
      </c>
      <c r="Q476" s="6" t="s">
        <v>9</v>
      </c>
      <c r="R476" s="6" t="s">
        <v>2958</v>
      </c>
      <c r="S476" s="16">
        <f t="shared" si="46"/>
        <v>25000</v>
      </c>
      <c r="T476" s="6" t="s">
        <v>400</v>
      </c>
      <c r="U476" s="6" t="s">
        <v>528</v>
      </c>
      <c r="V476" s="6" t="s">
        <v>2800</v>
      </c>
      <c r="W476" s="18">
        <v>45628</v>
      </c>
      <c r="X476" s="78">
        <v>0.6381944444444444</v>
      </c>
      <c r="Y476" s="6" t="s">
        <v>2912</v>
      </c>
      <c r="Z476" s="6" t="s">
        <v>2913</v>
      </c>
      <c r="AA476" s="6" t="s">
        <v>2914</v>
      </c>
      <c r="AB476" s="6">
        <v>942667171</v>
      </c>
      <c r="AC476" s="6">
        <f t="shared" si="50"/>
        <v>7</v>
      </c>
      <c r="AD476" s="17">
        <f t="shared" si="51"/>
        <v>29000</v>
      </c>
      <c r="AE476" s="6" t="s">
        <v>6</v>
      </c>
      <c r="AF476" s="17" t="str">
        <f t="shared" si="52"/>
        <v>NO APLICA</v>
      </c>
      <c r="AG476" s="6" t="s">
        <v>1874</v>
      </c>
      <c r="AH476" s="34" t="s">
        <v>2959</v>
      </c>
      <c r="AI476" s="22" t="s">
        <v>2960</v>
      </c>
      <c r="AJ476" s="174" t="s">
        <v>492</v>
      </c>
    </row>
    <row r="477" spans="1:36" ht="15.45" customHeight="1">
      <c r="A477" s="170">
        <v>56662</v>
      </c>
      <c r="B477" s="8" t="s">
        <v>380</v>
      </c>
      <c r="C477" s="5" t="s">
        <v>246</v>
      </c>
      <c r="D477" s="11" t="s">
        <v>2961</v>
      </c>
      <c r="E477" s="24" t="s">
        <v>2962</v>
      </c>
      <c r="F477" s="24" t="s">
        <v>1329</v>
      </c>
      <c r="G477" s="24">
        <v>998502609</v>
      </c>
      <c r="H477" s="18">
        <v>45622</v>
      </c>
      <c r="I477" s="21">
        <v>0.88749999999999996</v>
      </c>
      <c r="J477" s="6" t="s">
        <v>373</v>
      </c>
      <c r="K477" s="15">
        <v>1</v>
      </c>
      <c r="L477" s="6" t="s">
        <v>398</v>
      </c>
      <c r="M477" s="6" t="s">
        <v>6</v>
      </c>
      <c r="N477" s="6" t="b">
        <f t="shared" si="48"/>
        <v>0</v>
      </c>
      <c r="O477" s="6" t="s">
        <v>2963</v>
      </c>
      <c r="P477" s="6">
        <v>21090897</v>
      </c>
      <c r="Q477" s="6" t="s">
        <v>6</v>
      </c>
      <c r="R477" s="6" t="s">
        <v>2964</v>
      </c>
      <c r="S477" s="16">
        <f t="shared" si="46"/>
        <v>25000</v>
      </c>
      <c r="T477" s="6" t="s">
        <v>400</v>
      </c>
      <c r="U477" s="6" t="s">
        <v>528</v>
      </c>
      <c r="V477" s="6" t="s">
        <v>2965</v>
      </c>
      <c r="W477" s="18">
        <v>45628</v>
      </c>
      <c r="X477" s="78">
        <v>0.73333333333333328</v>
      </c>
      <c r="Y477" s="6" t="s">
        <v>2966</v>
      </c>
      <c r="Z477" s="6" t="s">
        <v>2967</v>
      </c>
      <c r="AA477" s="6" t="s">
        <v>2968</v>
      </c>
      <c r="AB477" s="6">
        <v>971906922</v>
      </c>
      <c r="AC477" s="6">
        <f t="shared" si="50"/>
        <v>7</v>
      </c>
      <c r="AD477" s="17">
        <f t="shared" si="51"/>
        <v>29000</v>
      </c>
      <c r="AE477" s="6" t="s">
        <v>6</v>
      </c>
      <c r="AF477" s="17" t="str">
        <f t="shared" si="52"/>
        <v>NO APLICA</v>
      </c>
      <c r="AG477" s="6" t="s">
        <v>400</v>
      </c>
      <c r="AH477" s="39"/>
      <c r="AI477" s="22" t="s">
        <v>983</v>
      </c>
      <c r="AJ477" s="174" t="s">
        <v>492</v>
      </c>
    </row>
    <row r="478" spans="1:36" ht="15.45" customHeight="1">
      <c r="A478" s="170">
        <v>56663</v>
      </c>
      <c r="B478" s="34" t="s">
        <v>339</v>
      </c>
      <c r="C478" s="34" t="s">
        <v>340</v>
      </c>
      <c r="D478" s="49" t="s">
        <v>1042</v>
      </c>
      <c r="E478" s="35" t="s">
        <v>1043</v>
      </c>
      <c r="F478" s="36" t="s">
        <v>1044</v>
      </c>
      <c r="G478" s="35">
        <v>933294463</v>
      </c>
      <c r="H478" s="18">
        <v>45622</v>
      </c>
      <c r="I478" s="21">
        <v>0.89513888888888893</v>
      </c>
      <c r="J478" s="6" t="s">
        <v>373</v>
      </c>
      <c r="K478" s="15">
        <v>1</v>
      </c>
      <c r="L478" s="6" t="s">
        <v>398</v>
      </c>
      <c r="M478" s="6" t="s">
        <v>6</v>
      </c>
      <c r="N478" s="6" t="b">
        <f t="shared" si="48"/>
        <v>0</v>
      </c>
      <c r="O478" s="6" t="s">
        <v>2969</v>
      </c>
      <c r="P478" s="6">
        <v>1223872</v>
      </c>
      <c r="Q478" s="6" t="s">
        <v>6</v>
      </c>
      <c r="R478" s="6" t="s">
        <v>2970</v>
      </c>
      <c r="S478" s="16">
        <f t="shared" si="46"/>
        <v>25000</v>
      </c>
      <c r="T478" s="6" t="s">
        <v>400</v>
      </c>
      <c r="U478" s="6" t="s">
        <v>528</v>
      </c>
      <c r="V478" s="6" t="s">
        <v>2971</v>
      </c>
      <c r="W478" s="18">
        <v>45629</v>
      </c>
      <c r="X478" s="78">
        <v>0.70347222222222228</v>
      </c>
      <c r="Y478" s="6" t="s">
        <v>2972</v>
      </c>
      <c r="Z478" s="6" t="s">
        <v>2973</v>
      </c>
      <c r="AA478" s="6" t="s">
        <v>2974</v>
      </c>
      <c r="AB478" s="6">
        <v>964532431</v>
      </c>
      <c r="AC478" s="6">
        <f t="shared" si="50"/>
        <v>8</v>
      </c>
      <c r="AD478" s="17">
        <f t="shared" si="51"/>
        <v>31000</v>
      </c>
      <c r="AE478" s="6" t="s">
        <v>6</v>
      </c>
      <c r="AF478" s="17" t="str">
        <f t="shared" si="52"/>
        <v>NO APLICA</v>
      </c>
      <c r="AG478" s="6" t="s">
        <v>400</v>
      </c>
      <c r="AH478" s="39"/>
      <c r="AI478" s="22" t="s">
        <v>2797</v>
      </c>
      <c r="AJ478" s="174" t="s">
        <v>492</v>
      </c>
    </row>
    <row r="479" spans="1:36" ht="15.45" customHeight="1">
      <c r="A479" s="170">
        <v>56664</v>
      </c>
      <c r="B479" s="4" t="s">
        <v>320</v>
      </c>
      <c r="C479" s="4" t="s">
        <v>321</v>
      </c>
      <c r="D479" s="39" t="s">
        <v>720</v>
      </c>
      <c r="E479" s="6" t="s">
        <v>721</v>
      </c>
      <c r="F479" s="6" t="s">
        <v>722</v>
      </c>
      <c r="G479" s="6">
        <v>97177590</v>
      </c>
      <c r="H479" s="18">
        <v>45623</v>
      </c>
      <c r="I479" s="21">
        <v>0.40208333333333335</v>
      </c>
      <c r="J479" s="6" t="s">
        <v>373</v>
      </c>
      <c r="K479" s="15">
        <v>1</v>
      </c>
      <c r="L479" s="6" t="s">
        <v>398</v>
      </c>
      <c r="M479" s="6" t="s">
        <v>6</v>
      </c>
      <c r="N479" s="6" t="b">
        <f t="shared" si="48"/>
        <v>0</v>
      </c>
      <c r="O479" s="6" t="s">
        <v>2975</v>
      </c>
      <c r="P479" s="6">
        <v>1223915</v>
      </c>
      <c r="Q479" s="6" t="s">
        <v>6</v>
      </c>
      <c r="R479" s="6" t="s">
        <v>2976</v>
      </c>
      <c r="S479" s="16">
        <f t="shared" si="46"/>
        <v>25000</v>
      </c>
      <c r="T479" s="6" t="s">
        <v>400</v>
      </c>
      <c r="U479" s="6" t="s">
        <v>1962</v>
      </c>
      <c r="V479" s="6" t="s">
        <v>2977</v>
      </c>
      <c r="W479" s="18">
        <v>45630</v>
      </c>
      <c r="X479" s="78">
        <v>0.51388888888888884</v>
      </c>
      <c r="Y479" s="6" t="s">
        <v>2584</v>
      </c>
      <c r="Z479" s="6" t="s">
        <v>1208</v>
      </c>
      <c r="AA479" s="6" t="s">
        <v>1209</v>
      </c>
      <c r="AB479" s="6">
        <v>944259293</v>
      </c>
      <c r="AC479" s="6">
        <f t="shared" si="50"/>
        <v>8</v>
      </c>
      <c r="AD479" s="17">
        <f t="shared" si="51"/>
        <v>31000</v>
      </c>
      <c r="AE479" s="6" t="s">
        <v>6</v>
      </c>
      <c r="AF479" s="17" t="str">
        <f t="shared" si="52"/>
        <v>NO APLICA</v>
      </c>
      <c r="AG479" s="6" t="s">
        <v>400</v>
      </c>
      <c r="AH479" s="39"/>
      <c r="AI479" s="22" t="s">
        <v>558</v>
      </c>
      <c r="AJ479" s="174" t="s">
        <v>492</v>
      </c>
    </row>
    <row r="480" spans="1:36" ht="15.45" customHeight="1">
      <c r="A480" s="170">
        <v>56665</v>
      </c>
      <c r="B480" s="4" t="s">
        <v>320</v>
      </c>
      <c r="C480" s="4" t="s">
        <v>321</v>
      </c>
      <c r="D480" s="39" t="s">
        <v>2208</v>
      </c>
      <c r="E480" s="6" t="s">
        <v>2209</v>
      </c>
      <c r="F480" s="6" t="s">
        <v>2210</v>
      </c>
      <c r="G480" s="6">
        <v>999447137</v>
      </c>
      <c r="H480" s="18">
        <v>45623</v>
      </c>
      <c r="I480" s="21">
        <v>0.40694444444444444</v>
      </c>
      <c r="J480" s="6" t="s">
        <v>373</v>
      </c>
      <c r="K480" s="15">
        <v>1</v>
      </c>
      <c r="L480" s="6" t="s">
        <v>398</v>
      </c>
      <c r="M480" s="6" t="s">
        <v>6</v>
      </c>
      <c r="N480" s="6" t="b">
        <f t="shared" si="48"/>
        <v>0</v>
      </c>
      <c r="O480" s="6" t="s">
        <v>2978</v>
      </c>
      <c r="P480" s="6">
        <v>1223921</v>
      </c>
      <c r="Q480" s="6" t="s">
        <v>6</v>
      </c>
      <c r="R480" s="6" t="s">
        <v>2979</v>
      </c>
      <c r="S480" s="16">
        <f t="shared" si="46"/>
        <v>25000</v>
      </c>
      <c r="T480" s="6" t="s">
        <v>400</v>
      </c>
      <c r="U480" s="6" t="s">
        <v>1962</v>
      </c>
      <c r="V480" s="6" t="s">
        <v>2980</v>
      </c>
      <c r="W480" s="18">
        <v>45631</v>
      </c>
      <c r="X480" s="78">
        <v>0.40208333333333335</v>
      </c>
      <c r="Y480" s="6" t="s">
        <v>597</v>
      </c>
      <c r="Z480" s="6" t="s">
        <v>598</v>
      </c>
      <c r="AA480" s="6" t="s">
        <v>599</v>
      </c>
      <c r="AB480" s="6">
        <v>974764518</v>
      </c>
      <c r="AC480" s="6">
        <f t="shared" si="50"/>
        <v>9</v>
      </c>
      <c r="AD480" s="17">
        <f t="shared" si="51"/>
        <v>36000</v>
      </c>
      <c r="AE480" s="6" t="s">
        <v>6</v>
      </c>
      <c r="AF480" s="17" t="str">
        <f t="shared" si="52"/>
        <v>NO APLICA</v>
      </c>
      <c r="AG480" s="6" t="s">
        <v>400</v>
      </c>
      <c r="AH480" s="39"/>
      <c r="AI480" s="22" t="s">
        <v>558</v>
      </c>
      <c r="AJ480" s="174" t="s">
        <v>492</v>
      </c>
    </row>
    <row r="481" spans="1:36" ht="15.45" customHeight="1">
      <c r="A481" s="170">
        <v>56668</v>
      </c>
      <c r="B481" s="4" t="s">
        <v>320</v>
      </c>
      <c r="C481" s="4" t="s">
        <v>321</v>
      </c>
      <c r="D481" s="39" t="s">
        <v>1228</v>
      </c>
      <c r="E481" s="6" t="s">
        <v>1229</v>
      </c>
      <c r="F481" s="6" t="s">
        <v>1980</v>
      </c>
      <c r="G481" s="6">
        <v>973591252</v>
      </c>
      <c r="H481" s="18">
        <v>45623</v>
      </c>
      <c r="I481" s="21">
        <v>0.45</v>
      </c>
      <c r="J481" s="6" t="s">
        <v>373</v>
      </c>
      <c r="K481" s="15">
        <v>1</v>
      </c>
      <c r="L481" s="6" t="s">
        <v>398</v>
      </c>
      <c r="M481" s="6" t="s">
        <v>6</v>
      </c>
      <c r="N481" s="6" t="b">
        <f t="shared" si="48"/>
        <v>0</v>
      </c>
      <c r="O481" s="6" t="s">
        <v>2981</v>
      </c>
      <c r="P481" s="6">
        <v>1223949</v>
      </c>
      <c r="Q481" s="6" t="s">
        <v>6</v>
      </c>
      <c r="R481" s="6" t="s">
        <v>2982</v>
      </c>
      <c r="S481" s="16">
        <f t="shared" si="46"/>
        <v>25000</v>
      </c>
      <c r="T481" s="6" t="s">
        <v>400</v>
      </c>
      <c r="U481" s="6" t="s">
        <v>1962</v>
      </c>
      <c r="V481" s="6" t="s">
        <v>2796</v>
      </c>
      <c r="W481" s="18">
        <v>45630</v>
      </c>
      <c r="X481" s="78">
        <v>0.70694444444444449</v>
      </c>
      <c r="Y481" s="6" t="s">
        <v>2570</v>
      </c>
      <c r="Z481" s="6" t="s">
        <v>2983</v>
      </c>
      <c r="AA481" s="6" t="s">
        <v>2572</v>
      </c>
      <c r="AB481" s="6">
        <v>955224797</v>
      </c>
      <c r="AC481" s="6">
        <f t="shared" si="50"/>
        <v>8</v>
      </c>
      <c r="AD481" s="17">
        <f t="shared" si="51"/>
        <v>31000</v>
      </c>
      <c r="AE481" s="6" t="s">
        <v>6</v>
      </c>
      <c r="AF481" s="17" t="str">
        <f t="shared" si="52"/>
        <v>NO APLICA</v>
      </c>
      <c r="AG481" s="6" t="s">
        <v>400</v>
      </c>
      <c r="AH481" s="39"/>
      <c r="AI481" s="22" t="s">
        <v>558</v>
      </c>
      <c r="AJ481" s="174" t="s">
        <v>492</v>
      </c>
    </row>
    <row r="482" spans="1:36" ht="15.45" customHeight="1">
      <c r="A482" s="170">
        <v>56669</v>
      </c>
      <c r="B482" s="4" t="s">
        <v>320</v>
      </c>
      <c r="C482" s="4" t="s">
        <v>321</v>
      </c>
      <c r="D482" s="48" t="s">
        <v>746</v>
      </c>
      <c r="E482" s="24" t="s">
        <v>747</v>
      </c>
      <c r="F482" s="37" t="s">
        <v>748</v>
      </c>
      <c r="G482" s="24">
        <v>993623791</v>
      </c>
      <c r="H482" s="18">
        <v>45623</v>
      </c>
      <c r="I482" s="21">
        <v>0.4548611111111111</v>
      </c>
      <c r="J482" s="6" t="s">
        <v>373</v>
      </c>
      <c r="K482" s="15">
        <v>1</v>
      </c>
      <c r="L482" s="6" t="s">
        <v>398</v>
      </c>
      <c r="M482" s="6" t="s">
        <v>6</v>
      </c>
      <c r="N482" s="6" t="b">
        <f t="shared" si="48"/>
        <v>0</v>
      </c>
      <c r="O482" s="6" t="s">
        <v>2984</v>
      </c>
      <c r="P482" s="6">
        <v>1223937</v>
      </c>
      <c r="Q482" s="6" t="s">
        <v>6</v>
      </c>
      <c r="R482" s="6" t="s">
        <v>2985</v>
      </c>
      <c r="S482" s="16">
        <f t="shared" si="46"/>
        <v>25000</v>
      </c>
      <c r="T482" s="6" t="s">
        <v>400</v>
      </c>
      <c r="U482" s="6" t="s">
        <v>1943</v>
      </c>
      <c r="V482" s="6" t="s">
        <v>2871</v>
      </c>
      <c r="W482" s="18">
        <v>45630</v>
      </c>
      <c r="X482" s="78">
        <v>2.7083333333333334E-2</v>
      </c>
      <c r="Y482" s="6" t="s">
        <v>2986</v>
      </c>
      <c r="Z482" s="6" t="s">
        <v>588</v>
      </c>
      <c r="AA482" s="6" t="s">
        <v>589</v>
      </c>
      <c r="AB482" s="6">
        <v>966777388</v>
      </c>
      <c r="AC482" s="6">
        <f t="shared" si="50"/>
        <v>8</v>
      </c>
      <c r="AD482" s="17">
        <f t="shared" si="51"/>
        <v>31000</v>
      </c>
      <c r="AE482" s="6" t="s">
        <v>6</v>
      </c>
      <c r="AF482" s="17" t="str">
        <f t="shared" si="52"/>
        <v>NO APLICA</v>
      </c>
      <c r="AG482" s="6" t="s">
        <v>400</v>
      </c>
      <c r="AH482" s="39"/>
      <c r="AI482" s="22" t="s">
        <v>558</v>
      </c>
      <c r="AJ482" s="174" t="s">
        <v>492</v>
      </c>
    </row>
    <row r="483" spans="1:36" ht="15.45" customHeight="1">
      <c r="A483" s="170">
        <v>56670</v>
      </c>
      <c r="B483" s="34" t="s">
        <v>339</v>
      </c>
      <c r="C483" s="34" t="s">
        <v>340</v>
      </c>
      <c r="D483" s="39" t="s">
        <v>2935</v>
      </c>
      <c r="E483" s="6" t="s">
        <v>1120</v>
      </c>
      <c r="F483" s="6" t="s">
        <v>1121</v>
      </c>
      <c r="G483" s="6">
        <v>991545276</v>
      </c>
      <c r="H483" s="18">
        <v>45623</v>
      </c>
      <c r="I483" s="21">
        <v>0.47083333333333333</v>
      </c>
      <c r="J483" s="6" t="s">
        <v>373</v>
      </c>
      <c r="K483" s="15">
        <v>1</v>
      </c>
      <c r="L483" s="6" t="s">
        <v>398</v>
      </c>
      <c r="M483" s="6" t="s">
        <v>6</v>
      </c>
      <c r="N483" s="6" t="b">
        <f t="shared" si="48"/>
        <v>0</v>
      </c>
      <c r="O483" s="6" t="s">
        <v>2987</v>
      </c>
      <c r="P483" s="6">
        <v>3230469</v>
      </c>
      <c r="Q483" s="6" t="s">
        <v>6</v>
      </c>
      <c r="R483" s="6" t="s">
        <v>2988</v>
      </c>
      <c r="S483" s="16">
        <f t="shared" si="46"/>
        <v>25000</v>
      </c>
      <c r="T483" s="6" t="s">
        <v>400</v>
      </c>
      <c r="U483" s="6" t="s">
        <v>1953</v>
      </c>
      <c r="V483" s="6" t="s">
        <v>2989</v>
      </c>
      <c r="W483" s="18">
        <v>45626</v>
      </c>
      <c r="X483" s="78">
        <v>0.81666666666666665</v>
      </c>
      <c r="Y483" s="6" t="s">
        <v>2990</v>
      </c>
      <c r="Z483" s="6" t="s">
        <v>2991</v>
      </c>
      <c r="AA483" s="6" t="s">
        <v>2992</v>
      </c>
      <c r="AB483" s="6">
        <v>937326730</v>
      </c>
      <c r="AC483" s="6">
        <f t="shared" si="50"/>
        <v>4</v>
      </c>
      <c r="AD483" s="17">
        <f t="shared" si="51"/>
        <v>25000</v>
      </c>
      <c r="AE483" s="6" t="s">
        <v>6</v>
      </c>
      <c r="AF483" s="17" t="str">
        <f t="shared" si="52"/>
        <v>NO APLICA</v>
      </c>
      <c r="AG483" s="6" t="s">
        <v>400</v>
      </c>
      <c r="AH483" s="39"/>
      <c r="AI483" s="22" t="s">
        <v>2797</v>
      </c>
      <c r="AJ483" s="174" t="s">
        <v>492</v>
      </c>
    </row>
    <row r="484" spans="1:36" ht="15.45" customHeight="1">
      <c r="A484" s="170">
        <v>56671</v>
      </c>
      <c r="B484" s="34" t="s">
        <v>339</v>
      </c>
      <c r="C484" s="34" t="s">
        <v>340</v>
      </c>
      <c r="D484" s="39" t="s">
        <v>1031</v>
      </c>
      <c r="E484" s="6" t="s">
        <v>1032</v>
      </c>
      <c r="F484" s="6" t="s">
        <v>2923</v>
      </c>
      <c r="G484" s="6">
        <v>973592739</v>
      </c>
      <c r="H484" s="18">
        <v>45623</v>
      </c>
      <c r="I484" s="21">
        <v>0.47291666666666665</v>
      </c>
      <c r="J484" s="6" t="s">
        <v>373</v>
      </c>
      <c r="K484" s="15">
        <v>1</v>
      </c>
      <c r="L484" s="6" t="s">
        <v>398</v>
      </c>
      <c r="M484" s="6" t="s">
        <v>6</v>
      </c>
      <c r="N484" s="6" t="b">
        <f t="shared" si="48"/>
        <v>0</v>
      </c>
      <c r="O484" s="6" t="s">
        <v>2993</v>
      </c>
      <c r="P484" s="6">
        <v>3230472</v>
      </c>
      <c r="Q484" s="6" t="s">
        <v>6</v>
      </c>
      <c r="R484" s="6" t="s">
        <v>2994</v>
      </c>
      <c r="S484" s="16">
        <f t="shared" si="46"/>
        <v>25000</v>
      </c>
      <c r="T484" s="6" t="s">
        <v>400</v>
      </c>
      <c r="U484" s="6" t="s">
        <v>1972</v>
      </c>
      <c r="V484" s="6" t="s">
        <v>2995</v>
      </c>
      <c r="W484" s="18">
        <v>45627</v>
      </c>
      <c r="X484" s="78">
        <v>0.30069444444444443</v>
      </c>
      <c r="Y484" s="6" t="s">
        <v>2996</v>
      </c>
      <c r="Z484" s="6" t="s">
        <v>2997</v>
      </c>
      <c r="AA484" s="6" t="s">
        <v>2998</v>
      </c>
      <c r="AB484" s="6">
        <v>992272376</v>
      </c>
      <c r="AC484" s="6">
        <f t="shared" si="50"/>
        <v>5</v>
      </c>
      <c r="AD484" s="17">
        <f t="shared" si="51"/>
        <v>25000</v>
      </c>
      <c r="AE484" s="6" t="s">
        <v>6</v>
      </c>
      <c r="AF484" s="17" t="str">
        <f t="shared" si="52"/>
        <v>NO APLICA</v>
      </c>
      <c r="AG484" s="6" t="s">
        <v>400</v>
      </c>
      <c r="AH484" s="39"/>
      <c r="AI484" s="22" t="s">
        <v>2797</v>
      </c>
      <c r="AJ484" s="174" t="s">
        <v>492</v>
      </c>
    </row>
    <row r="485" spans="1:36" ht="15.45" customHeight="1">
      <c r="A485" s="170">
        <v>56672</v>
      </c>
      <c r="B485" s="4" t="s">
        <v>320</v>
      </c>
      <c r="C485" s="4" t="s">
        <v>321</v>
      </c>
      <c r="D485" s="8" t="s">
        <v>1974</v>
      </c>
      <c r="E485" s="5" t="s">
        <v>630</v>
      </c>
      <c r="F485" s="5" t="s">
        <v>631</v>
      </c>
      <c r="G485" s="5">
        <v>976530950</v>
      </c>
      <c r="H485" s="18">
        <v>45623</v>
      </c>
      <c r="I485" s="21">
        <v>0.4777777777777778</v>
      </c>
      <c r="J485" s="6" t="s">
        <v>373</v>
      </c>
      <c r="K485" s="15">
        <v>1</v>
      </c>
      <c r="L485" s="6" t="s">
        <v>398</v>
      </c>
      <c r="M485" s="6" t="s">
        <v>6</v>
      </c>
      <c r="N485" s="6" t="b">
        <f t="shared" si="48"/>
        <v>0</v>
      </c>
      <c r="O485" s="6" t="s">
        <v>2999</v>
      </c>
      <c r="P485" s="6">
        <v>1223967</v>
      </c>
      <c r="Q485" s="6" t="s">
        <v>6</v>
      </c>
      <c r="R485" s="6" t="s">
        <v>3000</v>
      </c>
      <c r="S485" s="16">
        <f t="shared" si="46"/>
        <v>25000</v>
      </c>
      <c r="T485" s="6" t="s">
        <v>400</v>
      </c>
      <c r="U485" s="6" t="s">
        <v>1943</v>
      </c>
      <c r="V485" s="6" t="s">
        <v>3001</v>
      </c>
      <c r="W485" s="18">
        <v>45630</v>
      </c>
      <c r="X485" s="78">
        <v>4.583333333333333E-2</v>
      </c>
      <c r="Y485" s="6" t="s">
        <v>1228</v>
      </c>
      <c r="Z485" s="6" t="s">
        <v>1229</v>
      </c>
      <c r="AA485" s="6" t="s">
        <v>1980</v>
      </c>
      <c r="AB485" s="6">
        <v>973591252</v>
      </c>
      <c r="AC485" s="6">
        <f t="shared" si="50"/>
        <v>8</v>
      </c>
      <c r="AD485" s="17">
        <f t="shared" si="51"/>
        <v>31000</v>
      </c>
      <c r="AE485" s="6" t="s">
        <v>6</v>
      </c>
      <c r="AF485" s="17" t="str">
        <f t="shared" si="52"/>
        <v>NO APLICA</v>
      </c>
      <c r="AG485" s="6" t="s">
        <v>400</v>
      </c>
      <c r="AH485" s="39"/>
      <c r="AI485" s="22" t="s">
        <v>558</v>
      </c>
      <c r="AJ485" s="174" t="s">
        <v>492</v>
      </c>
    </row>
    <row r="486" spans="1:36" ht="15.45" customHeight="1">
      <c r="A486" s="170">
        <v>56675</v>
      </c>
      <c r="B486" s="4" t="s">
        <v>320</v>
      </c>
      <c r="C486" s="4" t="s">
        <v>321</v>
      </c>
      <c r="D486" s="8" t="s">
        <v>3002</v>
      </c>
      <c r="E486" s="5" t="s">
        <v>579</v>
      </c>
      <c r="F486" s="5" t="s">
        <v>580</v>
      </c>
      <c r="G486" s="5">
        <v>992200094</v>
      </c>
      <c r="H486" s="18">
        <v>45623</v>
      </c>
      <c r="I486" s="21">
        <v>0.49444444444444446</v>
      </c>
      <c r="J486" s="6" t="s">
        <v>373</v>
      </c>
      <c r="K486" s="15">
        <v>1</v>
      </c>
      <c r="L486" s="6" t="s">
        <v>398</v>
      </c>
      <c r="M486" s="6" t="s">
        <v>6</v>
      </c>
      <c r="N486" s="6" t="b">
        <f t="shared" si="48"/>
        <v>0</v>
      </c>
      <c r="O486" s="6" t="s">
        <v>3003</v>
      </c>
      <c r="P486" s="6">
        <v>1223959</v>
      </c>
      <c r="Q486" s="6" t="s">
        <v>6</v>
      </c>
      <c r="R486" s="6" t="s">
        <v>3004</v>
      </c>
      <c r="S486" s="16">
        <f t="shared" si="46"/>
        <v>25000</v>
      </c>
      <c r="T486" s="6" t="s">
        <v>400</v>
      </c>
      <c r="U486" s="6" t="s">
        <v>1943</v>
      </c>
      <c r="V486" s="6" t="s">
        <v>3005</v>
      </c>
      <c r="W486" s="18">
        <v>45629</v>
      </c>
      <c r="X486" s="78">
        <v>0.94652777777777775</v>
      </c>
      <c r="Y486" s="6" t="s">
        <v>3006</v>
      </c>
      <c r="Z486" s="6" t="s">
        <v>3007</v>
      </c>
      <c r="AA486" s="6" t="s">
        <v>3008</v>
      </c>
      <c r="AB486" s="6">
        <v>963996446</v>
      </c>
      <c r="AC486" s="6">
        <f t="shared" si="50"/>
        <v>7</v>
      </c>
      <c r="AD486" s="17">
        <f t="shared" si="51"/>
        <v>29000</v>
      </c>
      <c r="AE486" s="6" t="s">
        <v>6</v>
      </c>
      <c r="AF486" s="17" t="str">
        <f t="shared" si="52"/>
        <v>NO APLICA</v>
      </c>
      <c r="AG486" s="6" t="s">
        <v>400</v>
      </c>
      <c r="AH486" s="39"/>
      <c r="AI486" s="22" t="s">
        <v>558</v>
      </c>
      <c r="AJ486" s="174" t="s">
        <v>492</v>
      </c>
    </row>
    <row r="487" spans="1:36" ht="15.45" customHeight="1">
      <c r="A487" s="170">
        <v>56676</v>
      </c>
      <c r="B487" s="4" t="s">
        <v>320</v>
      </c>
      <c r="C487" s="4" t="s">
        <v>321</v>
      </c>
      <c r="D487" s="39" t="s">
        <v>597</v>
      </c>
      <c r="E487" s="6" t="s">
        <v>3009</v>
      </c>
      <c r="F487" s="6" t="s">
        <v>599</v>
      </c>
      <c r="G487" s="6">
        <v>974764518</v>
      </c>
      <c r="H487" s="18">
        <v>45623</v>
      </c>
      <c r="I487" s="21">
        <v>0.50694444444444442</v>
      </c>
      <c r="J487" s="6" t="s">
        <v>373</v>
      </c>
      <c r="K487" s="15">
        <v>1</v>
      </c>
      <c r="L487" s="6" t="s">
        <v>398</v>
      </c>
      <c r="M487" s="6" t="s">
        <v>6</v>
      </c>
      <c r="N487" s="6" t="b">
        <f t="shared" si="48"/>
        <v>0</v>
      </c>
      <c r="O487" s="6" t="s">
        <v>3010</v>
      </c>
      <c r="P487" s="6">
        <v>1223965</v>
      </c>
      <c r="Q487" s="6" t="s">
        <v>6</v>
      </c>
      <c r="R487" s="6" t="s">
        <v>3011</v>
      </c>
      <c r="S487" s="16">
        <f t="shared" si="46"/>
        <v>25000</v>
      </c>
      <c r="T487" s="6" t="s">
        <v>400</v>
      </c>
      <c r="U487" s="6" t="s">
        <v>3012</v>
      </c>
      <c r="V487" s="6" t="s">
        <v>2938</v>
      </c>
      <c r="W487" s="18">
        <v>45630</v>
      </c>
      <c r="X487" s="78">
        <v>0.59305555555555556</v>
      </c>
      <c r="Y487" s="6" t="s">
        <v>3013</v>
      </c>
      <c r="Z487" s="6" t="s">
        <v>2502</v>
      </c>
      <c r="AA487" s="6" t="s">
        <v>2503</v>
      </c>
      <c r="AB487" s="6">
        <v>983262493</v>
      </c>
      <c r="AC487" s="6">
        <f t="shared" si="50"/>
        <v>8</v>
      </c>
      <c r="AD487" s="17">
        <f t="shared" si="51"/>
        <v>31000</v>
      </c>
      <c r="AE487" s="6"/>
      <c r="AF487" s="17" t="s">
        <v>1045</v>
      </c>
      <c r="AG487" s="6" t="s">
        <v>400</v>
      </c>
      <c r="AH487" s="39"/>
      <c r="AI487" s="22" t="s">
        <v>558</v>
      </c>
      <c r="AJ487" s="174" t="s">
        <v>492</v>
      </c>
    </row>
    <row r="488" spans="1:36" ht="15.45" customHeight="1">
      <c r="A488" s="170">
        <v>56679</v>
      </c>
      <c r="B488" s="4" t="s">
        <v>245</v>
      </c>
      <c r="C488" s="4" t="s">
        <v>246</v>
      </c>
      <c r="D488" s="39" t="s">
        <v>984</v>
      </c>
      <c r="E488" s="6" t="s">
        <v>1160</v>
      </c>
      <c r="F488" s="6" t="s">
        <v>986</v>
      </c>
      <c r="G488" s="6">
        <v>944666949</v>
      </c>
      <c r="H488" s="18">
        <v>45623</v>
      </c>
      <c r="I488" s="21">
        <v>0.5493055555555556</v>
      </c>
      <c r="J488" s="6" t="s">
        <v>373</v>
      </c>
      <c r="K488" s="15">
        <v>1</v>
      </c>
      <c r="L488" s="6" t="s">
        <v>398</v>
      </c>
      <c r="M488" s="6" t="s">
        <v>6</v>
      </c>
      <c r="N488" s="6" t="b">
        <f t="shared" si="48"/>
        <v>0</v>
      </c>
      <c r="O488" s="6" t="s">
        <v>3014</v>
      </c>
      <c r="P488" s="6">
        <v>24787768</v>
      </c>
      <c r="Q488" s="6" t="s">
        <v>6</v>
      </c>
      <c r="R488" s="6" t="s">
        <v>3015</v>
      </c>
      <c r="S488" s="16">
        <f t="shared" si="46"/>
        <v>25000</v>
      </c>
      <c r="T488" s="6" t="s">
        <v>400</v>
      </c>
      <c r="U488" s="6" t="s">
        <v>3016</v>
      </c>
      <c r="V488" s="6" t="s">
        <v>2874</v>
      </c>
      <c r="W488" s="18">
        <v>45628</v>
      </c>
      <c r="X488" s="78">
        <v>0.60763888888888884</v>
      </c>
      <c r="Y488" s="6" t="s">
        <v>984</v>
      </c>
      <c r="Z488" s="6" t="s">
        <v>1160</v>
      </c>
      <c r="AA488" s="6" t="s">
        <v>986</v>
      </c>
      <c r="AB488" s="6">
        <v>944666949</v>
      </c>
      <c r="AC488" s="6">
        <f t="shared" si="50"/>
        <v>6</v>
      </c>
      <c r="AD488" s="17">
        <f t="shared" si="51"/>
        <v>27000</v>
      </c>
      <c r="AE488" s="6" t="s">
        <v>6</v>
      </c>
      <c r="AF488" s="17" t="str">
        <f t="shared" ref="AF488:AF551" si="53">IFERROR(IF(AD488="","",IF(AE488="NO","NO APLICA",IF(AE488="SI",AD488*1.19,""))), "")</f>
        <v>NO APLICA</v>
      </c>
      <c r="AG488" s="6" t="s">
        <v>400</v>
      </c>
      <c r="AH488" s="39"/>
      <c r="AI488" s="22" t="s">
        <v>983</v>
      </c>
      <c r="AJ488" s="174" t="s">
        <v>492</v>
      </c>
    </row>
    <row r="489" spans="1:36" ht="15.45" customHeight="1">
      <c r="A489" s="170">
        <v>56688</v>
      </c>
      <c r="B489" s="4" t="s">
        <v>61</v>
      </c>
      <c r="C489" s="4" t="s">
        <v>62</v>
      </c>
      <c r="D489" s="11" t="s">
        <v>3017</v>
      </c>
      <c r="E489" s="24" t="s">
        <v>3018</v>
      </c>
      <c r="F489" s="24" t="s">
        <v>3019</v>
      </c>
      <c r="G489" s="24">
        <v>92367733</v>
      </c>
      <c r="H489" s="18">
        <v>45623</v>
      </c>
      <c r="I489" s="21">
        <v>0.68125000000000002</v>
      </c>
      <c r="J489" s="6" t="s">
        <v>373</v>
      </c>
      <c r="K489" s="15">
        <v>1</v>
      </c>
      <c r="L489" s="6" t="s">
        <v>398</v>
      </c>
      <c r="M489" s="6" t="s">
        <v>6</v>
      </c>
      <c r="N489" s="6" t="b">
        <f t="shared" si="48"/>
        <v>1</v>
      </c>
      <c r="O489" s="6" t="s">
        <v>3020</v>
      </c>
      <c r="P489" s="6">
        <v>24785049</v>
      </c>
      <c r="Q489" s="6" t="s">
        <v>6</v>
      </c>
      <c r="R489" s="6" t="s">
        <v>3021</v>
      </c>
      <c r="S489" s="16">
        <f t="shared" si="46"/>
        <v>25000</v>
      </c>
      <c r="T489" s="6" t="s">
        <v>400</v>
      </c>
      <c r="U489" s="6" t="s">
        <v>1962</v>
      </c>
      <c r="V489" s="6" t="s">
        <v>3022</v>
      </c>
      <c r="W489" s="18">
        <v>45631</v>
      </c>
      <c r="X489" s="78">
        <v>0.64444444444444449</v>
      </c>
      <c r="Y489" s="6" t="s">
        <v>2801</v>
      </c>
      <c r="Z489" s="6" t="s">
        <v>2802</v>
      </c>
      <c r="AA489" s="6" t="s">
        <v>2803</v>
      </c>
      <c r="AB489" s="6">
        <v>923830541</v>
      </c>
      <c r="AC489" s="6">
        <f t="shared" si="50"/>
        <v>9</v>
      </c>
      <c r="AD489" s="17">
        <f t="shared" si="51"/>
        <v>36000</v>
      </c>
      <c r="AE489" s="6" t="s">
        <v>6</v>
      </c>
      <c r="AF489" s="17" t="str">
        <f t="shared" si="53"/>
        <v>NO APLICA</v>
      </c>
      <c r="AG489" s="6" t="s">
        <v>1874</v>
      </c>
      <c r="AH489" s="39" t="s">
        <v>3023</v>
      </c>
      <c r="AI489" s="22" t="s">
        <v>2805</v>
      </c>
      <c r="AJ489" s="174" t="s">
        <v>492</v>
      </c>
    </row>
    <row r="490" spans="1:36" ht="15.45" customHeight="1">
      <c r="A490" s="170">
        <v>56689</v>
      </c>
      <c r="B490" s="4" t="s">
        <v>320</v>
      </c>
      <c r="C490" s="4" t="s">
        <v>321</v>
      </c>
      <c r="D490" s="11" t="s">
        <v>3024</v>
      </c>
      <c r="E490" s="6" t="s">
        <v>1150</v>
      </c>
      <c r="F490" s="6" t="s">
        <v>1151</v>
      </c>
      <c r="G490" s="6">
        <v>984444429</v>
      </c>
      <c r="H490" s="18">
        <v>45623</v>
      </c>
      <c r="I490" s="21">
        <v>0.70347222222222228</v>
      </c>
      <c r="J490" s="6" t="s">
        <v>373</v>
      </c>
      <c r="K490" s="15">
        <v>1</v>
      </c>
      <c r="L490" s="6" t="s">
        <v>398</v>
      </c>
      <c r="M490" s="6" t="s">
        <v>6</v>
      </c>
      <c r="N490" s="6" t="b">
        <f t="shared" si="48"/>
        <v>0</v>
      </c>
      <c r="O490" s="6" t="s">
        <v>3025</v>
      </c>
      <c r="P490" s="6">
        <v>1223932</v>
      </c>
      <c r="Q490" s="6" t="s">
        <v>6</v>
      </c>
      <c r="R490" s="6" t="s">
        <v>3026</v>
      </c>
      <c r="S490" s="16">
        <f t="shared" si="46"/>
        <v>25000</v>
      </c>
      <c r="T490" s="6" t="s">
        <v>400</v>
      </c>
      <c r="U490" s="6" t="s">
        <v>1962</v>
      </c>
      <c r="V490" s="6" t="s">
        <v>2938</v>
      </c>
      <c r="W490" s="18">
        <v>45631</v>
      </c>
      <c r="X490" s="78">
        <v>0.75277777777777777</v>
      </c>
      <c r="Y490" s="6" t="s">
        <v>3027</v>
      </c>
      <c r="Z490" s="6" t="s">
        <v>3028</v>
      </c>
      <c r="AA490" s="6" t="s">
        <v>3029</v>
      </c>
      <c r="AB490" s="6">
        <v>941989934</v>
      </c>
      <c r="AC490" s="6">
        <f t="shared" si="50"/>
        <v>9</v>
      </c>
      <c r="AD490" s="17">
        <f t="shared" si="51"/>
        <v>36000</v>
      </c>
      <c r="AE490" s="6" t="s">
        <v>6</v>
      </c>
      <c r="AF490" s="17" t="str">
        <f t="shared" si="53"/>
        <v>NO APLICA</v>
      </c>
      <c r="AG490" s="6" t="s">
        <v>400</v>
      </c>
      <c r="AH490" s="39"/>
      <c r="AI490" s="22" t="s">
        <v>558</v>
      </c>
      <c r="AJ490" s="174" t="s">
        <v>492</v>
      </c>
    </row>
    <row r="491" spans="1:36" ht="15.45" customHeight="1">
      <c r="A491" s="170">
        <v>56691</v>
      </c>
      <c r="B491" s="39" t="s">
        <v>539</v>
      </c>
      <c r="C491" s="6"/>
      <c r="D491" s="11" t="s">
        <v>3030</v>
      </c>
      <c r="E491" s="24" t="s">
        <v>514</v>
      </c>
      <c r="F491" s="24" t="s">
        <v>515</v>
      </c>
      <c r="G491" s="24">
        <v>940534751</v>
      </c>
      <c r="H491" s="18">
        <v>45623</v>
      </c>
      <c r="I491" s="21">
        <v>0.72361111111111109</v>
      </c>
      <c r="J491" s="6" t="s">
        <v>372</v>
      </c>
      <c r="K491" s="15">
        <v>1</v>
      </c>
      <c r="L491" s="6" t="s">
        <v>398</v>
      </c>
      <c r="M491" s="6" t="s">
        <v>6</v>
      </c>
      <c r="N491" s="6" t="b">
        <f t="shared" si="48"/>
        <v>0</v>
      </c>
      <c r="O491" s="6" t="s">
        <v>3031</v>
      </c>
      <c r="P491" s="6">
        <v>4552</v>
      </c>
      <c r="Q491" s="6" t="s">
        <v>6</v>
      </c>
      <c r="R491" s="6" t="s">
        <v>488</v>
      </c>
      <c r="S491" s="16">
        <f t="shared" si="46"/>
        <v>18000</v>
      </c>
      <c r="T491" s="6" t="s">
        <v>400</v>
      </c>
      <c r="U491" s="6" t="s">
        <v>1962</v>
      </c>
      <c r="V491" s="6" t="s">
        <v>490</v>
      </c>
      <c r="W491" s="18">
        <v>45637</v>
      </c>
      <c r="X491" s="78">
        <v>0.33124999999999999</v>
      </c>
      <c r="Y491" s="6" t="s">
        <v>3030</v>
      </c>
      <c r="Z491" s="6" t="s">
        <v>514</v>
      </c>
      <c r="AA491" s="6" t="s">
        <v>515</v>
      </c>
      <c r="AB491" s="6">
        <v>940534751</v>
      </c>
      <c r="AC491" s="6">
        <f t="shared" si="50"/>
        <v>15</v>
      </c>
      <c r="AD491" s="17">
        <f t="shared" si="51"/>
        <v>59000</v>
      </c>
      <c r="AE491" s="6" t="s">
        <v>6</v>
      </c>
      <c r="AF491" s="17" t="str">
        <f t="shared" si="53"/>
        <v>NO APLICA</v>
      </c>
      <c r="AG491" s="6" t="s">
        <v>400</v>
      </c>
      <c r="AH491" s="39"/>
      <c r="AI491" s="22" t="s">
        <v>499</v>
      </c>
      <c r="AJ491" s="174" t="s">
        <v>492</v>
      </c>
    </row>
    <row r="492" spans="1:36" ht="15.45" customHeight="1">
      <c r="A492" s="170">
        <v>56692</v>
      </c>
      <c r="B492" s="39" t="s">
        <v>539</v>
      </c>
      <c r="C492" s="6"/>
      <c r="D492" s="11" t="s">
        <v>3030</v>
      </c>
      <c r="E492" s="24" t="s">
        <v>514</v>
      </c>
      <c r="F492" s="24" t="s">
        <v>515</v>
      </c>
      <c r="G492" s="24">
        <v>940534751</v>
      </c>
      <c r="H492" s="18">
        <v>45623</v>
      </c>
      <c r="I492" s="21">
        <v>0.72361111111111109</v>
      </c>
      <c r="J492" s="6" t="s">
        <v>374</v>
      </c>
      <c r="K492" s="15">
        <v>1</v>
      </c>
      <c r="L492" s="6" t="s">
        <v>398</v>
      </c>
      <c r="M492" s="6" t="s">
        <v>6</v>
      </c>
      <c r="N492" s="6" t="b">
        <f t="shared" si="48"/>
        <v>0</v>
      </c>
      <c r="O492" s="6" t="s">
        <v>3032</v>
      </c>
      <c r="P492" s="6">
        <v>4552</v>
      </c>
      <c r="Q492" s="6" t="s">
        <v>6</v>
      </c>
      <c r="R492" s="6" t="s">
        <v>488</v>
      </c>
      <c r="S492" s="16">
        <f t="shared" si="46"/>
        <v>18000</v>
      </c>
      <c r="T492" s="6" t="s">
        <v>400</v>
      </c>
      <c r="U492" s="6" t="s">
        <v>537</v>
      </c>
      <c r="V492" s="6" t="s">
        <v>490</v>
      </c>
      <c r="W492" s="6"/>
      <c r="X492" s="78"/>
      <c r="Y492" s="6"/>
      <c r="Z492" s="6"/>
      <c r="AA492" s="6"/>
      <c r="AB492" s="6"/>
      <c r="AC492" s="6" t="str">
        <f t="shared" si="50"/>
        <v/>
      </c>
      <c r="AD492" s="23" t="str">
        <f t="shared" si="51"/>
        <v/>
      </c>
      <c r="AE492" s="23"/>
      <c r="AF492" s="17" t="str">
        <f t="shared" si="53"/>
        <v/>
      </c>
      <c r="AG492" s="6"/>
      <c r="AH492" s="39"/>
      <c r="AI492" s="22" t="s">
        <v>499</v>
      </c>
      <c r="AJ492" s="174" t="s">
        <v>492</v>
      </c>
    </row>
    <row r="493" spans="1:36" ht="15.45" customHeight="1">
      <c r="A493" s="170">
        <v>56693</v>
      </c>
      <c r="B493" s="39" t="s">
        <v>539</v>
      </c>
      <c r="C493" s="6"/>
      <c r="D493" s="11" t="s">
        <v>3030</v>
      </c>
      <c r="E493" s="24" t="s">
        <v>514</v>
      </c>
      <c r="F493" s="24" t="s">
        <v>515</v>
      </c>
      <c r="G493" s="24">
        <v>940534751</v>
      </c>
      <c r="H493" s="18">
        <v>45623</v>
      </c>
      <c r="I493" s="21">
        <v>0.72361111111111109</v>
      </c>
      <c r="J493" s="6" t="s">
        <v>372</v>
      </c>
      <c r="K493" s="15">
        <v>1</v>
      </c>
      <c r="L493" s="6" t="s">
        <v>398</v>
      </c>
      <c r="M493" s="6" t="s">
        <v>6</v>
      </c>
      <c r="N493" s="6" t="b">
        <f t="shared" si="48"/>
        <v>0</v>
      </c>
      <c r="O493" s="6" t="s">
        <v>3033</v>
      </c>
      <c r="P493" s="6">
        <v>4553</v>
      </c>
      <c r="Q493" s="6" t="s">
        <v>6</v>
      </c>
      <c r="R493" s="6" t="s">
        <v>488</v>
      </c>
      <c r="S493" s="16">
        <f t="shared" si="46"/>
        <v>18000</v>
      </c>
      <c r="T493" s="6" t="s">
        <v>400</v>
      </c>
      <c r="U493" s="6" t="s">
        <v>537</v>
      </c>
      <c r="V493" s="6" t="s">
        <v>490</v>
      </c>
      <c r="W493" s="6"/>
      <c r="X493" s="78"/>
      <c r="Y493" s="6"/>
      <c r="Z493" s="6"/>
      <c r="AA493" s="6"/>
      <c r="AB493" s="6"/>
      <c r="AC493" s="6" t="str">
        <f t="shared" si="50"/>
        <v/>
      </c>
      <c r="AD493" s="23" t="str">
        <f t="shared" si="51"/>
        <v/>
      </c>
      <c r="AE493" s="23"/>
      <c r="AF493" s="17" t="str">
        <f t="shared" si="53"/>
        <v/>
      </c>
      <c r="AG493" s="6"/>
      <c r="AH493" s="39"/>
      <c r="AI493" s="22" t="s">
        <v>499</v>
      </c>
      <c r="AJ493" s="174" t="s">
        <v>492</v>
      </c>
    </row>
    <row r="494" spans="1:36" ht="15.45" customHeight="1">
      <c r="A494" s="170">
        <v>56707</v>
      </c>
      <c r="B494" s="8" t="s">
        <v>320</v>
      </c>
      <c r="C494" s="5" t="s">
        <v>321</v>
      </c>
      <c r="D494" s="39" t="s">
        <v>1134</v>
      </c>
      <c r="E494" s="6" t="s">
        <v>1135</v>
      </c>
      <c r="F494" s="6" t="s">
        <v>1136</v>
      </c>
      <c r="G494" s="6">
        <v>966556539</v>
      </c>
      <c r="H494" s="18">
        <v>45624</v>
      </c>
      <c r="I494" s="21">
        <v>0.41875000000000001</v>
      </c>
      <c r="J494" s="6" t="s">
        <v>373</v>
      </c>
      <c r="K494" s="15">
        <v>1</v>
      </c>
      <c r="L494" s="6" t="s">
        <v>398</v>
      </c>
      <c r="M494" s="6" t="s">
        <v>6</v>
      </c>
      <c r="N494" s="6" t="b">
        <f t="shared" si="48"/>
        <v>0</v>
      </c>
      <c r="O494" s="6" t="s">
        <v>3034</v>
      </c>
      <c r="P494" s="6">
        <v>307848</v>
      </c>
      <c r="Q494" s="6" t="s">
        <v>6</v>
      </c>
      <c r="R494" s="6" t="s">
        <v>3035</v>
      </c>
      <c r="S494" s="16">
        <f t="shared" si="46"/>
        <v>25000</v>
      </c>
      <c r="T494" s="6" t="s">
        <v>400</v>
      </c>
      <c r="U494" s="6" t="s">
        <v>1271</v>
      </c>
      <c r="V494" s="6" t="s">
        <v>3005</v>
      </c>
      <c r="W494" s="18">
        <v>45630</v>
      </c>
      <c r="X494" s="78">
        <v>0.96597222222222223</v>
      </c>
      <c r="Y494" s="6" t="s">
        <v>3036</v>
      </c>
      <c r="Z494" s="6" t="s">
        <v>654</v>
      </c>
      <c r="AA494" s="6" t="s">
        <v>655</v>
      </c>
      <c r="AB494" s="6">
        <v>956193777</v>
      </c>
      <c r="AC494" s="6">
        <f t="shared" si="50"/>
        <v>7</v>
      </c>
      <c r="AD494" s="17">
        <f t="shared" si="51"/>
        <v>29000</v>
      </c>
      <c r="AE494" s="6" t="s">
        <v>6</v>
      </c>
      <c r="AF494" s="17" t="str">
        <f t="shared" si="53"/>
        <v>NO APLICA</v>
      </c>
      <c r="AG494" s="6" t="s">
        <v>400</v>
      </c>
      <c r="AH494" s="39"/>
      <c r="AI494" s="22" t="s">
        <v>558</v>
      </c>
      <c r="AJ494" s="174" t="s">
        <v>492</v>
      </c>
    </row>
    <row r="495" spans="1:36" ht="15.45" customHeight="1">
      <c r="A495" s="170">
        <v>56708</v>
      </c>
      <c r="B495" s="8" t="s">
        <v>320</v>
      </c>
      <c r="C495" s="5" t="s">
        <v>321</v>
      </c>
      <c r="D495" s="45" t="s">
        <v>951</v>
      </c>
      <c r="E495" s="27" t="s">
        <v>952</v>
      </c>
      <c r="F495" s="27" t="s">
        <v>953</v>
      </c>
      <c r="G495" s="27">
        <v>993724954</v>
      </c>
      <c r="H495" s="18">
        <v>45624</v>
      </c>
      <c r="I495" s="21">
        <v>0.42777777777777776</v>
      </c>
      <c r="J495" s="6" t="s">
        <v>373</v>
      </c>
      <c r="K495" s="15">
        <v>1</v>
      </c>
      <c r="L495" s="6" t="s">
        <v>398</v>
      </c>
      <c r="M495" s="6" t="s">
        <v>6</v>
      </c>
      <c r="N495" s="6" t="b">
        <f t="shared" si="48"/>
        <v>0</v>
      </c>
      <c r="O495" s="6" t="s">
        <v>3037</v>
      </c>
      <c r="P495" s="6">
        <v>1223929</v>
      </c>
      <c r="Q495" s="6" t="s">
        <v>6</v>
      </c>
      <c r="R495" s="6" t="s">
        <v>3038</v>
      </c>
      <c r="S495" s="16">
        <f t="shared" si="46"/>
        <v>25000</v>
      </c>
      <c r="T495" s="6" t="s">
        <v>400</v>
      </c>
      <c r="U495" s="6" t="s">
        <v>1278</v>
      </c>
      <c r="V495" s="6" t="s">
        <v>3039</v>
      </c>
      <c r="W495" s="18">
        <v>45630</v>
      </c>
      <c r="X495" s="78">
        <v>0.69027777777777777</v>
      </c>
      <c r="Y495" s="6" t="s">
        <v>2831</v>
      </c>
      <c r="Z495" s="6" t="s">
        <v>1503</v>
      </c>
      <c r="AA495" s="6" t="s">
        <v>1504</v>
      </c>
      <c r="AB495" s="6">
        <v>974309634</v>
      </c>
      <c r="AC495" s="6">
        <f t="shared" si="50"/>
        <v>7</v>
      </c>
      <c r="AD495" s="17">
        <f t="shared" si="51"/>
        <v>29000</v>
      </c>
      <c r="AE495" s="6" t="s">
        <v>6</v>
      </c>
      <c r="AF495" s="17" t="str">
        <f t="shared" si="53"/>
        <v>NO APLICA</v>
      </c>
      <c r="AG495" s="6" t="s">
        <v>400</v>
      </c>
      <c r="AH495" s="39"/>
      <c r="AI495" s="22" t="s">
        <v>558</v>
      </c>
      <c r="AJ495" s="174" t="s">
        <v>492</v>
      </c>
    </row>
    <row r="496" spans="1:36" ht="15.45" customHeight="1">
      <c r="A496" s="170">
        <v>56709</v>
      </c>
      <c r="B496" s="8" t="s">
        <v>320</v>
      </c>
      <c r="C496" s="5" t="s">
        <v>321</v>
      </c>
      <c r="D496" s="8" t="s">
        <v>737</v>
      </c>
      <c r="E496" s="5" t="s">
        <v>738</v>
      </c>
      <c r="F496" s="5" t="s">
        <v>739</v>
      </c>
      <c r="G496" s="5">
        <v>973639638</v>
      </c>
      <c r="H496" s="18">
        <v>45624</v>
      </c>
      <c r="I496" s="21">
        <v>0.42986111111111114</v>
      </c>
      <c r="J496" s="6" t="s">
        <v>373</v>
      </c>
      <c r="K496" s="15">
        <v>1</v>
      </c>
      <c r="L496" s="6" t="s">
        <v>398</v>
      </c>
      <c r="M496" s="6" t="s">
        <v>6</v>
      </c>
      <c r="N496" s="6" t="b">
        <f t="shared" si="48"/>
        <v>0</v>
      </c>
      <c r="O496" s="6" t="s">
        <v>3040</v>
      </c>
      <c r="P496" s="6">
        <v>307858</v>
      </c>
      <c r="Q496" s="6" t="s">
        <v>6</v>
      </c>
      <c r="R496" s="6" t="s">
        <v>3041</v>
      </c>
      <c r="S496" s="16">
        <v>25000</v>
      </c>
      <c r="T496" s="6" t="s">
        <v>400</v>
      </c>
      <c r="U496" s="6" t="s">
        <v>1271</v>
      </c>
      <c r="V496" s="6" t="s">
        <v>2980</v>
      </c>
      <c r="W496" s="18">
        <v>45630</v>
      </c>
      <c r="X496" s="78">
        <v>0.86944444444444446</v>
      </c>
      <c r="Y496" s="6" t="s">
        <v>3042</v>
      </c>
      <c r="Z496" s="6" t="s">
        <v>3043</v>
      </c>
      <c r="AA496" s="6" t="s">
        <v>3044</v>
      </c>
      <c r="AB496" s="6">
        <v>983614640</v>
      </c>
      <c r="AC496" s="6">
        <f t="shared" si="50"/>
        <v>7</v>
      </c>
      <c r="AD496" s="17">
        <f t="shared" si="51"/>
        <v>29000</v>
      </c>
      <c r="AE496" s="6" t="s">
        <v>6</v>
      </c>
      <c r="AF496" s="17" t="str">
        <f t="shared" si="53"/>
        <v>NO APLICA</v>
      </c>
      <c r="AG496" s="6" t="s">
        <v>400</v>
      </c>
      <c r="AH496" s="39"/>
      <c r="AI496" s="22" t="s">
        <v>558</v>
      </c>
      <c r="AJ496" s="174" t="s">
        <v>492</v>
      </c>
    </row>
    <row r="497" spans="1:36" ht="15.45" customHeight="1">
      <c r="A497" s="170">
        <v>56711</v>
      </c>
      <c r="B497" s="8" t="s">
        <v>320</v>
      </c>
      <c r="C497" s="5" t="s">
        <v>321</v>
      </c>
      <c r="D497" s="39" t="s">
        <v>1502</v>
      </c>
      <c r="E497" s="6" t="s">
        <v>1503</v>
      </c>
      <c r="F497" s="6" t="s">
        <v>1504</v>
      </c>
      <c r="G497" s="6">
        <v>974309634</v>
      </c>
      <c r="H497" s="18">
        <v>45624</v>
      </c>
      <c r="I497" s="21">
        <v>0.4375</v>
      </c>
      <c r="J497" s="6" t="s">
        <v>373</v>
      </c>
      <c r="K497" s="15">
        <v>1</v>
      </c>
      <c r="L497" s="6" t="s">
        <v>398</v>
      </c>
      <c r="M497" s="6" t="s">
        <v>6</v>
      </c>
      <c r="N497" s="6" t="b">
        <f t="shared" si="48"/>
        <v>0</v>
      </c>
      <c r="O497" s="6" t="s">
        <v>3045</v>
      </c>
      <c r="P497" s="6">
        <v>307864</v>
      </c>
      <c r="Q497" s="6" t="s">
        <v>6</v>
      </c>
      <c r="R497" s="6" t="s">
        <v>3046</v>
      </c>
      <c r="S497" s="16">
        <v>25000</v>
      </c>
      <c r="T497" s="6" t="s">
        <v>400</v>
      </c>
      <c r="U497" s="6" t="s">
        <v>1271</v>
      </c>
      <c r="V497" s="6" t="s">
        <v>2830</v>
      </c>
      <c r="W497" s="18">
        <v>45630</v>
      </c>
      <c r="X497" s="78">
        <v>0.8930555555555556</v>
      </c>
      <c r="Y497" s="6" t="s">
        <v>3002</v>
      </c>
      <c r="Z497" s="6" t="s">
        <v>579</v>
      </c>
      <c r="AA497" s="6" t="s">
        <v>580</v>
      </c>
      <c r="AB497" s="6">
        <v>992200094</v>
      </c>
      <c r="AC497" s="6">
        <f t="shared" si="50"/>
        <v>7</v>
      </c>
      <c r="AD497" s="17">
        <f t="shared" si="51"/>
        <v>29000</v>
      </c>
      <c r="AE497" s="6" t="s">
        <v>6</v>
      </c>
      <c r="AF497" s="17" t="str">
        <f t="shared" si="53"/>
        <v>NO APLICA</v>
      </c>
      <c r="AG497" s="6" t="s">
        <v>400</v>
      </c>
      <c r="AH497" s="39"/>
      <c r="AI497" s="22" t="s">
        <v>558</v>
      </c>
      <c r="AJ497" s="174" t="s">
        <v>492</v>
      </c>
    </row>
    <row r="498" spans="1:36" ht="15.45" customHeight="1">
      <c r="A498" s="170">
        <v>56715</v>
      </c>
      <c r="B498" s="8" t="s">
        <v>320</v>
      </c>
      <c r="C498" s="5" t="s">
        <v>321</v>
      </c>
      <c r="D498" s="39" t="s">
        <v>2576</v>
      </c>
      <c r="E498" s="6" t="s">
        <v>2577</v>
      </c>
      <c r="F498" s="6" t="s">
        <v>2578</v>
      </c>
      <c r="G498" s="6">
        <v>947137523</v>
      </c>
      <c r="H498" s="18">
        <v>45624</v>
      </c>
      <c r="I498" s="21">
        <v>0.47291666666666665</v>
      </c>
      <c r="J498" s="6" t="s">
        <v>373</v>
      </c>
      <c r="K498" s="15">
        <v>1</v>
      </c>
      <c r="L498" s="6" t="s">
        <v>398</v>
      </c>
      <c r="M498" s="6" t="s">
        <v>6</v>
      </c>
      <c r="N498" s="6" t="b">
        <f t="shared" si="48"/>
        <v>0</v>
      </c>
      <c r="O498" s="6" t="s">
        <v>3047</v>
      </c>
      <c r="P498" s="6">
        <v>1224549</v>
      </c>
      <c r="Q498" s="6" t="s">
        <v>6</v>
      </c>
      <c r="R498" s="6" t="s">
        <v>3048</v>
      </c>
      <c r="S498" s="16">
        <v>25000</v>
      </c>
      <c r="T498" s="6" t="s">
        <v>400</v>
      </c>
      <c r="U498" s="6" t="s">
        <v>1278</v>
      </c>
      <c r="V498" s="6" t="s">
        <v>3049</v>
      </c>
      <c r="W498" s="18">
        <v>45629</v>
      </c>
      <c r="X498" s="78">
        <v>0.78888888888888886</v>
      </c>
      <c r="Y498" s="6" t="s">
        <v>2628</v>
      </c>
      <c r="Z498" s="6" t="s">
        <v>2280</v>
      </c>
      <c r="AA498" s="6" t="s">
        <v>2281</v>
      </c>
      <c r="AB498" s="6">
        <v>935008959</v>
      </c>
      <c r="AC498" s="6">
        <f t="shared" si="50"/>
        <v>6</v>
      </c>
      <c r="AD498" s="17">
        <f t="shared" si="51"/>
        <v>27000</v>
      </c>
      <c r="AE498" s="6" t="s">
        <v>6</v>
      </c>
      <c r="AF498" s="17" t="str">
        <f t="shared" si="53"/>
        <v>NO APLICA</v>
      </c>
      <c r="AG498" s="6" t="s">
        <v>400</v>
      </c>
      <c r="AH498" s="39"/>
      <c r="AI498" s="22" t="s">
        <v>558</v>
      </c>
      <c r="AJ498" s="174" t="s">
        <v>492</v>
      </c>
    </row>
    <row r="499" spans="1:36" ht="15.45" customHeight="1">
      <c r="A499" s="170">
        <v>56716</v>
      </c>
      <c r="B499" s="8" t="s">
        <v>320</v>
      </c>
      <c r="C499" s="5" t="s">
        <v>321</v>
      </c>
      <c r="D499" s="39" t="s">
        <v>2501</v>
      </c>
      <c r="E499" s="6" t="s">
        <v>2502</v>
      </c>
      <c r="F499" s="6" t="s">
        <v>2503</v>
      </c>
      <c r="G499" s="6">
        <v>983262493</v>
      </c>
      <c r="H499" s="18">
        <v>45624</v>
      </c>
      <c r="I499" s="21">
        <v>0.47430555555555554</v>
      </c>
      <c r="J499" s="6" t="s">
        <v>373</v>
      </c>
      <c r="K499" s="15">
        <v>1</v>
      </c>
      <c r="L499" s="6" t="s">
        <v>398</v>
      </c>
      <c r="M499" s="6" t="s">
        <v>6</v>
      </c>
      <c r="N499" s="6" t="b">
        <f t="shared" si="48"/>
        <v>0</v>
      </c>
      <c r="O499" s="6" t="s">
        <v>3050</v>
      </c>
      <c r="P499" s="6">
        <v>1224552</v>
      </c>
      <c r="Q499" s="6" t="s">
        <v>6</v>
      </c>
      <c r="R499" s="6" t="s">
        <v>3051</v>
      </c>
      <c r="S499" s="16">
        <v>25000</v>
      </c>
      <c r="T499" s="6" t="s">
        <v>400</v>
      </c>
      <c r="U499" s="6" t="s">
        <v>1278</v>
      </c>
      <c r="V499" s="6" t="s">
        <v>2977</v>
      </c>
      <c r="W499" s="18">
        <v>45629</v>
      </c>
      <c r="X499" s="78">
        <v>0.76527777777777772</v>
      </c>
      <c r="Y499" s="6" t="s">
        <v>3042</v>
      </c>
      <c r="Z499" s="6" t="s">
        <v>3052</v>
      </c>
      <c r="AA499" s="6" t="s">
        <v>3044</v>
      </c>
      <c r="AB499" s="6">
        <v>983614640</v>
      </c>
      <c r="AC499" s="6">
        <f t="shared" si="50"/>
        <v>6</v>
      </c>
      <c r="AD499" s="17">
        <f t="shared" si="51"/>
        <v>27000</v>
      </c>
      <c r="AE499" s="6" t="s">
        <v>6</v>
      </c>
      <c r="AF499" s="17" t="str">
        <f t="shared" si="53"/>
        <v>NO APLICA</v>
      </c>
      <c r="AG499" s="6" t="s">
        <v>400</v>
      </c>
      <c r="AH499" s="39"/>
      <c r="AI499" s="22" t="s">
        <v>558</v>
      </c>
      <c r="AJ499" s="174" t="s">
        <v>492</v>
      </c>
    </row>
    <row r="500" spans="1:36" ht="15.45" customHeight="1">
      <c r="A500" s="170">
        <v>56717</v>
      </c>
      <c r="B500" s="8" t="s">
        <v>320</v>
      </c>
      <c r="C500" s="5" t="s">
        <v>321</v>
      </c>
      <c r="D500" s="39" t="s">
        <v>1228</v>
      </c>
      <c r="E500" s="6" t="s">
        <v>1229</v>
      </c>
      <c r="F500" s="6" t="s">
        <v>1980</v>
      </c>
      <c r="G500" s="6">
        <v>973591252</v>
      </c>
      <c r="H500" s="18">
        <v>45624</v>
      </c>
      <c r="I500" s="21">
        <v>0.48402777777777778</v>
      </c>
      <c r="J500" s="6" t="s">
        <v>373</v>
      </c>
      <c r="K500" s="15">
        <v>1</v>
      </c>
      <c r="L500" s="6" t="s">
        <v>398</v>
      </c>
      <c r="M500" s="6" t="s">
        <v>6</v>
      </c>
      <c r="N500" s="6" t="b">
        <f t="shared" si="48"/>
        <v>0</v>
      </c>
      <c r="O500" s="6" t="s">
        <v>3053</v>
      </c>
      <c r="P500" s="6">
        <v>1224543</v>
      </c>
      <c r="Q500" s="6" t="s">
        <v>6</v>
      </c>
      <c r="R500" s="6" t="s">
        <v>3054</v>
      </c>
      <c r="S500" s="16">
        <v>25000</v>
      </c>
      <c r="T500" s="6" t="s">
        <v>400</v>
      </c>
      <c r="U500" s="6" t="s">
        <v>1278</v>
      </c>
      <c r="V500" s="6" t="s">
        <v>2980</v>
      </c>
      <c r="W500" s="18">
        <v>45629</v>
      </c>
      <c r="X500" s="78">
        <v>0.78611111111111109</v>
      </c>
      <c r="Y500" s="6" t="s">
        <v>1502</v>
      </c>
      <c r="Z500" s="6" t="s">
        <v>1503</v>
      </c>
      <c r="AA500" s="6" t="s">
        <v>1504</v>
      </c>
      <c r="AB500" s="6">
        <v>974309634</v>
      </c>
      <c r="AC500" s="6">
        <f t="shared" si="50"/>
        <v>6</v>
      </c>
      <c r="AD500" s="17">
        <f t="shared" si="51"/>
        <v>27000</v>
      </c>
      <c r="AE500" s="6" t="s">
        <v>6</v>
      </c>
      <c r="AF500" s="17" t="str">
        <f t="shared" si="53"/>
        <v>NO APLICA</v>
      </c>
      <c r="AG500" s="6" t="s">
        <v>400</v>
      </c>
      <c r="AH500" s="39"/>
      <c r="AI500" s="22" t="s">
        <v>558</v>
      </c>
      <c r="AJ500" s="174" t="s">
        <v>492</v>
      </c>
    </row>
    <row r="501" spans="1:36" ht="15.45" customHeight="1">
      <c r="A501" s="170">
        <v>56718</v>
      </c>
      <c r="B501" s="8" t="s">
        <v>320</v>
      </c>
      <c r="C501" s="5" t="s">
        <v>321</v>
      </c>
      <c r="D501" s="39" t="s">
        <v>659</v>
      </c>
      <c r="E501" s="6" t="s">
        <v>660</v>
      </c>
      <c r="F501" s="6" t="s">
        <v>599</v>
      </c>
      <c r="G501" s="6">
        <v>974764518</v>
      </c>
      <c r="H501" s="18">
        <v>45624</v>
      </c>
      <c r="I501" s="21">
        <v>0.48472222222222222</v>
      </c>
      <c r="J501" s="6" t="s">
        <v>373</v>
      </c>
      <c r="K501" s="15">
        <v>1</v>
      </c>
      <c r="L501" s="6" t="s">
        <v>398</v>
      </c>
      <c r="M501" s="6" t="s">
        <v>6</v>
      </c>
      <c r="N501" s="6" t="b">
        <f t="shared" si="48"/>
        <v>0</v>
      </c>
      <c r="O501" s="6" t="s">
        <v>3055</v>
      </c>
      <c r="P501" s="6">
        <v>1224561</v>
      </c>
      <c r="Q501" s="6" t="s">
        <v>6</v>
      </c>
      <c r="R501" s="6" t="s">
        <v>3056</v>
      </c>
      <c r="S501" s="16">
        <v>25000</v>
      </c>
      <c r="T501" s="6" t="s">
        <v>400</v>
      </c>
      <c r="U501" s="6" t="s">
        <v>1278</v>
      </c>
      <c r="V501" s="6" t="s">
        <v>3049</v>
      </c>
      <c r="W501" s="18">
        <v>45629</v>
      </c>
      <c r="X501" s="78">
        <v>0.38611111111111113</v>
      </c>
      <c r="Y501" s="6" t="s">
        <v>3057</v>
      </c>
      <c r="Z501" s="6" t="s">
        <v>715</v>
      </c>
      <c r="AA501" s="6" t="s">
        <v>2617</v>
      </c>
      <c r="AB501" s="6">
        <v>995307942</v>
      </c>
      <c r="AC501" s="6">
        <f t="shared" si="50"/>
        <v>6</v>
      </c>
      <c r="AD501" s="17">
        <f t="shared" si="51"/>
        <v>27000</v>
      </c>
      <c r="AE501" s="6" t="s">
        <v>6</v>
      </c>
      <c r="AF501" s="17" t="str">
        <f t="shared" si="53"/>
        <v>NO APLICA</v>
      </c>
      <c r="AG501" s="6" t="s">
        <v>400</v>
      </c>
      <c r="AH501" s="39"/>
      <c r="AI501" s="22" t="s">
        <v>558</v>
      </c>
      <c r="AJ501" s="174" t="s">
        <v>492</v>
      </c>
    </row>
    <row r="502" spans="1:36" ht="15.45" customHeight="1">
      <c r="A502" s="170">
        <v>56719</v>
      </c>
      <c r="B502" s="8" t="s">
        <v>320</v>
      </c>
      <c r="C502" s="5" t="s">
        <v>321</v>
      </c>
      <c r="D502" s="39" t="s">
        <v>2247</v>
      </c>
      <c r="E502" s="6" t="s">
        <v>2806</v>
      </c>
      <c r="F502" s="6" t="s">
        <v>2249</v>
      </c>
      <c r="G502" s="6">
        <v>989385797</v>
      </c>
      <c r="H502" s="18">
        <v>45624</v>
      </c>
      <c r="I502" s="21">
        <v>0.49652777777777779</v>
      </c>
      <c r="J502" s="6" t="s">
        <v>373</v>
      </c>
      <c r="K502" s="15">
        <v>1</v>
      </c>
      <c r="L502" s="6" t="s">
        <v>398</v>
      </c>
      <c r="M502" s="6" t="s">
        <v>6</v>
      </c>
      <c r="N502" s="6" t="b">
        <f t="shared" si="48"/>
        <v>0</v>
      </c>
      <c r="O502" s="6" t="s">
        <v>3058</v>
      </c>
      <c r="P502" s="6">
        <v>1224556</v>
      </c>
      <c r="Q502" s="6" t="s">
        <v>6</v>
      </c>
      <c r="R502" s="6" t="s">
        <v>3059</v>
      </c>
      <c r="S502" s="16">
        <f t="shared" ref="S502:S508" si="54">IF(OR(H447&lt;=0, H447=""), "",
    IF(OR(J447="1X40 RF VACIO", J447="1X40 DRY VACIO"),
        IF(L447="CUSTODIA", 25000,
            IF(OR(L447="TRASPASO", L447="MOVIMIENTO"), 18000, "")
        ),
        IF(OR(J447="1X20 RF VACIO", J447="1X20 DRY VACIO", J447="ISOTANK"),
            IF(L447="CUSTODIA", 18000,
                IF(OR(L447="TRASPASO", L447="MOVIMIENTO"), 15000, "Error en tipo de acción")
            ),
            IF(AND(OR(J447="PALLET", J447="CAJON"), L447="CUSTODIA"),
                IF(M447="SI (XL)", 7000*K447,
                    IF(M447="SI (XXL)", 9000*K447,
                        IF(M447="SI (OTRO)", "", 5000*K447)
                    )
                ),
                IF(AND(OR(J447="PALLET", J447="CAJON"),OR(L447="TRASPASO", L447="MOVIMIENTO")),
                    IF(M447="SI (XL)", 5000*K447,
                        IF(M447="SI (XXL)", 7000*K447,
                            IF(M447="SI (OTRO)", "", 3500*K447)
                        )
                    ),
                    ""
                )
            )
        )
    )
)</f>
        <v>25000</v>
      </c>
      <c r="T502" s="6" t="s">
        <v>400</v>
      </c>
      <c r="U502" s="6" t="s">
        <v>1108</v>
      </c>
      <c r="V502" s="6" t="s">
        <v>2871</v>
      </c>
      <c r="W502" s="18">
        <v>45629</v>
      </c>
      <c r="X502" s="78">
        <v>0.80347222222222225</v>
      </c>
      <c r="Y502" s="6" t="s">
        <v>2576</v>
      </c>
      <c r="Z502" s="6" t="s">
        <v>2577</v>
      </c>
      <c r="AA502" s="6" t="s">
        <v>1136</v>
      </c>
      <c r="AB502" s="6">
        <v>947137523</v>
      </c>
      <c r="AC502" s="6">
        <f t="shared" si="50"/>
        <v>6</v>
      </c>
      <c r="AD502" s="17">
        <f t="shared" si="51"/>
        <v>27000</v>
      </c>
      <c r="AE502" s="6" t="s">
        <v>6</v>
      </c>
      <c r="AF502" s="17" t="str">
        <f t="shared" si="53"/>
        <v>NO APLICA</v>
      </c>
      <c r="AG502" s="6" t="s">
        <v>400</v>
      </c>
      <c r="AH502" s="39"/>
      <c r="AI502" s="22" t="s">
        <v>558</v>
      </c>
      <c r="AJ502" s="174" t="s">
        <v>492</v>
      </c>
    </row>
    <row r="503" spans="1:36" ht="15.45" customHeight="1">
      <c r="A503" s="170">
        <v>56720</v>
      </c>
      <c r="B503" s="39" t="s">
        <v>339</v>
      </c>
      <c r="C503" s="34" t="s">
        <v>340</v>
      </c>
      <c r="D503" s="39" t="s">
        <v>2935</v>
      </c>
      <c r="E503" s="6" t="s">
        <v>1120</v>
      </c>
      <c r="F503" s="6" t="s">
        <v>1121</v>
      </c>
      <c r="G503" s="6">
        <v>991545276</v>
      </c>
      <c r="H503" s="18">
        <v>45624</v>
      </c>
      <c r="I503" s="21">
        <v>0.5180555555555556</v>
      </c>
      <c r="J503" s="6" t="s">
        <v>373</v>
      </c>
      <c r="K503" s="15">
        <v>1</v>
      </c>
      <c r="L503" s="6" t="s">
        <v>398</v>
      </c>
      <c r="M503" s="6" t="s">
        <v>6</v>
      </c>
      <c r="N503" s="6" t="b">
        <f t="shared" si="48"/>
        <v>0</v>
      </c>
      <c r="O503" s="6" t="s">
        <v>3060</v>
      </c>
      <c r="P503" s="6">
        <v>1224567</v>
      </c>
      <c r="Q503" s="6" t="s">
        <v>6</v>
      </c>
      <c r="R503" s="6" t="s">
        <v>3061</v>
      </c>
      <c r="S503" s="16">
        <f t="shared" si="54"/>
        <v>25000</v>
      </c>
      <c r="T503" s="6" t="s">
        <v>400</v>
      </c>
      <c r="U503" s="6" t="s">
        <v>1278</v>
      </c>
      <c r="V503" s="6" t="s">
        <v>3062</v>
      </c>
      <c r="W503" s="18">
        <v>45629</v>
      </c>
      <c r="X503" s="78">
        <v>0.38055555555555554</v>
      </c>
      <c r="Y503" s="6" t="s">
        <v>3063</v>
      </c>
      <c r="Z503" s="6" t="s">
        <v>3064</v>
      </c>
      <c r="AA503" s="6" t="s">
        <v>3065</v>
      </c>
      <c r="AB503" s="6">
        <v>950076967</v>
      </c>
      <c r="AC503" s="6">
        <f t="shared" si="50"/>
        <v>6</v>
      </c>
      <c r="AD503" s="17">
        <f t="shared" si="51"/>
        <v>27000</v>
      </c>
      <c r="AE503" s="6" t="s">
        <v>6</v>
      </c>
      <c r="AF503" s="17" t="str">
        <f t="shared" si="53"/>
        <v>NO APLICA</v>
      </c>
      <c r="AG503" s="6" t="s">
        <v>400</v>
      </c>
      <c r="AH503" s="39"/>
      <c r="AI503" s="22" t="s">
        <v>2797</v>
      </c>
      <c r="AJ503" s="174" t="s">
        <v>492</v>
      </c>
    </row>
    <row r="504" spans="1:36" ht="15.45" customHeight="1">
      <c r="A504" s="170">
        <v>56721</v>
      </c>
      <c r="B504" s="39" t="s">
        <v>339</v>
      </c>
      <c r="C504" s="34" t="s">
        <v>340</v>
      </c>
      <c r="D504" s="48" t="s">
        <v>1042</v>
      </c>
      <c r="E504" s="24" t="s">
        <v>1043</v>
      </c>
      <c r="F504" s="37" t="s">
        <v>1044</v>
      </c>
      <c r="G504" s="24">
        <v>933294463</v>
      </c>
      <c r="H504" s="18">
        <v>45624</v>
      </c>
      <c r="I504" s="21">
        <v>0.52013888888888893</v>
      </c>
      <c r="J504" s="6" t="s">
        <v>373</v>
      </c>
      <c r="K504" s="15">
        <v>1</v>
      </c>
      <c r="L504" s="6" t="s">
        <v>398</v>
      </c>
      <c r="M504" s="6" t="s">
        <v>6</v>
      </c>
      <c r="N504" s="6" t="b">
        <f t="shared" si="48"/>
        <v>0</v>
      </c>
      <c r="O504" s="6" t="s">
        <v>3066</v>
      </c>
      <c r="P504" s="6">
        <v>1221568</v>
      </c>
      <c r="Q504" s="6" t="s">
        <v>6</v>
      </c>
      <c r="R504" s="6" t="s">
        <v>3067</v>
      </c>
      <c r="S504" s="16">
        <f t="shared" si="54"/>
        <v>25000</v>
      </c>
      <c r="T504" s="6" t="s">
        <v>400</v>
      </c>
      <c r="U504" s="6" t="s">
        <v>1271</v>
      </c>
      <c r="V504" s="6" t="s">
        <v>3068</v>
      </c>
      <c r="W504" s="18">
        <v>45628</v>
      </c>
      <c r="X504" s="78">
        <v>0.96666666666666667</v>
      </c>
      <c r="Y504" s="6" t="s">
        <v>3069</v>
      </c>
      <c r="Z504" s="6" t="s">
        <v>2952</v>
      </c>
      <c r="AA504" s="6" t="s">
        <v>2953</v>
      </c>
      <c r="AB504" s="6">
        <v>945447241</v>
      </c>
      <c r="AC504" s="6">
        <f t="shared" si="50"/>
        <v>5</v>
      </c>
      <c r="AD504" s="17">
        <f t="shared" si="51"/>
        <v>25000</v>
      </c>
      <c r="AE504" s="6" t="s">
        <v>6</v>
      </c>
      <c r="AF504" s="17" t="str">
        <f t="shared" si="53"/>
        <v>NO APLICA</v>
      </c>
      <c r="AG504" s="6" t="s">
        <v>400</v>
      </c>
      <c r="AH504" s="39"/>
      <c r="AI504" s="22" t="s">
        <v>2797</v>
      </c>
      <c r="AJ504" s="174" t="s">
        <v>492</v>
      </c>
    </row>
    <row r="505" spans="1:36" ht="15.45" customHeight="1">
      <c r="A505" s="170">
        <v>56723</v>
      </c>
      <c r="B505" s="39" t="s">
        <v>339</v>
      </c>
      <c r="C505" s="34" t="s">
        <v>340</v>
      </c>
      <c r="D505" s="39" t="s">
        <v>2935</v>
      </c>
      <c r="E505" s="6" t="s">
        <v>1120</v>
      </c>
      <c r="F505" s="6" t="s">
        <v>1121</v>
      </c>
      <c r="G505" s="6">
        <v>991545276</v>
      </c>
      <c r="H505" s="18">
        <v>45624</v>
      </c>
      <c r="I505" s="21">
        <v>0.54513888888888884</v>
      </c>
      <c r="J505" s="6" t="s">
        <v>373</v>
      </c>
      <c r="K505" s="15">
        <v>1</v>
      </c>
      <c r="L505" s="6" t="s">
        <v>398</v>
      </c>
      <c r="M505" s="6" t="s">
        <v>6</v>
      </c>
      <c r="N505" s="6" t="b">
        <f t="shared" si="48"/>
        <v>0</v>
      </c>
      <c r="O505" s="6" t="s">
        <v>3070</v>
      </c>
      <c r="P505" s="6">
        <v>307898</v>
      </c>
      <c r="Q505" s="6" t="s">
        <v>6</v>
      </c>
      <c r="R505" s="6" t="s">
        <v>3071</v>
      </c>
      <c r="S505" s="16">
        <f t="shared" si="54"/>
        <v>25000</v>
      </c>
      <c r="T505" s="6" t="s">
        <v>400</v>
      </c>
      <c r="U505" s="6" t="s">
        <v>1278</v>
      </c>
      <c r="V505" s="6" t="s">
        <v>3072</v>
      </c>
      <c r="W505" s="18">
        <v>45630</v>
      </c>
      <c r="X505" s="78">
        <v>0.81805555555555554</v>
      </c>
      <c r="Y505" s="6" t="s">
        <v>3073</v>
      </c>
      <c r="Z505" s="6" t="s">
        <v>2940</v>
      </c>
      <c r="AA505" s="6" t="s">
        <v>2941</v>
      </c>
      <c r="AB505" s="6">
        <v>938835786</v>
      </c>
      <c r="AC505" s="5">
        <f t="shared" si="50"/>
        <v>7</v>
      </c>
      <c r="AD505" s="17">
        <f t="shared" si="51"/>
        <v>29000</v>
      </c>
      <c r="AE505" s="6" t="s">
        <v>6</v>
      </c>
      <c r="AF505" s="17" t="str">
        <f t="shared" si="53"/>
        <v>NO APLICA</v>
      </c>
      <c r="AG505" s="6" t="s">
        <v>400</v>
      </c>
      <c r="AH505" s="39"/>
      <c r="AI505" s="22" t="s">
        <v>2797</v>
      </c>
      <c r="AJ505" s="174" t="s">
        <v>492</v>
      </c>
    </row>
    <row r="506" spans="1:36" ht="15.45" customHeight="1">
      <c r="A506" s="170">
        <v>56724</v>
      </c>
      <c r="B506" s="39" t="s">
        <v>320</v>
      </c>
      <c r="C506" s="6" t="s">
        <v>321</v>
      </c>
      <c r="D506" s="39" t="s">
        <v>2570</v>
      </c>
      <c r="E506" s="6" t="s">
        <v>2983</v>
      </c>
      <c r="F506" s="6" t="s">
        <v>2572</v>
      </c>
      <c r="G506" s="6">
        <v>955224797</v>
      </c>
      <c r="H506" s="18">
        <v>45624</v>
      </c>
      <c r="I506" s="21">
        <v>0.55277777777777781</v>
      </c>
      <c r="J506" s="6" t="s">
        <v>373</v>
      </c>
      <c r="K506" s="15">
        <v>1</v>
      </c>
      <c r="L506" s="6" t="s">
        <v>398</v>
      </c>
      <c r="M506" s="6" t="s">
        <v>6</v>
      </c>
      <c r="N506" s="6" t="b">
        <f t="shared" si="48"/>
        <v>0</v>
      </c>
      <c r="O506" s="6" t="s">
        <v>3074</v>
      </c>
      <c r="P506" s="6">
        <v>1224580</v>
      </c>
      <c r="Q506" s="6" t="s">
        <v>6</v>
      </c>
      <c r="R506" s="6" t="s">
        <v>3075</v>
      </c>
      <c r="S506" s="16">
        <f t="shared" si="54"/>
        <v>25000</v>
      </c>
      <c r="T506" s="6" t="s">
        <v>400</v>
      </c>
      <c r="U506" s="6" t="s">
        <v>822</v>
      </c>
      <c r="V506" s="6" t="s">
        <v>2810</v>
      </c>
      <c r="W506" s="18">
        <v>45631</v>
      </c>
      <c r="X506" s="78">
        <v>0.9</v>
      </c>
      <c r="Y506" s="6" t="s">
        <v>682</v>
      </c>
      <c r="Z506" s="6" t="s">
        <v>683</v>
      </c>
      <c r="AA506" s="6" t="s">
        <v>684</v>
      </c>
      <c r="AB506" s="6">
        <v>987204298</v>
      </c>
      <c r="AC506" s="6">
        <f t="shared" si="50"/>
        <v>8</v>
      </c>
      <c r="AD506" s="17">
        <f t="shared" si="51"/>
        <v>31000</v>
      </c>
      <c r="AE506" s="6" t="s">
        <v>6</v>
      </c>
      <c r="AF506" s="17" t="str">
        <f t="shared" si="53"/>
        <v>NO APLICA</v>
      </c>
      <c r="AG506" s="6" t="s">
        <v>400</v>
      </c>
      <c r="AH506" s="39"/>
      <c r="AI506" s="22" t="s">
        <v>558</v>
      </c>
      <c r="AJ506" s="174" t="s">
        <v>492</v>
      </c>
    </row>
    <row r="507" spans="1:36" ht="15.45" customHeight="1">
      <c r="A507" s="170">
        <v>56729</v>
      </c>
      <c r="B507" s="8" t="s">
        <v>320</v>
      </c>
      <c r="C507" s="5" t="s">
        <v>321</v>
      </c>
      <c r="D507" s="4" t="s">
        <v>3006</v>
      </c>
      <c r="E507" s="3" t="s">
        <v>3007</v>
      </c>
      <c r="F507" s="3" t="s">
        <v>3008</v>
      </c>
      <c r="G507" s="3">
        <v>963996446</v>
      </c>
      <c r="H507" s="18">
        <v>45624</v>
      </c>
      <c r="I507" s="21">
        <v>0.62638888888888888</v>
      </c>
      <c r="J507" s="6" t="s">
        <v>373</v>
      </c>
      <c r="K507" s="15">
        <v>1</v>
      </c>
      <c r="L507" s="6" t="s">
        <v>398</v>
      </c>
      <c r="M507" s="6" t="s">
        <v>6</v>
      </c>
      <c r="N507" s="6" t="b">
        <f t="shared" si="48"/>
        <v>0</v>
      </c>
      <c r="O507" s="6" t="s">
        <v>3076</v>
      </c>
      <c r="P507" s="6">
        <v>307854</v>
      </c>
      <c r="Q507" s="6" t="s">
        <v>6</v>
      </c>
      <c r="R507" s="6" t="s">
        <v>3077</v>
      </c>
      <c r="S507" s="16">
        <f t="shared" si="54"/>
        <v>25000</v>
      </c>
      <c r="T507" s="6" t="s">
        <v>400</v>
      </c>
      <c r="U507" s="6" t="s">
        <v>3078</v>
      </c>
      <c r="V507" s="6" t="s">
        <v>2989</v>
      </c>
      <c r="W507" s="18">
        <v>45630</v>
      </c>
      <c r="X507" s="78">
        <v>0.83750000000000002</v>
      </c>
      <c r="Y507" s="6" t="s">
        <v>3079</v>
      </c>
      <c r="Z507" s="6" t="s">
        <v>3080</v>
      </c>
      <c r="AA507" s="6" t="s">
        <v>3081</v>
      </c>
      <c r="AB507" s="6">
        <v>989710493</v>
      </c>
      <c r="AC507" s="6">
        <f t="shared" si="50"/>
        <v>7</v>
      </c>
      <c r="AD507" s="17">
        <f t="shared" si="51"/>
        <v>29000</v>
      </c>
      <c r="AE507" s="6" t="s">
        <v>6</v>
      </c>
      <c r="AF507" s="17" t="str">
        <f t="shared" si="53"/>
        <v>NO APLICA</v>
      </c>
      <c r="AG507" s="6" t="s">
        <v>400</v>
      </c>
      <c r="AH507" s="39"/>
      <c r="AI507" s="22" t="s">
        <v>558</v>
      </c>
      <c r="AJ507" s="174" t="s">
        <v>492</v>
      </c>
    </row>
    <row r="508" spans="1:36" ht="15.45" customHeight="1">
      <c r="A508" s="170">
        <v>56730</v>
      </c>
      <c r="B508" s="4" t="s">
        <v>353</v>
      </c>
      <c r="C508" s="4" t="s">
        <v>354</v>
      </c>
      <c r="D508" s="39" t="s">
        <v>3082</v>
      </c>
      <c r="E508" s="6" t="s">
        <v>2902</v>
      </c>
      <c r="F508" s="6" t="s">
        <v>2903</v>
      </c>
      <c r="G508" s="6">
        <v>96419830</v>
      </c>
      <c r="H508" s="18">
        <v>45624</v>
      </c>
      <c r="I508" s="21">
        <v>0.62916666666666665</v>
      </c>
      <c r="J508" s="6" t="s">
        <v>373</v>
      </c>
      <c r="K508" s="15">
        <v>1</v>
      </c>
      <c r="L508" s="6" t="s">
        <v>398</v>
      </c>
      <c r="M508" s="6" t="s">
        <v>6</v>
      </c>
      <c r="N508" s="6" t="b">
        <f t="shared" si="48"/>
        <v>0</v>
      </c>
      <c r="O508" s="6" t="s">
        <v>3083</v>
      </c>
      <c r="P508" s="6">
        <v>24787574</v>
      </c>
      <c r="Q508" s="6" t="s">
        <v>6</v>
      </c>
      <c r="R508" s="6" t="s">
        <v>3084</v>
      </c>
      <c r="S508" s="16">
        <f t="shared" si="54"/>
        <v>25000</v>
      </c>
      <c r="T508" s="6" t="s">
        <v>400</v>
      </c>
      <c r="U508" s="6" t="s">
        <v>3085</v>
      </c>
      <c r="V508" s="6" t="s">
        <v>3005</v>
      </c>
      <c r="W508" s="18">
        <v>45629</v>
      </c>
      <c r="X508" s="78">
        <v>0.53194444444444444</v>
      </c>
      <c r="Y508" s="6" t="s">
        <v>2929</v>
      </c>
      <c r="Z508" s="6" t="s">
        <v>2902</v>
      </c>
      <c r="AA508" s="6" t="s">
        <v>2903</v>
      </c>
      <c r="AB508" s="6">
        <v>963419830</v>
      </c>
      <c r="AC508" s="6">
        <f t="shared" si="50"/>
        <v>6</v>
      </c>
      <c r="AD508" s="17">
        <f t="shared" si="51"/>
        <v>27000</v>
      </c>
      <c r="AE508" s="6" t="s">
        <v>6</v>
      </c>
      <c r="AF508" s="17" t="str">
        <f t="shared" si="53"/>
        <v>NO APLICA</v>
      </c>
      <c r="AG508" s="6" t="s">
        <v>400</v>
      </c>
      <c r="AH508" s="39" t="s">
        <v>3086</v>
      </c>
      <c r="AI508" s="22" t="s">
        <v>2894</v>
      </c>
      <c r="AJ508" s="174" t="s">
        <v>492</v>
      </c>
    </row>
    <row r="509" spans="1:36" ht="15.45" customHeight="1">
      <c r="A509" s="170">
        <v>56732</v>
      </c>
      <c r="B509" s="39" t="s">
        <v>124</v>
      </c>
      <c r="C509" s="4" t="s">
        <v>125</v>
      </c>
      <c r="D509" s="39" t="s">
        <v>3087</v>
      </c>
      <c r="E509" s="6" t="s">
        <v>2790</v>
      </c>
      <c r="F509" s="6" t="s">
        <v>2791</v>
      </c>
      <c r="G509" s="6">
        <v>963312923</v>
      </c>
      <c r="H509" s="18">
        <v>45624</v>
      </c>
      <c r="I509" s="21">
        <v>0.65833333333333333</v>
      </c>
      <c r="J509" s="6" t="s">
        <v>373</v>
      </c>
      <c r="K509" s="15">
        <v>1</v>
      </c>
      <c r="L509" s="6" t="s">
        <v>398</v>
      </c>
      <c r="M509" s="6" t="s">
        <v>6</v>
      </c>
      <c r="N509" s="6" t="b">
        <f t="shared" si="48"/>
        <v>0</v>
      </c>
      <c r="O509" s="6" t="s">
        <v>3088</v>
      </c>
      <c r="P509" s="6">
        <v>3253555</v>
      </c>
      <c r="Q509" s="6" t="s">
        <v>6</v>
      </c>
      <c r="R509" s="6" t="s">
        <v>3089</v>
      </c>
      <c r="S509" s="16">
        <f>IF(OR(H509&lt;=0, H509=""), "",
    IF(OR(J509="1X40 RF VACIO", J509="1X40 DRY VACIO"),
        IF(L509="CUSTODIA", 25000,
            IF(OR(L509="TRASPASO", L509="MOVIMIENTO"), 18000, "")
        ),
        IF(OR(J509="1X20 RF VACIO", J509="1X20 DRY VACIO", J509="ISOTANK"),
            IF(L509="CUSTODIA", 18000,
                IF(OR(L509="TRASPASO", L509="MOVIMIENTO"), 15000, "Error en tipo de acción")
            ),
            IF(AND(OR(J509="PALLET", J509="CAJON"), L509="CUSTODIA"),
                IF(M509="SI (XL)", 7000*K509,
                    IF(M509="SI (XXL)", 9000*K509,
                        IF(M509="SI (OTRO)", "", 5000*K509)
                    )
                ),
                IF(AND(OR(J509="PALLET", J509="CAJON"),OR(L509="TRASPASO", L509="MOVIMIENTO")),
                    IF(M509="SI (XL)", 5000*K509,
                        IF(M509="SI (XXL)", 7000*K509,
                            IF(M509="SI (OTRO)", "", 3500*K509)
                        )
                    ),
                    ""
                )
            )
        )
    )
)</f>
        <v>25000</v>
      </c>
      <c r="T509" s="6" t="s">
        <v>400</v>
      </c>
      <c r="U509" s="6" t="s">
        <v>1108</v>
      </c>
      <c r="V509" s="6" t="s">
        <v>3090</v>
      </c>
      <c r="W509" s="18">
        <v>45628</v>
      </c>
      <c r="X509" s="78">
        <v>0.81597222222222221</v>
      </c>
      <c r="Y509" s="6" t="s">
        <v>2755</v>
      </c>
      <c r="Z509" s="6" t="s">
        <v>3091</v>
      </c>
      <c r="AA509" s="6" t="s">
        <v>2875</v>
      </c>
      <c r="AB509" s="6" t="s">
        <v>3092</v>
      </c>
      <c r="AC509" s="6">
        <f t="shared" si="50"/>
        <v>5</v>
      </c>
      <c r="AD509" s="17">
        <f t="shared" si="51"/>
        <v>25000</v>
      </c>
      <c r="AE509" s="6" t="s">
        <v>9</v>
      </c>
      <c r="AF509" s="17">
        <f t="shared" si="53"/>
        <v>29750</v>
      </c>
      <c r="AG509" s="6" t="s">
        <v>1874</v>
      </c>
      <c r="AH509" s="39" t="s">
        <v>3093</v>
      </c>
      <c r="AI509" s="22" t="s">
        <v>2759</v>
      </c>
      <c r="AJ509" s="174" t="s">
        <v>492</v>
      </c>
    </row>
    <row r="510" spans="1:36" ht="15.45" customHeight="1">
      <c r="A510" s="170">
        <v>56733</v>
      </c>
      <c r="B510" s="39" t="s">
        <v>339</v>
      </c>
      <c r="C510" s="34" t="s">
        <v>340</v>
      </c>
      <c r="D510" s="39" t="s">
        <v>3094</v>
      </c>
      <c r="E510" s="6" t="s">
        <v>3095</v>
      </c>
      <c r="F510" s="6" t="s">
        <v>1121</v>
      </c>
      <c r="G510" s="6">
        <v>995758698</v>
      </c>
      <c r="H510" s="18">
        <v>45624</v>
      </c>
      <c r="I510" s="21">
        <v>0.6645833333333333</v>
      </c>
      <c r="J510" s="6" t="s">
        <v>373</v>
      </c>
      <c r="K510" s="15">
        <v>1</v>
      </c>
      <c r="L510" s="6" t="s">
        <v>398</v>
      </c>
      <c r="M510" s="6" t="s">
        <v>6</v>
      </c>
      <c r="N510" s="6" t="b">
        <f t="shared" si="48"/>
        <v>1</v>
      </c>
      <c r="O510" s="6" t="s">
        <v>3096</v>
      </c>
      <c r="P510" s="6">
        <v>100804409</v>
      </c>
      <c r="Q510" s="6" t="s">
        <v>6</v>
      </c>
      <c r="R510" s="6" t="s">
        <v>3097</v>
      </c>
      <c r="S510" s="16">
        <v>25000</v>
      </c>
      <c r="T510" s="6" t="s">
        <v>400</v>
      </c>
      <c r="U510" s="6" t="s">
        <v>1271</v>
      </c>
      <c r="V510" s="6" t="s">
        <v>2874</v>
      </c>
      <c r="W510" s="18">
        <v>45636</v>
      </c>
      <c r="X510" s="78">
        <v>0.72361111111111109</v>
      </c>
      <c r="Y510" s="6" t="s">
        <v>3098</v>
      </c>
      <c r="Z510" s="6" t="s">
        <v>831</v>
      </c>
      <c r="AA510" s="6" t="s">
        <v>501</v>
      </c>
      <c r="AB510" s="6">
        <v>998794226</v>
      </c>
      <c r="AC510" s="6">
        <f t="shared" si="50"/>
        <v>13</v>
      </c>
      <c r="AD510" s="17">
        <f t="shared" si="51"/>
        <v>56000</v>
      </c>
      <c r="AE510" s="6" t="s">
        <v>6</v>
      </c>
      <c r="AF510" s="17" t="str">
        <f t="shared" si="53"/>
        <v>NO APLICA</v>
      </c>
      <c r="AG510" s="6" t="s">
        <v>400</v>
      </c>
      <c r="AH510" s="39"/>
      <c r="AI510" s="22" t="s">
        <v>2797</v>
      </c>
      <c r="AJ510" s="174" t="s">
        <v>492</v>
      </c>
    </row>
    <row r="511" spans="1:36" ht="15.45" customHeight="1">
      <c r="A511" s="170">
        <v>56735</v>
      </c>
      <c r="B511" s="4" t="s">
        <v>353</v>
      </c>
      <c r="C511" s="4" t="s">
        <v>354</v>
      </c>
      <c r="D511" s="39" t="s">
        <v>3099</v>
      </c>
      <c r="E511" s="6" t="s">
        <v>3100</v>
      </c>
      <c r="F511" s="6" t="s">
        <v>3101</v>
      </c>
      <c r="G511" s="6">
        <v>927191120</v>
      </c>
      <c r="H511" s="18">
        <v>45624</v>
      </c>
      <c r="I511" s="21">
        <v>0.67152777777777772</v>
      </c>
      <c r="J511" s="6" t="s">
        <v>373</v>
      </c>
      <c r="K511" s="15">
        <v>1</v>
      </c>
      <c r="L511" s="6" t="s">
        <v>398</v>
      </c>
      <c r="M511" s="6" t="s">
        <v>6</v>
      </c>
      <c r="N511" s="6" t="b">
        <f t="shared" si="48"/>
        <v>0</v>
      </c>
      <c r="O511" s="6" t="s">
        <v>3102</v>
      </c>
      <c r="P511" s="6">
        <v>24788921</v>
      </c>
      <c r="Q511" s="6" t="s">
        <v>6</v>
      </c>
      <c r="R511" s="6" t="s">
        <v>3103</v>
      </c>
      <c r="S511" s="16">
        <v>25000</v>
      </c>
      <c r="T511" s="6" t="s">
        <v>400</v>
      </c>
      <c r="U511" s="6" t="s">
        <v>822</v>
      </c>
      <c r="V511" s="6" t="s">
        <v>3104</v>
      </c>
      <c r="W511" s="18">
        <v>45640</v>
      </c>
      <c r="X511" s="78">
        <v>0.4284722222222222</v>
      </c>
      <c r="Y511" s="94" t="s">
        <v>3105</v>
      </c>
      <c r="Z511" s="93" t="s">
        <v>3106</v>
      </c>
      <c r="AA511" s="92" t="s">
        <v>3107</v>
      </c>
      <c r="AB511" s="92">
        <v>943889655</v>
      </c>
      <c r="AC511" s="6">
        <f t="shared" si="50"/>
        <v>17</v>
      </c>
      <c r="AD511" s="17">
        <f t="shared" si="51"/>
        <v>76000</v>
      </c>
      <c r="AE511" s="6" t="s">
        <v>6</v>
      </c>
      <c r="AF511" s="17" t="str">
        <f t="shared" si="53"/>
        <v>NO APLICA</v>
      </c>
      <c r="AG511" s="6" t="s">
        <v>400</v>
      </c>
      <c r="AH511" s="39"/>
      <c r="AI511" s="22" t="s">
        <v>2894</v>
      </c>
      <c r="AJ511" s="174" t="s">
        <v>492</v>
      </c>
    </row>
    <row r="512" spans="1:36" ht="15.45" customHeight="1">
      <c r="A512" s="170">
        <v>56737</v>
      </c>
      <c r="B512" s="8" t="s">
        <v>320</v>
      </c>
      <c r="C512" s="5" t="s">
        <v>321</v>
      </c>
      <c r="D512" s="39" t="s">
        <v>2576</v>
      </c>
      <c r="E512" s="6" t="s">
        <v>2577</v>
      </c>
      <c r="F512" s="6" t="s">
        <v>2578</v>
      </c>
      <c r="G512" s="6">
        <v>947137523</v>
      </c>
      <c r="H512" s="18">
        <v>45624</v>
      </c>
      <c r="I512" s="21">
        <v>0.69374999999999998</v>
      </c>
      <c r="J512" s="6" t="s">
        <v>373</v>
      </c>
      <c r="K512" s="15">
        <v>1</v>
      </c>
      <c r="L512" s="6" t="s">
        <v>398</v>
      </c>
      <c r="M512" s="6" t="s">
        <v>6</v>
      </c>
      <c r="N512" s="6" t="b">
        <f t="shared" si="48"/>
        <v>0</v>
      </c>
      <c r="O512" s="6" t="s">
        <v>3108</v>
      </c>
      <c r="P512" s="6">
        <v>307934</v>
      </c>
      <c r="Q512" s="6" t="s">
        <v>6</v>
      </c>
      <c r="R512" s="6" t="s">
        <v>3109</v>
      </c>
      <c r="S512" s="16">
        <v>25000</v>
      </c>
      <c r="T512" s="6" t="s">
        <v>400</v>
      </c>
      <c r="U512" s="6" t="s">
        <v>1278</v>
      </c>
      <c r="V512" s="6" t="s">
        <v>3072</v>
      </c>
      <c r="W512" s="18">
        <v>45631</v>
      </c>
      <c r="X512" s="78">
        <v>0.75138888888888888</v>
      </c>
      <c r="Y512" s="6" t="s">
        <v>720</v>
      </c>
      <c r="Z512" s="6" t="s">
        <v>721</v>
      </c>
      <c r="AA512" s="6" t="s">
        <v>722</v>
      </c>
      <c r="AB512" s="6">
        <v>997177590</v>
      </c>
      <c r="AC512" s="6">
        <f t="shared" si="50"/>
        <v>8</v>
      </c>
      <c r="AD512" s="17">
        <f t="shared" si="51"/>
        <v>31000</v>
      </c>
      <c r="AE512" s="6" t="s">
        <v>6</v>
      </c>
      <c r="AF512" s="17" t="str">
        <f t="shared" si="53"/>
        <v>NO APLICA</v>
      </c>
      <c r="AG512" s="6" t="s">
        <v>400</v>
      </c>
      <c r="AH512" s="39"/>
      <c r="AI512" s="22" t="s">
        <v>558</v>
      </c>
      <c r="AJ512" s="174" t="s">
        <v>492</v>
      </c>
    </row>
    <row r="513" spans="1:36" ht="15.45" customHeight="1">
      <c r="A513" s="170">
        <v>56738</v>
      </c>
      <c r="B513" s="8" t="s">
        <v>320</v>
      </c>
      <c r="C513" s="5" t="s">
        <v>321</v>
      </c>
      <c r="D513" s="39" t="s">
        <v>3110</v>
      </c>
      <c r="E513" s="6" t="s">
        <v>648</v>
      </c>
      <c r="F513" s="6" t="s">
        <v>1142</v>
      </c>
      <c r="G513" s="6">
        <v>968566439</v>
      </c>
      <c r="H513" s="18">
        <v>45624</v>
      </c>
      <c r="I513" s="21">
        <v>0.69513888888888886</v>
      </c>
      <c r="J513" s="6" t="s">
        <v>373</v>
      </c>
      <c r="K513" s="15">
        <v>1</v>
      </c>
      <c r="L513" s="6" t="s">
        <v>398</v>
      </c>
      <c r="M513" s="6" t="s">
        <v>6</v>
      </c>
      <c r="N513" s="6" t="b">
        <f t="shared" si="48"/>
        <v>0</v>
      </c>
      <c r="O513" s="6" t="s">
        <v>3111</v>
      </c>
      <c r="P513" s="6">
        <v>3079938</v>
      </c>
      <c r="Q513" s="6" t="s">
        <v>6</v>
      </c>
      <c r="R513" s="6" t="s">
        <v>3112</v>
      </c>
      <c r="S513" s="16">
        <f>IF(OR(H513&lt;=0, H513=""), "",
    IF(OR(J513="1X40 RF VACIO", J513="1X40 DRY VACIO"),
        IF(L513="CUSTODIA", 25000,
            IF(OR(L513="TRASPASO", L513="MOVIMIENTO"), 18000, "")
        ),
        IF(OR(J513="1X20 RF VACIO", J513="1X20 DRY VACIO", J513="ISOTANK"),
            IF(L513="CUSTODIA", 18000,
                IF(OR(L513="TRASPASO", L513="MOVIMIENTO"), 15000, "Error en tipo de acción")
            ),
            IF(AND(OR(J513="PALLET", J513="CAJON"), L513="CUSTODIA"),
                IF(M513="SI (XL)", 7000*K513,
                    IF(M513="SI (XXL)", 9000*K513,
                        IF(M513="SI (OTRO)", "", 5000*K513)
                    )
                ),
                IF(AND(OR(J513="PALLET", J513="CAJON"),OR(L513="TRASPASO", L513="MOVIMIENTO")),
                    IF(M513="SI (XL)", 5000*K513,
                        IF(M513="SI (XXL)", 7000*K513,
                            IF(M513="SI (OTRO)", "", 3500*K513)
                        )
                    ),
                    ""
                )
            )
        )
    )
)</f>
        <v>25000</v>
      </c>
      <c r="T513" s="6" t="s">
        <v>400</v>
      </c>
      <c r="U513" s="6" t="s">
        <v>822</v>
      </c>
      <c r="V513" s="6" t="s">
        <v>2938</v>
      </c>
      <c r="W513" s="18">
        <v>45631</v>
      </c>
      <c r="X513" s="78">
        <v>0.88263888888888886</v>
      </c>
      <c r="Y513" s="6" t="s">
        <v>3036</v>
      </c>
      <c r="Z513" s="6" t="s">
        <v>654</v>
      </c>
      <c r="AA513" s="6" t="s">
        <v>655</v>
      </c>
      <c r="AB513" s="6">
        <v>956193777</v>
      </c>
      <c r="AC513" s="6">
        <f t="shared" si="50"/>
        <v>8</v>
      </c>
      <c r="AD513" s="17">
        <f t="shared" si="51"/>
        <v>31000</v>
      </c>
      <c r="AE513" s="6" t="s">
        <v>6</v>
      </c>
      <c r="AF513" s="17" t="str">
        <f t="shared" si="53"/>
        <v>NO APLICA</v>
      </c>
      <c r="AG513" s="6" t="s">
        <v>400</v>
      </c>
      <c r="AH513" s="39"/>
      <c r="AI513" s="22" t="s">
        <v>558</v>
      </c>
      <c r="AJ513" s="174" t="s">
        <v>492</v>
      </c>
    </row>
    <row r="514" spans="1:36" ht="15.45" customHeight="1">
      <c r="A514" s="170">
        <v>56739</v>
      </c>
      <c r="B514" s="8" t="s">
        <v>320</v>
      </c>
      <c r="C514" s="5" t="s">
        <v>321</v>
      </c>
      <c r="D514" s="39" t="s">
        <v>3113</v>
      </c>
      <c r="E514" s="6" t="s">
        <v>636</v>
      </c>
      <c r="F514" s="6" t="s">
        <v>637</v>
      </c>
      <c r="G514" s="6">
        <v>988364635</v>
      </c>
      <c r="H514" s="18">
        <v>45624</v>
      </c>
      <c r="I514" s="21">
        <v>0.69791666666666663</v>
      </c>
      <c r="J514" s="6" t="s">
        <v>373</v>
      </c>
      <c r="K514" s="15">
        <v>1</v>
      </c>
      <c r="L514" s="6" t="s">
        <v>398</v>
      </c>
      <c r="M514" s="6" t="s">
        <v>6</v>
      </c>
      <c r="N514" s="6" t="b">
        <f t="shared" ref="N514:N577" si="55">COUNTIF($O$1:$O$1172,O514)&gt;1</f>
        <v>0</v>
      </c>
      <c r="O514" s="6" t="s">
        <v>3114</v>
      </c>
      <c r="P514" s="6">
        <v>3079939</v>
      </c>
      <c r="Q514" s="6" t="s">
        <v>6</v>
      </c>
      <c r="R514" s="6" t="s">
        <v>3115</v>
      </c>
      <c r="S514" s="16">
        <f>IF(OR(H514&lt;=0, H514=""), "",
    IF(OR(J514="1X40 RF VACIO", J514="1X40 DRY VACIO"),
        IF(L514="CUSTODIA", 25000,
            IF(OR(L514="TRASPASO", L514="MOVIMIENTO"), 18000, "")
        ),
        IF(OR(J514="1X20 RF VACIO", J514="1X20 DRY VACIO", J514="ISOTANK"),
            IF(L514="CUSTODIA", 18000,
                IF(OR(L514="TRASPASO", L514="MOVIMIENTO"), 15000, "Error en tipo de acción")
            ),
            IF(AND(OR(J514="PALLET", J514="CAJON"), L514="CUSTODIA"),
                IF(M514="SI (XL)", 7000*K514,
                    IF(M514="SI (XXL)", 9000*K514,
                        IF(M514="SI (OTRO)", "", 5000*K514)
                    )
                ),
                IF(AND(OR(J514="PALLET", J514="CAJON"),OR(L514="TRASPASO", L514="MOVIMIENTO")),
                    IF(M514="SI (XL)", 5000*K514,
                        IF(M514="SI (XXL)", 7000*K514,
                            IF(M514="SI (OTRO)", "", 3500*K514)
                        )
                    ),
                    ""
                )
            )
        )
    )
)</f>
        <v>25000</v>
      </c>
      <c r="T514" s="6" t="s">
        <v>400</v>
      </c>
      <c r="U514" s="6" t="s">
        <v>803</v>
      </c>
      <c r="V514" s="6" t="s">
        <v>3104</v>
      </c>
      <c r="W514" s="18">
        <v>45632</v>
      </c>
      <c r="X514" s="78">
        <v>0.69652777777777775</v>
      </c>
      <c r="Y514" s="6" t="s">
        <v>3116</v>
      </c>
      <c r="Z514" s="6" t="s">
        <v>694</v>
      </c>
      <c r="AA514" s="6" t="s">
        <v>695</v>
      </c>
      <c r="AB514" s="6">
        <v>930540516</v>
      </c>
      <c r="AC514" s="6">
        <f t="shared" si="50"/>
        <v>9</v>
      </c>
      <c r="AD514" s="17">
        <f t="shared" si="51"/>
        <v>36000</v>
      </c>
      <c r="AE514" s="6" t="s">
        <v>6</v>
      </c>
      <c r="AF514" s="17" t="str">
        <f t="shared" si="53"/>
        <v>NO APLICA</v>
      </c>
      <c r="AG514" s="6" t="s">
        <v>400</v>
      </c>
      <c r="AH514" s="39"/>
      <c r="AI514" s="22" t="s">
        <v>558</v>
      </c>
      <c r="AJ514" s="174" t="s">
        <v>492</v>
      </c>
    </row>
    <row r="515" spans="1:36" ht="15.45" customHeight="1">
      <c r="A515" s="170">
        <v>56740</v>
      </c>
      <c r="B515" s="8" t="s">
        <v>320</v>
      </c>
      <c r="C515" s="5" t="s">
        <v>321</v>
      </c>
      <c r="D515" s="4" t="s">
        <v>1502</v>
      </c>
      <c r="E515" s="3" t="s">
        <v>1503</v>
      </c>
      <c r="F515" s="3" t="s">
        <v>1504</v>
      </c>
      <c r="G515" s="3">
        <v>974309634</v>
      </c>
      <c r="H515" s="18">
        <v>45624</v>
      </c>
      <c r="I515" s="21">
        <v>0.70486111111111116</v>
      </c>
      <c r="J515" s="6" t="s">
        <v>373</v>
      </c>
      <c r="K515" s="15">
        <v>1</v>
      </c>
      <c r="L515" s="6" t="s">
        <v>398</v>
      </c>
      <c r="M515" s="6" t="s">
        <v>6</v>
      </c>
      <c r="N515" s="6" t="b">
        <f t="shared" si="55"/>
        <v>0</v>
      </c>
      <c r="O515" s="6" t="s">
        <v>3117</v>
      </c>
      <c r="P515" s="6">
        <v>307944</v>
      </c>
      <c r="Q515" s="6" t="s">
        <v>6</v>
      </c>
      <c r="R515" s="6" t="s">
        <v>3118</v>
      </c>
      <c r="S515" s="16">
        <v>25000</v>
      </c>
      <c r="T515" s="6" t="s">
        <v>400</v>
      </c>
      <c r="U515" s="6" t="s">
        <v>3119</v>
      </c>
      <c r="V515" s="6" t="s">
        <v>2977</v>
      </c>
      <c r="W515" s="18">
        <v>45631</v>
      </c>
      <c r="X515" s="78">
        <v>0.46527777777777779</v>
      </c>
      <c r="Y515" s="6" t="s">
        <v>3120</v>
      </c>
      <c r="Z515" s="6" t="s">
        <v>694</v>
      </c>
      <c r="AA515" s="6" t="s">
        <v>695</v>
      </c>
      <c r="AB515" s="6">
        <v>939686092</v>
      </c>
      <c r="AC515" s="6">
        <f t="shared" si="50"/>
        <v>8</v>
      </c>
      <c r="AD515" s="17">
        <f t="shared" si="51"/>
        <v>31000</v>
      </c>
      <c r="AE515" s="6" t="s">
        <v>6</v>
      </c>
      <c r="AF515" s="17" t="str">
        <f t="shared" si="53"/>
        <v>NO APLICA</v>
      </c>
      <c r="AG515" s="6" t="s">
        <v>400</v>
      </c>
      <c r="AH515" s="39"/>
      <c r="AI515" s="22" t="s">
        <v>558</v>
      </c>
      <c r="AJ515" s="174" t="s">
        <v>492</v>
      </c>
    </row>
    <row r="516" spans="1:36" ht="15.45" customHeight="1">
      <c r="A516" s="170">
        <v>56741</v>
      </c>
      <c r="B516" s="8" t="s">
        <v>320</v>
      </c>
      <c r="C516" s="5" t="s">
        <v>321</v>
      </c>
      <c r="D516" s="39" t="s">
        <v>1228</v>
      </c>
      <c r="E516" s="6" t="s">
        <v>1229</v>
      </c>
      <c r="F516" s="6" t="s">
        <v>1980</v>
      </c>
      <c r="G516" s="6">
        <v>973591252</v>
      </c>
      <c r="H516" s="18">
        <v>45624</v>
      </c>
      <c r="I516" s="21">
        <v>0.70625000000000004</v>
      </c>
      <c r="J516" s="6" t="s">
        <v>373</v>
      </c>
      <c r="K516" s="15">
        <v>1</v>
      </c>
      <c r="L516" s="6" t="s">
        <v>398</v>
      </c>
      <c r="M516" s="6" t="s">
        <v>6</v>
      </c>
      <c r="N516" s="6" t="b">
        <f t="shared" si="55"/>
        <v>0</v>
      </c>
      <c r="O516" s="6" t="s">
        <v>3121</v>
      </c>
      <c r="P516" s="6">
        <v>307943</v>
      </c>
      <c r="Q516" s="6" t="s">
        <v>6</v>
      </c>
      <c r="R516" s="6" t="s">
        <v>3122</v>
      </c>
      <c r="S516" s="16">
        <v>25000</v>
      </c>
      <c r="T516" s="6" t="s">
        <v>400</v>
      </c>
      <c r="U516" s="6" t="s">
        <v>1278</v>
      </c>
      <c r="V516" s="6" t="s">
        <v>3123</v>
      </c>
      <c r="W516" s="18">
        <v>45631</v>
      </c>
      <c r="X516" s="78">
        <v>0.44027777777777777</v>
      </c>
      <c r="Y516" s="6" t="s">
        <v>3124</v>
      </c>
      <c r="Z516" s="6" t="s">
        <v>727</v>
      </c>
      <c r="AA516" s="6" t="s">
        <v>728</v>
      </c>
      <c r="AB516" s="6">
        <v>992376903</v>
      </c>
      <c r="AC516" s="6">
        <f t="shared" si="50"/>
        <v>8</v>
      </c>
      <c r="AD516" s="17">
        <f t="shared" si="51"/>
        <v>31000</v>
      </c>
      <c r="AE516" s="6" t="s">
        <v>6</v>
      </c>
      <c r="AF516" s="17" t="str">
        <f t="shared" si="53"/>
        <v>NO APLICA</v>
      </c>
      <c r="AG516" s="6" t="s">
        <v>400</v>
      </c>
      <c r="AH516" s="39"/>
      <c r="AI516" s="22" t="s">
        <v>558</v>
      </c>
      <c r="AJ516" s="174" t="s">
        <v>492</v>
      </c>
    </row>
    <row r="517" spans="1:36" ht="15.45" customHeight="1">
      <c r="A517" s="170">
        <v>56742</v>
      </c>
      <c r="B517" s="8" t="s">
        <v>320</v>
      </c>
      <c r="C517" s="5" t="s">
        <v>321</v>
      </c>
      <c r="D517" s="8" t="s">
        <v>737</v>
      </c>
      <c r="E517" s="5" t="s">
        <v>738</v>
      </c>
      <c r="F517" s="5" t="s">
        <v>739</v>
      </c>
      <c r="G517" s="5">
        <v>973639638</v>
      </c>
      <c r="H517" s="18">
        <v>45624</v>
      </c>
      <c r="I517" s="21">
        <v>0.70972222222222225</v>
      </c>
      <c r="J517" s="6" t="s">
        <v>373</v>
      </c>
      <c r="K517" s="15">
        <v>1</v>
      </c>
      <c r="L517" s="6" t="s">
        <v>398</v>
      </c>
      <c r="M517" s="6" t="s">
        <v>6</v>
      </c>
      <c r="N517" s="6" t="b">
        <f t="shared" si="55"/>
        <v>0</v>
      </c>
      <c r="O517" s="6" t="s">
        <v>3125</v>
      </c>
      <c r="P517" s="6">
        <v>307945</v>
      </c>
      <c r="Q517" s="6" t="s">
        <v>6</v>
      </c>
      <c r="R517" s="6" t="s">
        <v>3126</v>
      </c>
      <c r="S517" s="16">
        <v>25000</v>
      </c>
      <c r="T517" s="6" t="s">
        <v>400</v>
      </c>
      <c r="U517" s="6" t="s">
        <v>1278</v>
      </c>
      <c r="V517" s="6" t="s">
        <v>2980</v>
      </c>
      <c r="W517" s="18">
        <v>45631</v>
      </c>
      <c r="X517" s="78">
        <v>0.46319444444444446</v>
      </c>
      <c r="Y517" s="6" t="s">
        <v>3127</v>
      </c>
      <c r="Z517" s="6" t="s">
        <v>606</v>
      </c>
      <c r="AA517" s="6" t="s">
        <v>607</v>
      </c>
      <c r="AB517" s="6">
        <v>982495724</v>
      </c>
      <c r="AC517" s="6">
        <f t="shared" si="50"/>
        <v>8</v>
      </c>
      <c r="AD517" s="17">
        <f t="shared" si="51"/>
        <v>31000</v>
      </c>
      <c r="AE517" s="6" t="s">
        <v>6</v>
      </c>
      <c r="AF517" s="17" t="str">
        <f t="shared" si="53"/>
        <v>NO APLICA</v>
      </c>
      <c r="AG517" s="6" t="s">
        <v>400</v>
      </c>
      <c r="AH517" s="39"/>
      <c r="AI517" s="22" t="s">
        <v>558</v>
      </c>
      <c r="AJ517" s="174" t="s">
        <v>492</v>
      </c>
    </row>
    <row r="518" spans="1:36" ht="15.45" customHeight="1">
      <c r="A518" s="170">
        <v>56743</v>
      </c>
      <c r="B518" s="8" t="s">
        <v>320</v>
      </c>
      <c r="C518" s="5" t="s">
        <v>321</v>
      </c>
      <c r="D518" s="8" t="s">
        <v>3002</v>
      </c>
      <c r="E518" s="5" t="s">
        <v>579</v>
      </c>
      <c r="F518" s="5" t="s">
        <v>580</v>
      </c>
      <c r="G518" s="5">
        <v>992200094</v>
      </c>
      <c r="H518" s="18">
        <v>45624</v>
      </c>
      <c r="I518" s="21">
        <v>0.71319444444444446</v>
      </c>
      <c r="J518" s="6" t="s">
        <v>373</v>
      </c>
      <c r="K518" s="15">
        <v>1</v>
      </c>
      <c r="L518" s="6" t="s">
        <v>398</v>
      </c>
      <c r="M518" s="6" t="s">
        <v>6</v>
      </c>
      <c r="N518" s="6" t="b">
        <f t="shared" si="55"/>
        <v>0</v>
      </c>
      <c r="O518" s="6" t="s">
        <v>3128</v>
      </c>
      <c r="P518" s="6">
        <v>3254348</v>
      </c>
      <c r="Q518" s="6" t="s">
        <v>6</v>
      </c>
      <c r="R518" s="6" t="s">
        <v>3129</v>
      </c>
      <c r="S518" s="16">
        <f>IF(OR(H518&lt;=0, H518=""), "",
    IF(OR(J518="1X40 RF VACIO", J518="1X40 DRY VACIO"),
        IF(L518="CUSTODIA", 25000,
            IF(OR(L518="TRASPASO", L518="MOVIMIENTO"), 18000, "")
        ),
        IF(OR(J518="1X20 RF VACIO", J518="1X20 DRY VACIO", J518="ISOTANK"),
            IF(L518="CUSTODIA", 18000,
                IF(OR(L518="TRASPASO", L518="MOVIMIENTO"), 15000, "Error en tipo de acción")
            ),
            IF(AND(OR(J518="PALLET", J518="CAJON"), L518="CUSTODIA"),
                IF(M518="SI (XL)", 7000*K518,
                    IF(M518="SI (XXL)", 9000*K518,
                        IF(M518="SI (OTRO)", "", 5000*K518)
                    )
                ),
                IF(AND(OR(J518="PALLET", J518="CAJON"),OR(L518="TRASPASO", L518="MOVIMIENTO")),
                    IF(M518="SI (XL)", 5000*K518,
                        IF(M518="SI (XXL)", 7000*K518,
                            IF(M518="SI (OTRO)", "", 3500*K518)
                        )
                    ),
                    ""
                )
            )
        )
    )
)</f>
        <v>25000</v>
      </c>
      <c r="T518" s="6" t="s">
        <v>400</v>
      </c>
      <c r="U518" s="6" t="s">
        <v>1278</v>
      </c>
      <c r="V518" s="6" t="s">
        <v>3072</v>
      </c>
      <c r="W518" s="18">
        <v>45631</v>
      </c>
      <c r="X518" s="78">
        <v>0.76875000000000004</v>
      </c>
      <c r="Y518" s="6" t="s">
        <v>737</v>
      </c>
      <c r="Z518" s="6" t="s">
        <v>738</v>
      </c>
      <c r="AA518" s="6" t="s">
        <v>739</v>
      </c>
      <c r="AB518" s="6">
        <v>973639638</v>
      </c>
      <c r="AC518" s="6">
        <f t="shared" si="50"/>
        <v>8</v>
      </c>
      <c r="AD518" s="17">
        <f t="shared" si="51"/>
        <v>31000</v>
      </c>
      <c r="AE518" s="6" t="s">
        <v>6</v>
      </c>
      <c r="AF518" s="17" t="str">
        <f t="shared" si="53"/>
        <v>NO APLICA</v>
      </c>
      <c r="AG518" s="6" t="s">
        <v>400</v>
      </c>
      <c r="AH518" s="39"/>
      <c r="AI518" s="22" t="s">
        <v>558</v>
      </c>
      <c r="AJ518" s="174" t="s">
        <v>492</v>
      </c>
    </row>
    <row r="519" spans="1:36" ht="15.45" customHeight="1">
      <c r="A519" s="170">
        <v>56744</v>
      </c>
      <c r="B519" s="8" t="s">
        <v>320</v>
      </c>
      <c r="C519" s="5" t="s">
        <v>321</v>
      </c>
      <c r="D519" s="48" t="s">
        <v>616</v>
      </c>
      <c r="E519" s="24" t="s">
        <v>617</v>
      </c>
      <c r="F519" s="26" t="s">
        <v>618</v>
      </c>
      <c r="G519" s="24">
        <v>951155582</v>
      </c>
      <c r="H519" s="18">
        <v>45624</v>
      </c>
      <c r="I519" s="21">
        <v>0.71527777777777779</v>
      </c>
      <c r="J519" s="6" t="s">
        <v>373</v>
      </c>
      <c r="K519" s="15">
        <v>1</v>
      </c>
      <c r="L519" s="6" t="s">
        <v>398</v>
      </c>
      <c r="M519" s="6" t="s">
        <v>6</v>
      </c>
      <c r="N519" s="6" t="b">
        <f t="shared" si="55"/>
        <v>0</v>
      </c>
      <c r="O519" s="6" t="s">
        <v>3130</v>
      </c>
      <c r="P519" s="6">
        <v>307948</v>
      </c>
      <c r="Q519" s="6" t="s">
        <v>6</v>
      </c>
      <c r="R519" s="6" t="s">
        <v>3131</v>
      </c>
      <c r="S519" s="16">
        <f>IF(OR(H519&lt;=0, H519=""), "",
    IF(OR(J519="1X40 RF VACIO", J519="1X40 DRY VACIO"),
        IF(L519="CUSTODIA", 25000,
            IF(OR(L519="TRASPASO", L519="MOVIMIENTO"), 18000, "")
        ),
        IF(OR(J519="1X20 RF VACIO", J519="1X20 DRY VACIO", J519="ISOTANK"),
            IF(L519="CUSTODIA", 18000,
                IF(OR(L519="TRASPASO", L519="MOVIMIENTO"), 15000, "Error en tipo de acción")
            ),
            IF(AND(OR(J519="PALLET", J519="CAJON"), L519="CUSTODIA"),
                IF(M519="SI (XL)", 7000*K519,
                    IF(M519="SI (XXL)", 9000*K519,
                        IF(M519="SI (OTRO)", "", 5000*K519)
                    )
                ),
                IF(AND(OR(J519="PALLET", J519="CAJON"),OR(L519="TRASPASO", L519="MOVIMIENTO")),
                    IF(M519="SI (XL)", 5000*K519,
                        IF(M519="SI (XXL)", 7000*K519,
                            IF(M519="SI (OTRO)", "", 3500*K519)
                        )
                    ),
                    ""
                )
            )
        )
    )
)</f>
        <v>25000</v>
      </c>
      <c r="T519" s="6" t="s">
        <v>400</v>
      </c>
      <c r="U519" s="6" t="s">
        <v>803</v>
      </c>
      <c r="V519" s="6" t="s">
        <v>2800</v>
      </c>
      <c r="W519" s="18">
        <v>45632</v>
      </c>
      <c r="X519" s="78">
        <v>0.72916666666666663</v>
      </c>
      <c r="Y519" s="6" t="s">
        <v>761</v>
      </c>
      <c r="Z519" s="6" t="s">
        <v>3132</v>
      </c>
      <c r="AA519" s="6" t="s">
        <v>763</v>
      </c>
      <c r="AB519" s="6">
        <v>957796336</v>
      </c>
      <c r="AC519" s="6">
        <f t="shared" si="50"/>
        <v>9</v>
      </c>
      <c r="AD519" s="17">
        <f t="shared" si="51"/>
        <v>36000</v>
      </c>
      <c r="AE519" s="6" t="s">
        <v>6</v>
      </c>
      <c r="AF519" s="17" t="str">
        <f t="shared" si="53"/>
        <v>NO APLICA</v>
      </c>
      <c r="AG519" s="6" t="s">
        <v>400</v>
      </c>
      <c r="AH519" s="39"/>
      <c r="AI519" s="22" t="s">
        <v>558</v>
      </c>
      <c r="AJ519" s="174" t="s">
        <v>492</v>
      </c>
    </row>
    <row r="520" spans="1:36" ht="15.45" customHeight="1">
      <c r="A520" s="170">
        <v>56746</v>
      </c>
      <c r="B520" s="8" t="s">
        <v>320</v>
      </c>
      <c r="C520" s="5" t="s">
        <v>321</v>
      </c>
      <c r="D520" s="39" t="s">
        <v>2628</v>
      </c>
      <c r="E520" s="39" t="s">
        <v>2280</v>
      </c>
      <c r="F520" s="39" t="s">
        <v>2281</v>
      </c>
      <c r="G520" s="39">
        <v>935008959</v>
      </c>
      <c r="H520" s="18">
        <v>45624</v>
      </c>
      <c r="I520" s="21">
        <v>0.72013888888888888</v>
      </c>
      <c r="J520" s="6" t="s">
        <v>373</v>
      </c>
      <c r="K520" s="15">
        <v>1</v>
      </c>
      <c r="L520" s="6" t="s">
        <v>398</v>
      </c>
      <c r="M520" s="6" t="s">
        <v>6</v>
      </c>
      <c r="N520" s="6" t="b">
        <f t="shared" si="55"/>
        <v>0</v>
      </c>
      <c r="O520" s="6" t="s">
        <v>3133</v>
      </c>
      <c r="P520" s="6">
        <v>307949</v>
      </c>
      <c r="Q520" s="6" t="s">
        <v>6</v>
      </c>
      <c r="R520" s="6" t="s">
        <v>3134</v>
      </c>
      <c r="S520" s="16">
        <f>IF(OR(H520&lt;=0, H520=""), "",
    IF(OR(J520="1X40 RF VACIO", J520="1X40 DRY VACIO"),
        IF(L520="CUSTODIA", 25000,
            IF(OR(L520="TRASPASO", L520="MOVIMIENTO"), 18000, "")
        ),
        IF(OR(J520="1X20 RF VACIO", J520="1X20 DRY VACIO", J520="ISOTANK"),
            IF(L520="CUSTODIA", 18000,
                IF(OR(L520="TRASPASO", L520="MOVIMIENTO"), 15000, "Error en tipo de acción")
            ),
            IF(AND(OR(J520="PALLET", J520="CAJON"), L520="CUSTODIA"),
                IF(M520="SI (XL)", 7000*K520,
                    IF(M520="SI (XXL)", 9000*K520,
                        IF(M520="SI (OTRO)", "", 5000*K520)
                    )
                ),
                IF(AND(OR(J520="PALLET", J520="CAJON"),OR(L520="TRASPASO", L520="MOVIMIENTO")),
                    IF(M520="SI (XL)", 5000*K520,
                        IF(M520="SI (XXL)", 7000*K520,
                            IF(M520="SI (OTRO)", "", 3500*K520)
                        )
                    ),
                    ""
                )
            )
        )
    )
)</f>
        <v>25000</v>
      </c>
      <c r="T520" s="6" t="s">
        <v>400</v>
      </c>
      <c r="U520" s="6" t="s">
        <v>1278</v>
      </c>
      <c r="V520" s="6" t="s">
        <v>2863</v>
      </c>
      <c r="W520" s="18">
        <v>45631</v>
      </c>
      <c r="X520" s="78">
        <v>0.77222222222222225</v>
      </c>
      <c r="Y520" s="6" t="s">
        <v>3135</v>
      </c>
      <c r="Z520" s="6" t="s">
        <v>3052</v>
      </c>
      <c r="AA520" s="6" t="s">
        <v>3044</v>
      </c>
      <c r="AB520" s="6">
        <v>983614640</v>
      </c>
      <c r="AC520" s="6">
        <f t="shared" si="50"/>
        <v>8</v>
      </c>
      <c r="AD520" s="17">
        <f t="shared" si="51"/>
        <v>31000</v>
      </c>
      <c r="AE520" s="6" t="s">
        <v>6</v>
      </c>
      <c r="AF520" s="17" t="str">
        <f t="shared" si="53"/>
        <v>NO APLICA</v>
      </c>
      <c r="AG520" s="6" t="s">
        <v>400</v>
      </c>
      <c r="AH520" s="39"/>
      <c r="AI520" s="22" t="s">
        <v>558</v>
      </c>
      <c r="AJ520" s="174" t="s">
        <v>492</v>
      </c>
    </row>
    <row r="521" spans="1:36" ht="15.45" customHeight="1">
      <c r="A521" s="170">
        <v>56747</v>
      </c>
      <c r="B521" s="8" t="s">
        <v>320</v>
      </c>
      <c r="C521" s="5" t="s">
        <v>321</v>
      </c>
      <c r="D521" s="39" t="s">
        <v>3136</v>
      </c>
      <c r="E521" s="6" t="s">
        <v>3137</v>
      </c>
      <c r="F521" s="6" t="s">
        <v>3138</v>
      </c>
      <c r="G521" s="6">
        <v>959084095</v>
      </c>
      <c r="H521" s="18">
        <v>45624</v>
      </c>
      <c r="I521" s="21">
        <v>0.72152777777777777</v>
      </c>
      <c r="J521" s="6" t="s">
        <v>373</v>
      </c>
      <c r="K521" s="15">
        <v>1</v>
      </c>
      <c r="L521" s="6" t="s">
        <v>398</v>
      </c>
      <c r="M521" s="6" t="s">
        <v>6</v>
      </c>
      <c r="N521" s="6" t="b">
        <f t="shared" si="55"/>
        <v>0</v>
      </c>
      <c r="O521" s="6" t="s">
        <v>3139</v>
      </c>
      <c r="P521" s="6">
        <v>3254375</v>
      </c>
      <c r="Q521" s="6" t="s">
        <v>6</v>
      </c>
      <c r="R521" s="6" t="s">
        <v>3140</v>
      </c>
      <c r="S521" s="16">
        <f>IF(OR(H521&lt;=0, H521=""), "",
    IF(OR(J521="1X40 RF VACIO", J521="1X40 DRY VACIO"),
        IF(L521="CUSTODIA", 25000,
            IF(OR(L521="TRASPASO", L521="MOVIMIENTO"), 18000, "")
        ),
        IF(OR(J521="1X20 RF VACIO", J521="1X20 DRY VACIO", J521="ISOTANK"),
            IF(L521="CUSTODIA", 18000,
                IF(OR(L521="TRASPASO", L521="MOVIMIENTO"), 15000, "Error en tipo de acción")
            ),
            IF(AND(OR(J521="PALLET", J521="CAJON"), L521="CUSTODIA"),
                IF(M521="SI (XL)", 7000*K521,
                    IF(M521="SI (XXL)", 9000*K521,
                        IF(M521="SI (OTRO)", "", 5000*K521)
                    )
                ),
                IF(AND(OR(J521="PALLET", J521="CAJON"),OR(L521="TRASPASO", L521="MOVIMIENTO")),
                    IF(M521="SI (XL)", 5000*K521,
                        IF(M521="SI (XXL)", 7000*K521,
                            IF(M521="SI (OTRO)", "", 3500*K521)
                        )
                    ),
                    ""
                )
            )
        )
    )
)</f>
        <v>25000</v>
      </c>
      <c r="T521" s="6" t="s">
        <v>400</v>
      </c>
      <c r="U521" s="6" t="s">
        <v>822</v>
      </c>
      <c r="V521" s="6" t="s">
        <v>3141</v>
      </c>
      <c r="W521" s="18">
        <v>45631</v>
      </c>
      <c r="X521" s="78">
        <v>0.8979166666666667</v>
      </c>
      <c r="Y521" s="6" t="s">
        <v>3142</v>
      </c>
      <c r="Z521" s="6" t="s">
        <v>727</v>
      </c>
      <c r="AA521" s="6" t="s">
        <v>728</v>
      </c>
      <c r="AB521" s="6">
        <v>992376903</v>
      </c>
      <c r="AC521" s="6">
        <f t="shared" si="50"/>
        <v>8</v>
      </c>
      <c r="AD521" s="17">
        <f t="shared" si="51"/>
        <v>31000</v>
      </c>
      <c r="AE521" s="6" t="s">
        <v>6</v>
      </c>
      <c r="AF521" s="17" t="str">
        <f t="shared" si="53"/>
        <v>NO APLICA</v>
      </c>
      <c r="AG521" s="6" t="s">
        <v>400</v>
      </c>
      <c r="AH521" s="39"/>
      <c r="AI521" s="22" t="s">
        <v>558</v>
      </c>
      <c r="AJ521" s="174" t="s">
        <v>492</v>
      </c>
    </row>
    <row r="522" spans="1:36" ht="15.45" customHeight="1">
      <c r="A522" s="170">
        <v>56748</v>
      </c>
      <c r="B522" s="8" t="s">
        <v>320</v>
      </c>
      <c r="C522" s="5" t="s">
        <v>321</v>
      </c>
      <c r="D522" s="39" t="s">
        <v>714</v>
      </c>
      <c r="E522" s="6" t="s">
        <v>715</v>
      </c>
      <c r="F522" s="6" t="s">
        <v>716</v>
      </c>
      <c r="G522" s="6">
        <v>995307942</v>
      </c>
      <c r="H522" s="18">
        <v>45624</v>
      </c>
      <c r="I522" s="21">
        <v>17.260000000000002</v>
      </c>
      <c r="J522" s="6" t="s">
        <v>373</v>
      </c>
      <c r="K522" s="15">
        <v>1</v>
      </c>
      <c r="L522" s="6" t="s">
        <v>398</v>
      </c>
      <c r="M522" s="6" t="s">
        <v>6</v>
      </c>
      <c r="N522" s="6" t="b">
        <f t="shared" si="55"/>
        <v>0</v>
      </c>
      <c r="O522" s="6" t="s">
        <v>3143</v>
      </c>
      <c r="P522" s="6">
        <v>3254405</v>
      </c>
      <c r="Q522" s="6" t="s">
        <v>6</v>
      </c>
      <c r="R522" s="6" t="s">
        <v>3144</v>
      </c>
      <c r="S522" s="16">
        <f>IF(OR(H523&lt;=0, H523=""), "",
    IF(OR(J522="1X40 RF VACIO", J522="1X40 DRY VACIO"),
        IF(L522="CUSTODIA", 25000,
            IF(OR(L522="TRASPASO", L522="MOVIMIENTO"), 18000, "")
        ),
        IF(OR(J522="1X20 RF VACIO", J522="1X20 DRY VACIO", J522="ISOTANK"),
            IF(L522="CUSTODIA", 18000,
                IF(OR(L522="TRASPASO", L522="MOVIMIENTO"), 15000, "Error en tipo de acción")
            ),
            IF(AND(OR(J522="PALLET", J522="CAJON"), L522="CUSTODIA"),
                IF(M522="SI (XL)", 7000*K522,
                    IF(M522="SI (XXL)", 9000*K522,
                        IF(M522="SI (OTRO)", "", 5000*K522)
                    )
                ),
                IF(AND(OR(J522="PALLET", J522="CAJON"),OR(L522="TRASPASO", L522="MOVIMIENTO")),
                    IF(M522="SI (XL)", 5000*K522,
                        IF(M522="SI (XXL)", 7000*K522,
                            IF(M522="SI (OTRO)", "", 3500*K522)
                        )
                    ),
                    ""
                )
            )
        )
    )
)</f>
        <v>25000</v>
      </c>
      <c r="T522" s="6" t="s">
        <v>400</v>
      </c>
      <c r="U522" s="6" t="s">
        <v>803</v>
      </c>
      <c r="V522" s="6" t="s">
        <v>3145</v>
      </c>
      <c r="W522" s="18">
        <v>45632</v>
      </c>
      <c r="X522" s="78">
        <v>0.41388888888888886</v>
      </c>
      <c r="Y522" s="6" t="s">
        <v>3146</v>
      </c>
      <c r="Z522" s="6" t="s">
        <v>747</v>
      </c>
      <c r="AA522" s="6" t="s">
        <v>748</v>
      </c>
      <c r="AB522" s="6">
        <v>993623791</v>
      </c>
      <c r="AC522" s="6">
        <f t="shared" si="50"/>
        <v>9</v>
      </c>
      <c r="AD522" s="17">
        <f t="shared" si="51"/>
        <v>36000</v>
      </c>
      <c r="AE522" s="6" t="s">
        <v>6</v>
      </c>
      <c r="AF522" s="17" t="str">
        <f t="shared" si="53"/>
        <v>NO APLICA</v>
      </c>
      <c r="AG522" s="6" t="s">
        <v>400</v>
      </c>
      <c r="AH522" s="39"/>
      <c r="AI522" s="22" t="s">
        <v>558</v>
      </c>
      <c r="AJ522" s="174" t="s">
        <v>492</v>
      </c>
    </row>
    <row r="523" spans="1:36" ht="15.45" customHeight="1">
      <c r="A523" s="170">
        <v>56749</v>
      </c>
      <c r="B523" s="8" t="s">
        <v>320</v>
      </c>
      <c r="C523" s="5" t="s">
        <v>321</v>
      </c>
      <c r="D523" s="39" t="s">
        <v>2501</v>
      </c>
      <c r="E523" s="6" t="s">
        <v>2502</v>
      </c>
      <c r="F523" s="6" t="s">
        <v>2503</v>
      </c>
      <c r="G523" s="6">
        <v>983262493</v>
      </c>
      <c r="H523" s="18">
        <v>45624</v>
      </c>
      <c r="I523" s="21">
        <v>0.72986111111111107</v>
      </c>
      <c r="J523" s="6" t="s">
        <v>373</v>
      </c>
      <c r="K523" s="15">
        <v>1</v>
      </c>
      <c r="L523" s="6" t="s">
        <v>398</v>
      </c>
      <c r="M523" s="6" t="s">
        <v>6</v>
      </c>
      <c r="N523" s="6" t="b">
        <f t="shared" si="55"/>
        <v>0</v>
      </c>
      <c r="O523" s="6" t="s">
        <v>3147</v>
      </c>
      <c r="P523" s="6">
        <v>307952</v>
      </c>
      <c r="Q523" s="6" t="s">
        <v>6</v>
      </c>
      <c r="R523" s="6" t="s">
        <v>3148</v>
      </c>
      <c r="S523" s="16">
        <v>25000</v>
      </c>
      <c r="T523" s="6" t="s">
        <v>400</v>
      </c>
      <c r="U523" s="6" t="s">
        <v>1278</v>
      </c>
      <c r="V523" s="6" t="s">
        <v>3149</v>
      </c>
      <c r="W523" s="18">
        <v>45631</v>
      </c>
      <c r="X523" s="78">
        <v>0.50972222222222219</v>
      </c>
      <c r="Y523" s="6" t="s">
        <v>3150</v>
      </c>
      <c r="Z523" s="6" t="s">
        <v>2209</v>
      </c>
      <c r="AA523" s="6" t="s">
        <v>2210</v>
      </c>
      <c r="AB523" s="6">
        <v>994454750</v>
      </c>
      <c r="AC523" s="6">
        <f t="shared" si="50"/>
        <v>8</v>
      </c>
      <c r="AD523" s="17">
        <f t="shared" si="51"/>
        <v>31000</v>
      </c>
      <c r="AE523" s="6" t="s">
        <v>6</v>
      </c>
      <c r="AF523" s="17" t="str">
        <f t="shared" si="53"/>
        <v>NO APLICA</v>
      </c>
      <c r="AG523" s="6" t="s">
        <v>400</v>
      </c>
      <c r="AH523" s="39"/>
      <c r="AI523" s="22" t="s">
        <v>558</v>
      </c>
      <c r="AJ523" s="174" t="s">
        <v>492</v>
      </c>
    </row>
    <row r="524" spans="1:36" ht="15.45" customHeight="1">
      <c r="A524" s="170">
        <v>56750</v>
      </c>
      <c r="B524" s="8" t="s">
        <v>320</v>
      </c>
      <c r="C524" s="5" t="s">
        <v>321</v>
      </c>
      <c r="D524" s="39" t="s">
        <v>2570</v>
      </c>
      <c r="E524" s="6" t="s">
        <v>2983</v>
      </c>
      <c r="F524" s="6" t="s">
        <v>2572</v>
      </c>
      <c r="G524" s="6">
        <v>955224797</v>
      </c>
      <c r="H524" s="18">
        <v>45624</v>
      </c>
      <c r="I524" s="21">
        <v>0.73124999999999996</v>
      </c>
      <c r="J524" s="6" t="s">
        <v>373</v>
      </c>
      <c r="K524" s="15">
        <v>1</v>
      </c>
      <c r="L524" s="6" t="s">
        <v>398</v>
      </c>
      <c r="M524" s="6" t="s">
        <v>6</v>
      </c>
      <c r="N524" s="6" t="b">
        <f t="shared" si="55"/>
        <v>0</v>
      </c>
      <c r="O524" s="6" t="s">
        <v>3151</v>
      </c>
      <c r="P524" s="6">
        <v>307950</v>
      </c>
      <c r="Q524" s="6" t="s">
        <v>6</v>
      </c>
      <c r="R524" s="6" t="s">
        <v>3152</v>
      </c>
      <c r="S524" s="16">
        <f t="shared" ref="S524:S543" si="56">IF(OR(H524&lt;=0, H524=""), "",
    IF(OR(J524="1X40 RF VACIO", J524="1X40 DRY VACIO"),
        IF(L524="CUSTODIA", 25000,
            IF(OR(L524="TRASPASO", L524="MOVIMIENTO"), 18000, "")
        ),
        IF(OR(J524="1X20 RF VACIO", J524="1X20 DRY VACIO", J524="ISOTANK"),
            IF(L524="CUSTODIA", 18000,
                IF(OR(L524="TRASPASO", L524="MOVIMIENTO"), 15000, "Error en tipo de acción")
            ),
            IF(AND(OR(J524="PALLET", J524="CAJON"), L524="CUSTODIA"),
                IF(M524="SI (XL)", 7000*K524,
                    IF(M524="SI (XXL)", 9000*K524,
                        IF(M524="SI (OTRO)", "", 5000*K524)
                    )
                ),
                IF(AND(OR(J524="PALLET", J524="CAJON"),OR(L524="TRASPASO", L524="MOVIMIENTO")),
                    IF(M524="SI (XL)", 5000*K524,
                        IF(M524="SI (XXL)", 7000*K524,
                            IF(M524="SI (OTRO)", "", 3500*K524)
                        )
                    ),
                    ""
                )
            )
        )
    )
)</f>
        <v>25000</v>
      </c>
      <c r="T524" s="6" t="s">
        <v>400</v>
      </c>
      <c r="U524" s="6" t="s">
        <v>1278</v>
      </c>
      <c r="V524" s="6" t="s">
        <v>3153</v>
      </c>
      <c r="W524" s="18">
        <v>45631</v>
      </c>
      <c r="X524" s="78">
        <v>0.5</v>
      </c>
      <c r="Y524" s="6" t="s">
        <v>761</v>
      </c>
      <c r="Z524" s="6" t="s">
        <v>3132</v>
      </c>
      <c r="AA524" s="6" t="s">
        <v>763</v>
      </c>
      <c r="AB524" s="6">
        <v>957796336</v>
      </c>
      <c r="AC524" s="6">
        <f t="shared" si="50"/>
        <v>8</v>
      </c>
      <c r="AD524" s="17">
        <f t="shared" si="51"/>
        <v>31000</v>
      </c>
      <c r="AE524" s="6" t="s">
        <v>6</v>
      </c>
      <c r="AF524" s="17" t="str">
        <f t="shared" si="53"/>
        <v>NO APLICA</v>
      </c>
      <c r="AG524" s="6" t="s">
        <v>400</v>
      </c>
      <c r="AH524" s="39"/>
      <c r="AI524" s="22" t="s">
        <v>558</v>
      </c>
      <c r="AJ524" s="174" t="s">
        <v>492</v>
      </c>
    </row>
    <row r="525" spans="1:36" ht="15.45" customHeight="1">
      <c r="A525" s="170">
        <v>56751</v>
      </c>
      <c r="B525" s="8" t="s">
        <v>320</v>
      </c>
      <c r="C525" s="5" t="s">
        <v>321</v>
      </c>
      <c r="D525" s="8" t="s">
        <v>2304</v>
      </c>
      <c r="E525" s="5" t="s">
        <v>1114</v>
      </c>
      <c r="F525" s="5" t="s">
        <v>1115</v>
      </c>
      <c r="G525" s="5">
        <v>926464737</v>
      </c>
      <c r="H525" s="18">
        <v>45624</v>
      </c>
      <c r="I525" s="21">
        <v>0.74236111111111114</v>
      </c>
      <c r="J525" s="6" t="s">
        <v>373</v>
      </c>
      <c r="K525" s="15">
        <v>1</v>
      </c>
      <c r="L525" s="6" t="s">
        <v>398</v>
      </c>
      <c r="M525" s="6" t="s">
        <v>6</v>
      </c>
      <c r="N525" s="6" t="b">
        <f t="shared" si="55"/>
        <v>0</v>
      </c>
      <c r="O525" s="6" t="s">
        <v>3154</v>
      </c>
      <c r="P525" s="6">
        <v>3254468</v>
      </c>
      <c r="Q525" s="6" t="s">
        <v>6</v>
      </c>
      <c r="R525" s="6" t="s">
        <v>3155</v>
      </c>
      <c r="S525" s="16">
        <f t="shared" si="56"/>
        <v>25000</v>
      </c>
      <c r="T525" s="6" t="s">
        <v>400</v>
      </c>
      <c r="U525" s="6" t="s">
        <v>822</v>
      </c>
      <c r="V525" s="6" t="s">
        <v>3156</v>
      </c>
      <c r="W525" s="18">
        <v>45631</v>
      </c>
      <c r="X525" s="78">
        <v>0.84791666666666665</v>
      </c>
      <c r="Y525" s="6" t="s">
        <v>3013</v>
      </c>
      <c r="Z525" s="6" t="s">
        <v>2502</v>
      </c>
      <c r="AA525" s="6" t="s">
        <v>2503</v>
      </c>
      <c r="AB525" s="6">
        <v>983262493</v>
      </c>
      <c r="AC525" s="6">
        <f t="shared" si="50"/>
        <v>8</v>
      </c>
      <c r="AD525" s="17">
        <f t="shared" si="51"/>
        <v>31000</v>
      </c>
      <c r="AE525" s="6" t="s">
        <v>6</v>
      </c>
      <c r="AF525" s="17" t="str">
        <f t="shared" si="53"/>
        <v>NO APLICA</v>
      </c>
      <c r="AG525" s="6" t="s">
        <v>400</v>
      </c>
      <c r="AH525" s="39"/>
      <c r="AI525" s="22" t="s">
        <v>558</v>
      </c>
      <c r="AJ525" s="174" t="s">
        <v>492</v>
      </c>
    </row>
    <row r="526" spans="1:36" ht="15.45" customHeight="1">
      <c r="A526" s="170">
        <v>56752</v>
      </c>
      <c r="B526" s="8" t="s">
        <v>320</v>
      </c>
      <c r="C526" s="5" t="s">
        <v>321</v>
      </c>
      <c r="D526" s="39" t="s">
        <v>2576</v>
      </c>
      <c r="E526" s="6" t="s">
        <v>2577</v>
      </c>
      <c r="F526" s="6" t="s">
        <v>2578</v>
      </c>
      <c r="G526" s="6">
        <v>947137523</v>
      </c>
      <c r="H526" s="18">
        <v>45624</v>
      </c>
      <c r="I526" s="21">
        <v>0.74305555555555558</v>
      </c>
      <c r="J526" s="6" t="s">
        <v>373</v>
      </c>
      <c r="K526" s="15">
        <v>1</v>
      </c>
      <c r="L526" s="6" t="s">
        <v>398</v>
      </c>
      <c r="M526" s="6" t="s">
        <v>6</v>
      </c>
      <c r="N526" s="6" t="b">
        <f t="shared" si="55"/>
        <v>0</v>
      </c>
      <c r="O526" s="6" t="s">
        <v>3157</v>
      </c>
      <c r="P526" s="6">
        <v>1224807</v>
      </c>
      <c r="Q526" s="6" t="s">
        <v>6</v>
      </c>
      <c r="R526" s="6" t="s">
        <v>3158</v>
      </c>
      <c r="S526" s="16">
        <f t="shared" si="56"/>
        <v>25000</v>
      </c>
      <c r="T526" s="6" t="s">
        <v>400</v>
      </c>
      <c r="U526" s="6" t="s">
        <v>803</v>
      </c>
      <c r="V526" s="6" t="s">
        <v>2788</v>
      </c>
      <c r="W526" s="18">
        <v>45632</v>
      </c>
      <c r="X526" s="78">
        <v>0.83402777777777781</v>
      </c>
      <c r="Y526" s="6" t="s">
        <v>587</v>
      </c>
      <c r="Z526" s="6" t="s">
        <v>588</v>
      </c>
      <c r="AA526" s="6" t="s">
        <v>589</v>
      </c>
      <c r="AB526" s="6">
        <v>966777388</v>
      </c>
      <c r="AC526" s="6">
        <f t="shared" si="50"/>
        <v>9</v>
      </c>
      <c r="AD526" s="17">
        <f t="shared" si="51"/>
        <v>36000</v>
      </c>
      <c r="AE526" s="6" t="s">
        <v>6</v>
      </c>
      <c r="AF526" s="17" t="str">
        <f t="shared" si="53"/>
        <v>NO APLICA</v>
      </c>
      <c r="AG526" s="6" t="s">
        <v>400</v>
      </c>
      <c r="AH526" s="39"/>
      <c r="AI526" s="22" t="s">
        <v>558</v>
      </c>
      <c r="AJ526" s="174" t="s">
        <v>492</v>
      </c>
    </row>
    <row r="527" spans="1:36" ht="15.45" customHeight="1">
      <c r="A527" s="170">
        <v>56753</v>
      </c>
      <c r="B527" s="8" t="s">
        <v>320</v>
      </c>
      <c r="C527" s="5" t="s">
        <v>321</v>
      </c>
      <c r="D527" s="4" t="s">
        <v>3006</v>
      </c>
      <c r="E527" s="3" t="s">
        <v>3007</v>
      </c>
      <c r="F527" s="3" t="s">
        <v>3008</v>
      </c>
      <c r="G527" s="3">
        <v>963996446</v>
      </c>
      <c r="H527" s="18">
        <v>45624</v>
      </c>
      <c r="I527" s="21">
        <v>0.74583333333333335</v>
      </c>
      <c r="J527" s="6" t="s">
        <v>373</v>
      </c>
      <c r="K527" s="15">
        <v>1</v>
      </c>
      <c r="L527" s="6" t="s">
        <v>398</v>
      </c>
      <c r="M527" s="6" t="s">
        <v>6</v>
      </c>
      <c r="N527" s="6" t="b">
        <f t="shared" si="55"/>
        <v>0</v>
      </c>
      <c r="O527" s="6" t="s">
        <v>3159</v>
      </c>
      <c r="P527" s="6">
        <v>3254475</v>
      </c>
      <c r="Q527" s="6" t="s">
        <v>6</v>
      </c>
      <c r="R527" s="6" t="s">
        <v>3160</v>
      </c>
      <c r="S527" s="16">
        <f t="shared" si="56"/>
        <v>25000</v>
      </c>
      <c r="T527" s="6" t="s">
        <v>400</v>
      </c>
      <c r="U527" s="6" t="s">
        <v>1278</v>
      </c>
      <c r="V527" s="6" t="s">
        <v>2788</v>
      </c>
      <c r="W527" s="18">
        <v>45631</v>
      </c>
      <c r="X527" s="78">
        <v>0.63888888888888884</v>
      </c>
      <c r="Y527" s="6" t="s">
        <v>3161</v>
      </c>
      <c r="Z527" s="6" t="s">
        <v>1114</v>
      </c>
      <c r="AA527" s="6" t="s">
        <v>1115</v>
      </c>
      <c r="AB527" s="6">
        <v>926464737</v>
      </c>
      <c r="AC527" s="6">
        <f t="shared" si="50"/>
        <v>8</v>
      </c>
      <c r="AD527" s="17">
        <f t="shared" si="51"/>
        <v>31000</v>
      </c>
      <c r="AE527" s="6" t="s">
        <v>6</v>
      </c>
      <c r="AF527" s="17" t="str">
        <f t="shared" si="53"/>
        <v>NO APLICA</v>
      </c>
      <c r="AG527" s="6" t="s">
        <v>400</v>
      </c>
      <c r="AH527" s="39"/>
      <c r="AI527" s="22" t="s">
        <v>558</v>
      </c>
      <c r="AJ527" s="174" t="s">
        <v>492</v>
      </c>
    </row>
    <row r="528" spans="1:36" ht="15.45" customHeight="1">
      <c r="A528" s="170">
        <v>56754</v>
      </c>
      <c r="B528" s="8" t="s">
        <v>320</v>
      </c>
      <c r="C528" s="5" t="s">
        <v>321</v>
      </c>
      <c r="D528" s="39" t="s">
        <v>1149</v>
      </c>
      <c r="E528" s="6" t="s">
        <v>1150</v>
      </c>
      <c r="F528" s="6" t="s">
        <v>1151</v>
      </c>
      <c r="G528" s="6">
        <v>984444429</v>
      </c>
      <c r="H528" s="18">
        <v>45624</v>
      </c>
      <c r="I528" s="21">
        <v>18.010000000000002</v>
      </c>
      <c r="J528" s="6" t="s">
        <v>373</v>
      </c>
      <c r="K528" s="15">
        <v>1</v>
      </c>
      <c r="L528" s="6" t="s">
        <v>398</v>
      </c>
      <c r="M528" s="6" t="s">
        <v>6</v>
      </c>
      <c r="N528" s="6" t="b">
        <f t="shared" si="55"/>
        <v>0</v>
      </c>
      <c r="O528" s="6" t="s">
        <v>3162</v>
      </c>
      <c r="P528" s="6">
        <v>3254481</v>
      </c>
      <c r="Q528" s="6" t="s">
        <v>6</v>
      </c>
      <c r="R528" s="6" t="s">
        <v>3163</v>
      </c>
      <c r="S528" s="16">
        <f t="shared" si="56"/>
        <v>25000</v>
      </c>
      <c r="T528" s="6" t="s">
        <v>400</v>
      </c>
      <c r="U528" s="6" t="s">
        <v>803</v>
      </c>
      <c r="V528" s="6" t="s">
        <v>2213</v>
      </c>
      <c r="W528" s="18">
        <v>45633</v>
      </c>
      <c r="X528" s="78">
        <v>0.42083333333333334</v>
      </c>
      <c r="Y528" s="6" t="s">
        <v>3161</v>
      </c>
      <c r="Z528" s="6" t="s">
        <v>3164</v>
      </c>
      <c r="AA528" s="6" t="s">
        <v>1488</v>
      </c>
      <c r="AB528" s="6">
        <v>961705412</v>
      </c>
      <c r="AC528" s="6">
        <f t="shared" si="50"/>
        <v>10</v>
      </c>
      <c r="AD528" s="17">
        <f t="shared" si="51"/>
        <v>41000</v>
      </c>
      <c r="AE528" s="6" t="s">
        <v>6</v>
      </c>
      <c r="AF528" s="17" t="str">
        <f t="shared" si="53"/>
        <v>NO APLICA</v>
      </c>
      <c r="AG528" s="6" t="s">
        <v>400</v>
      </c>
      <c r="AH528" s="39"/>
      <c r="AI528" s="22" t="s">
        <v>558</v>
      </c>
      <c r="AJ528" s="174" t="s">
        <v>492</v>
      </c>
    </row>
    <row r="529" spans="1:36" ht="15.45" customHeight="1">
      <c r="A529" s="170">
        <v>56755</v>
      </c>
      <c r="B529" s="8" t="s">
        <v>320</v>
      </c>
      <c r="C529" s="5" t="s">
        <v>321</v>
      </c>
      <c r="D529" s="39" t="s">
        <v>597</v>
      </c>
      <c r="E529" s="6" t="s">
        <v>3009</v>
      </c>
      <c r="F529" s="6" t="s">
        <v>599</v>
      </c>
      <c r="G529" s="6">
        <v>974764518</v>
      </c>
      <c r="H529" s="18">
        <v>45624</v>
      </c>
      <c r="I529" s="21">
        <v>18.05</v>
      </c>
      <c r="J529" s="6" t="s">
        <v>373</v>
      </c>
      <c r="K529" s="15">
        <v>1</v>
      </c>
      <c r="L529" s="6" t="s">
        <v>398</v>
      </c>
      <c r="M529" s="6" t="s">
        <v>6</v>
      </c>
      <c r="N529" s="6" t="b">
        <f t="shared" si="55"/>
        <v>0</v>
      </c>
      <c r="O529" s="6" t="s">
        <v>3165</v>
      </c>
      <c r="P529" s="6">
        <v>3254479</v>
      </c>
      <c r="Q529" s="6" t="s">
        <v>6</v>
      </c>
      <c r="R529" s="6" t="s">
        <v>3166</v>
      </c>
      <c r="S529" s="16">
        <f t="shared" si="56"/>
        <v>25000</v>
      </c>
      <c r="T529" s="6" t="s">
        <v>400</v>
      </c>
      <c r="U529" s="6" t="s">
        <v>1278</v>
      </c>
      <c r="V529" s="6" t="s">
        <v>3167</v>
      </c>
      <c r="W529" s="18">
        <v>45631</v>
      </c>
      <c r="X529" s="78">
        <v>0.625</v>
      </c>
      <c r="Y529" s="6" t="s">
        <v>578</v>
      </c>
      <c r="Z529" s="6" t="s">
        <v>579</v>
      </c>
      <c r="AA529" s="6" t="s">
        <v>580</v>
      </c>
      <c r="AB529" s="6">
        <v>992200094</v>
      </c>
      <c r="AC529" s="6">
        <f t="shared" si="50"/>
        <v>8</v>
      </c>
      <c r="AD529" s="17">
        <f t="shared" si="51"/>
        <v>31000</v>
      </c>
      <c r="AE529" s="6" t="s">
        <v>6</v>
      </c>
      <c r="AF529" s="17" t="str">
        <f t="shared" si="53"/>
        <v>NO APLICA</v>
      </c>
      <c r="AG529" s="6" t="s">
        <v>400</v>
      </c>
      <c r="AH529" s="39"/>
      <c r="AI529" s="22" t="s">
        <v>558</v>
      </c>
      <c r="AJ529" s="174" t="s">
        <v>492</v>
      </c>
    </row>
    <row r="530" spans="1:36" ht="15.45" customHeight="1">
      <c r="A530" s="170">
        <v>56756</v>
      </c>
      <c r="B530" s="8" t="s">
        <v>320</v>
      </c>
      <c r="C530" s="5" t="s">
        <v>321</v>
      </c>
      <c r="D530" s="4" t="s">
        <v>1502</v>
      </c>
      <c r="E530" s="3" t="s">
        <v>1503</v>
      </c>
      <c r="F530" s="3" t="s">
        <v>1504</v>
      </c>
      <c r="G530" s="3">
        <v>974309634</v>
      </c>
      <c r="H530" s="18">
        <v>45624</v>
      </c>
      <c r="I530" s="21">
        <v>18.079999999999998</v>
      </c>
      <c r="J530" s="6" t="s">
        <v>373</v>
      </c>
      <c r="K530" s="15">
        <v>1</v>
      </c>
      <c r="L530" s="6" t="s">
        <v>398</v>
      </c>
      <c r="M530" s="6" t="s">
        <v>6</v>
      </c>
      <c r="N530" s="6" t="b">
        <f t="shared" si="55"/>
        <v>0</v>
      </c>
      <c r="O530" s="6" t="s">
        <v>3168</v>
      </c>
      <c r="P530" s="6">
        <v>1224812</v>
      </c>
      <c r="Q530" s="6" t="s">
        <v>6</v>
      </c>
      <c r="R530" s="6" t="s">
        <v>3169</v>
      </c>
      <c r="S530" s="16">
        <f t="shared" si="56"/>
        <v>25000</v>
      </c>
      <c r="T530" s="6" t="s">
        <v>400</v>
      </c>
      <c r="U530" s="6" t="s">
        <v>822</v>
      </c>
      <c r="V530" s="6" t="s">
        <v>2213</v>
      </c>
      <c r="W530" s="18">
        <v>45632</v>
      </c>
      <c r="X530" s="78">
        <v>0.93958333333333333</v>
      </c>
      <c r="Y530" s="6" t="s">
        <v>3170</v>
      </c>
      <c r="Z530" s="6" t="s">
        <v>3171</v>
      </c>
      <c r="AA530" s="6" t="s">
        <v>722</v>
      </c>
      <c r="AB530" s="6">
        <v>997177590</v>
      </c>
      <c r="AC530" s="6">
        <f t="shared" si="50"/>
        <v>9</v>
      </c>
      <c r="AD530" s="17">
        <f t="shared" si="51"/>
        <v>36000</v>
      </c>
      <c r="AE530" s="6" t="s">
        <v>6</v>
      </c>
      <c r="AF530" s="17" t="str">
        <f t="shared" si="53"/>
        <v>NO APLICA</v>
      </c>
      <c r="AG530" s="6" t="s">
        <v>400</v>
      </c>
      <c r="AH530" s="39"/>
      <c r="AI530" s="22" t="s">
        <v>558</v>
      </c>
      <c r="AJ530" s="174" t="s">
        <v>492</v>
      </c>
    </row>
    <row r="531" spans="1:36" ht="15.45" customHeight="1">
      <c r="A531" s="170">
        <v>56757</v>
      </c>
      <c r="B531" s="8" t="s">
        <v>320</v>
      </c>
      <c r="C531" s="5" t="s">
        <v>321</v>
      </c>
      <c r="D531" s="39" t="s">
        <v>1228</v>
      </c>
      <c r="E531" s="6" t="s">
        <v>1229</v>
      </c>
      <c r="F531" s="6" t="s">
        <v>1980</v>
      </c>
      <c r="G531" s="6">
        <v>973591252</v>
      </c>
      <c r="H531" s="18">
        <v>45624</v>
      </c>
      <c r="I531" s="21">
        <v>0.7680555555555556</v>
      </c>
      <c r="J531" s="6" t="s">
        <v>373</v>
      </c>
      <c r="K531" s="15">
        <v>1</v>
      </c>
      <c r="L531" s="6" t="s">
        <v>398</v>
      </c>
      <c r="M531" s="6" t="s">
        <v>6</v>
      </c>
      <c r="N531" s="6" t="b">
        <f t="shared" si="55"/>
        <v>0</v>
      </c>
      <c r="O531" s="6" t="s">
        <v>3172</v>
      </c>
      <c r="P531" s="6">
        <v>12248184</v>
      </c>
      <c r="Q531" s="6" t="s">
        <v>6</v>
      </c>
      <c r="R531" s="6" t="s">
        <v>3173</v>
      </c>
      <c r="S531" s="16">
        <f t="shared" si="56"/>
        <v>25000</v>
      </c>
      <c r="T531" s="6" t="s">
        <v>400</v>
      </c>
      <c r="U531" s="6" t="s">
        <v>822</v>
      </c>
      <c r="V531" s="6" t="s">
        <v>3167</v>
      </c>
      <c r="W531" s="18">
        <v>45632</v>
      </c>
      <c r="X531" s="78">
        <v>0.9555555555555556</v>
      </c>
      <c r="Y531" s="6" t="s">
        <v>2304</v>
      </c>
      <c r="Z531" s="6" t="s">
        <v>1114</v>
      </c>
      <c r="AA531" s="6" t="s">
        <v>1115</v>
      </c>
      <c r="AB531" s="6">
        <v>926464737</v>
      </c>
      <c r="AC531" s="6">
        <f t="shared" si="50"/>
        <v>9</v>
      </c>
      <c r="AD531" s="17">
        <f t="shared" si="51"/>
        <v>36000</v>
      </c>
      <c r="AE531" s="6" t="s">
        <v>6</v>
      </c>
      <c r="AF531" s="17" t="str">
        <f t="shared" si="53"/>
        <v>NO APLICA</v>
      </c>
      <c r="AG531" s="6" t="s">
        <v>400</v>
      </c>
      <c r="AH531" s="39"/>
      <c r="AI531" s="22" t="s">
        <v>558</v>
      </c>
      <c r="AJ531" s="174" t="s">
        <v>492</v>
      </c>
    </row>
    <row r="532" spans="1:36" ht="15.45" customHeight="1">
      <c r="A532" s="170">
        <v>56758</v>
      </c>
      <c r="B532" s="8" t="s">
        <v>320</v>
      </c>
      <c r="C532" s="5" t="s">
        <v>321</v>
      </c>
      <c r="D532" s="8" t="s">
        <v>737</v>
      </c>
      <c r="E532" s="5" t="s">
        <v>738</v>
      </c>
      <c r="F532" s="5" t="s">
        <v>739</v>
      </c>
      <c r="G532" s="5">
        <v>973639638</v>
      </c>
      <c r="H532" s="18">
        <v>45624</v>
      </c>
      <c r="I532" s="21">
        <v>0.77013888888888893</v>
      </c>
      <c r="J532" s="6" t="s">
        <v>373</v>
      </c>
      <c r="K532" s="15">
        <v>1</v>
      </c>
      <c r="L532" s="6" t="s">
        <v>398</v>
      </c>
      <c r="M532" s="6" t="s">
        <v>6</v>
      </c>
      <c r="N532" s="6" t="b">
        <f t="shared" si="55"/>
        <v>0</v>
      </c>
      <c r="O532" s="6" t="s">
        <v>3174</v>
      </c>
      <c r="P532" s="6">
        <v>1224818</v>
      </c>
      <c r="Q532" s="6" t="s">
        <v>6</v>
      </c>
      <c r="R532" s="6" t="s">
        <v>3175</v>
      </c>
      <c r="S532" s="16">
        <f t="shared" si="56"/>
        <v>25000</v>
      </c>
      <c r="T532" s="6" t="s">
        <v>400</v>
      </c>
      <c r="U532" s="6" t="s">
        <v>822</v>
      </c>
      <c r="V532" s="6" t="s">
        <v>3176</v>
      </c>
      <c r="W532" s="18">
        <v>45632</v>
      </c>
      <c r="X532" s="78">
        <v>0.86805555555555558</v>
      </c>
      <c r="Y532" s="6" t="s">
        <v>2602</v>
      </c>
      <c r="Z532" s="6" t="s">
        <v>2603</v>
      </c>
      <c r="AA532" s="6" t="s">
        <v>2249</v>
      </c>
      <c r="AB532" s="6">
        <v>989385797</v>
      </c>
      <c r="AC532" s="6">
        <f t="shared" si="50"/>
        <v>9</v>
      </c>
      <c r="AD532" s="17">
        <f t="shared" si="51"/>
        <v>36000</v>
      </c>
      <c r="AE532" s="6" t="s">
        <v>6</v>
      </c>
      <c r="AF532" s="17" t="str">
        <f t="shared" si="53"/>
        <v>NO APLICA</v>
      </c>
      <c r="AG532" s="6" t="s">
        <v>400</v>
      </c>
      <c r="AH532" s="39"/>
      <c r="AI532" s="22" t="s">
        <v>558</v>
      </c>
      <c r="AJ532" s="174" t="s">
        <v>492</v>
      </c>
    </row>
    <row r="533" spans="1:36" ht="15.45" customHeight="1">
      <c r="A533" s="170">
        <v>56760</v>
      </c>
      <c r="B533" s="8" t="s">
        <v>320</v>
      </c>
      <c r="C533" s="5" t="s">
        <v>321</v>
      </c>
      <c r="D533" s="8" t="s">
        <v>3002</v>
      </c>
      <c r="E533" s="5" t="s">
        <v>579</v>
      </c>
      <c r="F533" s="5" t="s">
        <v>580</v>
      </c>
      <c r="G533" s="5">
        <v>992200094</v>
      </c>
      <c r="H533" s="18">
        <v>45624</v>
      </c>
      <c r="I533" s="21">
        <v>0.78055555555555556</v>
      </c>
      <c r="J533" s="6" t="s">
        <v>373</v>
      </c>
      <c r="K533" s="15">
        <v>1</v>
      </c>
      <c r="L533" s="6" t="s">
        <v>398</v>
      </c>
      <c r="M533" s="6" t="s">
        <v>6</v>
      </c>
      <c r="N533" s="6" t="b">
        <f t="shared" si="55"/>
        <v>0</v>
      </c>
      <c r="O533" s="6" t="s">
        <v>3177</v>
      </c>
      <c r="P533" s="6">
        <v>1224819</v>
      </c>
      <c r="Q533" s="6" t="s">
        <v>6</v>
      </c>
      <c r="R533" s="6" t="s">
        <v>3178</v>
      </c>
      <c r="S533" s="16">
        <f t="shared" si="56"/>
        <v>25000</v>
      </c>
      <c r="T533" s="6" t="s">
        <v>400</v>
      </c>
      <c r="U533" s="6" t="s">
        <v>822</v>
      </c>
      <c r="V533" s="6" t="s">
        <v>3167</v>
      </c>
      <c r="W533" s="18">
        <v>45632</v>
      </c>
      <c r="X533" s="78">
        <v>0.84652777777777777</v>
      </c>
      <c r="Y533" s="6" t="s">
        <v>3002</v>
      </c>
      <c r="Z533" s="6" t="s">
        <v>579</v>
      </c>
      <c r="AA533" s="6" t="s">
        <v>580</v>
      </c>
      <c r="AB533" s="6">
        <v>992200094</v>
      </c>
      <c r="AC533" s="6">
        <f t="shared" si="50"/>
        <v>9</v>
      </c>
      <c r="AD533" s="17">
        <f t="shared" si="51"/>
        <v>36000</v>
      </c>
      <c r="AE533" s="6" t="s">
        <v>6</v>
      </c>
      <c r="AF533" s="17" t="str">
        <f t="shared" si="53"/>
        <v>NO APLICA</v>
      </c>
      <c r="AG533" s="6" t="s">
        <v>400</v>
      </c>
      <c r="AH533" s="39"/>
      <c r="AI533" s="22" t="s">
        <v>558</v>
      </c>
      <c r="AJ533" s="174" t="s">
        <v>492</v>
      </c>
    </row>
    <row r="534" spans="1:36" ht="15.45" customHeight="1">
      <c r="A534" s="170">
        <v>56762</v>
      </c>
      <c r="B534" s="39" t="s">
        <v>61</v>
      </c>
      <c r="C534" s="4" t="s">
        <v>62</v>
      </c>
      <c r="D534" s="39" t="s">
        <v>3179</v>
      </c>
      <c r="E534" s="6" t="s">
        <v>508</v>
      </c>
      <c r="F534" s="6" t="s">
        <v>509</v>
      </c>
      <c r="G534" s="6">
        <v>923830541</v>
      </c>
      <c r="H534" s="18">
        <v>45624</v>
      </c>
      <c r="I534" s="21">
        <v>0.80486111111111114</v>
      </c>
      <c r="J534" s="6" t="s">
        <v>373</v>
      </c>
      <c r="K534" s="15">
        <v>1</v>
      </c>
      <c r="L534" s="6" t="s">
        <v>398</v>
      </c>
      <c r="M534" s="6" t="s">
        <v>6</v>
      </c>
      <c r="N534" s="6" t="b">
        <f t="shared" si="55"/>
        <v>0</v>
      </c>
      <c r="O534" s="6" t="s">
        <v>3180</v>
      </c>
      <c r="P534" s="6">
        <v>24784931</v>
      </c>
      <c r="Q534" s="6" t="s">
        <v>6</v>
      </c>
      <c r="R534" s="6" t="s">
        <v>3181</v>
      </c>
      <c r="S534" s="16">
        <f t="shared" si="56"/>
        <v>25000</v>
      </c>
      <c r="T534" s="6" t="s">
        <v>400</v>
      </c>
      <c r="U534" s="6" t="s">
        <v>1278</v>
      </c>
      <c r="V534" s="6" t="s">
        <v>3182</v>
      </c>
      <c r="W534" s="18">
        <v>45631</v>
      </c>
      <c r="X534" s="78">
        <v>0.45902777777777776</v>
      </c>
      <c r="Y534" s="6" t="s">
        <v>2801</v>
      </c>
      <c r="Z534" s="6" t="s">
        <v>2802</v>
      </c>
      <c r="AA534" s="6" t="s">
        <v>2803</v>
      </c>
      <c r="AB534" s="6">
        <v>923830541</v>
      </c>
      <c r="AC534" s="6">
        <f t="shared" si="50"/>
        <v>8</v>
      </c>
      <c r="AD534" s="17">
        <f t="shared" si="51"/>
        <v>31000</v>
      </c>
      <c r="AE534" s="6" t="s">
        <v>6</v>
      </c>
      <c r="AF534" s="17" t="str">
        <f t="shared" si="53"/>
        <v>NO APLICA</v>
      </c>
      <c r="AG534" s="6" t="s">
        <v>1874</v>
      </c>
      <c r="AH534" s="39" t="s">
        <v>3183</v>
      </c>
      <c r="AI534" s="22" t="s">
        <v>2805</v>
      </c>
      <c r="AJ534" s="174" t="s">
        <v>492</v>
      </c>
    </row>
    <row r="535" spans="1:36" ht="15.45" customHeight="1">
      <c r="A535" s="170">
        <v>56763</v>
      </c>
      <c r="B535" s="8" t="s">
        <v>320</v>
      </c>
      <c r="C535" s="5" t="s">
        <v>321</v>
      </c>
      <c r="D535" s="39" t="s">
        <v>2247</v>
      </c>
      <c r="E535" s="6" t="s">
        <v>2806</v>
      </c>
      <c r="F535" s="6" t="s">
        <v>2249</v>
      </c>
      <c r="G535" s="6">
        <v>989385797</v>
      </c>
      <c r="H535" s="18">
        <v>45624</v>
      </c>
      <c r="I535" s="21">
        <v>0.80625000000000002</v>
      </c>
      <c r="J535" s="6" t="s">
        <v>373</v>
      </c>
      <c r="K535" s="15">
        <v>1</v>
      </c>
      <c r="L535" s="6" t="s">
        <v>398</v>
      </c>
      <c r="M535" s="6" t="s">
        <v>6</v>
      </c>
      <c r="N535" s="6" t="b">
        <f t="shared" si="55"/>
        <v>0</v>
      </c>
      <c r="O535" s="6" t="s">
        <v>3184</v>
      </c>
      <c r="P535" s="6">
        <v>3254630</v>
      </c>
      <c r="Q535" s="6" t="s">
        <v>6</v>
      </c>
      <c r="R535" s="6" t="s">
        <v>3185</v>
      </c>
      <c r="S535" s="16">
        <f t="shared" si="56"/>
        <v>25000</v>
      </c>
      <c r="T535" s="6" t="s">
        <v>400</v>
      </c>
      <c r="U535" s="6" t="s">
        <v>803</v>
      </c>
      <c r="V535" s="6" t="s">
        <v>3186</v>
      </c>
      <c r="W535" s="18">
        <v>45633</v>
      </c>
      <c r="X535" s="78">
        <v>0.45347222222222222</v>
      </c>
      <c r="Y535" s="6" t="s">
        <v>3187</v>
      </c>
      <c r="Z535" s="6" t="s">
        <v>1150</v>
      </c>
      <c r="AA535" s="6" t="s">
        <v>1151</v>
      </c>
      <c r="AB535" s="6">
        <v>984444429</v>
      </c>
      <c r="AC535" s="6">
        <f t="shared" ref="AC535:AC598" si="57">IF(AND(W535&lt;&gt;"",H535&lt;&gt;"",ISNUMBER(W535-H535)),W535-H535+1,"")</f>
        <v>10</v>
      </c>
      <c r="AD535" s="17">
        <f t="shared" ref="AD535:AD585" si="58">IF(AC535&lt;=0, "ERROR EN DÍA DE SALIDA",
    IF(AC535="", "",
        IF(OR(J535="1X40 RF VACIO", J535="1X40 DRY VACIO"),
            IF(L535="CUSTODIA",
                IF(AC535&lt;=5, 25000,
                    IF(AC535&gt;5, IF(AC535&lt;=8, 25000 + 2000*(AC535 - 5), 31000 + 5000*(AC535-8)), "")
                ),
                IF(OR(L535="TRASPASO",L535="MOVIMIENTO"), 18000, "")
            ),
            IF(OR(J535="1X20 RF VACIO", J535="1X20 DRY VACIO", J535="ISOTANK"),
                IF(L535="CUSTODIA",
                    IF(AC535&lt;=5, 18000,
                        IF(AC535&gt;5, IF(AC535&lt;=8, 18000 + 2000*(AC535 - 5), 24000 + 5000*(AC535-8)), "")
                    ),
                    IF(OR(L535="TRASPASO",L535="MOVIMIENTO"), 15000, "Error en tipo de acción")
                ),
                IF(AND(OR(J535="PALLET", J535="CAJON"), L535="CUSTODIA", AC535&lt;=5),
                    IF(M535="SI (XL)", 7000*K535,
                        IF(M535="SI (XXL)", 9000*K535, 5000*K535)
                    ),
                    IF(AND(OR(J535="PALLET", J535="CAJON"), L535="CUSTODIA", AC535&gt;5),
                        IF(M535="SI (XL)", (7000 + 1000*(AC535 - 5))*K535,
                            IF(M535="SI (XXL)", (9000 + 1000*(AC535 - 5))*K535, (5000 + 1000*(AC535 - 5))*K535)
                        ),
                        IF(AND(OR(J535="PALLET", J535="CAJON"),OR(L535="TRASPASO",L535="MOVIMIENTO")),
                            IF(M535="SI (XL)", 5000*K535,
                                IF(M535="SI (XXL)", 7000*K535, 3500*K535)
                            ),
                            ""
                        )
                    )
                )
            )
        )
    )
)</f>
        <v>41000</v>
      </c>
      <c r="AE535" s="6" t="s">
        <v>6</v>
      </c>
      <c r="AF535" s="17" t="str">
        <f t="shared" si="53"/>
        <v>NO APLICA</v>
      </c>
      <c r="AG535" s="6" t="s">
        <v>400</v>
      </c>
      <c r="AH535" s="39"/>
      <c r="AI535" s="22" t="s">
        <v>558</v>
      </c>
      <c r="AJ535" s="174" t="s">
        <v>492</v>
      </c>
    </row>
    <row r="536" spans="1:36" ht="15.45" customHeight="1">
      <c r="A536" s="170">
        <v>56764</v>
      </c>
      <c r="B536" s="8" t="s">
        <v>320</v>
      </c>
      <c r="C536" s="5" t="s">
        <v>321</v>
      </c>
      <c r="D536" s="46" t="s">
        <v>726</v>
      </c>
      <c r="E536" s="27" t="s">
        <v>727</v>
      </c>
      <c r="F536" s="33" t="s">
        <v>728</v>
      </c>
      <c r="G536" s="27">
        <v>92376903</v>
      </c>
      <c r="H536" s="18">
        <v>45624</v>
      </c>
      <c r="I536" s="21">
        <v>0.80902777777777779</v>
      </c>
      <c r="J536" s="6" t="s">
        <v>373</v>
      </c>
      <c r="K536" s="15">
        <v>1</v>
      </c>
      <c r="L536" s="6" t="s">
        <v>398</v>
      </c>
      <c r="M536" s="6" t="s">
        <v>6</v>
      </c>
      <c r="N536" s="6" t="b">
        <f t="shared" si="55"/>
        <v>0</v>
      </c>
      <c r="O536" s="6" t="s">
        <v>3188</v>
      </c>
      <c r="P536" s="6">
        <v>3254648</v>
      </c>
      <c r="Q536" s="6" t="s">
        <v>6</v>
      </c>
      <c r="R536" s="6" t="s">
        <v>3189</v>
      </c>
      <c r="S536" s="16">
        <f t="shared" si="56"/>
        <v>25000</v>
      </c>
      <c r="T536" s="6" t="s">
        <v>400</v>
      </c>
      <c r="U536" s="6" t="s">
        <v>803</v>
      </c>
      <c r="V536" s="6" t="s">
        <v>3022</v>
      </c>
      <c r="W536" s="18">
        <v>45632</v>
      </c>
      <c r="X536" s="78">
        <v>0.73124999999999996</v>
      </c>
      <c r="Y536" s="6" t="s">
        <v>3006</v>
      </c>
      <c r="Z536" s="6" t="s">
        <v>3007</v>
      </c>
      <c r="AA536" s="6" t="s">
        <v>3008</v>
      </c>
      <c r="AB536" s="6">
        <v>96399644</v>
      </c>
      <c r="AC536" s="6">
        <f t="shared" si="57"/>
        <v>9</v>
      </c>
      <c r="AD536" s="17">
        <f t="shared" si="58"/>
        <v>36000</v>
      </c>
      <c r="AE536" s="6" t="s">
        <v>6</v>
      </c>
      <c r="AF536" s="17" t="str">
        <f t="shared" si="53"/>
        <v>NO APLICA</v>
      </c>
      <c r="AG536" s="6" t="s">
        <v>400</v>
      </c>
      <c r="AH536" s="39"/>
      <c r="AI536" s="22" t="s">
        <v>558</v>
      </c>
      <c r="AJ536" s="174" t="s">
        <v>492</v>
      </c>
    </row>
    <row r="537" spans="1:36" ht="15.45" customHeight="1">
      <c r="A537" s="170">
        <v>56766</v>
      </c>
      <c r="B537" s="8" t="s">
        <v>320</v>
      </c>
      <c r="C537" s="5" t="s">
        <v>321</v>
      </c>
      <c r="D537" s="39" t="s">
        <v>1467</v>
      </c>
      <c r="E537" s="6" t="s">
        <v>1468</v>
      </c>
      <c r="F537" s="6" t="s">
        <v>1469</v>
      </c>
      <c r="G537" s="6">
        <v>965345656</v>
      </c>
      <c r="H537" s="18">
        <v>45624</v>
      </c>
      <c r="I537" s="21">
        <v>0.8208333333333333</v>
      </c>
      <c r="J537" s="6" t="s">
        <v>373</v>
      </c>
      <c r="K537" s="15">
        <v>1</v>
      </c>
      <c r="L537" s="6" t="s">
        <v>398</v>
      </c>
      <c r="M537" s="6" t="s">
        <v>6</v>
      </c>
      <c r="N537" s="6" t="b">
        <f t="shared" si="55"/>
        <v>0</v>
      </c>
      <c r="O537" s="6" t="s">
        <v>3190</v>
      </c>
      <c r="P537" s="6">
        <v>3254671</v>
      </c>
      <c r="Q537" s="6" t="s">
        <v>6</v>
      </c>
      <c r="R537" s="6" t="s">
        <v>3191</v>
      </c>
      <c r="S537" s="16">
        <f t="shared" si="56"/>
        <v>25000</v>
      </c>
      <c r="T537" s="6" t="s">
        <v>400</v>
      </c>
      <c r="U537" s="6" t="s">
        <v>803</v>
      </c>
      <c r="V537" s="6" t="s">
        <v>3192</v>
      </c>
      <c r="W537" s="18">
        <v>45632</v>
      </c>
      <c r="X537" s="78">
        <v>0.57430555555555551</v>
      </c>
      <c r="Y537" s="6" t="s">
        <v>3193</v>
      </c>
      <c r="Z537" s="6" t="s">
        <v>3194</v>
      </c>
      <c r="AA537" s="6" t="s">
        <v>2578</v>
      </c>
      <c r="AB537" s="6">
        <v>991266126</v>
      </c>
      <c r="AC537" s="6">
        <f t="shared" si="57"/>
        <v>9</v>
      </c>
      <c r="AD537" s="17">
        <f t="shared" si="58"/>
        <v>36000</v>
      </c>
      <c r="AE537" s="6" t="s">
        <v>6</v>
      </c>
      <c r="AF537" s="17" t="str">
        <f t="shared" si="53"/>
        <v>NO APLICA</v>
      </c>
      <c r="AG537" s="6" t="s">
        <v>400</v>
      </c>
      <c r="AH537" s="39"/>
      <c r="AI537" s="22" t="s">
        <v>558</v>
      </c>
      <c r="AJ537" s="174" t="s">
        <v>492</v>
      </c>
    </row>
    <row r="538" spans="1:36" ht="15.45" customHeight="1">
      <c r="A538" s="170">
        <v>56770</v>
      </c>
      <c r="B538" s="8" t="s">
        <v>320</v>
      </c>
      <c r="C538" s="5" t="s">
        <v>321</v>
      </c>
      <c r="D538" s="39" t="s">
        <v>3195</v>
      </c>
      <c r="E538" s="6" t="s">
        <v>1958</v>
      </c>
      <c r="F538" s="6" t="s">
        <v>1959</v>
      </c>
      <c r="G538" s="6">
        <v>964882975</v>
      </c>
      <c r="H538" s="18">
        <v>45624</v>
      </c>
      <c r="I538" s="21">
        <v>0.99861111111111112</v>
      </c>
      <c r="J538" s="6" t="s">
        <v>373</v>
      </c>
      <c r="K538" s="15">
        <v>1</v>
      </c>
      <c r="L538" s="6" t="s">
        <v>398</v>
      </c>
      <c r="M538" s="6" t="s">
        <v>6</v>
      </c>
      <c r="N538" s="6" t="b">
        <f t="shared" si="55"/>
        <v>0</v>
      </c>
      <c r="O538" s="6" t="s">
        <v>3196</v>
      </c>
      <c r="P538" s="6">
        <v>1224800</v>
      </c>
      <c r="Q538" s="6" t="s">
        <v>6</v>
      </c>
      <c r="R538" s="6" t="s">
        <v>3197</v>
      </c>
      <c r="S538" s="16">
        <f t="shared" si="56"/>
        <v>25000</v>
      </c>
      <c r="T538" s="6" t="s">
        <v>400</v>
      </c>
      <c r="U538" s="6" t="s">
        <v>1953</v>
      </c>
      <c r="V538" s="6" t="s">
        <v>3072</v>
      </c>
      <c r="W538" s="18">
        <v>45632</v>
      </c>
      <c r="X538" s="78">
        <v>1.5972222222222221E-2</v>
      </c>
      <c r="Y538" s="6" t="s">
        <v>3198</v>
      </c>
      <c r="Z538" s="6" t="s">
        <v>2266</v>
      </c>
      <c r="AA538" s="6" t="s">
        <v>2267</v>
      </c>
      <c r="AB538" s="6">
        <v>953698058</v>
      </c>
      <c r="AC538" s="6">
        <f t="shared" si="57"/>
        <v>9</v>
      </c>
      <c r="AD538" s="17">
        <f t="shared" si="58"/>
        <v>36000</v>
      </c>
      <c r="AE538" s="6" t="s">
        <v>6</v>
      </c>
      <c r="AF538" s="17" t="str">
        <f t="shared" si="53"/>
        <v>NO APLICA</v>
      </c>
      <c r="AG538" s="6" t="s">
        <v>400</v>
      </c>
      <c r="AH538" s="39"/>
      <c r="AI538" s="22" t="s">
        <v>558</v>
      </c>
      <c r="AJ538" s="174" t="s">
        <v>492</v>
      </c>
    </row>
    <row r="539" spans="1:36" ht="15.45" customHeight="1">
      <c r="A539" s="170">
        <v>56772</v>
      </c>
      <c r="B539" s="4" t="s">
        <v>223</v>
      </c>
      <c r="C539" s="4" t="s">
        <v>224</v>
      </c>
      <c r="D539" s="11" t="s">
        <v>3199</v>
      </c>
      <c r="E539" s="24" t="s">
        <v>3200</v>
      </c>
      <c r="F539" s="24" t="s">
        <v>3201</v>
      </c>
      <c r="G539" s="24">
        <v>934484464</v>
      </c>
      <c r="H539" s="18">
        <v>45625</v>
      </c>
      <c r="I539" s="21">
        <v>0.61597222222222225</v>
      </c>
      <c r="J539" s="6" t="s">
        <v>373</v>
      </c>
      <c r="K539" s="15">
        <v>1</v>
      </c>
      <c r="L539" s="6" t="s">
        <v>398</v>
      </c>
      <c r="M539" s="6" t="s">
        <v>6</v>
      </c>
      <c r="N539" s="6" t="b">
        <f t="shared" si="55"/>
        <v>0</v>
      </c>
      <c r="O539" s="6" t="s">
        <v>3202</v>
      </c>
      <c r="P539" s="6">
        <v>3255842</v>
      </c>
      <c r="Q539" s="6" t="s">
        <v>9</v>
      </c>
      <c r="R539" s="6" t="s">
        <v>3203</v>
      </c>
      <c r="S539" s="16">
        <f t="shared" si="56"/>
        <v>25000</v>
      </c>
      <c r="T539" s="6" t="s">
        <v>400</v>
      </c>
      <c r="U539" s="6" t="s">
        <v>732</v>
      </c>
      <c r="V539" s="6" t="s">
        <v>490</v>
      </c>
      <c r="W539" s="18">
        <v>45629</v>
      </c>
      <c r="X539" s="78">
        <v>0.61944444444444446</v>
      </c>
      <c r="Y539" s="6" t="s">
        <v>2954</v>
      </c>
      <c r="Z539" s="6" t="s">
        <v>2955</v>
      </c>
      <c r="AA539" s="6" t="s">
        <v>2956</v>
      </c>
      <c r="AB539" s="6">
        <v>997037360</v>
      </c>
      <c r="AC539" s="6">
        <f t="shared" si="57"/>
        <v>5</v>
      </c>
      <c r="AD539" s="17">
        <f t="shared" si="58"/>
        <v>25000</v>
      </c>
      <c r="AE539" s="6" t="s">
        <v>6</v>
      </c>
      <c r="AF539" s="17" t="str">
        <f t="shared" si="53"/>
        <v>NO APLICA</v>
      </c>
      <c r="AG539" s="6" t="s">
        <v>1874</v>
      </c>
      <c r="AH539" s="34" t="s">
        <v>3204</v>
      </c>
      <c r="AI539" s="22" t="s">
        <v>2960</v>
      </c>
      <c r="AJ539" s="174" t="s">
        <v>492</v>
      </c>
    </row>
    <row r="540" spans="1:36" ht="15.45" customHeight="1">
      <c r="A540" s="170">
        <v>56773</v>
      </c>
      <c r="B540" s="4" t="s">
        <v>320</v>
      </c>
      <c r="C540" s="5" t="s">
        <v>321</v>
      </c>
      <c r="D540" s="39" t="s">
        <v>720</v>
      </c>
      <c r="E540" s="6" t="s">
        <v>721</v>
      </c>
      <c r="F540" s="6" t="s">
        <v>722</v>
      </c>
      <c r="G540" s="6">
        <v>97177590</v>
      </c>
      <c r="H540" s="18">
        <v>45625</v>
      </c>
      <c r="I540" s="21">
        <v>0.6381944444444444</v>
      </c>
      <c r="J540" s="6" t="s">
        <v>373</v>
      </c>
      <c r="K540" s="15">
        <v>1</v>
      </c>
      <c r="L540" s="6" t="s">
        <v>398</v>
      </c>
      <c r="M540" s="6" t="s">
        <v>6</v>
      </c>
      <c r="N540" s="6" t="b">
        <f t="shared" si="55"/>
        <v>0</v>
      </c>
      <c r="O540" s="6" t="s">
        <v>3205</v>
      </c>
      <c r="P540" s="6">
        <v>100805644</v>
      </c>
      <c r="Q540" s="6" t="s">
        <v>9</v>
      </c>
      <c r="R540" s="6" t="s">
        <v>3206</v>
      </c>
      <c r="S540" s="16">
        <f t="shared" si="56"/>
        <v>25000</v>
      </c>
      <c r="T540" s="6" t="s">
        <v>400</v>
      </c>
      <c r="U540" s="6" t="s">
        <v>732</v>
      </c>
      <c r="V540" s="6" t="s">
        <v>2830</v>
      </c>
      <c r="W540" s="18">
        <v>45628</v>
      </c>
      <c r="X540" s="78">
        <v>0.82430555555555551</v>
      </c>
      <c r="Y540" s="6" t="s">
        <v>3207</v>
      </c>
      <c r="Z540" s="6" t="s">
        <v>1503</v>
      </c>
      <c r="AA540" s="6" t="s">
        <v>1504</v>
      </c>
      <c r="AB540" s="6">
        <v>974309634</v>
      </c>
      <c r="AC540" s="6">
        <f t="shared" si="57"/>
        <v>4</v>
      </c>
      <c r="AD540" s="17">
        <f t="shared" si="58"/>
        <v>25000</v>
      </c>
      <c r="AE540" s="6" t="s">
        <v>6</v>
      </c>
      <c r="AF540" s="17" t="str">
        <f t="shared" si="53"/>
        <v>NO APLICA</v>
      </c>
      <c r="AG540" s="6" t="s">
        <v>400</v>
      </c>
      <c r="AH540" s="39"/>
      <c r="AI540" s="22" t="s">
        <v>558</v>
      </c>
      <c r="AJ540" s="174" t="s">
        <v>492</v>
      </c>
    </row>
    <row r="541" spans="1:36" ht="15.45" customHeight="1">
      <c r="A541" s="170">
        <v>56775</v>
      </c>
      <c r="B541" s="4" t="s">
        <v>10</v>
      </c>
      <c r="C541" s="4" t="s">
        <v>11</v>
      </c>
      <c r="D541" s="39" t="s">
        <v>1870</v>
      </c>
      <c r="E541" s="6" t="s">
        <v>1871</v>
      </c>
      <c r="F541" s="6" t="s">
        <v>1872</v>
      </c>
      <c r="G541" s="6">
        <v>98763558</v>
      </c>
      <c r="H541" s="18">
        <v>45625</v>
      </c>
      <c r="I541" s="21">
        <v>0.76388888888888884</v>
      </c>
      <c r="J541" s="6" t="s">
        <v>1873</v>
      </c>
      <c r="K541" s="15">
        <v>3</v>
      </c>
      <c r="L541" s="6" t="s">
        <v>398</v>
      </c>
      <c r="M541" s="6" t="s">
        <v>6</v>
      </c>
      <c r="N541" s="6" t="b">
        <f t="shared" si="55"/>
        <v>1</v>
      </c>
      <c r="O541" s="6" t="s">
        <v>1355</v>
      </c>
      <c r="P541" s="6">
        <v>217027</v>
      </c>
      <c r="Q541" s="6" t="s">
        <v>6</v>
      </c>
      <c r="R541" s="6" t="s">
        <v>488</v>
      </c>
      <c r="S541" s="16">
        <f t="shared" si="56"/>
        <v>15000</v>
      </c>
      <c r="T541" s="6" t="s">
        <v>400</v>
      </c>
      <c r="U541" s="6" t="s">
        <v>732</v>
      </c>
      <c r="V541" s="6" t="s">
        <v>490</v>
      </c>
      <c r="W541" s="18">
        <v>45628</v>
      </c>
      <c r="X541" s="78">
        <v>0.79166666666666663</v>
      </c>
      <c r="Y541" s="6" t="s">
        <v>1870</v>
      </c>
      <c r="Z541" s="6" t="s">
        <v>1871</v>
      </c>
      <c r="AA541" s="6" t="s">
        <v>1872</v>
      </c>
      <c r="AB541" s="6">
        <v>98763558</v>
      </c>
      <c r="AC541" s="6">
        <f t="shared" si="57"/>
        <v>4</v>
      </c>
      <c r="AD541" s="17">
        <f t="shared" si="58"/>
        <v>15000</v>
      </c>
      <c r="AE541" s="6" t="s">
        <v>6</v>
      </c>
      <c r="AF541" s="17" t="str">
        <f t="shared" si="53"/>
        <v>NO APLICA</v>
      </c>
      <c r="AG541" s="6" t="s">
        <v>1874</v>
      </c>
      <c r="AH541" s="39" t="s">
        <v>1875</v>
      </c>
      <c r="AI541" s="22" t="s">
        <v>1876</v>
      </c>
      <c r="AJ541" s="174" t="s">
        <v>492</v>
      </c>
    </row>
    <row r="542" spans="1:36" ht="15.45" customHeight="1">
      <c r="A542" s="170">
        <v>56778</v>
      </c>
      <c r="B542" s="8" t="s">
        <v>320</v>
      </c>
      <c r="C542" s="5" t="s">
        <v>321</v>
      </c>
      <c r="D542" s="39" t="s">
        <v>3113</v>
      </c>
      <c r="E542" s="6" t="s">
        <v>636</v>
      </c>
      <c r="F542" s="6" t="s">
        <v>637</v>
      </c>
      <c r="G542" s="6">
        <v>988364635</v>
      </c>
      <c r="H542" s="18">
        <v>45626</v>
      </c>
      <c r="I542" s="21">
        <v>0.40625</v>
      </c>
      <c r="J542" s="6" t="s">
        <v>373</v>
      </c>
      <c r="K542" s="15">
        <v>1</v>
      </c>
      <c r="L542" s="6" t="s">
        <v>398</v>
      </c>
      <c r="M542" s="6" t="s">
        <v>6</v>
      </c>
      <c r="N542" s="6" t="b">
        <f t="shared" si="55"/>
        <v>0</v>
      </c>
      <c r="O542" s="6" t="s">
        <v>3208</v>
      </c>
      <c r="P542" s="6">
        <v>1225363</v>
      </c>
      <c r="Q542" s="6" t="s">
        <v>6</v>
      </c>
      <c r="R542" s="6" t="s">
        <v>3209</v>
      </c>
      <c r="S542" s="16">
        <f t="shared" si="56"/>
        <v>25000</v>
      </c>
      <c r="T542" s="6" t="s">
        <v>400</v>
      </c>
      <c r="U542" s="6" t="s">
        <v>1278</v>
      </c>
      <c r="V542" s="6" t="s">
        <v>2938</v>
      </c>
      <c r="W542" s="18">
        <v>45628</v>
      </c>
      <c r="X542" s="78">
        <v>0.41597222222222224</v>
      </c>
      <c r="Y542" s="6" t="s">
        <v>3210</v>
      </c>
      <c r="Z542" s="6" t="s">
        <v>3211</v>
      </c>
      <c r="AA542" s="6" t="s">
        <v>3212</v>
      </c>
      <c r="AB542" s="6">
        <v>923727934</v>
      </c>
      <c r="AC542" s="6">
        <f t="shared" si="57"/>
        <v>3</v>
      </c>
      <c r="AD542" s="17">
        <f t="shared" si="58"/>
        <v>25000</v>
      </c>
      <c r="AE542" s="6" t="s">
        <v>6</v>
      </c>
      <c r="AF542" s="17" t="str">
        <f t="shared" si="53"/>
        <v>NO APLICA</v>
      </c>
      <c r="AG542" s="6" t="s">
        <v>400</v>
      </c>
      <c r="AH542" s="39"/>
      <c r="AI542" s="22" t="s">
        <v>558</v>
      </c>
      <c r="AJ542" s="174" t="s">
        <v>492</v>
      </c>
    </row>
    <row r="543" spans="1:36" ht="15.45" customHeight="1">
      <c r="A543" s="170">
        <v>56779</v>
      </c>
      <c r="B543" s="8" t="s">
        <v>191</v>
      </c>
      <c r="C543" s="8" t="s">
        <v>192</v>
      </c>
      <c r="D543" s="24" t="s">
        <v>2818</v>
      </c>
      <c r="E543" s="6" t="s">
        <v>2819</v>
      </c>
      <c r="F543" s="6" t="s">
        <v>2820</v>
      </c>
      <c r="G543" s="6">
        <v>955972412</v>
      </c>
      <c r="H543" s="18">
        <v>45626</v>
      </c>
      <c r="I543" s="21">
        <v>0.40902777777777777</v>
      </c>
      <c r="J543" s="6" t="s">
        <v>373</v>
      </c>
      <c r="K543" s="15">
        <f>IF(J543&lt;&gt;"",1,"")</f>
        <v>1</v>
      </c>
      <c r="L543" s="6" t="s">
        <v>398</v>
      </c>
      <c r="M543" s="6" t="s">
        <v>6</v>
      </c>
      <c r="N543" s="6" t="b">
        <f t="shared" si="55"/>
        <v>0</v>
      </c>
      <c r="O543" s="6" t="s">
        <v>3213</v>
      </c>
      <c r="P543" s="6">
        <v>1225360</v>
      </c>
      <c r="Q543" s="6" t="s">
        <v>6</v>
      </c>
      <c r="R543" s="6" t="s">
        <v>3214</v>
      </c>
      <c r="S543" s="16">
        <f t="shared" si="56"/>
        <v>25000</v>
      </c>
      <c r="T543" s="6" t="s">
        <v>400</v>
      </c>
      <c r="U543" s="6" t="s">
        <v>1271</v>
      </c>
      <c r="V543" s="6" t="s">
        <v>3186</v>
      </c>
      <c r="W543" s="18">
        <v>45628</v>
      </c>
      <c r="X543" s="78">
        <v>0.92708333333333337</v>
      </c>
      <c r="Y543" s="6" t="s">
        <v>3215</v>
      </c>
      <c r="Z543" s="6" t="s">
        <v>3216</v>
      </c>
      <c r="AA543" s="6" t="s">
        <v>3217</v>
      </c>
      <c r="AB543" s="6">
        <v>992950449</v>
      </c>
      <c r="AC543" s="6">
        <f t="shared" si="57"/>
        <v>3</v>
      </c>
      <c r="AD543" s="17">
        <f t="shared" si="58"/>
        <v>25000</v>
      </c>
      <c r="AE543" s="6" t="s">
        <v>6</v>
      </c>
      <c r="AF543" s="17" t="str">
        <f t="shared" si="53"/>
        <v>NO APLICA</v>
      </c>
      <c r="AG543" s="6" t="s">
        <v>1874</v>
      </c>
      <c r="AH543" s="39" t="s">
        <v>3218</v>
      </c>
      <c r="AI543" s="22" t="s">
        <v>2883</v>
      </c>
      <c r="AJ543" s="174" t="s">
        <v>492</v>
      </c>
    </row>
    <row r="544" spans="1:36" ht="15.45" customHeight="1">
      <c r="A544" s="170">
        <v>56780</v>
      </c>
      <c r="B544" s="8" t="s">
        <v>191</v>
      </c>
      <c r="C544" s="8" t="s">
        <v>192</v>
      </c>
      <c r="D544" s="39" t="s">
        <v>3219</v>
      </c>
      <c r="E544" s="6" t="s">
        <v>3220</v>
      </c>
      <c r="F544" s="6" t="s">
        <v>3221</v>
      </c>
      <c r="G544" s="6">
        <v>90021629</v>
      </c>
      <c r="H544" s="18">
        <v>45626</v>
      </c>
      <c r="I544" s="21">
        <v>0.41111111111111109</v>
      </c>
      <c r="J544" s="6" t="s">
        <v>373</v>
      </c>
      <c r="K544" s="15">
        <v>1</v>
      </c>
      <c r="L544" s="6" t="s">
        <v>398</v>
      </c>
      <c r="M544" s="6" t="s">
        <v>6</v>
      </c>
      <c r="N544" s="6" t="b">
        <f t="shared" si="55"/>
        <v>0</v>
      </c>
      <c r="O544" s="6" t="s">
        <v>3222</v>
      </c>
      <c r="P544" s="6">
        <v>1225357</v>
      </c>
      <c r="Q544" s="6" t="s">
        <v>6</v>
      </c>
      <c r="R544" s="6" t="s">
        <v>3223</v>
      </c>
      <c r="S544" s="16">
        <v>25000</v>
      </c>
      <c r="T544" s="6" t="s">
        <v>400</v>
      </c>
      <c r="U544" s="6" t="s">
        <v>1271</v>
      </c>
      <c r="V544" s="6" t="s">
        <v>3022</v>
      </c>
      <c r="W544" s="18">
        <v>45628</v>
      </c>
      <c r="X544" s="78">
        <v>0.92986111111111114</v>
      </c>
      <c r="Y544" s="6" t="s">
        <v>1452</v>
      </c>
      <c r="Z544" s="6" t="s">
        <v>2329</v>
      </c>
      <c r="AA544" s="6" t="s">
        <v>3224</v>
      </c>
      <c r="AB544" s="6" t="s">
        <v>3225</v>
      </c>
      <c r="AC544" s="5">
        <f t="shared" si="57"/>
        <v>3</v>
      </c>
      <c r="AD544" s="17">
        <f t="shared" si="58"/>
        <v>25000</v>
      </c>
      <c r="AE544" s="6" t="s">
        <v>6</v>
      </c>
      <c r="AF544" s="17" t="str">
        <f t="shared" si="53"/>
        <v>NO APLICA</v>
      </c>
      <c r="AG544" s="6" t="s">
        <v>1874</v>
      </c>
      <c r="AH544" s="39" t="s">
        <v>3226</v>
      </c>
      <c r="AI544" s="22" t="s">
        <v>2883</v>
      </c>
      <c r="AJ544" s="174" t="s">
        <v>492</v>
      </c>
    </row>
    <row r="545" spans="1:36" ht="15.45" customHeight="1">
      <c r="A545" s="170">
        <v>56781</v>
      </c>
      <c r="B545" s="8" t="s">
        <v>320</v>
      </c>
      <c r="C545" s="5" t="s">
        <v>321</v>
      </c>
      <c r="D545" s="39" t="s">
        <v>568</v>
      </c>
      <c r="E545" s="6" t="s">
        <v>569</v>
      </c>
      <c r="F545" s="6" t="s">
        <v>570</v>
      </c>
      <c r="G545" s="6">
        <v>947401808</v>
      </c>
      <c r="H545" s="18">
        <v>45626</v>
      </c>
      <c r="I545" s="21">
        <v>0.41944444444444445</v>
      </c>
      <c r="J545" s="6" t="s">
        <v>373</v>
      </c>
      <c r="K545" s="15">
        <f t="shared" ref="K545:K551" si="59">IF(J545&lt;&gt;"",1,"")</f>
        <v>1</v>
      </c>
      <c r="L545" s="6" t="s">
        <v>398</v>
      </c>
      <c r="M545" s="6" t="s">
        <v>6</v>
      </c>
      <c r="N545" s="6" t="b">
        <f t="shared" si="55"/>
        <v>0</v>
      </c>
      <c r="O545" s="6" t="s">
        <v>3227</v>
      </c>
      <c r="P545" s="6">
        <v>1225356</v>
      </c>
      <c r="Q545" s="6" t="s">
        <v>6</v>
      </c>
      <c r="R545" s="6" t="s">
        <v>3228</v>
      </c>
      <c r="S545" s="16">
        <f t="shared" ref="S545:S608" si="60">IF(OR(H545&lt;=0, H545=""), "",
    IF(OR(J545="1X40 RF VACIO", J545="1X40 DRY VACIO"),
        IF(L545="CUSTODIA", 25000,
            IF(OR(L545="TRASPASO", L545="MOVIMIENTO"), 18000, "")
        ),
        IF(OR(J545="1X20 RF VACIO", J545="1X20 DRY VACIO", J545="ISOTANK"),
            IF(L545="CUSTODIA", 18000,
                IF(OR(L545="TRASPASO", L545="MOVIMIENTO"), 15000, "Error en tipo de acción")
            ),
            IF(AND(OR(J545="PALLET", J545="CAJON"), L545="CUSTODIA"),
                IF(M545="SI (XL)", 7000*K545,
                    IF(M545="SI (XXL)", 9000*K545,
                        IF(M545="SI (OTRO)", "", 5000*K545)
                    )
                ),
                IF(AND(OR(J545="PALLET", J545="CAJON"),OR(L545="TRASPASO", L545="MOVIMIENTO")),
                    IF(M545="SI (XL)", 5000*K545,
                        IF(M545="SI (XXL)", 7000*K545,
                            IF(M545="SI (OTRO)", "", 3500*K545)
                        )
                    ),
                    ""
                )
            )
        )
    )
)</f>
        <v>25000</v>
      </c>
      <c r="T545" s="6" t="s">
        <v>400</v>
      </c>
      <c r="U545" s="6" t="s">
        <v>1278</v>
      </c>
      <c r="V545" s="6" t="s">
        <v>3104</v>
      </c>
      <c r="W545" s="18">
        <v>45628</v>
      </c>
      <c r="X545" s="78">
        <v>0.51388888888888884</v>
      </c>
      <c r="Y545" s="6" t="s">
        <v>1207</v>
      </c>
      <c r="Z545" s="6" t="s">
        <v>2585</v>
      </c>
      <c r="AA545" s="6" t="s">
        <v>1209</v>
      </c>
      <c r="AB545" s="6">
        <v>944259293</v>
      </c>
      <c r="AC545" s="6">
        <f t="shared" si="57"/>
        <v>3</v>
      </c>
      <c r="AD545" s="17">
        <f t="shared" si="58"/>
        <v>25000</v>
      </c>
      <c r="AE545" s="6" t="s">
        <v>6</v>
      </c>
      <c r="AF545" s="17" t="str">
        <f t="shared" si="53"/>
        <v>NO APLICA</v>
      </c>
      <c r="AG545" s="6" t="s">
        <v>400</v>
      </c>
      <c r="AH545" s="39"/>
      <c r="AI545" s="22" t="s">
        <v>558</v>
      </c>
      <c r="AJ545" s="174" t="s">
        <v>492</v>
      </c>
    </row>
    <row r="546" spans="1:36" ht="15.45" customHeight="1">
      <c r="A546" s="170">
        <v>56782</v>
      </c>
      <c r="B546" s="8" t="s">
        <v>320</v>
      </c>
      <c r="C546" s="5" t="s">
        <v>321</v>
      </c>
      <c r="D546" s="39" t="s">
        <v>3229</v>
      </c>
      <c r="E546" s="6" t="s">
        <v>3230</v>
      </c>
      <c r="F546" s="6" t="s">
        <v>832</v>
      </c>
      <c r="G546" s="6">
        <v>961091623</v>
      </c>
      <c r="H546" s="18">
        <v>45626</v>
      </c>
      <c r="I546" s="21">
        <v>0.42083333333333334</v>
      </c>
      <c r="J546" s="6" t="s">
        <v>373</v>
      </c>
      <c r="K546" s="15">
        <f t="shared" si="59"/>
        <v>1</v>
      </c>
      <c r="L546" s="6" t="s">
        <v>398</v>
      </c>
      <c r="M546" s="6" t="s">
        <v>6</v>
      </c>
      <c r="N546" s="6" t="b">
        <f t="shared" si="55"/>
        <v>0</v>
      </c>
      <c r="O546" s="6" t="s">
        <v>3231</v>
      </c>
      <c r="P546" s="6">
        <v>1225349</v>
      </c>
      <c r="Q546" s="6" t="s">
        <v>6</v>
      </c>
      <c r="R546" s="6" t="s">
        <v>3232</v>
      </c>
      <c r="S546" s="16">
        <f t="shared" si="60"/>
        <v>25000</v>
      </c>
      <c r="T546" s="6" t="s">
        <v>400</v>
      </c>
      <c r="U546" s="6" t="s">
        <v>1278</v>
      </c>
      <c r="V546" s="6" t="s">
        <v>3068</v>
      </c>
      <c r="W546" s="18">
        <v>45628</v>
      </c>
      <c r="X546" s="78">
        <v>0.48680555555555555</v>
      </c>
      <c r="Y546" s="6" t="s">
        <v>3002</v>
      </c>
      <c r="Z546" s="6" t="s">
        <v>579</v>
      </c>
      <c r="AA546" s="6" t="s">
        <v>580</v>
      </c>
      <c r="AB546" s="6">
        <v>992200094</v>
      </c>
      <c r="AC546" s="6">
        <f t="shared" si="57"/>
        <v>3</v>
      </c>
      <c r="AD546" s="17">
        <f t="shared" si="58"/>
        <v>25000</v>
      </c>
      <c r="AE546" s="6" t="s">
        <v>6</v>
      </c>
      <c r="AF546" s="17" t="str">
        <f t="shared" si="53"/>
        <v>NO APLICA</v>
      </c>
      <c r="AG546" s="6" t="s">
        <v>400</v>
      </c>
      <c r="AH546" s="39"/>
      <c r="AI546" s="22" t="s">
        <v>558</v>
      </c>
      <c r="AJ546" s="174" t="s">
        <v>492</v>
      </c>
    </row>
    <row r="547" spans="1:36" ht="15.45" customHeight="1">
      <c r="A547" s="170">
        <v>56783</v>
      </c>
      <c r="B547" s="8" t="s">
        <v>320</v>
      </c>
      <c r="C547" s="5" t="s">
        <v>321</v>
      </c>
      <c r="D547" s="48" t="s">
        <v>616</v>
      </c>
      <c r="E547" s="24" t="s">
        <v>617</v>
      </c>
      <c r="F547" s="26" t="s">
        <v>618</v>
      </c>
      <c r="G547" s="24">
        <v>951155582</v>
      </c>
      <c r="H547" s="18">
        <v>45626</v>
      </c>
      <c r="I547" s="21">
        <v>0.42708333333333331</v>
      </c>
      <c r="J547" s="6" t="s">
        <v>373</v>
      </c>
      <c r="K547" s="15">
        <f t="shared" si="59"/>
        <v>1</v>
      </c>
      <c r="L547" s="6" t="s">
        <v>398</v>
      </c>
      <c r="M547" s="6" t="s">
        <v>6</v>
      </c>
      <c r="N547" s="6" t="b">
        <f t="shared" si="55"/>
        <v>0</v>
      </c>
      <c r="O547" s="6" t="s">
        <v>3233</v>
      </c>
      <c r="P547" s="6">
        <v>1225359</v>
      </c>
      <c r="Q547" s="6" t="s">
        <v>6</v>
      </c>
      <c r="R547" s="6" t="s">
        <v>3234</v>
      </c>
      <c r="S547" s="16">
        <f t="shared" si="60"/>
        <v>25000</v>
      </c>
      <c r="T547" s="6" t="s">
        <v>400</v>
      </c>
      <c r="U547" s="6" t="s">
        <v>1278</v>
      </c>
      <c r="V547" s="6" t="s">
        <v>3123</v>
      </c>
      <c r="W547" s="18">
        <v>45628</v>
      </c>
      <c r="X547" s="78">
        <v>0.47361111111111109</v>
      </c>
      <c r="Y547" s="6" t="s">
        <v>2570</v>
      </c>
      <c r="Z547" s="6" t="s">
        <v>2983</v>
      </c>
      <c r="AA547" s="6" t="s">
        <v>2572</v>
      </c>
      <c r="AB547" s="6">
        <v>955224797</v>
      </c>
      <c r="AC547" s="6">
        <f t="shared" si="57"/>
        <v>3</v>
      </c>
      <c r="AD547" s="17">
        <f t="shared" si="58"/>
        <v>25000</v>
      </c>
      <c r="AE547" s="6" t="s">
        <v>6</v>
      </c>
      <c r="AF547" s="17" t="str">
        <f t="shared" si="53"/>
        <v>NO APLICA</v>
      </c>
      <c r="AG547" s="6" t="s">
        <v>400</v>
      </c>
      <c r="AH547" s="39"/>
      <c r="AI547" s="22" t="s">
        <v>558</v>
      </c>
      <c r="AJ547" s="174" t="s">
        <v>492</v>
      </c>
    </row>
    <row r="548" spans="1:36" ht="15.45" customHeight="1">
      <c r="A548" s="170">
        <v>56784</v>
      </c>
      <c r="B548" s="8" t="s">
        <v>320</v>
      </c>
      <c r="C548" s="5" t="s">
        <v>321</v>
      </c>
      <c r="D548" s="11" t="s">
        <v>2811</v>
      </c>
      <c r="E548" s="24" t="s">
        <v>709</v>
      </c>
      <c r="F548" s="24" t="s">
        <v>3235</v>
      </c>
      <c r="G548" s="24">
        <v>987744411</v>
      </c>
      <c r="H548" s="18">
        <v>45626</v>
      </c>
      <c r="I548" s="21">
        <v>0.44930555555555557</v>
      </c>
      <c r="J548" s="6" t="s">
        <v>373</v>
      </c>
      <c r="K548" s="15">
        <f t="shared" si="59"/>
        <v>1</v>
      </c>
      <c r="L548" s="6" t="s">
        <v>398</v>
      </c>
      <c r="M548" s="6" t="s">
        <v>6</v>
      </c>
      <c r="N548" s="6" t="b">
        <f t="shared" si="55"/>
        <v>0</v>
      </c>
      <c r="O548" s="6" t="s">
        <v>3236</v>
      </c>
      <c r="P548" s="6">
        <v>1225436</v>
      </c>
      <c r="Q548" s="6" t="s">
        <v>6</v>
      </c>
      <c r="R548" s="6" t="s">
        <v>3237</v>
      </c>
      <c r="S548" s="16">
        <f t="shared" si="60"/>
        <v>25000</v>
      </c>
      <c r="T548" s="6" t="s">
        <v>400</v>
      </c>
      <c r="U548" s="6" t="s">
        <v>1278</v>
      </c>
      <c r="V548" s="6" t="s">
        <v>3238</v>
      </c>
      <c r="W548" s="18">
        <v>45628</v>
      </c>
      <c r="X548" s="78">
        <v>0.51944444444444449</v>
      </c>
      <c r="Y548" s="6" t="s">
        <v>734</v>
      </c>
      <c r="Z548" s="6" t="s">
        <v>735</v>
      </c>
      <c r="AA548" s="6" t="s">
        <v>736</v>
      </c>
      <c r="AB548" s="6">
        <v>97326989</v>
      </c>
      <c r="AC548" s="6">
        <f t="shared" si="57"/>
        <v>3</v>
      </c>
      <c r="AD548" s="17">
        <f t="shared" si="58"/>
        <v>25000</v>
      </c>
      <c r="AE548" s="6" t="s">
        <v>6</v>
      </c>
      <c r="AF548" s="17" t="str">
        <f t="shared" si="53"/>
        <v>NO APLICA</v>
      </c>
      <c r="AG548" s="6" t="s">
        <v>400</v>
      </c>
      <c r="AH548" s="39"/>
      <c r="AI548" s="22" t="s">
        <v>558</v>
      </c>
      <c r="AJ548" s="174" t="s">
        <v>492</v>
      </c>
    </row>
    <row r="549" spans="1:36" ht="15.45" customHeight="1">
      <c r="A549" s="170">
        <v>56785</v>
      </c>
      <c r="B549" s="8" t="s">
        <v>353</v>
      </c>
      <c r="C549" s="8" t="s">
        <v>354</v>
      </c>
      <c r="D549" s="39" t="s">
        <v>2745</v>
      </c>
      <c r="E549" s="6" t="s">
        <v>1916</v>
      </c>
      <c r="F549" s="6" t="s">
        <v>1917</v>
      </c>
      <c r="G549" s="6">
        <v>922001083</v>
      </c>
      <c r="H549" s="18">
        <v>45626</v>
      </c>
      <c r="I549" s="21">
        <v>10.52</v>
      </c>
      <c r="J549" s="6" t="s">
        <v>373</v>
      </c>
      <c r="K549" s="15">
        <f t="shared" si="59"/>
        <v>1</v>
      </c>
      <c r="L549" s="6" t="s">
        <v>398</v>
      </c>
      <c r="M549" s="6" t="s">
        <v>6</v>
      </c>
      <c r="N549" s="6" t="b">
        <f t="shared" si="55"/>
        <v>0</v>
      </c>
      <c r="O549" s="6" t="s">
        <v>3239</v>
      </c>
      <c r="P549" s="6">
        <v>1225452</v>
      </c>
      <c r="Q549" s="6" t="s">
        <v>6</v>
      </c>
      <c r="R549" s="6" t="s">
        <v>3240</v>
      </c>
      <c r="S549" s="16">
        <f t="shared" si="60"/>
        <v>25000</v>
      </c>
      <c r="T549" s="6" t="s">
        <v>400</v>
      </c>
      <c r="U549" s="6" t="s">
        <v>822</v>
      </c>
      <c r="V549" s="6" t="s">
        <v>490</v>
      </c>
      <c r="W549" s="18">
        <v>45627</v>
      </c>
      <c r="X549" s="78">
        <v>0.46250000000000002</v>
      </c>
      <c r="Y549" s="6" t="s">
        <v>3241</v>
      </c>
      <c r="Z549" s="6" t="s">
        <v>3242</v>
      </c>
      <c r="AA549" s="6" t="s">
        <v>3243</v>
      </c>
      <c r="AB549" s="6">
        <v>972167317</v>
      </c>
      <c r="AC549" s="6">
        <f t="shared" si="57"/>
        <v>2</v>
      </c>
      <c r="AD549" s="17">
        <f t="shared" si="58"/>
        <v>25000</v>
      </c>
      <c r="AE549" s="6" t="s">
        <v>6</v>
      </c>
      <c r="AF549" s="17" t="str">
        <f t="shared" si="53"/>
        <v>NO APLICA</v>
      </c>
      <c r="AG549" s="6" t="s">
        <v>400</v>
      </c>
      <c r="AH549" s="39"/>
      <c r="AI549" s="22" t="s">
        <v>2894</v>
      </c>
      <c r="AJ549" s="174" t="s">
        <v>492</v>
      </c>
    </row>
    <row r="550" spans="1:36" ht="15.45" customHeight="1">
      <c r="A550" s="170">
        <v>56786</v>
      </c>
      <c r="B550" s="4" t="s">
        <v>353</v>
      </c>
      <c r="C550" s="4" t="s">
        <v>354</v>
      </c>
      <c r="D550" s="39" t="s">
        <v>3113</v>
      </c>
      <c r="E550" s="6" t="s">
        <v>636</v>
      </c>
      <c r="F550" s="6" t="s">
        <v>637</v>
      </c>
      <c r="G550" s="6">
        <v>988364635</v>
      </c>
      <c r="H550" s="18">
        <v>45626</v>
      </c>
      <c r="I550" s="21">
        <v>0.45624999999999999</v>
      </c>
      <c r="J550" s="6" t="s">
        <v>373</v>
      </c>
      <c r="K550" s="15">
        <f t="shared" si="59"/>
        <v>1</v>
      </c>
      <c r="L550" s="6" t="s">
        <v>398</v>
      </c>
      <c r="M550" s="6" t="s">
        <v>6</v>
      </c>
      <c r="N550" s="6" t="b">
        <f t="shared" si="55"/>
        <v>0</v>
      </c>
      <c r="O550" s="6" t="s">
        <v>3244</v>
      </c>
      <c r="P550" s="6">
        <v>1225455</v>
      </c>
      <c r="Q550" s="6" t="s">
        <v>6</v>
      </c>
      <c r="R550" s="6" t="s">
        <v>3245</v>
      </c>
      <c r="S550" s="16">
        <f t="shared" si="60"/>
        <v>25000</v>
      </c>
      <c r="T550" s="6" t="s">
        <v>400</v>
      </c>
      <c r="U550" s="6" t="s">
        <v>1271</v>
      </c>
      <c r="V550" s="6" t="s">
        <v>3123</v>
      </c>
      <c r="W550" s="18">
        <v>45628</v>
      </c>
      <c r="X550" s="78">
        <v>0.96805555555555556</v>
      </c>
      <c r="Y550" s="6" t="s">
        <v>3246</v>
      </c>
      <c r="Z550" s="6">
        <v>18953063</v>
      </c>
      <c r="AA550" s="6" t="s">
        <v>3247</v>
      </c>
      <c r="AB550" s="6">
        <v>921759764</v>
      </c>
      <c r="AC550" s="6">
        <f t="shared" si="57"/>
        <v>3</v>
      </c>
      <c r="AD550" s="17">
        <f t="shared" si="58"/>
        <v>25000</v>
      </c>
      <c r="AE550" s="6" t="s">
        <v>6</v>
      </c>
      <c r="AF550" s="17" t="str">
        <f t="shared" si="53"/>
        <v>NO APLICA</v>
      </c>
      <c r="AG550" s="6" t="s">
        <v>400</v>
      </c>
      <c r="AH550" s="39"/>
      <c r="AI550" s="22" t="s">
        <v>2894</v>
      </c>
      <c r="AJ550" s="174" t="s">
        <v>492</v>
      </c>
    </row>
    <row r="551" spans="1:36" ht="15.45" customHeight="1">
      <c r="A551" s="170">
        <v>56788</v>
      </c>
      <c r="B551" s="8" t="s">
        <v>320</v>
      </c>
      <c r="C551" s="5" t="s">
        <v>321</v>
      </c>
      <c r="D551" s="46" t="s">
        <v>726</v>
      </c>
      <c r="E551" s="27" t="s">
        <v>727</v>
      </c>
      <c r="F551" s="33" t="s">
        <v>728</v>
      </c>
      <c r="G551" s="27">
        <v>92376903</v>
      </c>
      <c r="H551" s="18">
        <v>45626</v>
      </c>
      <c r="I551" s="21">
        <v>0.4597222222222222</v>
      </c>
      <c r="J551" s="6" t="s">
        <v>373</v>
      </c>
      <c r="K551" s="15">
        <f t="shared" si="59"/>
        <v>1</v>
      </c>
      <c r="L551" s="6" t="s">
        <v>398</v>
      </c>
      <c r="M551" s="6" t="s">
        <v>6</v>
      </c>
      <c r="N551" s="6" t="b">
        <f t="shared" si="55"/>
        <v>0</v>
      </c>
      <c r="O551" s="6" t="s">
        <v>3248</v>
      </c>
      <c r="P551" s="6">
        <v>3257318</v>
      </c>
      <c r="Q551" s="6" t="s">
        <v>6</v>
      </c>
      <c r="R551" s="6" t="s">
        <v>3249</v>
      </c>
      <c r="S551" s="16">
        <f t="shared" si="60"/>
        <v>25000</v>
      </c>
      <c r="T551" s="6" t="s">
        <v>400</v>
      </c>
      <c r="U551" s="6" t="s">
        <v>1271</v>
      </c>
      <c r="V551" s="6" t="s">
        <v>3238</v>
      </c>
      <c r="W551" s="18">
        <v>45629</v>
      </c>
      <c r="X551" s="78">
        <v>8.819444444444445E-2</v>
      </c>
      <c r="Y551" s="6" t="s">
        <v>2570</v>
      </c>
      <c r="Z551" s="6" t="s">
        <v>2983</v>
      </c>
      <c r="AA551" s="6" t="s">
        <v>2572</v>
      </c>
      <c r="AB551" s="6">
        <v>955224797</v>
      </c>
      <c r="AC551" s="5">
        <f t="shared" si="57"/>
        <v>4</v>
      </c>
      <c r="AD551" s="17">
        <f t="shared" si="58"/>
        <v>25000</v>
      </c>
      <c r="AE551" s="6" t="s">
        <v>6</v>
      </c>
      <c r="AF551" s="17" t="str">
        <f t="shared" si="53"/>
        <v>NO APLICA</v>
      </c>
      <c r="AG551" s="6" t="s">
        <v>400</v>
      </c>
      <c r="AH551" s="39"/>
      <c r="AI551" s="22" t="s">
        <v>558</v>
      </c>
      <c r="AJ551" s="174" t="s">
        <v>492</v>
      </c>
    </row>
    <row r="552" spans="1:36" ht="15.45" customHeight="1">
      <c r="A552" s="170">
        <v>56789</v>
      </c>
      <c r="B552" s="39" t="s">
        <v>10</v>
      </c>
      <c r="C552" s="4" t="s">
        <v>11</v>
      </c>
      <c r="D552" s="39" t="s">
        <v>1870</v>
      </c>
      <c r="E552" s="6" t="s">
        <v>1871</v>
      </c>
      <c r="F552" s="6" t="s">
        <v>1872</v>
      </c>
      <c r="G552" s="6">
        <v>98763558</v>
      </c>
      <c r="H552" s="18">
        <v>45626</v>
      </c>
      <c r="I552" s="21">
        <v>0.46319444444444446</v>
      </c>
      <c r="J552" s="6" t="s">
        <v>3250</v>
      </c>
      <c r="K552" s="15">
        <v>3</v>
      </c>
      <c r="L552" s="6" t="s">
        <v>398</v>
      </c>
      <c r="M552" s="6" t="s">
        <v>6</v>
      </c>
      <c r="N552" s="6" t="b">
        <f t="shared" si="55"/>
        <v>1</v>
      </c>
      <c r="O552" s="6" t="s">
        <v>1355</v>
      </c>
      <c r="P552" s="6">
        <v>31850</v>
      </c>
      <c r="Q552" s="6" t="s">
        <v>6</v>
      </c>
      <c r="R552" s="6" t="s">
        <v>488</v>
      </c>
      <c r="S552" s="16">
        <f t="shared" si="60"/>
        <v>15000</v>
      </c>
      <c r="T552" s="6" t="s">
        <v>400</v>
      </c>
      <c r="U552" s="6" t="s">
        <v>1108</v>
      </c>
      <c r="V552" s="6" t="s">
        <v>490</v>
      </c>
      <c r="W552" s="18">
        <v>45628</v>
      </c>
      <c r="X552" s="78">
        <v>0.79166666666666663</v>
      </c>
      <c r="Y552" s="6" t="s">
        <v>1870</v>
      </c>
      <c r="Z552" s="6" t="s">
        <v>1871</v>
      </c>
      <c r="AA552" s="6" t="s">
        <v>1872</v>
      </c>
      <c r="AB552" s="6">
        <v>98763558</v>
      </c>
      <c r="AC552" s="5">
        <f t="shared" si="57"/>
        <v>3</v>
      </c>
      <c r="AD552" s="17">
        <f t="shared" si="58"/>
        <v>15000</v>
      </c>
      <c r="AE552" s="6" t="s">
        <v>6</v>
      </c>
      <c r="AF552" s="17" t="str">
        <f t="shared" ref="AF552:AF588" si="61">IFERROR(IF(AD552="","",IF(AE552="NO","NO APLICA",IF(AE552="SI",AD552*1.19,""))), "")</f>
        <v>NO APLICA</v>
      </c>
      <c r="AG552" s="6" t="s">
        <v>1874</v>
      </c>
      <c r="AH552" s="39" t="s">
        <v>1875</v>
      </c>
      <c r="AI552" s="22" t="s">
        <v>1876</v>
      </c>
      <c r="AJ552" s="174" t="s">
        <v>492</v>
      </c>
    </row>
    <row r="553" spans="1:36" ht="15.45" customHeight="1">
      <c r="A553" s="170">
        <v>56790</v>
      </c>
      <c r="B553" s="8" t="s">
        <v>320</v>
      </c>
      <c r="C553" s="5" t="s">
        <v>321</v>
      </c>
      <c r="D553" s="4" t="s">
        <v>1502</v>
      </c>
      <c r="E553" s="3" t="s">
        <v>1503</v>
      </c>
      <c r="F553" s="3" t="s">
        <v>1504</v>
      </c>
      <c r="G553" s="3">
        <v>974309634</v>
      </c>
      <c r="H553" s="18">
        <v>45626</v>
      </c>
      <c r="I553" s="21">
        <v>0.46458333333333335</v>
      </c>
      <c r="J553" s="6" t="s">
        <v>373</v>
      </c>
      <c r="K553" s="15">
        <v>1</v>
      </c>
      <c r="L553" s="6" t="s">
        <v>398</v>
      </c>
      <c r="M553" s="6" t="s">
        <v>6</v>
      </c>
      <c r="N553" s="6" t="b">
        <f t="shared" si="55"/>
        <v>0</v>
      </c>
      <c r="O553" s="6" t="s">
        <v>3251</v>
      </c>
      <c r="P553" s="6">
        <v>1225451</v>
      </c>
      <c r="Q553" s="6" t="s">
        <v>6</v>
      </c>
      <c r="R553" s="6" t="s">
        <v>3252</v>
      </c>
      <c r="S553" s="16">
        <f t="shared" si="60"/>
        <v>25000</v>
      </c>
      <c r="T553" s="6" t="s">
        <v>400</v>
      </c>
      <c r="U553" s="6" t="s">
        <v>1278</v>
      </c>
      <c r="V553" s="6" t="s">
        <v>2830</v>
      </c>
      <c r="W553" s="18">
        <v>45630</v>
      </c>
      <c r="X553" s="78">
        <v>0.41875000000000001</v>
      </c>
      <c r="Y553" s="6" t="s">
        <v>2247</v>
      </c>
      <c r="Z553" s="6" t="s">
        <v>2248</v>
      </c>
      <c r="AA553" s="6" t="s">
        <v>2249</v>
      </c>
      <c r="AB553" s="6">
        <v>989385797</v>
      </c>
      <c r="AC553" s="5">
        <f t="shared" si="57"/>
        <v>5</v>
      </c>
      <c r="AD553" s="17">
        <f t="shared" si="58"/>
        <v>25000</v>
      </c>
      <c r="AE553" s="6" t="s">
        <v>6</v>
      </c>
      <c r="AF553" s="17" t="str">
        <f t="shared" si="61"/>
        <v>NO APLICA</v>
      </c>
      <c r="AG553" s="6" t="s">
        <v>400</v>
      </c>
      <c r="AH553" s="39"/>
      <c r="AI553" s="22" t="s">
        <v>558</v>
      </c>
      <c r="AJ553" s="174" t="s">
        <v>492</v>
      </c>
    </row>
    <row r="554" spans="1:36" ht="15.45" customHeight="1">
      <c r="A554" s="170">
        <v>56791</v>
      </c>
      <c r="B554" s="8" t="s">
        <v>191</v>
      </c>
      <c r="C554" s="8" t="s">
        <v>192</v>
      </c>
      <c r="D554" s="39" t="s">
        <v>3219</v>
      </c>
      <c r="E554" s="6" t="s">
        <v>3220</v>
      </c>
      <c r="F554" s="6" t="s">
        <v>3221</v>
      </c>
      <c r="G554" s="6">
        <v>90021629</v>
      </c>
      <c r="H554" s="18">
        <v>45626</v>
      </c>
      <c r="I554" s="21">
        <v>0.46944444444444444</v>
      </c>
      <c r="J554" s="6" t="s">
        <v>373</v>
      </c>
      <c r="K554" s="15">
        <v>1</v>
      </c>
      <c r="L554" s="6" t="s">
        <v>398</v>
      </c>
      <c r="M554" s="6" t="s">
        <v>6</v>
      </c>
      <c r="N554" s="6" t="b">
        <f t="shared" si="55"/>
        <v>0</v>
      </c>
      <c r="O554" s="6" t="s">
        <v>3253</v>
      </c>
      <c r="P554" s="6">
        <v>12225464</v>
      </c>
      <c r="Q554" s="6" t="s">
        <v>6</v>
      </c>
      <c r="R554" s="6" t="s">
        <v>3254</v>
      </c>
      <c r="S554" s="16">
        <f t="shared" si="60"/>
        <v>25000</v>
      </c>
      <c r="T554" s="6" t="s">
        <v>400</v>
      </c>
      <c r="U554" s="6" t="s">
        <v>1278</v>
      </c>
      <c r="V554" s="6" t="s">
        <v>3186</v>
      </c>
      <c r="W554" s="18">
        <v>45629</v>
      </c>
      <c r="X554" s="78">
        <v>0.6743055555555556</v>
      </c>
      <c r="Y554" s="6" t="s">
        <v>3255</v>
      </c>
      <c r="Z554" s="6" t="s">
        <v>3256</v>
      </c>
      <c r="AA554" s="6" t="s">
        <v>3257</v>
      </c>
      <c r="AB554" s="6">
        <v>939549686</v>
      </c>
      <c r="AC554" s="5">
        <f t="shared" si="57"/>
        <v>4</v>
      </c>
      <c r="AD554" s="17">
        <f t="shared" si="58"/>
        <v>25000</v>
      </c>
      <c r="AE554" s="6" t="s">
        <v>6</v>
      </c>
      <c r="AF554" s="17" t="str">
        <f t="shared" si="61"/>
        <v>NO APLICA</v>
      </c>
      <c r="AG554" s="6" t="s">
        <v>1874</v>
      </c>
      <c r="AH554" s="39" t="s">
        <v>3258</v>
      </c>
      <c r="AI554" s="22" t="s">
        <v>2883</v>
      </c>
      <c r="AJ554" s="174" t="s">
        <v>492</v>
      </c>
    </row>
    <row r="555" spans="1:36" ht="15.45" customHeight="1">
      <c r="A555" s="170">
        <v>56792</v>
      </c>
      <c r="B555" s="8" t="s">
        <v>320</v>
      </c>
      <c r="C555" s="5" t="s">
        <v>321</v>
      </c>
      <c r="D555" s="39" t="s">
        <v>2576</v>
      </c>
      <c r="E555" s="6" t="s">
        <v>2577</v>
      </c>
      <c r="F555" s="6" t="s">
        <v>2578</v>
      </c>
      <c r="G555" s="6">
        <v>947137523</v>
      </c>
      <c r="H555" s="18">
        <v>45626</v>
      </c>
      <c r="I555" s="21">
        <v>0.47291666666666665</v>
      </c>
      <c r="J555" s="6" t="s">
        <v>373</v>
      </c>
      <c r="K555" s="15">
        <v>1</v>
      </c>
      <c r="L555" s="6" t="s">
        <v>398</v>
      </c>
      <c r="M555" s="6" t="s">
        <v>6</v>
      </c>
      <c r="N555" s="6" t="b">
        <f t="shared" si="55"/>
        <v>0</v>
      </c>
      <c r="O555" s="6" t="s">
        <v>3259</v>
      </c>
      <c r="P555" s="6">
        <v>1225446</v>
      </c>
      <c r="Q555" s="6" t="s">
        <v>6</v>
      </c>
      <c r="R555" s="6" t="s">
        <v>3260</v>
      </c>
      <c r="S555" s="16">
        <f t="shared" si="60"/>
        <v>25000</v>
      </c>
      <c r="T555" s="6" t="s">
        <v>400</v>
      </c>
      <c r="U555" s="6" t="s">
        <v>1278</v>
      </c>
      <c r="V555" s="6" t="s">
        <v>2863</v>
      </c>
      <c r="W555" s="18">
        <v>45630</v>
      </c>
      <c r="X555" s="78">
        <v>0.67083333333333328</v>
      </c>
      <c r="Y555" s="6" t="s">
        <v>3261</v>
      </c>
      <c r="Z555" s="6" t="s">
        <v>1468</v>
      </c>
      <c r="AA555" s="6" t="s">
        <v>2578</v>
      </c>
      <c r="AB555" s="6">
        <v>965345656</v>
      </c>
      <c r="AC555" s="5">
        <f t="shared" si="57"/>
        <v>5</v>
      </c>
      <c r="AD555" s="17">
        <f t="shared" si="58"/>
        <v>25000</v>
      </c>
      <c r="AE555" s="6" t="s">
        <v>6</v>
      </c>
      <c r="AF555" s="17" t="str">
        <f t="shared" si="61"/>
        <v>NO APLICA</v>
      </c>
      <c r="AG555" s="6" t="s">
        <v>400</v>
      </c>
      <c r="AH555" s="39"/>
      <c r="AI555" s="22" t="s">
        <v>558</v>
      </c>
      <c r="AJ555" s="174" t="s">
        <v>492</v>
      </c>
    </row>
    <row r="556" spans="1:36" ht="15.45" customHeight="1">
      <c r="A556" s="170">
        <v>56793</v>
      </c>
      <c r="B556" s="39" t="s">
        <v>54</v>
      </c>
      <c r="C556" s="5" t="s">
        <v>55</v>
      </c>
      <c r="D556" s="39" t="s">
        <v>513</v>
      </c>
      <c r="E556" s="6" t="s">
        <v>514</v>
      </c>
      <c r="F556" s="6" t="s">
        <v>515</v>
      </c>
      <c r="G556" s="6">
        <v>940534751</v>
      </c>
      <c r="H556" s="18">
        <v>45626</v>
      </c>
      <c r="I556" s="21" t="s">
        <v>3262</v>
      </c>
      <c r="J556" s="6" t="s">
        <v>373</v>
      </c>
      <c r="K556" s="15">
        <v>1</v>
      </c>
      <c r="L556" s="6" t="s">
        <v>398</v>
      </c>
      <c r="M556" s="6" t="s">
        <v>6</v>
      </c>
      <c r="N556" s="6" t="b">
        <f t="shared" si="55"/>
        <v>0</v>
      </c>
      <c r="O556" s="6" t="s">
        <v>3263</v>
      </c>
      <c r="P556" s="6">
        <v>24792050</v>
      </c>
      <c r="Q556" s="6" t="s">
        <v>6</v>
      </c>
      <c r="R556" s="6" t="s">
        <v>3264</v>
      </c>
      <c r="S556" s="16">
        <f t="shared" si="60"/>
        <v>25000</v>
      </c>
      <c r="T556" s="6" t="s">
        <v>400</v>
      </c>
      <c r="U556" s="6" t="s">
        <v>1108</v>
      </c>
      <c r="V556" s="6" t="s">
        <v>3022</v>
      </c>
      <c r="W556" s="18">
        <v>45633</v>
      </c>
      <c r="X556" s="78">
        <v>0.73819444444444449</v>
      </c>
      <c r="Y556" s="6" t="s">
        <v>3199</v>
      </c>
      <c r="Z556" s="6" t="s">
        <v>3200</v>
      </c>
      <c r="AA556" s="6" t="s">
        <v>3201</v>
      </c>
      <c r="AB556" s="6">
        <v>934484464</v>
      </c>
      <c r="AC556" s="5">
        <f t="shared" si="57"/>
        <v>8</v>
      </c>
      <c r="AD556" s="17">
        <f t="shared" si="58"/>
        <v>31000</v>
      </c>
      <c r="AE556" s="6" t="s">
        <v>6</v>
      </c>
      <c r="AF556" s="17" t="str">
        <f t="shared" si="61"/>
        <v>NO APLICA</v>
      </c>
      <c r="AG556" s="6" t="s">
        <v>1874</v>
      </c>
      <c r="AH556" s="39" t="s">
        <v>3265</v>
      </c>
      <c r="AI556" s="22" t="s">
        <v>3266</v>
      </c>
      <c r="AJ556" s="174" t="s">
        <v>492</v>
      </c>
    </row>
    <row r="557" spans="1:36" ht="15.45" customHeight="1">
      <c r="A557" s="170">
        <v>56794</v>
      </c>
      <c r="B557" s="8" t="s">
        <v>320</v>
      </c>
      <c r="C557" s="5" t="s">
        <v>321</v>
      </c>
      <c r="D557" s="48" t="s">
        <v>616</v>
      </c>
      <c r="E557" s="24" t="s">
        <v>617</v>
      </c>
      <c r="F557" s="26" t="s">
        <v>618</v>
      </c>
      <c r="G557" s="24">
        <v>951155582</v>
      </c>
      <c r="H557" s="18">
        <v>45626</v>
      </c>
      <c r="I557" s="21">
        <v>0.47708333333333336</v>
      </c>
      <c r="J557" s="6" t="s">
        <v>373</v>
      </c>
      <c r="K557" s="15">
        <v>1</v>
      </c>
      <c r="L557" s="6" t="s">
        <v>398</v>
      </c>
      <c r="M557" s="6" t="s">
        <v>6</v>
      </c>
      <c r="N557" s="6" t="b">
        <f t="shared" si="55"/>
        <v>0</v>
      </c>
      <c r="O557" s="6" t="s">
        <v>3267</v>
      </c>
      <c r="P557" s="6">
        <v>1225481</v>
      </c>
      <c r="Q557" s="6" t="s">
        <v>6</v>
      </c>
      <c r="R557" s="6" t="s">
        <v>3268</v>
      </c>
      <c r="S557" s="16">
        <f t="shared" si="60"/>
        <v>25000</v>
      </c>
      <c r="T557" s="6" t="s">
        <v>400</v>
      </c>
      <c r="U557" s="6" t="s">
        <v>1278</v>
      </c>
      <c r="V557" s="6" t="s">
        <v>3153</v>
      </c>
      <c r="W557" s="18">
        <v>45628</v>
      </c>
      <c r="X557" s="78">
        <v>0.47569444444444442</v>
      </c>
      <c r="Y557" s="6" t="s">
        <v>3187</v>
      </c>
      <c r="Z557" s="6" t="s">
        <v>1150</v>
      </c>
      <c r="AA557" s="6" t="s">
        <v>1151</v>
      </c>
      <c r="AB557" s="6">
        <v>984444429</v>
      </c>
      <c r="AC557" s="5">
        <f t="shared" si="57"/>
        <v>3</v>
      </c>
      <c r="AD557" s="17">
        <f t="shared" si="58"/>
        <v>25000</v>
      </c>
      <c r="AE557" s="6" t="s">
        <v>6</v>
      </c>
      <c r="AF557" s="17" t="str">
        <f t="shared" si="61"/>
        <v>NO APLICA</v>
      </c>
      <c r="AG557" s="6" t="s">
        <v>400</v>
      </c>
      <c r="AH557" s="39"/>
      <c r="AI557" s="22" t="s">
        <v>558</v>
      </c>
      <c r="AJ557" s="174" t="s">
        <v>492</v>
      </c>
    </row>
    <row r="558" spans="1:36" ht="15.45" customHeight="1">
      <c r="A558" s="170">
        <v>56795</v>
      </c>
      <c r="B558" s="8" t="s">
        <v>320</v>
      </c>
      <c r="C558" s="5" t="s">
        <v>321</v>
      </c>
      <c r="D558" s="39" t="s">
        <v>568</v>
      </c>
      <c r="E558" s="6" t="s">
        <v>569</v>
      </c>
      <c r="F558" s="6" t="s">
        <v>570</v>
      </c>
      <c r="G558" s="6">
        <v>947401808</v>
      </c>
      <c r="H558" s="18">
        <v>45626</v>
      </c>
      <c r="I558" s="21">
        <v>0.47916666666666669</v>
      </c>
      <c r="J558" s="6" t="s">
        <v>373</v>
      </c>
      <c r="K558" s="15">
        <v>1</v>
      </c>
      <c r="L558" s="6" t="s">
        <v>398</v>
      </c>
      <c r="M558" s="6" t="s">
        <v>6</v>
      </c>
      <c r="N558" s="6" t="b">
        <f t="shared" si="55"/>
        <v>0</v>
      </c>
      <c r="O558" s="6" t="s">
        <v>3269</v>
      </c>
      <c r="P558" s="6">
        <v>12225472</v>
      </c>
      <c r="Q558" s="6" t="s">
        <v>6</v>
      </c>
      <c r="R558" s="6" t="s">
        <v>3270</v>
      </c>
      <c r="S558" s="16">
        <f t="shared" si="60"/>
        <v>25000</v>
      </c>
      <c r="T558" s="6" t="s">
        <v>400</v>
      </c>
      <c r="U558" s="6" t="s">
        <v>1278</v>
      </c>
      <c r="V558" s="6" t="s">
        <v>2900</v>
      </c>
      <c r="W558" s="18">
        <v>45628</v>
      </c>
      <c r="X558" s="78">
        <v>0.53680555555555554</v>
      </c>
      <c r="Y558" s="6" t="s">
        <v>3142</v>
      </c>
      <c r="Z558" s="6" t="s">
        <v>727</v>
      </c>
      <c r="AA558" s="6" t="s">
        <v>728</v>
      </c>
      <c r="AB558" s="6">
        <v>992376903</v>
      </c>
      <c r="AC558" s="5">
        <f t="shared" si="57"/>
        <v>3</v>
      </c>
      <c r="AD558" s="17">
        <f t="shared" si="58"/>
        <v>25000</v>
      </c>
      <c r="AE558" s="6" t="s">
        <v>6</v>
      </c>
      <c r="AF558" s="17" t="str">
        <f t="shared" si="61"/>
        <v>NO APLICA</v>
      </c>
      <c r="AG558" s="6" t="s">
        <v>400</v>
      </c>
      <c r="AH558" s="39"/>
      <c r="AI558" s="22" t="s">
        <v>558</v>
      </c>
      <c r="AJ558" s="174" t="s">
        <v>492</v>
      </c>
    </row>
    <row r="559" spans="1:36" ht="15.45" customHeight="1">
      <c r="A559" s="170">
        <v>56796</v>
      </c>
      <c r="B559" s="8" t="s">
        <v>320</v>
      </c>
      <c r="C559" s="5" t="s">
        <v>321</v>
      </c>
      <c r="D559" s="39" t="s">
        <v>3229</v>
      </c>
      <c r="E559" s="6" t="s">
        <v>3230</v>
      </c>
      <c r="F559" s="6" t="s">
        <v>832</v>
      </c>
      <c r="G559" s="6">
        <v>961091623</v>
      </c>
      <c r="H559" s="18">
        <v>45626</v>
      </c>
      <c r="I559" s="21">
        <v>0.48125000000000001</v>
      </c>
      <c r="J559" s="6" t="s">
        <v>373</v>
      </c>
      <c r="K559" s="15">
        <v>1</v>
      </c>
      <c r="L559" s="6" t="s">
        <v>398</v>
      </c>
      <c r="M559" s="6" t="s">
        <v>6</v>
      </c>
      <c r="N559" s="6" t="b">
        <f t="shared" si="55"/>
        <v>0</v>
      </c>
      <c r="O559" s="6" t="s">
        <v>3271</v>
      </c>
      <c r="P559" s="6">
        <v>1225482</v>
      </c>
      <c r="Q559" s="6" t="s">
        <v>6</v>
      </c>
      <c r="R559" s="6" t="s">
        <v>3272</v>
      </c>
      <c r="S559" s="16">
        <f t="shared" si="60"/>
        <v>25000</v>
      </c>
      <c r="T559" s="6" t="s">
        <v>400</v>
      </c>
      <c r="U559" s="6" t="s">
        <v>1108</v>
      </c>
      <c r="V559" s="6" t="s">
        <v>2863</v>
      </c>
      <c r="W559" s="18">
        <v>45629</v>
      </c>
      <c r="X559" s="78">
        <v>0.63402777777777775</v>
      </c>
      <c r="Y559" s="6" t="s">
        <v>3273</v>
      </c>
      <c r="Z559" s="6" t="s">
        <v>1958</v>
      </c>
      <c r="AA559" s="6" t="s">
        <v>1959</v>
      </c>
      <c r="AB559" s="6">
        <v>964882975</v>
      </c>
      <c r="AC559" s="5">
        <f t="shared" si="57"/>
        <v>4</v>
      </c>
      <c r="AD559" s="17">
        <f t="shared" si="58"/>
        <v>25000</v>
      </c>
      <c r="AE559" s="6" t="s">
        <v>6</v>
      </c>
      <c r="AF559" s="17" t="str">
        <f t="shared" si="61"/>
        <v>NO APLICA</v>
      </c>
      <c r="AG559" s="6" t="s">
        <v>400</v>
      </c>
      <c r="AH559" s="39"/>
      <c r="AI559" s="22" t="s">
        <v>558</v>
      </c>
      <c r="AJ559" s="174" t="s">
        <v>492</v>
      </c>
    </row>
    <row r="560" spans="1:36" ht="15.45" customHeight="1">
      <c r="A560" s="170">
        <v>56797</v>
      </c>
      <c r="B560" s="39" t="s">
        <v>2860</v>
      </c>
      <c r="C560" s="5" t="s">
        <v>202</v>
      </c>
      <c r="D560" s="39" t="s">
        <v>3274</v>
      </c>
      <c r="E560" s="6" t="s">
        <v>1678</v>
      </c>
      <c r="F560" s="6" t="s">
        <v>1679</v>
      </c>
      <c r="G560" s="6">
        <v>979940016</v>
      </c>
      <c r="H560" s="18">
        <v>45626</v>
      </c>
      <c r="I560" s="21">
        <v>0.4909722222222222</v>
      </c>
      <c r="J560" s="6" t="s">
        <v>373</v>
      </c>
      <c r="K560" s="15">
        <v>1</v>
      </c>
      <c r="L560" s="6" t="s">
        <v>398</v>
      </c>
      <c r="M560" s="6" t="s">
        <v>6</v>
      </c>
      <c r="N560" s="6" t="b">
        <f t="shared" si="55"/>
        <v>0</v>
      </c>
      <c r="O560" s="6" t="s">
        <v>3275</v>
      </c>
      <c r="P560" s="6">
        <v>24782109</v>
      </c>
      <c r="Q560" s="6" t="s">
        <v>6</v>
      </c>
      <c r="R560" s="6" t="s">
        <v>3276</v>
      </c>
      <c r="S560" s="16">
        <f t="shared" si="60"/>
        <v>25000</v>
      </c>
      <c r="T560" s="6" t="s">
        <v>400</v>
      </c>
      <c r="U560" s="6" t="s">
        <v>1278</v>
      </c>
      <c r="V560" s="6" t="s">
        <v>3153</v>
      </c>
      <c r="W560" s="18">
        <v>45629</v>
      </c>
      <c r="X560" s="78">
        <v>0.47569444444444442</v>
      </c>
      <c r="Y560" s="6" t="s">
        <v>3277</v>
      </c>
      <c r="Z560" s="6" t="s">
        <v>3278</v>
      </c>
      <c r="AA560" s="6" t="s">
        <v>3279</v>
      </c>
      <c r="AB560" s="6">
        <v>985413780</v>
      </c>
      <c r="AC560" s="5">
        <f t="shared" si="57"/>
        <v>4</v>
      </c>
      <c r="AD560" s="17">
        <f t="shared" si="58"/>
        <v>25000</v>
      </c>
      <c r="AE560" s="6" t="s">
        <v>6</v>
      </c>
      <c r="AF560" s="17" t="str">
        <f t="shared" si="61"/>
        <v>NO APLICA</v>
      </c>
      <c r="AG560" s="6" t="s">
        <v>1874</v>
      </c>
      <c r="AH560" s="39" t="s">
        <v>3280</v>
      </c>
      <c r="AI560" s="22" t="s">
        <v>2868</v>
      </c>
      <c r="AJ560" s="174" t="s">
        <v>492</v>
      </c>
    </row>
    <row r="561" spans="1:36" ht="15.45" customHeight="1">
      <c r="A561" s="170">
        <v>56798</v>
      </c>
      <c r="B561" s="8" t="s">
        <v>165</v>
      </c>
      <c r="C561" s="4" t="s">
        <v>166</v>
      </c>
      <c r="D561" s="39" t="s">
        <v>2745</v>
      </c>
      <c r="E561" s="6" t="s">
        <v>1916</v>
      </c>
      <c r="F561" s="6" t="s">
        <v>1917</v>
      </c>
      <c r="G561" s="6">
        <v>922001083</v>
      </c>
      <c r="H561" s="18">
        <v>45626</v>
      </c>
      <c r="I561" s="21">
        <v>0.49652777777777779</v>
      </c>
      <c r="J561" s="6" t="s">
        <v>373</v>
      </c>
      <c r="K561" s="15">
        <v>1</v>
      </c>
      <c r="L561" s="6" t="s">
        <v>398</v>
      </c>
      <c r="M561" s="6" t="s">
        <v>6</v>
      </c>
      <c r="N561" s="6" t="b">
        <f t="shared" si="55"/>
        <v>0</v>
      </c>
      <c r="O561" s="6" t="s">
        <v>3281</v>
      </c>
      <c r="P561" s="6">
        <v>1225347</v>
      </c>
      <c r="Q561" s="6" t="s">
        <v>6</v>
      </c>
      <c r="R561" s="6" t="s">
        <v>3282</v>
      </c>
      <c r="S561" s="16">
        <f t="shared" si="60"/>
        <v>25000</v>
      </c>
      <c r="T561" s="6" t="s">
        <v>400</v>
      </c>
      <c r="U561" s="6" t="s">
        <v>1278</v>
      </c>
      <c r="V561" s="6" t="s">
        <v>3283</v>
      </c>
      <c r="W561" s="18">
        <v>45628</v>
      </c>
      <c r="X561" s="78">
        <v>0.45694444444444443</v>
      </c>
      <c r="Y561" s="6" t="s">
        <v>3284</v>
      </c>
      <c r="Z561" s="6" t="s">
        <v>3285</v>
      </c>
      <c r="AA561" s="6" t="s">
        <v>3286</v>
      </c>
      <c r="AB561" s="6">
        <v>940999021</v>
      </c>
      <c r="AC561" s="5">
        <f t="shared" si="57"/>
        <v>3</v>
      </c>
      <c r="AD561" s="17">
        <f t="shared" si="58"/>
        <v>25000</v>
      </c>
      <c r="AE561" s="6" t="s">
        <v>6</v>
      </c>
      <c r="AF561" s="17" t="str">
        <f t="shared" si="61"/>
        <v>NO APLICA</v>
      </c>
      <c r="AG561" s="6" t="s">
        <v>400</v>
      </c>
      <c r="AH561" s="39"/>
      <c r="AI561" s="22" t="s">
        <v>3287</v>
      </c>
      <c r="AJ561" s="174" t="s">
        <v>492</v>
      </c>
    </row>
    <row r="562" spans="1:36" ht="15.45" customHeight="1">
      <c r="A562" s="170">
        <v>56799</v>
      </c>
      <c r="B562" s="8" t="s">
        <v>320</v>
      </c>
      <c r="C562" s="5" t="s">
        <v>321</v>
      </c>
      <c r="D562" s="11" t="s">
        <v>2811</v>
      </c>
      <c r="E562" s="24" t="s">
        <v>709</v>
      </c>
      <c r="F562" s="24" t="s">
        <v>3235</v>
      </c>
      <c r="G562" s="24">
        <v>987744411</v>
      </c>
      <c r="H562" s="18">
        <v>45626</v>
      </c>
      <c r="I562" s="21">
        <v>0.49930555555555556</v>
      </c>
      <c r="J562" s="6" t="s">
        <v>373</v>
      </c>
      <c r="K562" s="15">
        <v>1</v>
      </c>
      <c r="L562" s="6" t="s">
        <v>398</v>
      </c>
      <c r="M562" s="6" t="s">
        <v>6</v>
      </c>
      <c r="N562" s="6" t="b">
        <f t="shared" si="55"/>
        <v>0</v>
      </c>
      <c r="O562" s="6" t="s">
        <v>3288</v>
      </c>
      <c r="P562" s="6">
        <v>12225526</v>
      </c>
      <c r="Q562" s="6" t="s">
        <v>6</v>
      </c>
      <c r="R562" s="6" t="s">
        <v>3289</v>
      </c>
      <c r="S562" s="16">
        <f t="shared" si="60"/>
        <v>25000</v>
      </c>
      <c r="T562" s="6" t="s">
        <v>400</v>
      </c>
      <c r="U562" s="6" t="s">
        <v>1278</v>
      </c>
      <c r="V562" s="6" t="s">
        <v>3290</v>
      </c>
      <c r="W562" s="18">
        <v>45628</v>
      </c>
      <c r="X562" s="78">
        <v>0.48680555555555555</v>
      </c>
      <c r="Y562" s="6" t="s">
        <v>1974</v>
      </c>
      <c r="Z562" s="6" t="s">
        <v>630</v>
      </c>
      <c r="AA562" s="6" t="s">
        <v>631</v>
      </c>
      <c r="AB562" s="6">
        <v>976530950</v>
      </c>
      <c r="AC562" s="5">
        <f t="shared" si="57"/>
        <v>3</v>
      </c>
      <c r="AD562" s="17">
        <f t="shared" si="58"/>
        <v>25000</v>
      </c>
      <c r="AE562" s="6" t="s">
        <v>6</v>
      </c>
      <c r="AF562" s="17" t="str">
        <f t="shared" si="61"/>
        <v>NO APLICA</v>
      </c>
      <c r="AG562" s="6" t="s">
        <v>400</v>
      </c>
      <c r="AH562" s="39"/>
      <c r="AI562" s="22" t="s">
        <v>558</v>
      </c>
      <c r="AJ562" s="174" t="s">
        <v>492</v>
      </c>
    </row>
    <row r="563" spans="1:36" ht="15.45" customHeight="1">
      <c r="A563" s="170">
        <v>56800</v>
      </c>
      <c r="B563" s="39" t="s">
        <v>221</v>
      </c>
      <c r="C563" s="4" t="s">
        <v>222</v>
      </c>
      <c r="D563" s="39" t="s">
        <v>3291</v>
      </c>
      <c r="E563" s="6" t="s">
        <v>3292</v>
      </c>
      <c r="F563" s="6" t="s">
        <v>3293</v>
      </c>
      <c r="G563" s="6">
        <v>985814757</v>
      </c>
      <c r="H563" s="18">
        <v>45626</v>
      </c>
      <c r="I563" s="21">
        <v>0.50486111111111109</v>
      </c>
      <c r="J563" s="6" t="s">
        <v>373</v>
      </c>
      <c r="K563" s="15">
        <v>1</v>
      </c>
      <c r="L563" s="6" t="s">
        <v>398</v>
      </c>
      <c r="M563" s="6" t="s">
        <v>6</v>
      </c>
      <c r="N563" s="6" t="b">
        <f t="shared" si="55"/>
        <v>0</v>
      </c>
      <c r="O563" s="6" t="s">
        <v>3294</v>
      </c>
      <c r="P563" s="6">
        <v>24792057</v>
      </c>
      <c r="Q563" s="6" t="s">
        <v>6</v>
      </c>
      <c r="R563" s="6" t="s">
        <v>3295</v>
      </c>
      <c r="S563" s="16">
        <f t="shared" si="60"/>
        <v>25000</v>
      </c>
      <c r="T563" s="6" t="s">
        <v>400</v>
      </c>
      <c r="U563" s="6" t="s">
        <v>1271</v>
      </c>
      <c r="V563" s="6" t="s">
        <v>3296</v>
      </c>
      <c r="W563" s="18">
        <v>45637</v>
      </c>
      <c r="X563" s="78">
        <v>0.6166666666666667</v>
      </c>
      <c r="Y563" s="6" t="s">
        <v>3297</v>
      </c>
      <c r="Z563" s="6" t="s">
        <v>3298</v>
      </c>
      <c r="AA563" s="6" t="s">
        <v>3299</v>
      </c>
      <c r="AB563" s="6">
        <v>963064775</v>
      </c>
      <c r="AC563" s="5">
        <f t="shared" si="57"/>
        <v>12</v>
      </c>
      <c r="AD563" s="17">
        <f t="shared" si="58"/>
        <v>51000</v>
      </c>
      <c r="AE563" s="6" t="s">
        <v>6</v>
      </c>
      <c r="AF563" s="17" t="str">
        <f t="shared" si="61"/>
        <v>NO APLICA</v>
      </c>
      <c r="AG563" s="6" t="s">
        <v>400</v>
      </c>
      <c r="AH563" s="50" t="s">
        <v>3086</v>
      </c>
      <c r="AI563" s="22" t="s">
        <v>3300</v>
      </c>
      <c r="AJ563" s="174" t="s">
        <v>492</v>
      </c>
    </row>
    <row r="564" spans="1:36" ht="15.45" customHeight="1">
      <c r="A564" s="170">
        <v>56801</v>
      </c>
      <c r="B564" s="39" t="s">
        <v>353</v>
      </c>
      <c r="C564" s="4" t="s">
        <v>354</v>
      </c>
      <c r="D564" s="39" t="s">
        <v>3301</v>
      </c>
      <c r="E564" s="6" t="s">
        <v>3302</v>
      </c>
      <c r="F564" s="6" t="s">
        <v>3303</v>
      </c>
      <c r="G564" s="6">
        <v>966979630</v>
      </c>
      <c r="H564" s="18">
        <v>45626</v>
      </c>
      <c r="I564" s="21">
        <v>0.52083333333333337</v>
      </c>
      <c r="J564" s="6" t="s">
        <v>373</v>
      </c>
      <c r="K564" s="15">
        <v>1</v>
      </c>
      <c r="L564" s="6" t="s">
        <v>398</v>
      </c>
      <c r="M564" s="6" t="s">
        <v>6</v>
      </c>
      <c r="N564" s="6" t="b">
        <f t="shared" si="55"/>
        <v>0</v>
      </c>
      <c r="O564" s="6" t="s">
        <v>3304</v>
      </c>
      <c r="P564" s="6">
        <v>24792164</v>
      </c>
      <c r="Q564" s="6" t="s">
        <v>6</v>
      </c>
      <c r="R564" s="6" t="s">
        <v>3305</v>
      </c>
      <c r="S564" s="16">
        <f t="shared" si="60"/>
        <v>25000</v>
      </c>
      <c r="T564" s="6" t="s">
        <v>400</v>
      </c>
      <c r="U564" s="6" t="s">
        <v>1278</v>
      </c>
      <c r="V564" s="6" t="s">
        <v>3186</v>
      </c>
      <c r="W564" s="18">
        <v>45628</v>
      </c>
      <c r="X564" s="78">
        <v>0.43680555555555556</v>
      </c>
      <c r="Y564" s="6" t="s">
        <v>3306</v>
      </c>
      <c r="Z564" s="6" t="s">
        <v>3307</v>
      </c>
      <c r="AA564" s="6" t="s">
        <v>3308</v>
      </c>
      <c r="AB564" s="6">
        <v>959122428</v>
      </c>
      <c r="AC564" s="5">
        <f t="shared" si="57"/>
        <v>3</v>
      </c>
      <c r="AD564" s="17">
        <f t="shared" si="58"/>
        <v>25000</v>
      </c>
      <c r="AE564" s="6" t="s">
        <v>6</v>
      </c>
      <c r="AF564" s="17" t="str">
        <f t="shared" si="61"/>
        <v>NO APLICA</v>
      </c>
      <c r="AG564" s="6" t="s">
        <v>400</v>
      </c>
      <c r="AH564" s="39"/>
      <c r="AI564" s="22" t="s">
        <v>2894</v>
      </c>
      <c r="AJ564" s="174" t="s">
        <v>492</v>
      </c>
    </row>
    <row r="565" spans="1:36" ht="15.45" customHeight="1">
      <c r="A565" s="170">
        <v>56802</v>
      </c>
      <c r="B565" s="8" t="s">
        <v>20</v>
      </c>
      <c r="C565" s="5" t="s">
        <v>21</v>
      </c>
      <c r="D565" s="39" t="s">
        <v>20</v>
      </c>
      <c r="E565" s="6" t="s">
        <v>3309</v>
      </c>
      <c r="F565" s="6" t="s">
        <v>3310</v>
      </c>
      <c r="G565" s="6">
        <v>996505625</v>
      </c>
      <c r="H565" s="18">
        <v>45626</v>
      </c>
      <c r="I565" s="21">
        <v>0.5131944444444444</v>
      </c>
      <c r="J565" s="6" t="s">
        <v>3250</v>
      </c>
      <c r="K565" s="15">
        <v>5</v>
      </c>
      <c r="L565" s="6" t="s">
        <v>398</v>
      </c>
      <c r="M565" s="6" t="s">
        <v>6</v>
      </c>
      <c r="N565" s="6" t="b">
        <f t="shared" si="55"/>
        <v>1</v>
      </c>
      <c r="O565" s="6" t="s">
        <v>488</v>
      </c>
      <c r="P565" s="6">
        <v>53402</v>
      </c>
      <c r="Q565" s="6" t="s">
        <v>6</v>
      </c>
      <c r="R565" s="6" t="s">
        <v>488</v>
      </c>
      <c r="S565" s="16">
        <f t="shared" si="60"/>
        <v>25000</v>
      </c>
      <c r="T565" s="6" t="s">
        <v>400</v>
      </c>
      <c r="U565" s="6" t="s">
        <v>822</v>
      </c>
      <c r="V565" s="6" t="s">
        <v>490</v>
      </c>
      <c r="W565" s="18">
        <v>45627</v>
      </c>
      <c r="X565" s="78">
        <v>0.67777777777777781</v>
      </c>
      <c r="Y565" s="6" t="s">
        <v>20</v>
      </c>
      <c r="Z565" s="6" t="s">
        <v>3309</v>
      </c>
      <c r="AA565" s="6" t="s">
        <v>3310</v>
      </c>
      <c r="AB565" s="6">
        <v>996505625</v>
      </c>
      <c r="AC565" s="5">
        <f t="shared" si="57"/>
        <v>2</v>
      </c>
      <c r="AD565" s="17">
        <f t="shared" si="58"/>
        <v>25000</v>
      </c>
      <c r="AE565" s="6" t="s">
        <v>6</v>
      </c>
      <c r="AF565" s="17" t="str">
        <f t="shared" si="61"/>
        <v>NO APLICA</v>
      </c>
      <c r="AG565" s="6" t="s">
        <v>1874</v>
      </c>
      <c r="AH565" s="39" t="s">
        <v>3311</v>
      </c>
      <c r="AI565" s="22" t="s">
        <v>3312</v>
      </c>
      <c r="AJ565" s="174" t="s">
        <v>492</v>
      </c>
    </row>
    <row r="566" spans="1:36" ht="15.45" customHeight="1">
      <c r="A566" s="170">
        <v>56803</v>
      </c>
      <c r="B566" s="39" t="s">
        <v>221</v>
      </c>
      <c r="C566" s="4" t="s">
        <v>222</v>
      </c>
      <c r="D566" s="48" t="s">
        <v>961</v>
      </c>
      <c r="E566" s="24" t="s">
        <v>699</v>
      </c>
      <c r="F566" s="69" t="s">
        <v>700</v>
      </c>
      <c r="G566" s="24">
        <v>947974081</v>
      </c>
      <c r="H566" s="18">
        <v>45626</v>
      </c>
      <c r="I566" s="21">
        <v>0.51875000000000004</v>
      </c>
      <c r="J566" s="6" t="s">
        <v>373</v>
      </c>
      <c r="K566" s="15">
        <v>1</v>
      </c>
      <c r="L566" s="6" t="s">
        <v>398</v>
      </c>
      <c r="M566" s="6" t="s">
        <v>6</v>
      </c>
      <c r="N566" s="6" t="b">
        <f t="shared" si="55"/>
        <v>0</v>
      </c>
      <c r="O566" s="6" t="s">
        <v>3313</v>
      </c>
      <c r="P566" s="6">
        <v>24792078</v>
      </c>
      <c r="Q566" s="6" t="s">
        <v>6</v>
      </c>
      <c r="R566" s="6" t="s">
        <v>3314</v>
      </c>
      <c r="S566" s="16">
        <f t="shared" si="60"/>
        <v>25000</v>
      </c>
      <c r="T566" s="6" t="s">
        <v>400</v>
      </c>
      <c r="U566" s="6" t="s">
        <v>1271</v>
      </c>
      <c r="V566" s="6" t="s">
        <v>3022</v>
      </c>
      <c r="W566" s="18">
        <v>45637</v>
      </c>
      <c r="X566" s="78">
        <v>0.78749999999999998</v>
      </c>
      <c r="Y566" s="6" t="s">
        <v>3315</v>
      </c>
      <c r="Z566" s="6" t="s">
        <v>3316</v>
      </c>
      <c r="AA566" s="6" t="s">
        <v>3317</v>
      </c>
      <c r="AB566" s="6" t="s">
        <v>3318</v>
      </c>
      <c r="AC566" s="5">
        <f t="shared" si="57"/>
        <v>12</v>
      </c>
      <c r="AD566" s="17">
        <f t="shared" si="58"/>
        <v>51000</v>
      </c>
      <c r="AE566" s="6" t="s">
        <v>6</v>
      </c>
      <c r="AF566" s="17" t="str">
        <f t="shared" si="61"/>
        <v>NO APLICA</v>
      </c>
      <c r="AG566" s="6" t="s">
        <v>400</v>
      </c>
      <c r="AH566" s="39"/>
      <c r="AI566" s="22" t="s">
        <v>3300</v>
      </c>
      <c r="AJ566" s="174" t="s">
        <v>492</v>
      </c>
    </row>
    <row r="567" spans="1:36" ht="15.45" customHeight="1">
      <c r="A567" s="170">
        <v>56804</v>
      </c>
      <c r="B567" s="39" t="s">
        <v>221</v>
      </c>
      <c r="C567" s="4" t="s">
        <v>222</v>
      </c>
      <c r="D567" s="48" t="s">
        <v>385</v>
      </c>
      <c r="E567" s="24" t="s">
        <v>818</v>
      </c>
      <c r="F567" s="26" t="s">
        <v>700</v>
      </c>
      <c r="G567" s="24">
        <v>947974081</v>
      </c>
      <c r="H567" s="18">
        <v>45626</v>
      </c>
      <c r="I567" s="21">
        <v>0.52013888888888893</v>
      </c>
      <c r="J567" s="6" t="s">
        <v>373</v>
      </c>
      <c r="K567" s="15">
        <v>1</v>
      </c>
      <c r="L567" s="6" t="s">
        <v>398</v>
      </c>
      <c r="M567" s="6" t="s">
        <v>6</v>
      </c>
      <c r="N567" s="6" t="b">
        <f t="shared" si="55"/>
        <v>0</v>
      </c>
      <c r="O567" s="6" t="s">
        <v>3319</v>
      </c>
      <c r="P567" s="6">
        <v>24792080</v>
      </c>
      <c r="Q567" s="6" t="s">
        <v>6</v>
      </c>
      <c r="R567" s="6" t="s">
        <v>3320</v>
      </c>
      <c r="S567" s="16">
        <f t="shared" si="60"/>
        <v>25000</v>
      </c>
      <c r="T567" s="6" t="s">
        <v>400</v>
      </c>
      <c r="U567" s="6" t="s">
        <v>1108</v>
      </c>
      <c r="V567" s="6" t="s">
        <v>3296</v>
      </c>
      <c r="W567" s="18">
        <v>45640</v>
      </c>
      <c r="X567" s="78">
        <v>0.82361111111111107</v>
      </c>
      <c r="Y567" s="6" t="s">
        <v>3321</v>
      </c>
      <c r="Z567" s="6" t="s">
        <v>3322</v>
      </c>
      <c r="AA567" s="6" t="s">
        <v>3323</v>
      </c>
      <c r="AB567" s="6">
        <v>983493075</v>
      </c>
      <c r="AC567" s="6">
        <f t="shared" si="57"/>
        <v>15</v>
      </c>
      <c r="AD567" s="17">
        <f t="shared" si="58"/>
        <v>66000</v>
      </c>
      <c r="AE567" s="6" t="s">
        <v>6</v>
      </c>
      <c r="AF567" s="17" t="str">
        <f t="shared" si="61"/>
        <v>NO APLICA</v>
      </c>
      <c r="AG567" s="6" t="s">
        <v>400</v>
      </c>
      <c r="AH567" s="39"/>
      <c r="AI567" s="22" t="s">
        <v>3300</v>
      </c>
      <c r="AJ567" s="174" t="s">
        <v>492</v>
      </c>
    </row>
    <row r="568" spans="1:36" ht="15.45" customHeight="1">
      <c r="A568" s="170">
        <v>56805</v>
      </c>
      <c r="B568" s="4" t="s">
        <v>353</v>
      </c>
      <c r="C568" s="4" t="s">
        <v>354</v>
      </c>
      <c r="D568" s="24" t="s">
        <v>2818</v>
      </c>
      <c r="E568" s="6" t="s">
        <v>2819</v>
      </c>
      <c r="F568" s="6" t="s">
        <v>2820</v>
      </c>
      <c r="G568" s="6">
        <v>955972412</v>
      </c>
      <c r="H568" s="18">
        <v>45626</v>
      </c>
      <c r="I568" s="21">
        <v>0.52916666666666667</v>
      </c>
      <c r="J568" s="6" t="s">
        <v>373</v>
      </c>
      <c r="K568" s="15">
        <v>1</v>
      </c>
      <c r="L568" s="6" t="s">
        <v>398</v>
      </c>
      <c r="M568" s="6" t="s">
        <v>6</v>
      </c>
      <c r="N568" s="6" t="b">
        <f t="shared" si="55"/>
        <v>0</v>
      </c>
      <c r="O568" s="6" t="s">
        <v>3324</v>
      </c>
      <c r="P568" s="6">
        <v>1225466</v>
      </c>
      <c r="Q568" s="6" t="s">
        <v>6</v>
      </c>
      <c r="R568" s="6" t="s">
        <v>3325</v>
      </c>
      <c r="S568" s="16">
        <f t="shared" si="60"/>
        <v>25000</v>
      </c>
      <c r="T568" s="6" t="s">
        <v>400</v>
      </c>
      <c r="U568" s="6" t="s">
        <v>1278</v>
      </c>
      <c r="V568" s="6" t="s">
        <v>3326</v>
      </c>
      <c r="W568" s="18">
        <v>45629</v>
      </c>
      <c r="X568" s="78">
        <v>0.40763888888888888</v>
      </c>
      <c r="Y568" s="6" t="s">
        <v>3327</v>
      </c>
      <c r="Z568" s="6" t="s">
        <v>2143</v>
      </c>
      <c r="AA568" s="6" t="s">
        <v>3328</v>
      </c>
      <c r="AB568" s="6">
        <v>961768448</v>
      </c>
      <c r="AC568" s="6">
        <f t="shared" si="57"/>
        <v>4</v>
      </c>
      <c r="AD568" s="17">
        <f t="shared" si="58"/>
        <v>25000</v>
      </c>
      <c r="AE568" s="6" t="s">
        <v>6</v>
      </c>
      <c r="AF568" s="17" t="str">
        <f t="shared" si="61"/>
        <v>NO APLICA</v>
      </c>
      <c r="AG568" s="6" t="s">
        <v>400</v>
      </c>
      <c r="AH568" s="39"/>
      <c r="AI568" s="22" t="s">
        <v>2894</v>
      </c>
      <c r="AJ568" s="174" t="s">
        <v>492</v>
      </c>
    </row>
    <row r="569" spans="1:36" ht="15.45" customHeight="1">
      <c r="A569" s="170">
        <v>56806</v>
      </c>
      <c r="B569" s="8" t="s">
        <v>320</v>
      </c>
      <c r="C569" s="5" t="s">
        <v>321</v>
      </c>
      <c r="D569" s="48" t="s">
        <v>616</v>
      </c>
      <c r="E569" s="24" t="s">
        <v>617</v>
      </c>
      <c r="F569" s="26" t="s">
        <v>618</v>
      </c>
      <c r="G569" s="24">
        <v>951155582</v>
      </c>
      <c r="H569" s="18">
        <v>45626</v>
      </c>
      <c r="I569" s="21">
        <v>0.5395833333333333</v>
      </c>
      <c r="J569" s="6" t="s">
        <v>373</v>
      </c>
      <c r="K569" s="15">
        <v>1</v>
      </c>
      <c r="L569" s="6" t="s">
        <v>398</v>
      </c>
      <c r="M569" s="6" t="s">
        <v>6</v>
      </c>
      <c r="N569" s="6" t="b">
        <f t="shared" si="55"/>
        <v>0</v>
      </c>
      <c r="O569" s="6" t="s">
        <v>3329</v>
      </c>
      <c r="P569" s="6">
        <v>1225559</v>
      </c>
      <c r="Q569" s="6" t="s">
        <v>6</v>
      </c>
      <c r="R569" s="6" t="s">
        <v>3330</v>
      </c>
      <c r="S569" s="16">
        <f t="shared" si="60"/>
        <v>25000</v>
      </c>
      <c r="T569" s="6" t="s">
        <v>400</v>
      </c>
      <c r="U569" s="6" t="s">
        <v>732</v>
      </c>
      <c r="V569" s="6" t="s">
        <v>3072</v>
      </c>
      <c r="W569" s="18">
        <v>45629</v>
      </c>
      <c r="X569" s="78">
        <v>0.58819444444444446</v>
      </c>
      <c r="Y569" s="6" t="s">
        <v>667</v>
      </c>
      <c r="Z569" s="6" t="s">
        <v>668</v>
      </c>
      <c r="AA569" s="6" t="s">
        <v>669</v>
      </c>
      <c r="AB569" s="6">
        <v>974317393</v>
      </c>
      <c r="AC569" s="5">
        <f t="shared" si="57"/>
        <v>4</v>
      </c>
      <c r="AD569" s="17">
        <f t="shared" si="58"/>
        <v>25000</v>
      </c>
      <c r="AE569" s="6" t="s">
        <v>6</v>
      </c>
      <c r="AF569" s="17" t="str">
        <f t="shared" si="61"/>
        <v>NO APLICA</v>
      </c>
      <c r="AG569" s="6" t="s">
        <v>400</v>
      </c>
      <c r="AH569" s="39"/>
      <c r="AI569" s="22" t="s">
        <v>558</v>
      </c>
      <c r="AJ569" s="174" t="s">
        <v>492</v>
      </c>
    </row>
    <row r="570" spans="1:36" ht="15.45" customHeight="1">
      <c r="A570" s="170">
        <v>56807</v>
      </c>
      <c r="B570" s="39" t="s">
        <v>269</v>
      </c>
      <c r="C570" s="5" t="s">
        <v>270</v>
      </c>
      <c r="D570" s="39" t="s">
        <v>1623</v>
      </c>
      <c r="E570" s="6" t="s">
        <v>1379</v>
      </c>
      <c r="F570" s="6" t="s">
        <v>1380</v>
      </c>
      <c r="G570" s="6">
        <v>945327090</v>
      </c>
      <c r="H570" s="18">
        <v>45626</v>
      </c>
      <c r="I570" s="21">
        <v>0.54374999999999996</v>
      </c>
      <c r="J570" s="6" t="s">
        <v>373</v>
      </c>
      <c r="K570" s="15">
        <v>1</v>
      </c>
      <c r="L570" s="6" t="s">
        <v>398</v>
      </c>
      <c r="M570" s="6" t="s">
        <v>6</v>
      </c>
      <c r="N570" s="6" t="b">
        <f t="shared" si="55"/>
        <v>0</v>
      </c>
      <c r="O570" s="6" t="s">
        <v>3331</v>
      </c>
      <c r="P570" s="6">
        <v>24792213</v>
      </c>
      <c r="Q570" s="6" t="s">
        <v>6</v>
      </c>
      <c r="R570" s="6" t="s">
        <v>3332</v>
      </c>
      <c r="S570" s="16">
        <f t="shared" si="60"/>
        <v>25000</v>
      </c>
      <c r="T570" s="6" t="s">
        <v>400</v>
      </c>
      <c r="U570" s="6" t="s">
        <v>766</v>
      </c>
      <c r="V570" s="6" t="s">
        <v>3186</v>
      </c>
      <c r="W570" s="18">
        <v>45640</v>
      </c>
      <c r="X570" s="78">
        <v>0.1875</v>
      </c>
      <c r="Y570" s="81" t="s">
        <v>3333</v>
      </c>
      <c r="Z570" s="82" t="s">
        <v>3334</v>
      </c>
      <c r="AA570" s="82" t="s">
        <v>3335</v>
      </c>
      <c r="AB570" s="82">
        <v>930695691</v>
      </c>
      <c r="AC570" s="5">
        <f t="shared" si="57"/>
        <v>15</v>
      </c>
      <c r="AD570" s="17">
        <f t="shared" si="58"/>
        <v>66000</v>
      </c>
      <c r="AE570" s="6" t="s">
        <v>6</v>
      </c>
      <c r="AF570" s="17" t="str">
        <f t="shared" si="61"/>
        <v>NO APLICA</v>
      </c>
      <c r="AG570" s="6" t="s">
        <v>400</v>
      </c>
      <c r="AH570" s="39"/>
      <c r="AI570" s="22" t="s">
        <v>1359</v>
      </c>
      <c r="AJ570" s="174" t="s">
        <v>492</v>
      </c>
    </row>
    <row r="571" spans="1:36" ht="15.45" customHeight="1">
      <c r="A571" s="170">
        <v>56809</v>
      </c>
      <c r="B571" s="8" t="s">
        <v>320</v>
      </c>
      <c r="C571" s="5" t="s">
        <v>321</v>
      </c>
      <c r="D571" s="11" t="s">
        <v>2811</v>
      </c>
      <c r="E571" s="24" t="s">
        <v>709</v>
      </c>
      <c r="F571" s="24" t="s">
        <v>3235</v>
      </c>
      <c r="G571" s="24">
        <v>987744411</v>
      </c>
      <c r="H571" s="18">
        <v>45626</v>
      </c>
      <c r="I571" s="21">
        <v>0.55694444444444446</v>
      </c>
      <c r="J571" s="6" t="s">
        <v>373</v>
      </c>
      <c r="K571" s="15">
        <v>1</v>
      </c>
      <c r="L571" s="6" t="s">
        <v>398</v>
      </c>
      <c r="M571" s="6" t="s">
        <v>6</v>
      </c>
      <c r="N571" s="6" t="b">
        <f t="shared" si="55"/>
        <v>0</v>
      </c>
      <c r="O571" s="6" t="s">
        <v>3336</v>
      </c>
      <c r="P571" s="6">
        <v>1225584</v>
      </c>
      <c r="Q571" s="6" t="s">
        <v>6</v>
      </c>
      <c r="R571" s="6" t="s">
        <v>3337</v>
      </c>
      <c r="S571" s="16">
        <f t="shared" si="60"/>
        <v>25000</v>
      </c>
      <c r="T571" s="6" t="s">
        <v>400</v>
      </c>
      <c r="U571" s="6" t="s">
        <v>1108</v>
      </c>
      <c r="V571" s="6" t="s">
        <v>2938</v>
      </c>
      <c r="W571" s="18">
        <v>45629</v>
      </c>
      <c r="X571" s="78">
        <v>0.59166666666666667</v>
      </c>
      <c r="Y571" s="6" t="s">
        <v>597</v>
      </c>
      <c r="Z571" s="6" t="s">
        <v>598</v>
      </c>
      <c r="AA571" s="6" t="s">
        <v>599</v>
      </c>
      <c r="AB571" s="6">
        <v>974764518</v>
      </c>
      <c r="AC571" s="6">
        <f t="shared" si="57"/>
        <v>4</v>
      </c>
      <c r="AD571" s="17">
        <f t="shared" si="58"/>
        <v>25000</v>
      </c>
      <c r="AE571" s="6" t="s">
        <v>6</v>
      </c>
      <c r="AF571" s="17" t="str">
        <f t="shared" si="61"/>
        <v>NO APLICA</v>
      </c>
      <c r="AG571" s="6" t="s">
        <v>400</v>
      </c>
      <c r="AH571" s="39"/>
      <c r="AI571" s="22" t="s">
        <v>558</v>
      </c>
      <c r="AJ571" s="174" t="s">
        <v>492</v>
      </c>
    </row>
    <row r="572" spans="1:36" ht="15.45" customHeight="1">
      <c r="A572" s="170">
        <v>56810</v>
      </c>
      <c r="B572" s="8" t="s">
        <v>320</v>
      </c>
      <c r="C572" s="5" t="s">
        <v>321</v>
      </c>
      <c r="D572" s="39" t="s">
        <v>568</v>
      </c>
      <c r="E572" s="6" t="s">
        <v>569</v>
      </c>
      <c r="F572" s="6" t="s">
        <v>570</v>
      </c>
      <c r="G572" s="6">
        <v>947401808</v>
      </c>
      <c r="H572" s="18">
        <v>45626</v>
      </c>
      <c r="I572" s="21">
        <v>0.55833333333333335</v>
      </c>
      <c r="J572" s="6" t="s">
        <v>373</v>
      </c>
      <c r="K572" s="15">
        <v>1</v>
      </c>
      <c r="L572" s="6" t="s">
        <v>398</v>
      </c>
      <c r="M572" s="6" t="s">
        <v>6</v>
      </c>
      <c r="N572" s="6" t="b">
        <f t="shared" si="55"/>
        <v>0</v>
      </c>
      <c r="O572" s="6" t="s">
        <v>3338</v>
      </c>
      <c r="P572" s="6">
        <v>1225561</v>
      </c>
      <c r="Q572" s="6" t="s">
        <v>6</v>
      </c>
      <c r="R572" s="6" t="s">
        <v>3339</v>
      </c>
      <c r="S572" s="16">
        <f t="shared" si="60"/>
        <v>25000</v>
      </c>
      <c r="T572" s="6" t="s">
        <v>400</v>
      </c>
      <c r="U572" s="6" t="s">
        <v>1108</v>
      </c>
      <c r="V572" s="6" t="s">
        <v>3104</v>
      </c>
      <c r="W572" s="18">
        <v>45629</v>
      </c>
      <c r="X572" s="78">
        <v>0.46944444444444444</v>
      </c>
      <c r="Y572" s="6" t="s">
        <v>2208</v>
      </c>
      <c r="Z572" s="6" t="s">
        <v>2209</v>
      </c>
      <c r="AA572" s="6" t="s">
        <v>2210</v>
      </c>
      <c r="AB572" s="6">
        <v>994454750</v>
      </c>
      <c r="AC572" s="5">
        <f t="shared" si="57"/>
        <v>4</v>
      </c>
      <c r="AD572" s="17">
        <f t="shared" si="58"/>
        <v>25000</v>
      </c>
      <c r="AE572" s="6" t="s">
        <v>6</v>
      </c>
      <c r="AF572" s="17" t="str">
        <f t="shared" si="61"/>
        <v>NO APLICA</v>
      </c>
      <c r="AG572" s="6" t="s">
        <v>400</v>
      </c>
      <c r="AH572" s="39"/>
      <c r="AI572" s="22" t="s">
        <v>558</v>
      </c>
      <c r="AJ572" s="174" t="s">
        <v>492</v>
      </c>
    </row>
    <row r="573" spans="1:36" ht="15.45" customHeight="1">
      <c r="A573" s="170">
        <v>56811</v>
      </c>
      <c r="B573" s="4" t="s">
        <v>54</v>
      </c>
      <c r="C573" s="4" t="s">
        <v>55</v>
      </c>
      <c r="D573" s="39" t="s">
        <v>2851</v>
      </c>
      <c r="E573" s="6" t="s">
        <v>560</v>
      </c>
      <c r="F573" s="6" t="s">
        <v>561</v>
      </c>
      <c r="G573" s="6">
        <v>956055766</v>
      </c>
      <c r="H573" s="18">
        <v>45626</v>
      </c>
      <c r="I573" s="21">
        <v>0.57013888888888886</v>
      </c>
      <c r="J573" s="6" t="s">
        <v>373</v>
      </c>
      <c r="K573" s="15">
        <v>1</v>
      </c>
      <c r="L573" s="6" t="s">
        <v>398</v>
      </c>
      <c r="M573" s="6" t="s">
        <v>6</v>
      </c>
      <c r="N573" s="6" t="b">
        <f t="shared" si="55"/>
        <v>0</v>
      </c>
      <c r="O573" s="6" t="s">
        <v>3340</v>
      </c>
      <c r="P573" s="6">
        <v>24792246</v>
      </c>
      <c r="Q573" s="6" t="s">
        <v>6</v>
      </c>
      <c r="R573" s="6" t="s">
        <v>3341</v>
      </c>
      <c r="S573" s="16">
        <f t="shared" si="60"/>
        <v>25000</v>
      </c>
      <c r="T573" s="6" t="s">
        <v>400</v>
      </c>
      <c r="U573" s="6" t="s">
        <v>1278</v>
      </c>
      <c r="V573" s="6" t="s">
        <v>3123</v>
      </c>
      <c r="W573" s="18">
        <v>45630</v>
      </c>
      <c r="X573" s="78">
        <v>0.38611111111111113</v>
      </c>
      <c r="Y573" s="6" t="s">
        <v>3342</v>
      </c>
      <c r="Z573" s="6" t="s">
        <v>3343</v>
      </c>
      <c r="AA573" s="6" t="s">
        <v>3344</v>
      </c>
      <c r="AB573" s="6">
        <v>979612630</v>
      </c>
      <c r="AC573" s="5">
        <f t="shared" si="57"/>
        <v>5</v>
      </c>
      <c r="AD573" s="17">
        <f t="shared" si="58"/>
        <v>25000</v>
      </c>
      <c r="AE573" s="6" t="s">
        <v>6</v>
      </c>
      <c r="AF573" s="17" t="str">
        <f t="shared" si="61"/>
        <v>NO APLICA</v>
      </c>
      <c r="AG573" s="6" t="s">
        <v>1874</v>
      </c>
      <c r="AH573" s="39" t="s">
        <v>3345</v>
      </c>
      <c r="AI573" s="22" t="s">
        <v>3266</v>
      </c>
      <c r="AJ573" s="174" t="s">
        <v>492</v>
      </c>
    </row>
    <row r="574" spans="1:36" ht="15.45" customHeight="1">
      <c r="A574" s="170">
        <v>56812</v>
      </c>
      <c r="B574" s="4" t="s">
        <v>353</v>
      </c>
      <c r="C574" s="4" t="s">
        <v>354</v>
      </c>
      <c r="D574" s="39" t="s">
        <v>3113</v>
      </c>
      <c r="E574" s="6" t="s">
        <v>636</v>
      </c>
      <c r="F574" s="6" t="s">
        <v>637</v>
      </c>
      <c r="G574" s="6">
        <v>988364635</v>
      </c>
      <c r="H574" s="18">
        <v>45626</v>
      </c>
      <c r="I574" s="21">
        <v>0.59305555555555556</v>
      </c>
      <c r="J574" s="6" t="s">
        <v>373</v>
      </c>
      <c r="K574" s="15">
        <v>1</v>
      </c>
      <c r="L574" s="6" t="s">
        <v>398</v>
      </c>
      <c r="M574" s="6" t="s">
        <v>6</v>
      </c>
      <c r="N574" s="6" t="b">
        <f t="shared" si="55"/>
        <v>0</v>
      </c>
      <c r="O574" s="6" t="s">
        <v>3346</v>
      </c>
      <c r="P574" s="6">
        <v>1225603</v>
      </c>
      <c r="Q574" s="6" t="s">
        <v>6</v>
      </c>
      <c r="R574" s="6" t="s">
        <v>3347</v>
      </c>
      <c r="S574" s="16">
        <f t="shared" si="60"/>
        <v>25000</v>
      </c>
      <c r="T574" s="6" t="s">
        <v>400</v>
      </c>
      <c r="U574" s="6" t="s">
        <v>759</v>
      </c>
      <c r="V574" s="6" t="s">
        <v>2213</v>
      </c>
      <c r="W574" s="18">
        <v>45629</v>
      </c>
      <c r="X574" s="78">
        <v>0.31111111111111112</v>
      </c>
      <c r="Y574" s="6" t="s">
        <v>3348</v>
      </c>
      <c r="Z574" s="6">
        <v>14702398</v>
      </c>
      <c r="AA574" s="6" t="s">
        <v>3349</v>
      </c>
      <c r="AB574" s="6">
        <v>966558734</v>
      </c>
      <c r="AC574" s="6">
        <f t="shared" si="57"/>
        <v>4</v>
      </c>
      <c r="AD574" s="17">
        <f t="shared" si="58"/>
        <v>25000</v>
      </c>
      <c r="AE574" s="6" t="s">
        <v>6</v>
      </c>
      <c r="AF574" s="17" t="str">
        <f t="shared" si="61"/>
        <v>NO APLICA</v>
      </c>
      <c r="AG574" s="6" t="s">
        <v>400</v>
      </c>
      <c r="AH574" s="39"/>
      <c r="AI574" s="22" t="s">
        <v>2894</v>
      </c>
      <c r="AJ574" s="174" t="s">
        <v>492</v>
      </c>
    </row>
    <row r="575" spans="1:36" ht="15.45" customHeight="1">
      <c r="A575" s="170">
        <v>56813</v>
      </c>
      <c r="B575" s="8" t="s">
        <v>320</v>
      </c>
      <c r="C575" s="5" t="s">
        <v>321</v>
      </c>
      <c r="D575" s="39" t="s">
        <v>3291</v>
      </c>
      <c r="E575" s="6" t="s">
        <v>3292</v>
      </c>
      <c r="F575" s="6" t="s">
        <v>3293</v>
      </c>
      <c r="G575" s="6">
        <v>985814757</v>
      </c>
      <c r="H575" s="18">
        <v>45626</v>
      </c>
      <c r="I575" s="21">
        <v>0.60416666666666663</v>
      </c>
      <c r="J575" s="6" t="s">
        <v>373</v>
      </c>
      <c r="K575" s="15">
        <v>1</v>
      </c>
      <c r="L575" s="6" t="s">
        <v>398</v>
      </c>
      <c r="M575" s="6" t="s">
        <v>6</v>
      </c>
      <c r="N575" s="6" t="b">
        <f t="shared" si="55"/>
        <v>0</v>
      </c>
      <c r="O575" s="6" t="s">
        <v>3350</v>
      </c>
      <c r="P575" s="6">
        <v>1225589</v>
      </c>
      <c r="Q575" s="6" t="s">
        <v>6</v>
      </c>
      <c r="R575" s="6" t="s">
        <v>3351</v>
      </c>
      <c r="S575" s="16">
        <f t="shared" si="60"/>
        <v>25000</v>
      </c>
      <c r="T575" s="6" t="s">
        <v>400</v>
      </c>
      <c r="U575" s="6" t="s">
        <v>2412</v>
      </c>
      <c r="V575" s="6" t="s">
        <v>3167</v>
      </c>
      <c r="W575" s="18">
        <v>45628</v>
      </c>
      <c r="X575" s="78">
        <v>0.47430555555555554</v>
      </c>
      <c r="Y575" s="6" t="s">
        <v>3352</v>
      </c>
      <c r="Z575" s="6" t="s">
        <v>3353</v>
      </c>
      <c r="AA575" s="6" t="s">
        <v>3354</v>
      </c>
      <c r="AB575" s="6">
        <v>974395470</v>
      </c>
      <c r="AC575" s="5">
        <f t="shared" si="57"/>
        <v>3</v>
      </c>
      <c r="AD575" s="17">
        <f t="shared" si="58"/>
        <v>25000</v>
      </c>
      <c r="AE575" s="6" t="s">
        <v>6</v>
      </c>
      <c r="AF575" s="17" t="str">
        <f t="shared" si="61"/>
        <v>NO APLICA</v>
      </c>
      <c r="AG575" s="6" t="s">
        <v>400</v>
      </c>
      <c r="AH575" s="39"/>
      <c r="AI575" s="22" t="s">
        <v>558</v>
      </c>
      <c r="AJ575" s="174" t="s">
        <v>492</v>
      </c>
    </row>
    <row r="576" spans="1:36" ht="15.45" customHeight="1">
      <c r="A576" s="170">
        <v>56814</v>
      </c>
      <c r="B576" s="4" t="s">
        <v>353</v>
      </c>
      <c r="C576" s="4" t="s">
        <v>354</v>
      </c>
      <c r="D576" s="39" t="s">
        <v>1140</v>
      </c>
      <c r="E576" s="6" t="s">
        <v>1141</v>
      </c>
      <c r="F576" s="6" t="s">
        <v>1142</v>
      </c>
      <c r="G576" s="6">
        <v>950402989</v>
      </c>
      <c r="H576" s="18">
        <v>45626</v>
      </c>
      <c r="I576" s="21">
        <v>0.60833333333333328</v>
      </c>
      <c r="J576" s="6" t="s">
        <v>373</v>
      </c>
      <c r="K576" s="15">
        <v>1</v>
      </c>
      <c r="L576" s="6" t="s">
        <v>398</v>
      </c>
      <c r="M576" s="6" t="s">
        <v>6</v>
      </c>
      <c r="N576" s="6" t="b">
        <f t="shared" si="55"/>
        <v>0</v>
      </c>
      <c r="O576" s="6" t="s">
        <v>3355</v>
      </c>
      <c r="P576" s="6">
        <v>1225607</v>
      </c>
      <c r="Q576" s="6" t="s">
        <v>6</v>
      </c>
      <c r="R576" s="6" t="s">
        <v>3356</v>
      </c>
      <c r="S576" s="16">
        <f t="shared" si="60"/>
        <v>25000</v>
      </c>
      <c r="T576" s="6" t="s">
        <v>400</v>
      </c>
      <c r="U576" s="6" t="s">
        <v>2412</v>
      </c>
      <c r="V576" s="6" t="s">
        <v>2213</v>
      </c>
      <c r="W576" s="18">
        <v>45629</v>
      </c>
      <c r="X576" s="78">
        <v>0.41805555555555557</v>
      </c>
      <c r="Y576" s="6" t="s">
        <v>3357</v>
      </c>
      <c r="Z576" s="6" t="s">
        <v>2997</v>
      </c>
      <c r="AA576" s="6" t="s">
        <v>3358</v>
      </c>
      <c r="AB576" s="6">
        <v>992272376</v>
      </c>
      <c r="AC576" s="6">
        <f t="shared" si="57"/>
        <v>4</v>
      </c>
      <c r="AD576" s="17">
        <f t="shared" si="58"/>
        <v>25000</v>
      </c>
      <c r="AE576" s="6" t="s">
        <v>6</v>
      </c>
      <c r="AF576" s="17" t="str">
        <f t="shared" si="61"/>
        <v>NO APLICA</v>
      </c>
      <c r="AG576" s="6" t="s">
        <v>400</v>
      </c>
      <c r="AH576" s="39"/>
      <c r="AI576" s="22" t="s">
        <v>2894</v>
      </c>
      <c r="AJ576" s="174" t="s">
        <v>492</v>
      </c>
    </row>
    <row r="577" spans="1:36" ht="15.45" customHeight="1">
      <c r="A577" s="170">
        <v>56815</v>
      </c>
      <c r="B577" s="39" t="s">
        <v>54</v>
      </c>
      <c r="C577" s="5" t="s">
        <v>55</v>
      </c>
      <c r="D577" s="39" t="s">
        <v>513</v>
      </c>
      <c r="E577" s="6" t="s">
        <v>514</v>
      </c>
      <c r="F577" s="6" t="s">
        <v>515</v>
      </c>
      <c r="G577" s="6">
        <v>940534751</v>
      </c>
      <c r="H577" s="18">
        <v>45626</v>
      </c>
      <c r="I577" s="21">
        <v>0.61736111111111114</v>
      </c>
      <c r="J577" s="6" t="s">
        <v>373</v>
      </c>
      <c r="K577" s="15">
        <v>1</v>
      </c>
      <c r="L577" s="6" t="s">
        <v>398</v>
      </c>
      <c r="M577" s="6" t="s">
        <v>6</v>
      </c>
      <c r="N577" s="6" t="b">
        <f t="shared" si="55"/>
        <v>0</v>
      </c>
      <c r="O577" s="6" t="s">
        <v>3359</v>
      </c>
      <c r="P577" s="6">
        <v>24792295</v>
      </c>
      <c r="Q577" s="6" t="s">
        <v>6</v>
      </c>
      <c r="R577" s="6" t="s">
        <v>3360</v>
      </c>
      <c r="S577" s="16">
        <f t="shared" si="60"/>
        <v>25000</v>
      </c>
      <c r="T577" s="6" t="s">
        <v>400</v>
      </c>
      <c r="U577" s="6" t="s">
        <v>759</v>
      </c>
      <c r="V577" s="6" t="s">
        <v>3326</v>
      </c>
      <c r="W577" s="18">
        <v>45629</v>
      </c>
      <c r="X577" s="78">
        <v>0.94027777777777777</v>
      </c>
      <c r="Y577" s="6" t="s">
        <v>3361</v>
      </c>
      <c r="Z577" s="6" t="s">
        <v>3362</v>
      </c>
      <c r="AA577" s="6" t="s">
        <v>3363</v>
      </c>
      <c r="AB577" s="6">
        <v>955204579</v>
      </c>
      <c r="AC577" s="5">
        <f t="shared" si="57"/>
        <v>4</v>
      </c>
      <c r="AD577" s="17">
        <f t="shared" si="58"/>
        <v>25000</v>
      </c>
      <c r="AE577" s="6" t="s">
        <v>6</v>
      </c>
      <c r="AF577" s="17" t="str">
        <f t="shared" si="61"/>
        <v>NO APLICA</v>
      </c>
      <c r="AG577" s="6" t="s">
        <v>1874</v>
      </c>
      <c r="AH577" s="34" t="s">
        <v>3364</v>
      </c>
      <c r="AI577" s="22" t="s">
        <v>3266</v>
      </c>
      <c r="AJ577" s="174" t="s">
        <v>492</v>
      </c>
    </row>
    <row r="578" spans="1:36" ht="15.45" customHeight="1">
      <c r="A578" s="170">
        <v>56816</v>
      </c>
      <c r="B578" s="8" t="s">
        <v>320</v>
      </c>
      <c r="C578" s="5" t="s">
        <v>321</v>
      </c>
      <c r="D578" s="11" t="s">
        <v>2811</v>
      </c>
      <c r="E578" s="24" t="s">
        <v>709</v>
      </c>
      <c r="F578" s="24" t="s">
        <v>3235</v>
      </c>
      <c r="G578" s="24">
        <v>987744411</v>
      </c>
      <c r="H578" s="18">
        <v>45626</v>
      </c>
      <c r="I578" s="21">
        <v>0.62291666666666667</v>
      </c>
      <c r="J578" s="6" t="s">
        <v>373</v>
      </c>
      <c r="K578" s="15">
        <v>1</v>
      </c>
      <c r="L578" s="6" t="s">
        <v>398</v>
      </c>
      <c r="M578" s="6" t="s">
        <v>6</v>
      </c>
      <c r="N578" s="6" t="b">
        <f t="shared" ref="N578:N641" si="62">COUNTIF($O$1:$O$1172,O578)&gt;1</f>
        <v>0</v>
      </c>
      <c r="O578" s="6" t="s">
        <v>3365</v>
      </c>
      <c r="P578" s="6">
        <v>1225623</v>
      </c>
      <c r="Q578" s="6" t="s">
        <v>6</v>
      </c>
      <c r="R578" s="6" t="s">
        <v>3366</v>
      </c>
      <c r="S578" s="16">
        <f t="shared" si="60"/>
        <v>25000</v>
      </c>
      <c r="T578" s="6" t="s">
        <v>400</v>
      </c>
      <c r="U578" s="6" t="s">
        <v>2412</v>
      </c>
      <c r="V578" s="6" t="s">
        <v>3326</v>
      </c>
      <c r="W578" s="18">
        <v>45630</v>
      </c>
      <c r="X578" s="78">
        <v>0.42222222222222222</v>
      </c>
      <c r="Y578" s="6" t="s">
        <v>2370</v>
      </c>
      <c r="Z578" s="6" t="s">
        <v>2371</v>
      </c>
      <c r="AA578" s="6" t="s">
        <v>2372</v>
      </c>
      <c r="AB578" s="6">
        <v>963001591</v>
      </c>
      <c r="AC578" s="5">
        <f t="shared" si="57"/>
        <v>5</v>
      </c>
      <c r="AD578" s="17">
        <f t="shared" si="58"/>
        <v>25000</v>
      </c>
      <c r="AE578" s="6" t="s">
        <v>6</v>
      </c>
      <c r="AF578" s="17" t="str">
        <f t="shared" si="61"/>
        <v>NO APLICA</v>
      </c>
      <c r="AG578" s="6" t="s">
        <v>400</v>
      </c>
      <c r="AH578" s="39"/>
      <c r="AI578" s="22" t="s">
        <v>558</v>
      </c>
      <c r="AJ578" s="174" t="s">
        <v>492</v>
      </c>
    </row>
    <row r="579" spans="1:36" ht="15.45" customHeight="1">
      <c r="A579" s="170">
        <v>56817</v>
      </c>
      <c r="B579" s="39" t="s">
        <v>269</v>
      </c>
      <c r="C579" s="5" t="s">
        <v>270</v>
      </c>
      <c r="D579" s="11" t="s">
        <v>3367</v>
      </c>
      <c r="E579" s="24" t="s">
        <v>3368</v>
      </c>
      <c r="F579" s="24" t="s">
        <v>3369</v>
      </c>
      <c r="G579" s="24">
        <v>937300568</v>
      </c>
      <c r="H579" s="18">
        <v>45626</v>
      </c>
      <c r="I579" s="21">
        <v>0.64861111111111114</v>
      </c>
      <c r="J579" s="6" t="s">
        <v>373</v>
      </c>
      <c r="K579" s="15">
        <v>1</v>
      </c>
      <c r="L579" s="6" t="s">
        <v>398</v>
      </c>
      <c r="M579" s="6" t="s">
        <v>6</v>
      </c>
      <c r="N579" s="6" t="b">
        <f t="shared" si="62"/>
        <v>0</v>
      </c>
      <c r="O579" s="6" t="s">
        <v>3370</v>
      </c>
      <c r="P579" s="6">
        <v>24792336</v>
      </c>
      <c r="Q579" s="6" t="s">
        <v>6</v>
      </c>
      <c r="R579" s="6" t="s">
        <v>3371</v>
      </c>
      <c r="S579" s="16">
        <f t="shared" si="60"/>
        <v>25000</v>
      </c>
      <c r="T579" s="6" t="s">
        <v>400</v>
      </c>
      <c r="U579" s="6" t="s">
        <v>766</v>
      </c>
      <c r="V579" s="6" t="s">
        <v>2213</v>
      </c>
      <c r="W579" s="18">
        <v>45640</v>
      </c>
      <c r="X579" s="78">
        <v>0.18402777777777779</v>
      </c>
      <c r="Y579" s="82" t="s">
        <v>3372</v>
      </c>
      <c r="Z579" s="82" t="s">
        <v>3373</v>
      </c>
      <c r="AA579" s="82" t="s">
        <v>3374</v>
      </c>
      <c r="AB579" s="82">
        <v>923971650</v>
      </c>
      <c r="AC579" s="5">
        <f t="shared" si="57"/>
        <v>15</v>
      </c>
      <c r="AD579" s="17">
        <f t="shared" si="58"/>
        <v>66000</v>
      </c>
      <c r="AE579" s="6" t="s">
        <v>6</v>
      </c>
      <c r="AF579" s="17" t="str">
        <f t="shared" si="61"/>
        <v>NO APLICA</v>
      </c>
      <c r="AG579" s="6" t="s">
        <v>400</v>
      </c>
      <c r="AH579" s="39"/>
      <c r="AI579" s="22" t="s">
        <v>1359</v>
      </c>
      <c r="AJ579" s="174" t="s">
        <v>492</v>
      </c>
    </row>
    <row r="580" spans="1:36" ht="15.45" customHeight="1">
      <c r="A580" s="170">
        <v>56819</v>
      </c>
      <c r="B580" s="39" t="s">
        <v>221</v>
      </c>
      <c r="C580" s="4" t="s">
        <v>222</v>
      </c>
      <c r="D580" s="39" t="s">
        <v>3229</v>
      </c>
      <c r="E580" s="6" t="s">
        <v>3230</v>
      </c>
      <c r="F580" s="6" t="s">
        <v>832</v>
      </c>
      <c r="G580" s="6">
        <v>961091623</v>
      </c>
      <c r="H580" s="18">
        <v>45626</v>
      </c>
      <c r="I580" s="21">
        <v>0.66388888888888886</v>
      </c>
      <c r="J580" s="6" t="s">
        <v>373</v>
      </c>
      <c r="K580" s="15">
        <v>1</v>
      </c>
      <c r="L580" s="6" t="s">
        <v>398</v>
      </c>
      <c r="M580" s="6" t="s">
        <v>6</v>
      </c>
      <c r="N580" s="6" t="b">
        <f t="shared" si="62"/>
        <v>0</v>
      </c>
      <c r="O580" s="6" t="s">
        <v>3375</v>
      </c>
      <c r="P580" s="6">
        <v>24792333</v>
      </c>
      <c r="Q580" s="6" t="s">
        <v>6</v>
      </c>
      <c r="R580" s="6" t="s">
        <v>3376</v>
      </c>
      <c r="S580" s="16">
        <f t="shared" si="60"/>
        <v>25000</v>
      </c>
      <c r="T580" s="6" t="s">
        <v>400</v>
      </c>
      <c r="U580" s="6" t="s">
        <v>822</v>
      </c>
      <c r="V580" s="6" t="s">
        <v>3296</v>
      </c>
      <c r="W580" s="18">
        <v>45640</v>
      </c>
      <c r="X580" s="78">
        <v>0.6958333333333333</v>
      </c>
      <c r="Y580" s="6" t="s">
        <v>3377</v>
      </c>
      <c r="Z580" s="64" t="s">
        <v>3378</v>
      </c>
      <c r="AA580" s="6" t="s">
        <v>3379</v>
      </c>
      <c r="AB580" s="6">
        <v>946792293</v>
      </c>
      <c r="AC580" s="5">
        <f t="shared" si="57"/>
        <v>15</v>
      </c>
      <c r="AD580" s="17">
        <f t="shared" si="58"/>
        <v>66000</v>
      </c>
      <c r="AE580" s="6" t="s">
        <v>6</v>
      </c>
      <c r="AF580" s="17" t="str">
        <f t="shared" si="61"/>
        <v>NO APLICA</v>
      </c>
      <c r="AG580" s="6" t="s">
        <v>400</v>
      </c>
      <c r="AH580" s="39"/>
      <c r="AI580" s="22" t="s">
        <v>3300</v>
      </c>
      <c r="AJ580" s="174" t="s">
        <v>492</v>
      </c>
    </row>
    <row r="581" spans="1:36" ht="15.45" customHeight="1">
      <c r="A581" s="170">
        <v>56822</v>
      </c>
      <c r="B581" s="8" t="s">
        <v>191</v>
      </c>
      <c r="C581" s="8" t="s">
        <v>192</v>
      </c>
      <c r="D581" s="11" t="s">
        <v>2811</v>
      </c>
      <c r="E581" s="24" t="s">
        <v>709</v>
      </c>
      <c r="F581" s="24" t="s">
        <v>3235</v>
      </c>
      <c r="G581" s="24">
        <v>987744411</v>
      </c>
      <c r="H581" s="18">
        <v>45626</v>
      </c>
      <c r="I581" s="21">
        <v>0.70208333333333328</v>
      </c>
      <c r="J581" s="6" t="s">
        <v>373</v>
      </c>
      <c r="K581" s="15">
        <v>1</v>
      </c>
      <c r="L581" s="6" t="s">
        <v>398</v>
      </c>
      <c r="M581" s="6" t="s">
        <v>6</v>
      </c>
      <c r="N581" s="6" t="b">
        <f t="shared" si="62"/>
        <v>0</v>
      </c>
      <c r="O581" s="6" t="s">
        <v>3380</v>
      </c>
      <c r="P581" s="6">
        <v>1225644</v>
      </c>
      <c r="Q581" s="6" t="s">
        <v>6</v>
      </c>
      <c r="R581" s="6" t="s">
        <v>3381</v>
      </c>
      <c r="S581" s="16">
        <f t="shared" si="60"/>
        <v>25000</v>
      </c>
      <c r="T581" s="6" t="s">
        <v>400</v>
      </c>
      <c r="U581" s="6" t="s">
        <v>759</v>
      </c>
      <c r="V581" s="6" t="s">
        <v>3192</v>
      </c>
      <c r="W581" s="18">
        <v>45628</v>
      </c>
      <c r="X581" s="78">
        <v>0.97291666666666665</v>
      </c>
      <c r="Y581" s="6" t="s">
        <v>3382</v>
      </c>
      <c r="Z581" s="6" t="s">
        <v>3383</v>
      </c>
      <c r="AA581" s="6" t="s">
        <v>3384</v>
      </c>
      <c r="AB581" s="6">
        <v>997936713</v>
      </c>
      <c r="AC581" s="5">
        <f t="shared" si="57"/>
        <v>3</v>
      </c>
      <c r="AD581" s="17">
        <f t="shared" si="58"/>
        <v>25000</v>
      </c>
      <c r="AE581" s="6" t="s">
        <v>6</v>
      </c>
      <c r="AF581" s="17" t="str">
        <f t="shared" si="61"/>
        <v>NO APLICA</v>
      </c>
      <c r="AG581" s="6" t="s">
        <v>1874</v>
      </c>
      <c r="AH581" s="39" t="s">
        <v>3385</v>
      </c>
      <c r="AI581" s="22" t="s">
        <v>2883</v>
      </c>
      <c r="AJ581" s="174" t="s">
        <v>492</v>
      </c>
    </row>
    <row r="582" spans="1:36" ht="15.45" customHeight="1">
      <c r="A582" s="170">
        <v>56826</v>
      </c>
      <c r="B582" s="39" t="s">
        <v>181</v>
      </c>
      <c r="C582" s="5" t="s">
        <v>383</v>
      </c>
      <c r="D582" s="39" t="s">
        <v>3386</v>
      </c>
      <c r="E582" s="6" t="s">
        <v>3387</v>
      </c>
      <c r="F582" s="6" t="s">
        <v>3388</v>
      </c>
      <c r="G582" s="6">
        <v>982148525</v>
      </c>
      <c r="H582" s="18">
        <v>45626</v>
      </c>
      <c r="I582" s="21">
        <v>0.72152777777777777</v>
      </c>
      <c r="J582" s="6" t="s">
        <v>373</v>
      </c>
      <c r="K582" s="15">
        <v>1</v>
      </c>
      <c r="L582" s="6" t="s">
        <v>398</v>
      </c>
      <c r="M582" s="6" t="s">
        <v>6</v>
      </c>
      <c r="N582" s="6" t="b">
        <f t="shared" si="62"/>
        <v>0</v>
      </c>
      <c r="O582" s="6" t="s">
        <v>3389</v>
      </c>
      <c r="P582" s="6">
        <v>24792396</v>
      </c>
      <c r="Q582" s="6" t="s">
        <v>6</v>
      </c>
      <c r="R582" s="6" t="s">
        <v>3390</v>
      </c>
      <c r="S582" s="16">
        <f t="shared" si="60"/>
        <v>25000</v>
      </c>
      <c r="T582" s="6" t="s">
        <v>400</v>
      </c>
      <c r="U582" s="6" t="s">
        <v>1108</v>
      </c>
      <c r="V582" s="6" t="s">
        <v>3153</v>
      </c>
      <c r="W582" s="18">
        <v>45628</v>
      </c>
      <c r="X582" s="78">
        <v>0.80625000000000002</v>
      </c>
      <c r="Y582" s="6" t="s">
        <v>3386</v>
      </c>
      <c r="Z582" s="6" t="s">
        <v>3387</v>
      </c>
      <c r="AA582" s="6" t="s">
        <v>3388</v>
      </c>
      <c r="AB582" s="6">
        <v>982148525</v>
      </c>
      <c r="AC582" s="5">
        <f t="shared" si="57"/>
        <v>3</v>
      </c>
      <c r="AD582" s="17">
        <f t="shared" si="58"/>
        <v>25000</v>
      </c>
      <c r="AE582" s="6" t="s">
        <v>9</v>
      </c>
      <c r="AF582" s="17">
        <f t="shared" si="61"/>
        <v>29750</v>
      </c>
      <c r="AG582" s="6" t="s">
        <v>1874</v>
      </c>
      <c r="AH582" s="39" t="s">
        <v>3391</v>
      </c>
      <c r="AI582" s="22" t="s">
        <v>2858</v>
      </c>
      <c r="AJ582" s="174" t="s">
        <v>492</v>
      </c>
    </row>
    <row r="583" spans="1:36" ht="15.45" customHeight="1">
      <c r="A583" s="170">
        <v>56827</v>
      </c>
      <c r="B583" s="8" t="s">
        <v>320</v>
      </c>
      <c r="C583" s="5" t="s">
        <v>321</v>
      </c>
      <c r="D583" s="39" t="s">
        <v>1467</v>
      </c>
      <c r="E583" s="6" t="s">
        <v>1468</v>
      </c>
      <c r="F583" s="6" t="s">
        <v>1469</v>
      </c>
      <c r="G583" s="6">
        <v>965345656</v>
      </c>
      <c r="H583" s="18">
        <v>45626</v>
      </c>
      <c r="I583" s="21">
        <v>0.72499999999999998</v>
      </c>
      <c r="J583" s="6" t="s">
        <v>373</v>
      </c>
      <c r="K583" s="15">
        <v>1</v>
      </c>
      <c r="L583" s="6" t="s">
        <v>398</v>
      </c>
      <c r="M583" s="6" t="s">
        <v>6</v>
      </c>
      <c r="N583" s="6" t="b">
        <f t="shared" si="62"/>
        <v>0</v>
      </c>
      <c r="O583" s="6" t="s">
        <v>3392</v>
      </c>
      <c r="P583" s="6">
        <v>1225594</v>
      </c>
      <c r="Q583" s="6" t="s">
        <v>9</v>
      </c>
      <c r="R583" s="6" t="s">
        <v>3393</v>
      </c>
      <c r="S583" s="16">
        <f t="shared" si="60"/>
        <v>25000</v>
      </c>
      <c r="T583" s="6" t="s">
        <v>400</v>
      </c>
      <c r="U583" s="6" t="s">
        <v>1108</v>
      </c>
      <c r="V583" s="6" t="s">
        <v>3167</v>
      </c>
      <c r="W583" s="18">
        <v>45628</v>
      </c>
      <c r="X583" s="78">
        <v>0.85069444444444442</v>
      </c>
      <c r="Y583" s="6" t="s">
        <v>1467</v>
      </c>
      <c r="Z583" s="6" t="s">
        <v>1468</v>
      </c>
      <c r="AA583" s="6" t="s">
        <v>1469</v>
      </c>
      <c r="AB583" s="6">
        <v>965345656</v>
      </c>
      <c r="AC583" s="5">
        <f t="shared" si="57"/>
        <v>3</v>
      </c>
      <c r="AD583" s="17">
        <f t="shared" si="58"/>
        <v>25000</v>
      </c>
      <c r="AE583" s="6" t="s">
        <v>6</v>
      </c>
      <c r="AF583" s="17" t="str">
        <f t="shared" si="61"/>
        <v>NO APLICA</v>
      </c>
      <c r="AG583" s="6" t="s">
        <v>400</v>
      </c>
      <c r="AH583" s="39"/>
      <c r="AI583" s="22" t="s">
        <v>558</v>
      </c>
      <c r="AJ583" s="174" t="s">
        <v>492</v>
      </c>
    </row>
    <row r="584" spans="1:36" ht="15.45" customHeight="1">
      <c r="A584" s="170">
        <v>56830</v>
      </c>
      <c r="B584" s="39" t="s">
        <v>245</v>
      </c>
      <c r="C584" s="5" t="s">
        <v>246</v>
      </c>
      <c r="D584" s="39" t="s">
        <v>3394</v>
      </c>
      <c r="E584" s="6" t="s">
        <v>1160</v>
      </c>
      <c r="F584" s="6" t="s">
        <v>986</v>
      </c>
      <c r="G584" s="6">
        <v>944666949</v>
      </c>
      <c r="H584" s="18">
        <v>45627</v>
      </c>
      <c r="I584" s="21">
        <v>7.8472222222222221E-2</v>
      </c>
      <c r="J584" s="6" t="s">
        <v>373</v>
      </c>
      <c r="K584" s="15">
        <v>1</v>
      </c>
      <c r="L584" s="6" t="s">
        <v>398</v>
      </c>
      <c r="M584" s="6" t="s">
        <v>6</v>
      </c>
      <c r="N584" s="6" t="b">
        <f t="shared" si="62"/>
        <v>0</v>
      </c>
      <c r="O584" s="6" t="s">
        <v>3395</v>
      </c>
      <c r="P584" s="6">
        <v>1225523</v>
      </c>
      <c r="Q584" s="6" t="s">
        <v>6</v>
      </c>
      <c r="R584" s="6" t="s">
        <v>3396</v>
      </c>
      <c r="S584" s="16">
        <f t="shared" si="60"/>
        <v>25000</v>
      </c>
      <c r="T584" s="6" t="s">
        <v>400</v>
      </c>
      <c r="U584" s="6" t="s">
        <v>610</v>
      </c>
      <c r="V584" s="6" t="s">
        <v>2971</v>
      </c>
      <c r="W584" s="18">
        <v>45629</v>
      </c>
      <c r="X584" s="78">
        <v>0.60486111111111107</v>
      </c>
      <c r="Y584" s="6" t="s">
        <v>1008</v>
      </c>
      <c r="Z584" s="6" t="s">
        <v>1009</v>
      </c>
      <c r="AA584" s="6" t="s">
        <v>1010</v>
      </c>
      <c r="AB584" s="6">
        <v>991915508</v>
      </c>
      <c r="AC584" s="5">
        <f t="shared" si="57"/>
        <v>3</v>
      </c>
      <c r="AD584" s="17">
        <f t="shared" si="58"/>
        <v>25000</v>
      </c>
      <c r="AE584" s="6" t="s">
        <v>6</v>
      </c>
      <c r="AF584" s="17" t="str">
        <f t="shared" si="61"/>
        <v>NO APLICA</v>
      </c>
      <c r="AG584" s="6" t="s">
        <v>400</v>
      </c>
      <c r="AH584" s="39"/>
      <c r="AI584" s="22" t="s">
        <v>983</v>
      </c>
      <c r="AJ584" s="174" t="s">
        <v>492</v>
      </c>
    </row>
    <row r="585" spans="1:36" ht="15.45" customHeight="1">
      <c r="A585" s="170">
        <v>56831</v>
      </c>
      <c r="B585" s="39" t="s">
        <v>68</v>
      </c>
      <c r="C585" s="4" t="s">
        <v>69</v>
      </c>
      <c r="D585" s="39" t="s">
        <v>68</v>
      </c>
      <c r="E585" s="6" t="s">
        <v>3397</v>
      </c>
      <c r="F585" s="6" t="s">
        <v>3398</v>
      </c>
      <c r="G585" s="6">
        <v>988484466</v>
      </c>
      <c r="H585" s="18">
        <v>45627</v>
      </c>
      <c r="I585" s="21">
        <v>0.39583333333333331</v>
      </c>
      <c r="J585" s="6" t="s">
        <v>373</v>
      </c>
      <c r="K585" s="15">
        <v>1</v>
      </c>
      <c r="L585" s="6" t="s">
        <v>3399</v>
      </c>
      <c r="M585" s="6" t="s">
        <v>6</v>
      </c>
      <c r="N585" s="6" t="b">
        <f t="shared" si="62"/>
        <v>0</v>
      </c>
      <c r="O585" s="6" t="s">
        <v>3400</v>
      </c>
      <c r="P585" s="6" t="s">
        <v>487</v>
      </c>
      <c r="Q585" s="6" t="s">
        <v>6</v>
      </c>
      <c r="R585" s="6" t="s">
        <v>488</v>
      </c>
      <c r="S585" s="16">
        <f t="shared" si="60"/>
        <v>18000</v>
      </c>
      <c r="T585" s="6" t="s">
        <v>400</v>
      </c>
      <c r="U585" s="6" t="s">
        <v>822</v>
      </c>
      <c r="V585" s="6" t="s">
        <v>490</v>
      </c>
      <c r="W585" s="18">
        <v>45627</v>
      </c>
      <c r="X585" s="78">
        <v>0.39583333333333331</v>
      </c>
      <c r="Y585" s="6" t="s">
        <v>3401</v>
      </c>
      <c r="Z585" s="6" t="s">
        <v>3402</v>
      </c>
      <c r="AA585" s="6" t="s">
        <v>3403</v>
      </c>
      <c r="AB585" s="6">
        <v>988484466</v>
      </c>
      <c r="AC585" s="5">
        <f t="shared" si="57"/>
        <v>1</v>
      </c>
      <c r="AD585" s="17">
        <f t="shared" si="58"/>
        <v>18000</v>
      </c>
      <c r="AE585" s="6" t="s">
        <v>6</v>
      </c>
      <c r="AF585" s="17" t="str">
        <f t="shared" si="61"/>
        <v>NO APLICA</v>
      </c>
      <c r="AG585" s="6" t="s">
        <v>1874</v>
      </c>
      <c r="AH585" s="39" t="s">
        <v>3404</v>
      </c>
      <c r="AI585" s="22" t="s">
        <v>3405</v>
      </c>
      <c r="AJ585" s="174"/>
    </row>
    <row r="586" spans="1:36" ht="15.45" customHeight="1">
      <c r="A586" s="170">
        <v>56832</v>
      </c>
      <c r="B586" s="39" t="s">
        <v>3406</v>
      </c>
      <c r="C586" s="6"/>
      <c r="D586" s="39" t="s">
        <v>3406</v>
      </c>
      <c r="E586" s="6" t="s">
        <v>3407</v>
      </c>
      <c r="F586" s="6" t="s">
        <v>3408</v>
      </c>
      <c r="G586" s="6">
        <v>85877878</v>
      </c>
      <c r="H586" s="18">
        <v>45627</v>
      </c>
      <c r="I586" s="21">
        <v>0.78472222222222221</v>
      </c>
      <c r="J586" s="6" t="s">
        <v>373</v>
      </c>
      <c r="K586" s="15">
        <v>1</v>
      </c>
      <c r="L586" s="6" t="s">
        <v>3399</v>
      </c>
      <c r="M586" s="6" t="s">
        <v>6</v>
      </c>
      <c r="N586" s="6" t="b">
        <f t="shared" si="62"/>
        <v>0</v>
      </c>
      <c r="O586" s="6" t="s">
        <v>3409</v>
      </c>
      <c r="P586" s="6" t="s">
        <v>487</v>
      </c>
      <c r="Q586" s="6" t="s">
        <v>6</v>
      </c>
      <c r="R586" s="6" t="s">
        <v>488</v>
      </c>
      <c r="S586" s="16">
        <f t="shared" si="60"/>
        <v>18000</v>
      </c>
      <c r="T586" s="6" t="s">
        <v>400</v>
      </c>
      <c r="U586" s="6" t="s">
        <v>822</v>
      </c>
      <c r="V586" s="6" t="s">
        <v>490</v>
      </c>
      <c r="W586" s="18">
        <v>45627</v>
      </c>
      <c r="X586" s="78">
        <v>0.78472222222222221</v>
      </c>
      <c r="Y586" s="6" t="s">
        <v>3410</v>
      </c>
      <c r="Z586" s="6" t="s">
        <v>3411</v>
      </c>
      <c r="AA586" s="6" t="s">
        <v>3412</v>
      </c>
      <c r="AB586" s="6">
        <v>956673082</v>
      </c>
      <c r="AC586" s="5">
        <f t="shared" si="57"/>
        <v>1</v>
      </c>
      <c r="AD586" s="17">
        <f>IF(AC586&lt;=0, "ERROR EN DÍA DE SALIDA",
    IF(AC586="", "",
        IF(OR(J586="1X40 RF VACIO", J586="1X40 DRY VACIO"),
            IF(L586="CUSTODIA",
                IF(AC586&lt;=5, 25000,
                    IF(AC586&gt;5, IF(AC586&lt;=8, 25000 + 2000*(AC586 - 5), 31000 + 5000*(AC586-8)), "")
                ),
                IF(OR(L586="TRASPASO",L586="MOVIMIENTO"), 18000, "")
            ),
            IF(OR(J586="1X20 RF VACIO", J586="1X20 DRY VACIO", J586="ISOTANK"),
                IF(L586="CUSTODIA",
                    IF(AC586&lt;=5, 18000,
                        IF(AC586&gt;5, IF(AC586&lt;=8, 18000 + 2000*(AC586 - 5), 24000 + 5000*(AC586-8)), "")
                    ),
                    IF(OR(L586="TRASPASO",L586="MOVIMIENTO"), 15000, "Error en tipo de acción")
                ),
                IF(AND(OR(J586="PALLET", J586="CAJON"), L586="CUSTODIA", AC586&lt;=5),
                    IF(M586="SI (XL)", 7000*#REF!,
                        IF(M586="SI (XXL)", 9000*#REF!, 5000*#REF!)
                    ),
                    IF(AND(OR(J586="PALLET", J586="CAJON"), L586="CUSTODIA", AC586&gt;5),
                        IF(M586="SI (XL)", (7000 + 1000*(AC586 - 5))*#REF!,
                            IF(M586="SI (XXL)", (9000 + 1000*(AC586 - 5))*#REF!, (5000 + 1000*(AC586 - 5))*#REF!)
                        ),
                        IF(AND(OR(J586="PALLET", J586="CAJON"),OR(L586="TRASPASO",L586="MOVIMIENTO")),
                            IF(M586="SI (XL)", 5000*#REF!,
                                IF(M586="SI (XXL)", 7000*#REF!, 3500*#REF!)
                            ),
                            ""
                        )
                    )
                )
            )
        )
    )
)</f>
        <v>18000</v>
      </c>
      <c r="AE586" s="6" t="s">
        <v>6</v>
      </c>
      <c r="AF586" s="17" t="str">
        <f t="shared" si="61"/>
        <v>NO APLICA</v>
      </c>
      <c r="AG586" s="6" t="s">
        <v>1874</v>
      </c>
      <c r="AH586" s="39" t="s">
        <v>3413</v>
      </c>
      <c r="AI586" s="22" t="s">
        <v>499</v>
      </c>
      <c r="AJ586" s="174"/>
    </row>
    <row r="587" spans="1:36" ht="15.45" customHeight="1">
      <c r="A587" s="170">
        <v>56833</v>
      </c>
      <c r="B587" s="7" t="s">
        <v>353</v>
      </c>
      <c r="C587" s="4" t="s">
        <v>354</v>
      </c>
      <c r="D587" s="24" t="s">
        <v>2818</v>
      </c>
      <c r="E587" s="24" t="s">
        <v>2819</v>
      </c>
      <c r="F587" s="40" t="s">
        <v>2820</v>
      </c>
      <c r="G587" s="24">
        <v>955972412</v>
      </c>
      <c r="H587" s="18">
        <v>45628</v>
      </c>
      <c r="I587" s="21">
        <v>0.41944444444444445</v>
      </c>
      <c r="J587" s="6" t="s">
        <v>373</v>
      </c>
      <c r="K587" s="15">
        <v>1</v>
      </c>
      <c r="L587" s="6" t="s">
        <v>398</v>
      </c>
      <c r="M587" s="6" t="s">
        <v>6</v>
      </c>
      <c r="N587" s="6" t="b">
        <f t="shared" si="62"/>
        <v>0</v>
      </c>
      <c r="O587" s="6" t="s">
        <v>3414</v>
      </c>
      <c r="P587" s="6">
        <v>1225853</v>
      </c>
      <c r="Q587" s="6" t="s">
        <v>6</v>
      </c>
      <c r="R587" s="6" t="s">
        <v>3415</v>
      </c>
      <c r="S587" s="16">
        <f t="shared" si="60"/>
        <v>25000</v>
      </c>
      <c r="T587" s="6" t="s">
        <v>400</v>
      </c>
      <c r="U587" s="6" t="s">
        <v>2005</v>
      </c>
      <c r="V587" s="6" t="s">
        <v>3416</v>
      </c>
      <c r="W587" s="18">
        <v>45630</v>
      </c>
      <c r="X587" s="78">
        <v>0.92569444444444449</v>
      </c>
      <c r="Y587" s="6" t="s">
        <v>3417</v>
      </c>
      <c r="Z587" s="6" t="s">
        <v>3418</v>
      </c>
      <c r="AA587" s="6" t="s">
        <v>3419</v>
      </c>
      <c r="AB587" s="6">
        <v>923884595</v>
      </c>
      <c r="AC587" s="5">
        <f t="shared" si="57"/>
        <v>3</v>
      </c>
      <c r="AD587" s="17">
        <f>IF(AC587&lt;=0, "ERROR EN DÍA DE SALIDA",
    IF(AC587="", "",
        IF(OR(J587="1X40 RF VACIO", J587="1X40 DRY VACIO"),
            IF(L587="CUSTODIA",
                IF(AC587&lt;=5, 25000,
                    IF(AC587&gt;5, IF(AC587&lt;=8, 25000 + 2000*(AC587 - 5), 31000 + 5000*(AC587-8)), "")
                ),
                IF(OR(L587="TRASPASO",L587="MOVIMIENTO"), 18000, "")
            ),
            IF(OR(J587="1X20 RF VACIO", J587="1X20 DRY VACIO", J587="ISOTANK"),
                IF(L587="CUSTODIA",
                    IF(AC587&lt;=5, 18000,
                        IF(AC587&gt;5, IF(AC587&lt;=8, 18000 + 2000*(AC587 - 5), 24000 + 5000*(AC587-8)), "")
                    ),
                    IF(OR(L587="TRASPASO",L587="MOVIMIENTO"), 15000, "Error en tipo de acción")
                ),
                IF(AND(OR(J587="PALLET", J587="CAJON"), L587="CUSTODIA", AC587&lt;=5),
                    IF(M587="SI (XL)", 7000*K586,
                        IF(M587="SI (XXL)", 9000*K586, 5000*K586)
                    ),
                    IF(AND(OR(J587="PALLET", J587="CAJON"), L587="CUSTODIA", AC587&gt;5),
                        IF(M587="SI (XL)", (7000 + 1000*(AC587 - 5))*K586,
                            IF(M587="SI (XXL)", (9000 + 1000*(AC587 - 5))*K586, (5000 + 1000*(AC587 - 5))*K586)
                        ),
                        IF(AND(OR(J587="PALLET", J587="CAJON"),OR(L587="TRASPASO",L587="MOVIMIENTO")),
                            IF(M587="SI (XL)", 5000*K586,
                                IF(M587="SI (XXL)", 7000*K586, 3500*K586)
                            ),
                            ""
                        )
                    )
                )
            )
        )
    )
)</f>
        <v>25000</v>
      </c>
      <c r="AE587" s="6" t="s">
        <v>6</v>
      </c>
      <c r="AF587" s="17" t="str">
        <f t="shared" si="61"/>
        <v>NO APLICA</v>
      </c>
      <c r="AG587" s="6" t="s">
        <v>400</v>
      </c>
      <c r="AH587" s="39"/>
      <c r="AI587" s="22" t="s">
        <v>2894</v>
      </c>
      <c r="AJ587" s="174"/>
    </row>
    <row r="588" spans="1:36" ht="15.45" customHeight="1">
      <c r="A588" s="170">
        <v>56834</v>
      </c>
      <c r="B588" s="8" t="s">
        <v>320</v>
      </c>
      <c r="C588" s="5" t="s">
        <v>321</v>
      </c>
      <c r="D588" s="48" t="s">
        <v>635</v>
      </c>
      <c r="E588" s="25" t="s">
        <v>636</v>
      </c>
      <c r="F588" s="24" t="s">
        <v>637</v>
      </c>
      <c r="G588" s="24">
        <v>988364635</v>
      </c>
      <c r="H588" s="18">
        <v>45628</v>
      </c>
      <c r="I588" s="21">
        <v>0.4236111111111111</v>
      </c>
      <c r="J588" s="6" t="s">
        <v>373</v>
      </c>
      <c r="K588" s="15">
        <v>1</v>
      </c>
      <c r="L588" s="6" t="s">
        <v>398</v>
      </c>
      <c r="M588" s="6" t="s">
        <v>6</v>
      </c>
      <c r="N588" s="6" t="b">
        <f t="shared" si="62"/>
        <v>0</v>
      </c>
      <c r="O588" s="6" t="s">
        <v>3420</v>
      </c>
      <c r="P588" s="6">
        <v>1225861</v>
      </c>
      <c r="Q588" s="6" t="s">
        <v>6</v>
      </c>
      <c r="R588" s="6" t="s">
        <v>3421</v>
      </c>
      <c r="S588" s="16">
        <f t="shared" si="60"/>
        <v>25000</v>
      </c>
      <c r="T588" s="6" t="s">
        <v>400</v>
      </c>
      <c r="U588" s="6" t="s">
        <v>2005</v>
      </c>
      <c r="V588" s="6" t="s">
        <v>3422</v>
      </c>
      <c r="W588" s="18">
        <v>45630</v>
      </c>
      <c r="X588" s="78">
        <v>0.28680555555555554</v>
      </c>
      <c r="Y588" s="6" t="s">
        <v>3423</v>
      </c>
      <c r="Z588" s="6" t="s">
        <v>3424</v>
      </c>
      <c r="AA588" s="6" t="s">
        <v>3425</v>
      </c>
      <c r="AB588" s="6">
        <v>948688067</v>
      </c>
      <c r="AC588" s="5">
        <f t="shared" si="57"/>
        <v>3</v>
      </c>
      <c r="AD588" s="17">
        <f t="shared" ref="AD588:AD651" si="63">IF(AC588&lt;=0, "ERROR EN DÍA DE SALIDA",
    IF(AC588="", "",
        IF(OR(J588="1X40 RF VACIO", J588="1X40 DRY VACIO"),
            IF(L588="CUSTODIA",
                IF(AC588&lt;=5, 25000,
                    IF(AC588&gt;5, IF(AC588&lt;=8, 25000 + 2000*(AC588 - 5), 31000 + 5000*(AC588-8)), "")
                ),
                IF(OR(L588="TRASPASO",L588="MOVIMIENTO"), 18000, "")
            ),
            IF(OR(J588="1X20 RF VACIO", J588="1X20 DRY VACIO", J588="ISOTANK"),
                IF(L588="CUSTODIA",
                    IF(AC588&lt;=5, 18000,
                        IF(AC588&gt;5, IF(AC588&lt;=8, 18000 + 2000*(AC588 - 5), 24000 + 5000*(AC588-8)), "")
                    ),
                    IF(OR(L588="TRASPASO",L588="MOVIMIENTO"), 15000, "Error en tipo de acción")
                ),
                IF(AND(OR(J588="PALLET", J588="CAJON"), L588="CUSTODIA", AC588&lt;=5),
                    IF(M588="SI (XL)", 7000*K588,
                        IF(M588="SI (XXL)", 9000*K588, 5000*K588)
                    ),
                    IF(AND(OR(J588="PALLET", J588="CAJON"), L588="CUSTODIA", AC588&gt;5),
                        IF(M588="SI (XL)", (7000 + 1000*(AC588 - 5))*K588,
                            IF(M588="SI (XXL)", (9000 + 1000*(AC588 - 5))*K588, (5000 + 1000*(AC588 - 5))*K588)
                        ),
                        IF(AND(OR(J588="PALLET", J588="CAJON"),OR(L588="TRASPASO",L588="MOVIMIENTO")),
                            IF(M588="SI (XL)", 5000*K588,
                                IF(M588="SI (XXL)", 7000*K588, 3500*K588)
                            ),
                            ""
                        )
                    )
                )
            )
        )
    )
)</f>
        <v>25000</v>
      </c>
      <c r="AE588" s="6" t="s">
        <v>6</v>
      </c>
      <c r="AF588" s="17" t="str">
        <f t="shared" si="61"/>
        <v>NO APLICA</v>
      </c>
      <c r="AG588" s="6" t="s">
        <v>400</v>
      </c>
      <c r="AH588" s="39"/>
      <c r="AI588" s="22" t="s">
        <v>558</v>
      </c>
      <c r="AJ588" s="174"/>
    </row>
    <row r="589" spans="1:36" ht="15.45" customHeight="1">
      <c r="A589" s="170">
        <v>56835</v>
      </c>
      <c r="B589" s="8" t="s">
        <v>320</v>
      </c>
      <c r="C589" s="5" t="s">
        <v>321</v>
      </c>
      <c r="D589" s="48" t="s">
        <v>734</v>
      </c>
      <c r="E589" s="25" t="s">
        <v>735</v>
      </c>
      <c r="F589" s="24" t="s">
        <v>736</v>
      </c>
      <c r="G589" s="24">
        <v>997326989</v>
      </c>
      <c r="H589" s="18">
        <v>45628</v>
      </c>
      <c r="I589" s="21">
        <v>0.42916666666666664</v>
      </c>
      <c r="J589" s="6" t="s">
        <v>373</v>
      </c>
      <c r="K589" s="15">
        <v>1</v>
      </c>
      <c r="L589" s="6" t="s">
        <v>398</v>
      </c>
      <c r="M589" s="6" t="s">
        <v>6</v>
      </c>
      <c r="N589" s="6" t="b">
        <f t="shared" si="62"/>
        <v>0</v>
      </c>
      <c r="O589" s="6" t="s">
        <v>3426</v>
      </c>
      <c r="P589" s="6">
        <v>308046</v>
      </c>
      <c r="Q589" s="6" t="s">
        <v>6</v>
      </c>
      <c r="R589" s="6" t="s">
        <v>3427</v>
      </c>
      <c r="S589" s="16">
        <f t="shared" si="60"/>
        <v>25000</v>
      </c>
      <c r="T589" s="6" t="s">
        <v>400</v>
      </c>
      <c r="U589" s="6" t="s">
        <v>3428</v>
      </c>
      <c r="V589" s="6" t="s">
        <v>2944</v>
      </c>
      <c r="W589" s="18">
        <v>45630</v>
      </c>
      <c r="X589" s="78">
        <v>0.61388888888888893</v>
      </c>
      <c r="Y589" s="6" t="s">
        <v>3142</v>
      </c>
      <c r="Z589" s="6" t="s">
        <v>727</v>
      </c>
      <c r="AA589" s="6" t="s">
        <v>728</v>
      </c>
      <c r="AB589" s="6">
        <v>992376903</v>
      </c>
      <c r="AC589" s="5">
        <f t="shared" si="57"/>
        <v>3</v>
      </c>
      <c r="AD589" s="17">
        <f t="shared" si="63"/>
        <v>25000</v>
      </c>
      <c r="AE589" s="6"/>
      <c r="AF589" s="17" t="s">
        <v>1045</v>
      </c>
      <c r="AG589" s="6" t="s">
        <v>400</v>
      </c>
      <c r="AH589" s="39"/>
      <c r="AI589" s="22" t="s">
        <v>558</v>
      </c>
      <c r="AJ589" s="174"/>
    </row>
    <row r="590" spans="1:36" ht="15.45" customHeight="1">
      <c r="A590" s="170">
        <v>56836</v>
      </c>
      <c r="B590" s="8" t="s">
        <v>320</v>
      </c>
      <c r="C590" s="5" t="s">
        <v>321</v>
      </c>
      <c r="D590" s="48" t="s">
        <v>1207</v>
      </c>
      <c r="E590" s="25" t="s">
        <v>2585</v>
      </c>
      <c r="F590" s="24" t="s">
        <v>1209</v>
      </c>
      <c r="G590" s="24">
        <v>944259293</v>
      </c>
      <c r="H590" s="18">
        <v>45628</v>
      </c>
      <c r="I590" s="21">
        <v>0.44166666666666665</v>
      </c>
      <c r="J590" s="6" t="s">
        <v>373</v>
      </c>
      <c r="K590" s="15">
        <v>1</v>
      </c>
      <c r="L590" s="6" t="s">
        <v>398</v>
      </c>
      <c r="M590" s="6" t="s">
        <v>6</v>
      </c>
      <c r="N590" s="6" t="b">
        <f t="shared" si="62"/>
        <v>0</v>
      </c>
      <c r="O590" s="6" t="s">
        <v>3429</v>
      </c>
      <c r="P590" s="6">
        <v>308048</v>
      </c>
      <c r="Q590" s="6" t="s">
        <v>6</v>
      </c>
      <c r="R590" s="6" t="s">
        <v>3430</v>
      </c>
      <c r="S590" s="16">
        <f t="shared" si="60"/>
        <v>25000</v>
      </c>
      <c r="T590" s="6" t="s">
        <v>400</v>
      </c>
      <c r="U590" s="6" t="s">
        <v>528</v>
      </c>
      <c r="V590" s="6" t="s">
        <v>3431</v>
      </c>
      <c r="W590" s="18">
        <v>45630</v>
      </c>
      <c r="X590" s="78">
        <v>0.54374999999999996</v>
      </c>
      <c r="Y590" s="6" t="s">
        <v>3432</v>
      </c>
      <c r="Z590" s="6" t="s">
        <v>3137</v>
      </c>
      <c r="AA590" s="6" t="s">
        <v>3138</v>
      </c>
      <c r="AB590" s="6">
        <v>959084095</v>
      </c>
      <c r="AC590" s="5">
        <f t="shared" si="57"/>
        <v>3</v>
      </c>
      <c r="AD590" s="17">
        <f t="shared" si="63"/>
        <v>25000</v>
      </c>
      <c r="AE590" s="6" t="s">
        <v>6</v>
      </c>
      <c r="AF590" s="17" t="s">
        <v>1045</v>
      </c>
      <c r="AG590" s="6" t="s">
        <v>400</v>
      </c>
      <c r="AH590" s="39"/>
      <c r="AI590" s="22" t="s">
        <v>558</v>
      </c>
      <c r="AJ590" s="174"/>
    </row>
    <row r="591" spans="1:36" ht="15.45" customHeight="1">
      <c r="A591" s="170">
        <v>56837</v>
      </c>
      <c r="B591" s="8" t="s">
        <v>320</v>
      </c>
      <c r="C591" s="5" t="s">
        <v>321</v>
      </c>
      <c r="D591" s="48" t="s">
        <v>2570</v>
      </c>
      <c r="E591" s="25" t="s">
        <v>2983</v>
      </c>
      <c r="F591" s="24" t="s">
        <v>2572</v>
      </c>
      <c r="G591" s="24">
        <v>955224797</v>
      </c>
      <c r="H591" s="18">
        <v>45628</v>
      </c>
      <c r="I591" s="21">
        <v>0.46180555555555558</v>
      </c>
      <c r="J591" s="6" t="s">
        <v>373</v>
      </c>
      <c r="K591" s="15">
        <v>1</v>
      </c>
      <c r="L591" s="6" t="s">
        <v>398</v>
      </c>
      <c r="M591" s="6" t="s">
        <v>6</v>
      </c>
      <c r="N591" s="6" t="b">
        <f t="shared" si="62"/>
        <v>0</v>
      </c>
      <c r="O591" s="6" t="s">
        <v>3433</v>
      </c>
      <c r="P591" s="6">
        <v>1225877</v>
      </c>
      <c r="Q591" s="6" t="s">
        <v>6</v>
      </c>
      <c r="R591" s="6" t="s">
        <v>3434</v>
      </c>
      <c r="S591" s="16">
        <f t="shared" si="60"/>
        <v>25000</v>
      </c>
      <c r="T591" s="6" t="s">
        <v>400</v>
      </c>
      <c r="U591" s="6" t="s">
        <v>528</v>
      </c>
      <c r="V591" s="6" t="s">
        <v>3435</v>
      </c>
      <c r="W591" s="18">
        <v>45629</v>
      </c>
      <c r="X591" s="78">
        <v>0.78749999999999998</v>
      </c>
      <c r="Y591" s="6" t="s">
        <v>2040</v>
      </c>
      <c r="Z591" s="6" t="s">
        <v>642</v>
      </c>
      <c r="AA591" s="6" t="s">
        <v>643</v>
      </c>
      <c r="AB591" s="6">
        <v>997786062</v>
      </c>
      <c r="AC591" s="5">
        <f t="shared" si="57"/>
        <v>2</v>
      </c>
      <c r="AD591" s="17">
        <f t="shared" si="63"/>
        <v>25000</v>
      </c>
      <c r="AE591" s="6" t="s">
        <v>6</v>
      </c>
      <c r="AF591" s="17" t="str">
        <f t="shared" ref="AF591:AF624" si="64">IFERROR(IF(AD591="","",IF(AE591="NO","NO APLICA",IF(AE591="SI",AD591*1.19,""))), "")</f>
        <v>NO APLICA</v>
      </c>
      <c r="AG591" s="6" t="s">
        <v>400</v>
      </c>
      <c r="AH591" s="39"/>
      <c r="AI591" s="22" t="s">
        <v>558</v>
      </c>
      <c r="AJ591" s="174"/>
    </row>
    <row r="592" spans="1:36" ht="15.45" customHeight="1">
      <c r="A592" s="170">
        <v>56838</v>
      </c>
      <c r="B592" s="8" t="s">
        <v>320</v>
      </c>
      <c r="C592" s="5" t="s">
        <v>321</v>
      </c>
      <c r="D592" s="48" t="s">
        <v>3187</v>
      </c>
      <c r="E592" s="25" t="s">
        <v>1150</v>
      </c>
      <c r="F592" s="24" t="s">
        <v>1151</v>
      </c>
      <c r="G592" s="24">
        <v>984444429</v>
      </c>
      <c r="H592" s="18">
        <v>45628</v>
      </c>
      <c r="I592" s="21">
        <v>0.46388888888888891</v>
      </c>
      <c r="J592" s="6" t="s">
        <v>373</v>
      </c>
      <c r="K592" s="15">
        <v>1</v>
      </c>
      <c r="L592" s="6" t="s">
        <v>398</v>
      </c>
      <c r="M592" s="6" t="s">
        <v>6</v>
      </c>
      <c r="N592" s="6" t="b">
        <f t="shared" si="62"/>
        <v>0</v>
      </c>
      <c r="O592" s="6" t="s">
        <v>3436</v>
      </c>
      <c r="P592" s="6">
        <v>3258300</v>
      </c>
      <c r="Q592" s="6" t="s">
        <v>6</v>
      </c>
      <c r="R592" s="6" t="s">
        <v>3437</v>
      </c>
      <c r="S592" s="16">
        <f t="shared" si="60"/>
        <v>25000</v>
      </c>
      <c r="T592" s="6" t="s">
        <v>400</v>
      </c>
      <c r="U592" s="6" t="s">
        <v>2158</v>
      </c>
      <c r="V592" s="6" t="s">
        <v>3438</v>
      </c>
      <c r="W592" s="18">
        <v>45635</v>
      </c>
      <c r="X592" s="78">
        <v>0.52083333333333337</v>
      </c>
      <c r="Y592" s="6" t="s">
        <v>3439</v>
      </c>
      <c r="Z592" s="6" t="s">
        <v>1483</v>
      </c>
      <c r="AA592" s="6" t="s">
        <v>1484</v>
      </c>
      <c r="AB592" s="6">
        <v>974070931</v>
      </c>
      <c r="AC592" s="5">
        <f t="shared" si="57"/>
        <v>8</v>
      </c>
      <c r="AD592" s="17">
        <f t="shared" si="63"/>
        <v>31000</v>
      </c>
      <c r="AE592" s="6" t="s">
        <v>6</v>
      </c>
      <c r="AF592" s="17" t="str">
        <f t="shared" si="64"/>
        <v>NO APLICA</v>
      </c>
      <c r="AG592" s="6" t="s">
        <v>400</v>
      </c>
      <c r="AH592" s="39"/>
      <c r="AI592" s="22" t="s">
        <v>558</v>
      </c>
      <c r="AJ592" s="174"/>
    </row>
    <row r="593" spans="1:36" ht="15.45" customHeight="1">
      <c r="A593" s="170">
        <v>56839</v>
      </c>
      <c r="B593" s="7" t="s">
        <v>353</v>
      </c>
      <c r="C593" s="4" t="s">
        <v>354</v>
      </c>
      <c r="D593" s="39" t="s">
        <v>3440</v>
      </c>
      <c r="E593" s="6" t="s">
        <v>3441</v>
      </c>
      <c r="F593" s="6" t="s">
        <v>649</v>
      </c>
      <c r="G593" s="6">
        <v>982723314</v>
      </c>
      <c r="H593" s="18">
        <v>45628</v>
      </c>
      <c r="I593" s="21">
        <v>0.47013888888888888</v>
      </c>
      <c r="J593" s="6" t="s">
        <v>373</v>
      </c>
      <c r="K593" s="15">
        <v>1</v>
      </c>
      <c r="L593" s="6" t="s">
        <v>398</v>
      </c>
      <c r="M593" s="6" t="s">
        <v>6</v>
      </c>
      <c r="N593" s="6" t="b">
        <f t="shared" si="62"/>
        <v>0</v>
      </c>
      <c r="O593" s="6" t="s">
        <v>3442</v>
      </c>
      <c r="P593" s="6">
        <v>1225944</v>
      </c>
      <c r="Q593" s="6" t="s">
        <v>6</v>
      </c>
      <c r="R593" s="6" t="s">
        <v>3443</v>
      </c>
      <c r="S593" s="16">
        <f t="shared" si="60"/>
        <v>25000</v>
      </c>
      <c r="T593" s="6" t="s">
        <v>400</v>
      </c>
      <c r="U593" s="6" t="s">
        <v>528</v>
      </c>
      <c r="V593" s="6" t="s">
        <v>2796</v>
      </c>
      <c r="W593" s="18">
        <v>45630</v>
      </c>
      <c r="X593" s="78">
        <v>0.4152777777777778</v>
      </c>
      <c r="Y593" s="6" t="s">
        <v>3099</v>
      </c>
      <c r="Z593" s="6" t="s">
        <v>3100</v>
      </c>
      <c r="AA593" s="6" t="s">
        <v>3444</v>
      </c>
      <c r="AB593" s="6">
        <v>927191120</v>
      </c>
      <c r="AC593" s="5">
        <f t="shared" si="57"/>
        <v>3</v>
      </c>
      <c r="AD593" s="17">
        <f t="shared" si="63"/>
        <v>25000</v>
      </c>
      <c r="AE593" s="6" t="s">
        <v>6</v>
      </c>
      <c r="AF593" s="17" t="str">
        <f t="shared" si="64"/>
        <v>NO APLICA</v>
      </c>
      <c r="AG593" s="6" t="s">
        <v>400</v>
      </c>
      <c r="AH593" s="39"/>
      <c r="AI593" s="22" t="s">
        <v>2894</v>
      </c>
      <c r="AJ593" s="174"/>
    </row>
    <row r="594" spans="1:36" ht="15.45" customHeight="1">
      <c r="A594" s="170">
        <v>56840</v>
      </c>
      <c r="B594" s="8" t="s">
        <v>320</v>
      </c>
      <c r="C594" s="5" t="s">
        <v>321</v>
      </c>
      <c r="D594" s="48" t="s">
        <v>629</v>
      </c>
      <c r="E594" s="25" t="s">
        <v>630</v>
      </c>
      <c r="F594" s="24" t="s">
        <v>631</v>
      </c>
      <c r="G594" s="24">
        <v>976530950</v>
      </c>
      <c r="H594" s="18">
        <v>45628</v>
      </c>
      <c r="I594" s="21">
        <v>0.47708333333333336</v>
      </c>
      <c r="J594" s="6" t="s">
        <v>373</v>
      </c>
      <c r="K594" s="15">
        <v>1</v>
      </c>
      <c r="L594" s="6" t="s">
        <v>398</v>
      </c>
      <c r="M594" s="6" t="s">
        <v>6</v>
      </c>
      <c r="N594" s="6" t="b">
        <f t="shared" si="62"/>
        <v>0</v>
      </c>
      <c r="O594" s="6" t="s">
        <v>3445</v>
      </c>
      <c r="P594" s="6">
        <v>1225860</v>
      </c>
      <c r="Q594" s="6" t="s">
        <v>6</v>
      </c>
      <c r="R594" s="6" t="s">
        <v>3446</v>
      </c>
      <c r="S594" s="16">
        <f t="shared" si="60"/>
        <v>25000</v>
      </c>
      <c r="T594" s="6" t="s">
        <v>400</v>
      </c>
      <c r="U594" s="6" t="s">
        <v>528</v>
      </c>
      <c r="V594" s="6" t="s">
        <v>2965</v>
      </c>
      <c r="W594" s="18">
        <v>45630</v>
      </c>
      <c r="X594" s="78">
        <v>0.82361111111111107</v>
      </c>
      <c r="Y594" s="6" t="s">
        <v>761</v>
      </c>
      <c r="Z594" s="6" t="s">
        <v>3132</v>
      </c>
      <c r="AA594" s="6" t="s">
        <v>763</v>
      </c>
      <c r="AB594" s="6">
        <v>957796336</v>
      </c>
      <c r="AC594" s="5">
        <f t="shared" si="57"/>
        <v>3</v>
      </c>
      <c r="AD594" s="17">
        <f t="shared" si="63"/>
        <v>25000</v>
      </c>
      <c r="AE594" s="6" t="s">
        <v>6</v>
      </c>
      <c r="AF594" s="17" t="str">
        <f t="shared" si="64"/>
        <v>NO APLICA</v>
      </c>
      <c r="AG594" s="6" t="s">
        <v>400</v>
      </c>
      <c r="AH594" s="39"/>
      <c r="AI594" s="22" t="s">
        <v>558</v>
      </c>
      <c r="AJ594" s="174"/>
    </row>
    <row r="595" spans="1:36" ht="15.45" customHeight="1">
      <c r="A595" s="170">
        <v>56841</v>
      </c>
      <c r="B595" s="8" t="s">
        <v>320</v>
      </c>
      <c r="C595" s="5" t="s">
        <v>321</v>
      </c>
      <c r="D595" s="48" t="s">
        <v>3447</v>
      </c>
      <c r="E595" s="25" t="s">
        <v>579</v>
      </c>
      <c r="F595" s="24" t="s">
        <v>580</v>
      </c>
      <c r="G595" s="24">
        <v>992200094</v>
      </c>
      <c r="H595" s="18">
        <v>45628</v>
      </c>
      <c r="I595" s="21">
        <v>0.48541666666666666</v>
      </c>
      <c r="J595" s="6" t="s">
        <v>373</v>
      </c>
      <c r="K595" s="15">
        <v>1</v>
      </c>
      <c r="L595" s="6" t="s">
        <v>398</v>
      </c>
      <c r="M595" s="6" t="s">
        <v>6</v>
      </c>
      <c r="N595" s="6" t="b">
        <f t="shared" si="62"/>
        <v>0</v>
      </c>
      <c r="O595" s="6" t="s">
        <v>3448</v>
      </c>
      <c r="P595" s="6">
        <v>1225922</v>
      </c>
      <c r="Q595" s="6" t="s">
        <v>6</v>
      </c>
      <c r="R595" s="6" t="s">
        <v>3449</v>
      </c>
      <c r="S595" s="16">
        <f t="shared" si="60"/>
        <v>25000</v>
      </c>
      <c r="T595" s="6" t="s">
        <v>400</v>
      </c>
      <c r="U595" s="6" t="s">
        <v>2005</v>
      </c>
      <c r="V595" s="6" t="s">
        <v>2871</v>
      </c>
      <c r="W595" s="18">
        <v>45629</v>
      </c>
      <c r="X595" s="78">
        <v>0.87916666666666665</v>
      </c>
      <c r="Y595" s="6" t="s">
        <v>3450</v>
      </c>
      <c r="Z595" s="6" t="s">
        <v>2266</v>
      </c>
      <c r="AA595" s="6" t="s">
        <v>2267</v>
      </c>
      <c r="AB595" s="6">
        <v>953698058</v>
      </c>
      <c r="AC595" s="5">
        <f t="shared" si="57"/>
        <v>2</v>
      </c>
      <c r="AD595" s="17">
        <f t="shared" si="63"/>
        <v>25000</v>
      </c>
      <c r="AE595" s="6" t="s">
        <v>6</v>
      </c>
      <c r="AF595" s="17" t="str">
        <f t="shared" si="64"/>
        <v>NO APLICA</v>
      </c>
      <c r="AG595" s="6" t="s">
        <v>400</v>
      </c>
      <c r="AH595" s="39"/>
      <c r="AI595" s="22" t="s">
        <v>558</v>
      </c>
      <c r="AJ595" s="174"/>
    </row>
    <row r="596" spans="1:36" ht="15.45" customHeight="1">
      <c r="A596" s="170">
        <v>56842</v>
      </c>
      <c r="B596" s="8" t="s">
        <v>351</v>
      </c>
      <c r="C596" s="8" t="s">
        <v>352</v>
      </c>
      <c r="D596" s="39" t="s">
        <v>3451</v>
      </c>
      <c r="E596" s="6" t="s">
        <v>3452</v>
      </c>
      <c r="F596" s="6" t="s">
        <v>3453</v>
      </c>
      <c r="G596" s="6">
        <v>954050927</v>
      </c>
      <c r="H596" s="18">
        <v>45628</v>
      </c>
      <c r="I596" s="21">
        <v>0.50208333333333333</v>
      </c>
      <c r="J596" s="6" t="s">
        <v>373</v>
      </c>
      <c r="K596" s="15">
        <v>1</v>
      </c>
      <c r="L596" s="6" t="s">
        <v>398</v>
      </c>
      <c r="M596" s="6" t="s">
        <v>6</v>
      </c>
      <c r="N596" s="6" t="b">
        <f t="shared" si="62"/>
        <v>0</v>
      </c>
      <c r="O596" s="6" t="s">
        <v>3454</v>
      </c>
      <c r="P596" s="6">
        <v>308051</v>
      </c>
      <c r="Q596" s="6" t="s">
        <v>6</v>
      </c>
      <c r="R596" s="6" t="s">
        <v>3455</v>
      </c>
      <c r="S596" s="16">
        <f t="shared" si="60"/>
        <v>25000</v>
      </c>
      <c r="T596" s="6" t="s">
        <v>400</v>
      </c>
      <c r="U596" s="6" t="s">
        <v>2100</v>
      </c>
      <c r="V596" s="6" t="s">
        <v>3296</v>
      </c>
      <c r="W596" s="18">
        <v>45632</v>
      </c>
      <c r="X596" s="78">
        <v>3.1944444444444442E-2</v>
      </c>
      <c r="Y596" s="6" t="s">
        <v>3456</v>
      </c>
      <c r="Z596" s="6" t="s">
        <v>3457</v>
      </c>
      <c r="AA596" s="6" t="s">
        <v>3458</v>
      </c>
      <c r="AB596" s="6">
        <v>983704752</v>
      </c>
      <c r="AC596" s="5">
        <f t="shared" si="57"/>
        <v>5</v>
      </c>
      <c r="AD596" s="17">
        <f t="shared" si="63"/>
        <v>25000</v>
      </c>
      <c r="AE596" s="6" t="s">
        <v>6</v>
      </c>
      <c r="AF596" s="17" t="str">
        <f t="shared" si="64"/>
        <v>NO APLICA</v>
      </c>
      <c r="AG596" s="6" t="s">
        <v>400</v>
      </c>
      <c r="AH596" s="39"/>
      <c r="AI596" s="22" t="s">
        <v>3459</v>
      </c>
      <c r="AJ596" s="174"/>
    </row>
    <row r="597" spans="1:36" ht="15.45" customHeight="1">
      <c r="A597" s="170">
        <v>56843</v>
      </c>
      <c r="B597" s="4" t="s">
        <v>351</v>
      </c>
      <c r="C597" s="4" t="s">
        <v>352</v>
      </c>
      <c r="D597" s="39" t="s">
        <v>3460</v>
      </c>
      <c r="E597" s="6" t="s">
        <v>3461</v>
      </c>
      <c r="F597" s="6" t="s">
        <v>3462</v>
      </c>
      <c r="G597" s="6">
        <v>966161110</v>
      </c>
      <c r="H597" s="18">
        <v>45628</v>
      </c>
      <c r="I597" s="21">
        <v>0.50416666666666665</v>
      </c>
      <c r="J597" s="6" t="s">
        <v>373</v>
      </c>
      <c r="K597" s="15">
        <v>1</v>
      </c>
      <c r="L597" s="6" t="s">
        <v>398</v>
      </c>
      <c r="M597" s="6" t="s">
        <v>6</v>
      </c>
      <c r="N597" s="6" t="b">
        <f t="shared" si="62"/>
        <v>0</v>
      </c>
      <c r="O597" s="6" t="s">
        <v>3463</v>
      </c>
      <c r="P597" s="6">
        <v>308052</v>
      </c>
      <c r="Q597" s="6" t="s">
        <v>6</v>
      </c>
      <c r="R597" s="6" t="s">
        <v>3464</v>
      </c>
      <c r="S597" s="16">
        <f t="shared" si="60"/>
        <v>25000</v>
      </c>
      <c r="T597" s="6" t="s">
        <v>400</v>
      </c>
      <c r="U597" s="6" t="s">
        <v>2100</v>
      </c>
      <c r="V597" s="6" t="s">
        <v>3186</v>
      </c>
      <c r="W597" s="18">
        <v>45631</v>
      </c>
      <c r="X597" s="78">
        <v>0.98958333333333337</v>
      </c>
      <c r="Y597" s="6" t="s">
        <v>3465</v>
      </c>
      <c r="Z597" s="6" t="s">
        <v>3466</v>
      </c>
      <c r="AA597" s="6" t="s">
        <v>3467</v>
      </c>
      <c r="AB597" s="6">
        <v>979278474</v>
      </c>
      <c r="AC597" s="5">
        <f t="shared" si="57"/>
        <v>4</v>
      </c>
      <c r="AD597" s="17">
        <f t="shared" si="63"/>
        <v>25000</v>
      </c>
      <c r="AE597" s="6" t="s">
        <v>6</v>
      </c>
      <c r="AF597" s="17" t="str">
        <f t="shared" si="64"/>
        <v>NO APLICA</v>
      </c>
      <c r="AG597" s="6" t="s">
        <v>400</v>
      </c>
      <c r="AH597" s="39"/>
      <c r="AI597" s="22" t="s">
        <v>3459</v>
      </c>
      <c r="AJ597" s="174"/>
    </row>
    <row r="598" spans="1:36" ht="15.45" customHeight="1">
      <c r="A598" s="170">
        <v>56844</v>
      </c>
      <c r="B598" s="4" t="s">
        <v>339</v>
      </c>
      <c r="C598" s="4" t="s">
        <v>340</v>
      </c>
      <c r="D598" s="48" t="s">
        <v>1042</v>
      </c>
      <c r="E598" s="25" t="s">
        <v>1043</v>
      </c>
      <c r="F598" s="24" t="s">
        <v>1044</v>
      </c>
      <c r="G598" s="24">
        <v>933294463</v>
      </c>
      <c r="H598" s="18">
        <v>45628</v>
      </c>
      <c r="I598" s="21">
        <v>0.51180555555555551</v>
      </c>
      <c r="J598" s="6" t="s">
        <v>373</v>
      </c>
      <c r="K598" s="15">
        <v>1</v>
      </c>
      <c r="L598" s="6" t="s">
        <v>398</v>
      </c>
      <c r="M598" s="6" t="s">
        <v>6</v>
      </c>
      <c r="N598" s="6" t="b">
        <f t="shared" si="62"/>
        <v>0</v>
      </c>
      <c r="O598" s="6" t="s">
        <v>3468</v>
      </c>
      <c r="P598" s="6">
        <v>1225893</v>
      </c>
      <c r="Q598" s="6" t="s">
        <v>6</v>
      </c>
      <c r="R598" s="6" t="s">
        <v>3469</v>
      </c>
      <c r="S598" s="16">
        <f t="shared" si="60"/>
        <v>25000</v>
      </c>
      <c r="T598" s="6" t="s">
        <v>400</v>
      </c>
      <c r="U598" s="6" t="s">
        <v>528</v>
      </c>
      <c r="V598" s="6" t="s">
        <v>2213</v>
      </c>
      <c r="W598" s="18">
        <v>45630</v>
      </c>
      <c r="X598" s="78">
        <v>0.79166666666666663</v>
      </c>
      <c r="Y598" s="6" t="s">
        <v>3470</v>
      </c>
      <c r="Z598" s="6" t="s">
        <v>3471</v>
      </c>
      <c r="AA598" s="6" t="s">
        <v>3472</v>
      </c>
      <c r="AB598" s="6">
        <v>933750230</v>
      </c>
      <c r="AC598" s="5">
        <f t="shared" si="57"/>
        <v>3</v>
      </c>
      <c r="AD598" s="17">
        <f t="shared" si="63"/>
        <v>25000</v>
      </c>
      <c r="AE598" s="6" t="s">
        <v>6</v>
      </c>
      <c r="AF598" s="17" t="str">
        <f t="shared" si="64"/>
        <v>NO APLICA</v>
      </c>
      <c r="AG598" s="6" t="s">
        <v>400</v>
      </c>
      <c r="AH598" s="39"/>
      <c r="AI598" s="22" t="s">
        <v>2797</v>
      </c>
      <c r="AJ598" s="174"/>
    </row>
    <row r="599" spans="1:36" ht="15.45" customHeight="1">
      <c r="A599" s="170">
        <v>56845</v>
      </c>
      <c r="B599" s="8" t="s">
        <v>320</v>
      </c>
      <c r="C599" s="5" t="s">
        <v>321</v>
      </c>
      <c r="D599" s="48" t="s">
        <v>3195</v>
      </c>
      <c r="E599" s="25" t="s">
        <v>1958</v>
      </c>
      <c r="F599" s="24" t="s">
        <v>1959</v>
      </c>
      <c r="G599" s="24">
        <v>964882975</v>
      </c>
      <c r="H599" s="18">
        <v>45628</v>
      </c>
      <c r="I599" s="21">
        <v>0.5180555555555556</v>
      </c>
      <c r="J599" s="6" t="s">
        <v>373</v>
      </c>
      <c r="K599" s="15">
        <v>1</v>
      </c>
      <c r="L599" s="6" t="s">
        <v>398</v>
      </c>
      <c r="M599" s="6" t="s">
        <v>6</v>
      </c>
      <c r="N599" s="6" t="b">
        <f t="shared" si="62"/>
        <v>0</v>
      </c>
      <c r="O599" s="6" t="s">
        <v>3473</v>
      </c>
      <c r="P599" s="6">
        <v>1225858</v>
      </c>
      <c r="Q599" s="6" t="s">
        <v>6</v>
      </c>
      <c r="R599" s="6" t="s">
        <v>3474</v>
      </c>
      <c r="S599" s="16">
        <f t="shared" si="60"/>
        <v>25000</v>
      </c>
      <c r="T599" s="6" t="s">
        <v>400</v>
      </c>
      <c r="U599" s="6" t="s">
        <v>2005</v>
      </c>
      <c r="V599" s="6" t="s">
        <v>3435</v>
      </c>
      <c r="W599" s="18">
        <v>45629</v>
      </c>
      <c r="X599" s="78">
        <v>0.88263888888888886</v>
      </c>
      <c r="Y599" s="6" t="s">
        <v>734</v>
      </c>
      <c r="Z599" s="6" t="s">
        <v>735</v>
      </c>
      <c r="AA599" s="6" t="s">
        <v>736</v>
      </c>
      <c r="AB599" s="6">
        <v>97326989</v>
      </c>
      <c r="AC599" s="5">
        <f t="shared" ref="AC599:AC662" si="65">IF(AND(W599&lt;&gt;"",H599&lt;&gt;"",ISNUMBER(W599-H599)),W599-H599+1,"")</f>
        <v>2</v>
      </c>
      <c r="AD599" s="17">
        <f t="shared" si="63"/>
        <v>25000</v>
      </c>
      <c r="AE599" s="6" t="s">
        <v>6</v>
      </c>
      <c r="AF599" s="17" t="str">
        <f t="shared" si="64"/>
        <v>NO APLICA</v>
      </c>
      <c r="AG599" s="6" t="s">
        <v>400</v>
      </c>
      <c r="AH599" s="39"/>
      <c r="AI599" s="22" t="s">
        <v>558</v>
      </c>
      <c r="AJ599" s="174"/>
    </row>
    <row r="600" spans="1:36" ht="15.45" customHeight="1">
      <c r="A600" s="170">
        <v>56846</v>
      </c>
      <c r="B600" s="8" t="s">
        <v>320</v>
      </c>
      <c r="C600" s="5" t="s">
        <v>321</v>
      </c>
      <c r="D600" s="48" t="s">
        <v>1555</v>
      </c>
      <c r="E600" s="25" t="s">
        <v>721</v>
      </c>
      <c r="F600" s="24" t="s">
        <v>722</v>
      </c>
      <c r="G600" s="24">
        <v>97177590</v>
      </c>
      <c r="H600" s="18">
        <v>45628</v>
      </c>
      <c r="I600" s="21">
        <v>0.52152777777777781</v>
      </c>
      <c r="J600" s="6" t="s">
        <v>373</v>
      </c>
      <c r="K600" s="15">
        <v>1</v>
      </c>
      <c r="L600" s="6" t="s">
        <v>398</v>
      </c>
      <c r="M600" s="6" t="s">
        <v>6</v>
      </c>
      <c r="N600" s="6" t="b">
        <f t="shared" si="62"/>
        <v>0</v>
      </c>
      <c r="O600" s="6" t="s">
        <v>3475</v>
      </c>
      <c r="P600" s="6">
        <v>308080</v>
      </c>
      <c r="Q600" s="6" t="s">
        <v>6</v>
      </c>
      <c r="R600" s="6" t="s">
        <v>3476</v>
      </c>
      <c r="S600" s="16">
        <f t="shared" si="60"/>
        <v>25000</v>
      </c>
      <c r="T600" s="6" t="s">
        <v>400</v>
      </c>
      <c r="U600" s="6" t="s">
        <v>2005</v>
      </c>
      <c r="V600" s="6" t="s">
        <v>504</v>
      </c>
      <c r="W600" s="18">
        <v>45630</v>
      </c>
      <c r="X600" s="78">
        <v>0.87430555555555556</v>
      </c>
      <c r="Y600" s="6" t="s">
        <v>720</v>
      </c>
      <c r="Z600" s="6" t="s">
        <v>721</v>
      </c>
      <c r="AA600" s="6" t="s">
        <v>722</v>
      </c>
      <c r="AB600" s="6">
        <v>997177590</v>
      </c>
      <c r="AC600" s="5">
        <f t="shared" si="65"/>
        <v>3</v>
      </c>
      <c r="AD600" s="17">
        <f t="shared" si="63"/>
        <v>25000</v>
      </c>
      <c r="AE600" s="6" t="s">
        <v>6</v>
      </c>
      <c r="AF600" s="17" t="str">
        <f t="shared" si="64"/>
        <v>NO APLICA</v>
      </c>
      <c r="AG600" s="6" t="s">
        <v>400</v>
      </c>
      <c r="AH600" s="39"/>
      <c r="AI600" s="22" t="s">
        <v>558</v>
      </c>
      <c r="AJ600" s="174"/>
    </row>
    <row r="601" spans="1:36" ht="15.45" customHeight="1">
      <c r="A601" s="170">
        <v>56847</v>
      </c>
      <c r="B601" s="7" t="s">
        <v>353</v>
      </c>
      <c r="C601" s="4" t="s">
        <v>354</v>
      </c>
      <c r="D601" s="48" t="s">
        <v>3477</v>
      </c>
      <c r="E601" s="25" t="s">
        <v>2167</v>
      </c>
      <c r="F601" s="24" t="s">
        <v>2168</v>
      </c>
      <c r="G601" s="24">
        <v>998973865</v>
      </c>
      <c r="H601" s="18">
        <v>45628</v>
      </c>
      <c r="I601" s="21">
        <v>0.52361111111111114</v>
      </c>
      <c r="J601" s="6" t="s">
        <v>373</v>
      </c>
      <c r="K601" s="15">
        <v>1</v>
      </c>
      <c r="L601" s="6" t="s">
        <v>398</v>
      </c>
      <c r="M601" s="6" t="s">
        <v>6</v>
      </c>
      <c r="N601" s="6" t="b">
        <f t="shared" si="62"/>
        <v>0</v>
      </c>
      <c r="O601" s="6" t="s">
        <v>3478</v>
      </c>
      <c r="P601" s="6">
        <v>1226018</v>
      </c>
      <c r="Q601" s="6" t="s">
        <v>6</v>
      </c>
      <c r="R601" s="6" t="s">
        <v>3479</v>
      </c>
      <c r="S601" s="16">
        <f t="shared" si="60"/>
        <v>25000</v>
      </c>
      <c r="T601" s="6" t="s">
        <v>400</v>
      </c>
      <c r="U601" s="6" t="s">
        <v>2005</v>
      </c>
      <c r="V601" s="6" t="s">
        <v>3182</v>
      </c>
      <c r="W601" s="18">
        <v>45631</v>
      </c>
      <c r="X601" s="78">
        <v>0.10416666666666667</v>
      </c>
      <c r="Y601" s="6" t="s">
        <v>3480</v>
      </c>
      <c r="Z601" s="6" t="s">
        <v>3481</v>
      </c>
      <c r="AA601" s="6" t="s">
        <v>3482</v>
      </c>
      <c r="AB601" s="6">
        <v>992563395</v>
      </c>
      <c r="AC601" s="5">
        <f t="shared" si="65"/>
        <v>4</v>
      </c>
      <c r="AD601" s="17">
        <f t="shared" si="63"/>
        <v>25000</v>
      </c>
      <c r="AE601" s="6" t="s">
        <v>6</v>
      </c>
      <c r="AF601" s="17" t="str">
        <f t="shared" si="64"/>
        <v>NO APLICA</v>
      </c>
      <c r="AG601" s="6" t="s">
        <v>400</v>
      </c>
      <c r="AH601" s="39"/>
      <c r="AI601" s="22" t="s">
        <v>2894</v>
      </c>
      <c r="AJ601" s="174"/>
    </row>
    <row r="602" spans="1:36" ht="15.45" customHeight="1">
      <c r="A602" s="170">
        <v>56848</v>
      </c>
      <c r="B602" s="8" t="s">
        <v>320</v>
      </c>
      <c r="C602" s="5" t="s">
        <v>321</v>
      </c>
      <c r="D602" s="11" t="s">
        <v>2208</v>
      </c>
      <c r="E602" s="24" t="s">
        <v>2209</v>
      </c>
      <c r="F602" s="24" t="s">
        <v>2210</v>
      </c>
      <c r="G602" s="24">
        <v>994454750</v>
      </c>
      <c r="H602" s="18">
        <v>45628</v>
      </c>
      <c r="I602" s="21">
        <v>0.53402777777777777</v>
      </c>
      <c r="J602" s="6" t="s">
        <v>373</v>
      </c>
      <c r="K602" s="15">
        <v>1</v>
      </c>
      <c r="L602" s="6" t="s">
        <v>398</v>
      </c>
      <c r="M602" s="6" t="s">
        <v>6</v>
      </c>
      <c r="N602" s="6" t="b">
        <f t="shared" si="62"/>
        <v>0</v>
      </c>
      <c r="O602" s="6" t="s">
        <v>3483</v>
      </c>
      <c r="P602" s="6">
        <v>1225934</v>
      </c>
      <c r="Q602" s="6" t="s">
        <v>6</v>
      </c>
      <c r="R602" s="6" t="s">
        <v>3484</v>
      </c>
      <c r="S602" s="16">
        <f t="shared" si="60"/>
        <v>25000</v>
      </c>
      <c r="T602" s="6" t="s">
        <v>400</v>
      </c>
      <c r="U602" s="6" t="s">
        <v>528</v>
      </c>
      <c r="V602" s="6" t="s">
        <v>3438</v>
      </c>
      <c r="W602" s="18">
        <v>45630</v>
      </c>
      <c r="X602" s="78">
        <v>0.80277777777777781</v>
      </c>
      <c r="Y602" s="6" t="s">
        <v>3161</v>
      </c>
      <c r="Z602" s="6" t="s">
        <v>1114</v>
      </c>
      <c r="AA602" s="6" t="s">
        <v>1115</v>
      </c>
      <c r="AB602" s="6">
        <v>926464737</v>
      </c>
      <c r="AC602" s="5">
        <f t="shared" si="65"/>
        <v>3</v>
      </c>
      <c r="AD602" s="17">
        <f t="shared" si="63"/>
        <v>25000</v>
      </c>
      <c r="AE602" s="6" t="s">
        <v>6</v>
      </c>
      <c r="AF602" s="17" t="str">
        <f t="shared" si="64"/>
        <v>NO APLICA</v>
      </c>
      <c r="AG602" s="6" t="s">
        <v>400</v>
      </c>
      <c r="AH602" s="39"/>
      <c r="AI602" s="22" t="s">
        <v>558</v>
      </c>
      <c r="AJ602" s="174"/>
    </row>
    <row r="603" spans="1:36" ht="15.45" customHeight="1">
      <c r="A603" s="170">
        <v>56849</v>
      </c>
      <c r="B603" s="4" t="s">
        <v>353</v>
      </c>
      <c r="C603" s="4" t="s">
        <v>354</v>
      </c>
      <c r="D603" s="39" t="s">
        <v>2811</v>
      </c>
      <c r="E603" s="6" t="s">
        <v>709</v>
      </c>
      <c r="F603" s="6" t="s">
        <v>710</v>
      </c>
      <c r="G603" s="6">
        <v>987744411</v>
      </c>
      <c r="H603" s="18">
        <v>45628</v>
      </c>
      <c r="I603" s="21">
        <v>0.55138888888888893</v>
      </c>
      <c r="J603" s="6" t="s">
        <v>373</v>
      </c>
      <c r="K603" s="15">
        <v>1</v>
      </c>
      <c r="L603" s="6" t="s">
        <v>398</v>
      </c>
      <c r="M603" s="6" t="s">
        <v>6</v>
      </c>
      <c r="N603" s="6" t="b">
        <f t="shared" si="62"/>
        <v>0</v>
      </c>
      <c r="O603" s="6" t="s">
        <v>3485</v>
      </c>
      <c r="P603" s="6">
        <v>1226045</v>
      </c>
      <c r="Q603" s="6" t="s">
        <v>6</v>
      </c>
      <c r="R603" s="6" t="s">
        <v>3486</v>
      </c>
      <c r="S603" s="16">
        <f t="shared" si="60"/>
        <v>25000</v>
      </c>
      <c r="T603" s="6" t="s">
        <v>400</v>
      </c>
      <c r="U603" s="6" t="s">
        <v>528</v>
      </c>
      <c r="V603" s="6" t="s">
        <v>3182</v>
      </c>
      <c r="W603" s="18">
        <v>45630</v>
      </c>
      <c r="X603" s="78">
        <v>0.44305555555555554</v>
      </c>
      <c r="Y603" s="6" t="s">
        <v>3487</v>
      </c>
      <c r="Z603" s="6" t="s">
        <v>3488</v>
      </c>
      <c r="AA603" s="6" t="s">
        <v>2903</v>
      </c>
      <c r="AB603" s="6">
        <v>963419830</v>
      </c>
      <c r="AC603" s="5">
        <f t="shared" si="65"/>
        <v>3</v>
      </c>
      <c r="AD603" s="17">
        <f t="shared" si="63"/>
        <v>25000</v>
      </c>
      <c r="AE603" s="6" t="s">
        <v>6</v>
      </c>
      <c r="AF603" s="17" t="str">
        <f t="shared" si="64"/>
        <v>NO APLICA</v>
      </c>
      <c r="AG603" s="6" t="s">
        <v>400</v>
      </c>
      <c r="AH603" s="39"/>
      <c r="AI603" s="22" t="s">
        <v>2894</v>
      </c>
      <c r="AJ603" s="174"/>
    </row>
    <row r="604" spans="1:36" ht="15.45" customHeight="1">
      <c r="A604" s="170">
        <v>56850</v>
      </c>
      <c r="B604" s="8" t="s">
        <v>320</v>
      </c>
      <c r="C604" s="5" t="s">
        <v>321</v>
      </c>
      <c r="D604" s="48" t="s">
        <v>2279</v>
      </c>
      <c r="E604" s="25" t="s">
        <v>2280</v>
      </c>
      <c r="F604" s="24" t="s">
        <v>2281</v>
      </c>
      <c r="G604" s="24">
        <v>935008959</v>
      </c>
      <c r="H604" s="18">
        <v>45628</v>
      </c>
      <c r="I604" s="21">
        <v>0.55486111111111114</v>
      </c>
      <c r="J604" s="6" t="s">
        <v>373</v>
      </c>
      <c r="K604" s="15">
        <v>1</v>
      </c>
      <c r="L604" s="6" t="s">
        <v>398</v>
      </c>
      <c r="M604" s="6" t="s">
        <v>6</v>
      </c>
      <c r="N604" s="6" t="b">
        <f t="shared" si="62"/>
        <v>0</v>
      </c>
      <c r="O604" s="6" t="s">
        <v>3489</v>
      </c>
      <c r="P604" s="6">
        <v>308088</v>
      </c>
      <c r="Q604" s="6" t="s">
        <v>6</v>
      </c>
      <c r="R604" s="6" t="s">
        <v>3490</v>
      </c>
      <c r="S604" s="16">
        <f t="shared" si="60"/>
        <v>25000</v>
      </c>
      <c r="T604" s="6" t="s">
        <v>400</v>
      </c>
      <c r="U604" s="6" t="s">
        <v>528</v>
      </c>
      <c r="V604" s="6" t="s">
        <v>3192</v>
      </c>
      <c r="W604" s="18">
        <v>45630</v>
      </c>
      <c r="X604" s="78">
        <v>0.46736111111111112</v>
      </c>
      <c r="Y604" s="6" t="s">
        <v>3491</v>
      </c>
      <c r="Z604" s="6" t="s">
        <v>683</v>
      </c>
      <c r="AA604" s="6" t="s">
        <v>684</v>
      </c>
      <c r="AB604" s="6">
        <v>987204298</v>
      </c>
      <c r="AC604" s="5">
        <f t="shared" si="65"/>
        <v>3</v>
      </c>
      <c r="AD604" s="17">
        <f t="shared" si="63"/>
        <v>25000</v>
      </c>
      <c r="AE604" s="6" t="s">
        <v>6</v>
      </c>
      <c r="AF604" s="17" t="str">
        <f t="shared" si="64"/>
        <v>NO APLICA</v>
      </c>
      <c r="AG604" s="6" t="s">
        <v>400</v>
      </c>
      <c r="AH604" s="39"/>
      <c r="AI604" s="22" t="s">
        <v>558</v>
      </c>
      <c r="AJ604" s="174"/>
    </row>
    <row r="605" spans="1:36" ht="15.45" customHeight="1">
      <c r="A605" s="170">
        <v>56851</v>
      </c>
      <c r="B605" s="4" t="s">
        <v>339</v>
      </c>
      <c r="C605" s="4" t="s">
        <v>340</v>
      </c>
      <c r="D605" s="48" t="s">
        <v>3094</v>
      </c>
      <c r="E605" s="25" t="s">
        <v>3095</v>
      </c>
      <c r="F605" s="24" t="s">
        <v>1121</v>
      </c>
      <c r="G605" s="24">
        <v>995758698</v>
      </c>
      <c r="H605" s="18">
        <v>45628</v>
      </c>
      <c r="I605" s="21">
        <v>0.55833333333333335</v>
      </c>
      <c r="J605" s="6" t="s">
        <v>373</v>
      </c>
      <c r="K605" s="15">
        <v>1</v>
      </c>
      <c r="L605" s="6" t="s">
        <v>398</v>
      </c>
      <c r="M605" s="6" t="s">
        <v>6</v>
      </c>
      <c r="N605" s="6" t="b">
        <f t="shared" si="62"/>
        <v>0</v>
      </c>
      <c r="O605" s="6" t="s">
        <v>3492</v>
      </c>
      <c r="P605" s="6">
        <v>1226088</v>
      </c>
      <c r="Q605" s="6" t="s">
        <v>6</v>
      </c>
      <c r="R605" s="6" t="s">
        <v>3493</v>
      </c>
      <c r="S605" s="16">
        <f t="shared" si="60"/>
        <v>25000</v>
      </c>
      <c r="T605" s="6" t="s">
        <v>400</v>
      </c>
      <c r="U605" s="6" t="s">
        <v>2069</v>
      </c>
      <c r="V605" s="6" t="s">
        <v>3494</v>
      </c>
      <c r="W605" s="18">
        <v>45629</v>
      </c>
      <c r="X605" s="78">
        <v>0.52500000000000002</v>
      </c>
      <c r="Y605" s="6" t="s">
        <v>2990</v>
      </c>
      <c r="Z605" s="6" t="s">
        <v>3495</v>
      </c>
      <c r="AA605" s="6" t="s">
        <v>3496</v>
      </c>
      <c r="AB605" s="6">
        <v>937326730</v>
      </c>
      <c r="AC605" s="5">
        <f t="shared" si="65"/>
        <v>2</v>
      </c>
      <c r="AD605" s="17">
        <f t="shared" si="63"/>
        <v>25000</v>
      </c>
      <c r="AE605" s="6" t="s">
        <v>6</v>
      </c>
      <c r="AF605" s="17" t="str">
        <f t="shared" si="64"/>
        <v>NO APLICA</v>
      </c>
      <c r="AG605" s="6" t="s">
        <v>400</v>
      </c>
      <c r="AH605" s="39"/>
      <c r="AI605" s="22" t="s">
        <v>2797</v>
      </c>
      <c r="AJ605" s="174"/>
    </row>
    <row r="606" spans="1:36" ht="15.45" customHeight="1">
      <c r="A606" s="170">
        <v>56852</v>
      </c>
      <c r="B606" s="4" t="s">
        <v>159</v>
      </c>
      <c r="C606" s="4" t="s">
        <v>160</v>
      </c>
      <c r="D606" s="39" t="s">
        <v>3497</v>
      </c>
      <c r="E606" s="6" t="s">
        <v>3498</v>
      </c>
      <c r="F606" s="6" t="s">
        <v>3499</v>
      </c>
      <c r="G606" s="6">
        <v>956605423</v>
      </c>
      <c r="H606" s="18">
        <v>45628</v>
      </c>
      <c r="I606" s="21">
        <v>0.59375</v>
      </c>
      <c r="J606" s="6" t="s">
        <v>373</v>
      </c>
      <c r="K606" s="15">
        <v>1</v>
      </c>
      <c r="L606" s="6" t="s">
        <v>398</v>
      </c>
      <c r="M606" s="6" t="s">
        <v>6</v>
      </c>
      <c r="N606" s="6" t="b">
        <f t="shared" si="62"/>
        <v>0</v>
      </c>
      <c r="O606" s="6" t="s">
        <v>3500</v>
      </c>
      <c r="P606" s="6">
        <v>1226042</v>
      </c>
      <c r="Q606" s="6" t="s">
        <v>6</v>
      </c>
      <c r="R606" s="6" t="s">
        <v>3501</v>
      </c>
      <c r="S606" s="16">
        <f t="shared" si="60"/>
        <v>25000</v>
      </c>
      <c r="T606" s="6" t="s">
        <v>400</v>
      </c>
      <c r="U606" s="6" t="s">
        <v>2412</v>
      </c>
      <c r="V606" s="6" t="s">
        <v>2213</v>
      </c>
      <c r="W606" s="18">
        <v>45631</v>
      </c>
      <c r="X606" s="78">
        <v>0.63472222222222219</v>
      </c>
      <c r="Y606" s="6" t="s">
        <v>3502</v>
      </c>
      <c r="Z606" s="6" t="s">
        <v>3503</v>
      </c>
      <c r="AA606" s="6" t="s">
        <v>3504</v>
      </c>
      <c r="AB606" s="6">
        <v>999578414</v>
      </c>
      <c r="AC606" s="5">
        <f t="shared" si="65"/>
        <v>4</v>
      </c>
      <c r="AD606" s="17">
        <f t="shared" si="63"/>
        <v>25000</v>
      </c>
      <c r="AE606" s="6" t="s">
        <v>6</v>
      </c>
      <c r="AF606" s="17" t="str">
        <f t="shared" si="64"/>
        <v>NO APLICA</v>
      </c>
      <c r="AG606" s="6" t="s">
        <v>1874</v>
      </c>
      <c r="AH606" s="39" t="s">
        <v>3505</v>
      </c>
      <c r="AI606" s="22" t="s">
        <v>3506</v>
      </c>
      <c r="AJ606" s="174"/>
    </row>
    <row r="607" spans="1:36" ht="15.45" customHeight="1">
      <c r="A607" s="170">
        <v>56853</v>
      </c>
      <c r="B607" s="4" t="s">
        <v>339</v>
      </c>
      <c r="C607" s="4" t="s">
        <v>340</v>
      </c>
      <c r="D607" s="39" t="s">
        <v>3094</v>
      </c>
      <c r="E607" s="6" t="s">
        <v>3095</v>
      </c>
      <c r="F607" s="6" t="s">
        <v>1121</v>
      </c>
      <c r="G607" s="6">
        <v>995758698</v>
      </c>
      <c r="H607" s="18">
        <v>45628</v>
      </c>
      <c r="I607" s="21">
        <v>0.64166666666666672</v>
      </c>
      <c r="J607" s="6" t="s">
        <v>373</v>
      </c>
      <c r="K607" s="15">
        <v>1</v>
      </c>
      <c r="L607" s="6" t="s">
        <v>398</v>
      </c>
      <c r="M607" s="6" t="s">
        <v>6</v>
      </c>
      <c r="N607" s="6" t="b">
        <f t="shared" si="62"/>
        <v>0</v>
      </c>
      <c r="O607" s="6" t="s">
        <v>3507</v>
      </c>
      <c r="P607" s="6">
        <v>1226135</v>
      </c>
      <c r="Q607" s="6" t="s">
        <v>6</v>
      </c>
      <c r="R607" s="6" t="s">
        <v>3508</v>
      </c>
      <c r="S607" s="16">
        <f t="shared" si="60"/>
        <v>25000</v>
      </c>
      <c r="T607" s="6" t="s">
        <v>400</v>
      </c>
      <c r="U607" s="6" t="s">
        <v>528</v>
      </c>
      <c r="V607" s="6" t="s">
        <v>3123</v>
      </c>
      <c r="W607" s="18">
        <v>45629</v>
      </c>
      <c r="X607" s="78">
        <v>0.51597222222222228</v>
      </c>
      <c r="Y607" s="6" t="s">
        <v>3509</v>
      </c>
      <c r="Z607" s="6" t="s">
        <v>3510</v>
      </c>
      <c r="AA607" s="6" t="s">
        <v>3511</v>
      </c>
      <c r="AB607" s="6">
        <v>993013369</v>
      </c>
      <c r="AC607" s="5">
        <f t="shared" si="65"/>
        <v>2</v>
      </c>
      <c r="AD607" s="17">
        <f t="shared" si="63"/>
        <v>25000</v>
      </c>
      <c r="AE607" s="6" t="s">
        <v>6</v>
      </c>
      <c r="AF607" s="17" t="str">
        <f t="shared" si="64"/>
        <v>NO APLICA</v>
      </c>
      <c r="AG607" s="6" t="s">
        <v>400</v>
      </c>
      <c r="AH607" s="39"/>
      <c r="AI607" s="22" t="s">
        <v>2797</v>
      </c>
      <c r="AJ607" s="174"/>
    </row>
    <row r="608" spans="1:36" ht="15.45" customHeight="1">
      <c r="A608" s="170">
        <v>56854</v>
      </c>
      <c r="B608" s="4" t="s">
        <v>339</v>
      </c>
      <c r="C608" s="4" t="s">
        <v>340</v>
      </c>
      <c r="D608" s="48" t="s">
        <v>1042</v>
      </c>
      <c r="E608" s="25" t="s">
        <v>1043</v>
      </c>
      <c r="F608" s="24" t="s">
        <v>1044</v>
      </c>
      <c r="G608" s="24">
        <v>933294463</v>
      </c>
      <c r="H608" s="18">
        <v>45628</v>
      </c>
      <c r="I608" s="21">
        <v>0.65625</v>
      </c>
      <c r="J608" s="6" t="s">
        <v>373</v>
      </c>
      <c r="K608" s="15">
        <v>1</v>
      </c>
      <c r="L608" s="6" t="s">
        <v>398</v>
      </c>
      <c r="M608" s="6" t="s">
        <v>6</v>
      </c>
      <c r="N608" s="6" t="b">
        <f t="shared" si="62"/>
        <v>0</v>
      </c>
      <c r="O608" s="6" t="s">
        <v>3512</v>
      </c>
      <c r="P608" s="6">
        <v>1226138</v>
      </c>
      <c r="Q608" s="6" t="s">
        <v>6</v>
      </c>
      <c r="R608" s="6" t="s">
        <v>3513</v>
      </c>
      <c r="S608" s="16">
        <f t="shared" si="60"/>
        <v>25000</v>
      </c>
      <c r="T608" s="6" t="s">
        <v>400</v>
      </c>
      <c r="U608" s="6" t="s">
        <v>528</v>
      </c>
      <c r="V608" s="6" t="s">
        <v>3238</v>
      </c>
      <c r="W608" s="18">
        <v>45629</v>
      </c>
      <c r="X608" s="78">
        <v>0.51944444444444449</v>
      </c>
      <c r="Y608" s="6" t="s">
        <v>3514</v>
      </c>
      <c r="Z608" s="6" t="s">
        <v>3515</v>
      </c>
      <c r="AA608" s="6" t="s">
        <v>3516</v>
      </c>
      <c r="AB608" s="6">
        <v>972211039</v>
      </c>
      <c r="AC608" s="5">
        <f t="shared" si="65"/>
        <v>2</v>
      </c>
      <c r="AD608" s="17">
        <f t="shared" si="63"/>
        <v>25000</v>
      </c>
      <c r="AE608" s="6" t="s">
        <v>6</v>
      </c>
      <c r="AF608" s="17" t="str">
        <f t="shared" si="64"/>
        <v>NO APLICA</v>
      </c>
      <c r="AG608" s="6" t="s">
        <v>400</v>
      </c>
      <c r="AH608" s="39"/>
      <c r="AI608" s="22" t="s">
        <v>2797</v>
      </c>
      <c r="AJ608" s="174"/>
    </row>
    <row r="609" spans="1:36" ht="15.45" customHeight="1">
      <c r="A609" s="170">
        <v>56855</v>
      </c>
      <c r="B609" s="4" t="s">
        <v>339</v>
      </c>
      <c r="C609" s="4" t="s">
        <v>340</v>
      </c>
      <c r="D609" s="39" t="s">
        <v>3094</v>
      </c>
      <c r="E609" s="6" t="s">
        <v>3095</v>
      </c>
      <c r="F609" s="6" t="s">
        <v>1121</v>
      </c>
      <c r="G609" s="6">
        <v>995758698</v>
      </c>
      <c r="H609" s="18">
        <v>45628</v>
      </c>
      <c r="I609" s="21">
        <v>0.69374999999999998</v>
      </c>
      <c r="J609" s="6" t="s">
        <v>373</v>
      </c>
      <c r="K609" s="15">
        <v>1</v>
      </c>
      <c r="L609" s="6" t="s">
        <v>398</v>
      </c>
      <c r="M609" s="6" t="s">
        <v>6</v>
      </c>
      <c r="N609" s="6" t="b">
        <f t="shared" si="62"/>
        <v>0</v>
      </c>
      <c r="O609" s="6" t="s">
        <v>3517</v>
      </c>
      <c r="P609" s="6">
        <v>1226200</v>
      </c>
      <c r="Q609" s="6" t="s">
        <v>6</v>
      </c>
      <c r="R609" s="6" t="s">
        <v>3518</v>
      </c>
      <c r="S609" s="16">
        <f t="shared" ref="S609:S672" si="66">IF(OR(H609&lt;=0, H609=""), "",
    IF(OR(J609="1X40 RF VACIO", J609="1X40 DRY VACIO"),
        IF(L609="CUSTODIA", 25000,
            IF(OR(L609="TRASPASO", L609="MOVIMIENTO"), 18000, "")
        ),
        IF(OR(J609="1X20 RF VACIO", J609="1X20 DRY VACIO", J609="ISOTANK"),
            IF(L609="CUSTODIA", 18000,
                IF(OR(L609="TRASPASO", L609="MOVIMIENTO"), 15000, "Error en tipo de acción")
            ),
            IF(AND(OR(J609="PALLET", J609="CAJON"), L609="CUSTODIA"),
                IF(M609="SI (XL)", 7000*K609,
                    IF(M609="SI (XXL)", 9000*K609,
                        IF(M609="SI (OTRO)", "", 5000*K609)
                    )
                ),
                IF(AND(OR(J609="PALLET", J609="CAJON"),OR(L609="TRASPASO", L609="MOVIMIENTO")),
                    IF(M609="SI (XL)", 5000*K609,
                        IF(M609="SI (XXL)", 7000*K609,
                            IF(M609="SI (OTRO)", "", 3500*K609)
                        )
                    ),
                    ""
                )
            )
        )
    )
)</f>
        <v>25000</v>
      </c>
      <c r="T609" s="6" t="s">
        <v>400</v>
      </c>
      <c r="U609" s="6" t="s">
        <v>2069</v>
      </c>
      <c r="V609" s="6" t="s">
        <v>3062</v>
      </c>
      <c r="W609" s="18">
        <v>45629</v>
      </c>
      <c r="X609" s="78">
        <v>0.57638888888888884</v>
      </c>
      <c r="Y609" s="6" t="s">
        <v>3519</v>
      </c>
      <c r="Z609" s="6" t="s">
        <v>3520</v>
      </c>
      <c r="AA609" s="6" t="s">
        <v>3521</v>
      </c>
      <c r="AB609" s="6">
        <v>972547869</v>
      </c>
      <c r="AC609" s="5">
        <f t="shared" si="65"/>
        <v>2</v>
      </c>
      <c r="AD609" s="17">
        <f t="shared" si="63"/>
        <v>25000</v>
      </c>
      <c r="AE609" s="6" t="s">
        <v>6</v>
      </c>
      <c r="AF609" s="17" t="str">
        <f t="shared" si="64"/>
        <v>NO APLICA</v>
      </c>
      <c r="AG609" s="6" t="s">
        <v>400</v>
      </c>
      <c r="AH609" s="39"/>
      <c r="AI609" s="22" t="s">
        <v>2797</v>
      </c>
      <c r="AJ609" s="174"/>
    </row>
    <row r="610" spans="1:36" ht="15.45" customHeight="1">
      <c r="A610" s="170">
        <v>56856</v>
      </c>
      <c r="B610" s="8" t="s">
        <v>320</v>
      </c>
      <c r="C610" s="5" t="s">
        <v>321</v>
      </c>
      <c r="D610" s="24" t="s">
        <v>2818</v>
      </c>
      <c r="E610" s="25" t="s">
        <v>2819</v>
      </c>
      <c r="F610" s="24" t="s">
        <v>2820</v>
      </c>
      <c r="G610" s="24">
        <v>955972412</v>
      </c>
      <c r="H610" s="18">
        <v>45628</v>
      </c>
      <c r="I610" s="21">
        <v>0.7104166666666667</v>
      </c>
      <c r="J610" s="6" t="s">
        <v>373</v>
      </c>
      <c r="K610" s="15">
        <v>1</v>
      </c>
      <c r="L610" s="6" t="s">
        <v>398</v>
      </c>
      <c r="M610" s="6" t="s">
        <v>6</v>
      </c>
      <c r="N610" s="6" t="b">
        <f t="shared" si="62"/>
        <v>0</v>
      </c>
      <c r="O610" s="6" t="s">
        <v>3522</v>
      </c>
      <c r="P610" s="6">
        <v>12262150</v>
      </c>
      <c r="Q610" s="6" t="s">
        <v>6</v>
      </c>
      <c r="R610" s="6" t="s">
        <v>3523</v>
      </c>
      <c r="S610" s="16">
        <f t="shared" si="66"/>
        <v>25000</v>
      </c>
      <c r="T610" s="6" t="s">
        <v>400</v>
      </c>
      <c r="U610" s="6" t="s">
        <v>528</v>
      </c>
      <c r="V610" s="6" t="s">
        <v>2796</v>
      </c>
      <c r="W610" s="18">
        <v>45630</v>
      </c>
      <c r="X610" s="78">
        <v>0.34375</v>
      </c>
      <c r="Y610" s="6" t="s">
        <v>3357</v>
      </c>
      <c r="Z610" s="6" t="s">
        <v>2997</v>
      </c>
      <c r="AA610" s="6" t="s">
        <v>3358</v>
      </c>
      <c r="AB610" s="6">
        <v>992272376</v>
      </c>
      <c r="AC610" s="5">
        <f t="shared" si="65"/>
        <v>3</v>
      </c>
      <c r="AD610" s="17">
        <f t="shared" si="63"/>
        <v>25000</v>
      </c>
      <c r="AE610" s="6" t="s">
        <v>6</v>
      </c>
      <c r="AF610" s="17" t="str">
        <f t="shared" si="64"/>
        <v>NO APLICA</v>
      </c>
      <c r="AG610" s="6" t="s">
        <v>400</v>
      </c>
      <c r="AH610" s="39"/>
      <c r="AI610" s="22" t="s">
        <v>558</v>
      </c>
      <c r="AJ610" s="174"/>
    </row>
    <row r="611" spans="1:36" ht="15.45" customHeight="1">
      <c r="A611" s="170">
        <v>56857</v>
      </c>
      <c r="B611" s="4" t="s">
        <v>14</v>
      </c>
      <c r="C611" s="4" t="s">
        <v>15</v>
      </c>
      <c r="D611" s="11" t="s">
        <v>14</v>
      </c>
      <c r="E611" s="24" t="s">
        <v>388</v>
      </c>
      <c r="F611" s="24" t="s">
        <v>530</v>
      </c>
      <c r="G611" s="24">
        <v>964638566</v>
      </c>
      <c r="H611" s="18">
        <v>45628</v>
      </c>
      <c r="I611" s="21">
        <v>0.72986111111111107</v>
      </c>
      <c r="J611" s="6" t="s">
        <v>1873</v>
      </c>
      <c r="K611" s="15">
        <v>3</v>
      </c>
      <c r="L611" s="6" t="s">
        <v>3399</v>
      </c>
      <c r="M611" s="6" t="s">
        <v>6</v>
      </c>
      <c r="N611" s="6" t="b">
        <f t="shared" si="62"/>
        <v>1</v>
      </c>
      <c r="O611" s="6" t="s">
        <v>527</v>
      </c>
      <c r="P611" s="6" t="s">
        <v>487</v>
      </c>
      <c r="Q611" s="6" t="s">
        <v>6</v>
      </c>
      <c r="R611" s="6" t="s">
        <v>488</v>
      </c>
      <c r="S611" s="16">
        <f t="shared" si="66"/>
        <v>10500</v>
      </c>
      <c r="T611" s="6" t="s">
        <v>400</v>
      </c>
      <c r="U611" s="6" t="s">
        <v>528</v>
      </c>
      <c r="V611" s="6" t="s">
        <v>490</v>
      </c>
      <c r="W611" s="18">
        <v>45628</v>
      </c>
      <c r="X611" s="78">
        <v>0.73055555555555551</v>
      </c>
      <c r="Y611" s="6" t="s">
        <v>14</v>
      </c>
      <c r="Z611" s="6" t="s">
        <v>388</v>
      </c>
      <c r="AA611" s="6" t="s">
        <v>530</v>
      </c>
      <c r="AB611" s="6">
        <v>964638566</v>
      </c>
      <c r="AC611" s="5">
        <f t="shared" si="65"/>
        <v>1</v>
      </c>
      <c r="AD611" s="17">
        <f t="shared" si="63"/>
        <v>10500</v>
      </c>
      <c r="AE611" s="6" t="s">
        <v>6</v>
      </c>
      <c r="AF611" s="17" t="str">
        <f t="shared" si="64"/>
        <v>NO APLICA</v>
      </c>
      <c r="AG611" s="6" t="s">
        <v>400</v>
      </c>
      <c r="AH611" s="39"/>
      <c r="AI611" s="22" t="s">
        <v>533</v>
      </c>
      <c r="AJ611" s="174"/>
    </row>
    <row r="612" spans="1:36" ht="15.45" customHeight="1">
      <c r="A612" s="170">
        <v>56858</v>
      </c>
      <c r="B612" s="4" t="s">
        <v>339</v>
      </c>
      <c r="C612" s="4" t="s">
        <v>340</v>
      </c>
      <c r="D612" s="48" t="s">
        <v>1042</v>
      </c>
      <c r="E612" s="25" t="s">
        <v>1043</v>
      </c>
      <c r="F612" s="24" t="s">
        <v>1044</v>
      </c>
      <c r="G612" s="24">
        <v>933294463</v>
      </c>
      <c r="H612" s="18">
        <v>45628</v>
      </c>
      <c r="I612" s="21">
        <v>0.74375000000000002</v>
      </c>
      <c r="J612" s="6" t="s">
        <v>373</v>
      </c>
      <c r="K612" s="15">
        <v>1</v>
      </c>
      <c r="L612" s="6" t="s">
        <v>398</v>
      </c>
      <c r="M612" s="6" t="s">
        <v>6</v>
      </c>
      <c r="N612" s="6" t="b">
        <f t="shared" si="62"/>
        <v>0</v>
      </c>
      <c r="O612" s="6" t="s">
        <v>3524</v>
      </c>
      <c r="P612" s="6">
        <v>1226201</v>
      </c>
      <c r="Q612" s="6" t="s">
        <v>6</v>
      </c>
      <c r="R612" s="6" t="s">
        <v>3525</v>
      </c>
      <c r="S612" s="16">
        <f t="shared" si="66"/>
        <v>25000</v>
      </c>
      <c r="T612" s="6" t="s">
        <v>400</v>
      </c>
      <c r="U612" s="6" t="s">
        <v>2412</v>
      </c>
      <c r="V612" s="6" t="s">
        <v>2965</v>
      </c>
      <c r="W612" s="18">
        <v>45629</v>
      </c>
      <c r="X612" s="78">
        <v>0.50972222222222219</v>
      </c>
      <c r="Y612" s="6" t="s">
        <v>3526</v>
      </c>
      <c r="Z612" s="6" t="s">
        <v>3527</v>
      </c>
      <c r="AA612" s="6" t="s">
        <v>3528</v>
      </c>
      <c r="AB612" s="6">
        <v>972177515</v>
      </c>
      <c r="AC612" s="5">
        <f t="shared" si="65"/>
        <v>2</v>
      </c>
      <c r="AD612" s="17">
        <f t="shared" si="63"/>
        <v>25000</v>
      </c>
      <c r="AE612" s="6" t="s">
        <v>6</v>
      </c>
      <c r="AF612" s="17" t="str">
        <f t="shared" si="64"/>
        <v>NO APLICA</v>
      </c>
      <c r="AG612" s="6" t="s">
        <v>400</v>
      </c>
      <c r="AH612" s="39"/>
      <c r="AI612" s="22" t="s">
        <v>2797</v>
      </c>
      <c r="AJ612" s="174"/>
    </row>
    <row r="613" spans="1:36" ht="15.45" customHeight="1">
      <c r="A613" s="170">
        <v>56859</v>
      </c>
      <c r="B613" s="4" t="s">
        <v>14</v>
      </c>
      <c r="C613" s="4" t="s">
        <v>15</v>
      </c>
      <c r="D613" s="48" t="s">
        <v>3529</v>
      </c>
      <c r="E613" s="25" t="s">
        <v>3530</v>
      </c>
      <c r="F613" s="24" t="s">
        <v>3531</v>
      </c>
      <c r="G613" s="24">
        <v>998374729</v>
      </c>
      <c r="H613" s="18">
        <v>45628</v>
      </c>
      <c r="I613" s="21">
        <v>0.75416666666666665</v>
      </c>
      <c r="J613" s="6" t="s">
        <v>1873</v>
      </c>
      <c r="K613" s="15">
        <v>2</v>
      </c>
      <c r="L613" s="6" t="s">
        <v>3399</v>
      </c>
      <c r="M613" s="6" t="s">
        <v>6</v>
      </c>
      <c r="N613" s="6" t="b">
        <f t="shared" si="62"/>
        <v>1</v>
      </c>
      <c r="O613" s="6" t="s">
        <v>1355</v>
      </c>
      <c r="P613" s="6" t="s">
        <v>487</v>
      </c>
      <c r="Q613" s="6" t="s">
        <v>6</v>
      </c>
      <c r="R613" s="6" t="s">
        <v>488</v>
      </c>
      <c r="S613" s="16">
        <f t="shared" si="66"/>
        <v>7000</v>
      </c>
      <c r="T613" s="6" t="s">
        <v>400</v>
      </c>
      <c r="U613" s="6" t="s">
        <v>732</v>
      </c>
      <c r="V613" s="6" t="s">
        <v>490</v>
      </c>
      <c r="W613" s="18">
        <v>45628</v>
      </c>
      <c r="X613" s="78">
        <v>0.75416666666666665</v>
      </c>
      <c r="Y613" s="6" t="s">
        <v>14</v>
      </c>
      <c r="Z613" s="6" t="s">
        <v>388</v>
      </c>
      <c r="AA613" s="6" t="s">
        <v>530</v>
      </c>
      <c r="AB613" s="6">
        <v>964638566</v>
      </c>
      <c r="AC613" s="5">
        <f t="shared" si="65"/>
        <v>1</v>
      </c>
      <c r="AD613" s="17">
        <f t="shared" si="63"/>
        <v>7000</v>
      </c>
      <c r="AE613" s="6" t="s">
        <v>6</v>
      </c>
      <c r="AF613" s="17" t="str">
        <f t="shared" si="64"/>
        <v>NO APLICA</v>
      </c>
      <c r="AG613" s="6" t="s">
        <v>400</v>
      </c>
      <c r="AH613" s="39"/>
      <c r="AI613" s="22" t="s">
        <v>533</v>
      </c>
      <c r="AJ613" s="174"/>
    </row>
    <row r="614" spans="1:36" ht="15.45" customHeight="1">
      <c r="A614" s="170">
        <v>56860</v>
      </c>
      <c r="B614" s="4" t="s">
        <v>14</v>
      </c>
      <c r="C614" s="4" t="s">
        <v>15</v>
      </c>
      <c r="D614" s="48" t="s">
        <v>3529</v>
      </c>
      <c r="E614" s="25" t="s">
        <v>3530</v>
      </c>
      <c r="F614" s="24" t="s">
        <v>3531</v>
      </c>
      <c r="G614" s="24">
        <v>998374729</v>
      </c>
      <c r="H614" s="18">
        <v>45628</v>
      </c>
      <c r="I614" s="21">
        <v>0.8125</v>
      </c>
      <c r="J614" s="6" t="s">
        <v>1873</v>
      </c>
      <c r="K614" s="15">
        <v>7</v>
      </c>
      <c r="L614" s="6" t="s">
        <v>3399</v>
      </c>
      <c r="M614" s="6" t="s">
        <v>6</v>
      </c>
      <c r="N614" s="6" t="b">
        <f t="shared" si="62"/>
        <v>1</v>
      </c>
      <c r="O614" s="6" t="s">
        <v>1355</v>
      </c>
      <c r="P614" s="6" t="s">
        <v>487</v>
      </c>
      <c r="Q614" s="6" t="s">
        <v>6</v>
      </c>
      <c r="R614" s="6" t="s">
        <v>488</v>
      </c>
      <c r="S614" s="16">
        <f t="shared" si="66"/>
        <v>24500</v>
      </c>
      <c r="T614" s="6" t="s">
        <v>400</v>
      </c>
      <c r="U614" s="6" t="s">
        <v>732</v>
      </c>
      <c r="V614" s="6" t="s">
        <v>490</v>
      </c>
      <c r="W614" s="18">
        <v>45628</v>
      </c>
      <c r="X614" s="78">
        <v>0.8125</v>
      </c>
      <c r="Y614" s="6" t="s">
        <v>14</v>
      </c>
      <c r="Z614" s="6" t="s">
        <v>388</v>
      </c>
      <c r="AA614" s="6" t="s">
        <v>530</v>
      </c>
      <c r="AB614" s="6">
        <v>964638566</v>
      </c>
      <c r="AC614" s="5">
        <f t="shared" si="65"/>
        <v>1</v>
      </c>
      <c r="AD614" s="17">
        <f t="shared" si="63"/>
        <v>24500</v>
      </c>
      <c r="AE614" s="6" t="s">
        <v>6</v>
      </c>
      <c r="AF614" s="17" t="str">
        <f t="shared" si="64"/>
        <v>NO APLICA</v>
      </c>
      <c r="AG614" s="6" t="s">
        <v>400</v>
      </c>
      <c r="AH614" s="39"/>
      <c r="AI614" s="22" t="s">
        <v>533</v>
      </c>
      <c r="AJ614" s="174"/>
    </row>
    <row r="615" spans="1:36" ht="15.45" customHeight="1">
      <c r="A615" s="170">
        <v>56861</v>
      </c>
      <c r="B615" s="4" t="s">
        <v>110</v>
      </c>
      <c r="C615" s="4" t="s">
        <v>111</v>
      </c>
      <c r="D615" s="48" t="s">
        <v>559</v>
      </c>
      <c r="E615" s="25" t="s">
        <v>560</v>
      </c>
      <c r="F615" s="24" t="s">
        <v>561</v>
      </c>
      <c r="G615" s="24">
        <v>956055766</v>
      </c>
      <c r="H615" s="18">
        <v>45628</v>
      </c>
      <c r="I615" s="21">
        <v>0.82916666666666672</v>
      </c>
      <c r="J615" s="6" t="s">
        <v>373</v>
      </c>
      <c r="K615" s="15">
        <v>1</v>
      </c>
      <c r="L615" s="6" t="s">
        <v>398</v>
      </c>
      <c r="M615" s="6" t="s">
        <v>6</v>
      </c>
      <c r="N615" s="6" t="b">
        <f t="shared" si="62"/>
        <v>0</v>
      </c>
      <c r="O615" s="6" t="s">
        <v>3532</v>
      </c>
      <c r="P615" s="6">
        <v>24793554</v>
      </c>
      <c r="Q615" s="6" t="s">
        <v>6</v>
      </c>
      <c r="R615" s="6" t="s">
        <v>3533</v>
      </c>
      <c r="S615" s="16">
        <f t="shared" si="66"/>
        <v>25000</v>
      </c>
      <c r="T615" s="6" t="s">
        <v>400</v>
      </c>
      <c r="U615" s="6" t="s">
        <v>2412</v>
      </c>
      <c r="V615" s="6" t="s">
        <v>490</v>
      </c>
      <c r="W615" s="18">
        <v>45628</v>
      </c>
      <c r="X615" s="78">
        <v>0.35347222222222224</v>
      </c>
      <c r="Y615" s="6" t="s">
        <v>3534</v>
      </c>
      <c r="Z615" s="6" t="s">
        <v>3535</v>
      </c>
      <c r="AA615" s="6" t="s">
        <v>3536</v>
      </c>
      <c r="AB615" s="6">
        <v>945281431</v>
      </c>
      <c r="AC615" s="6">
        <f t="shared" si="65"/>
        <v>1</v>
      </c>
      <c r="AD615" s="17">
        <f t="shared" si="63"/>
        <v>25000</v>
      </c>
      <c r="AE615" s="6" t="s">
        <v>9</v>
      </c>
      <c r="AF615" s="17">
        <f t="shared" si="64"/>
        <v>29750</v>
      </c>
      <c r="AG615" s="6" t="s">
        <v>1874</v>
      </c>
      <c r="AH615" s="39" t="s">
        <v>3537</v>
      </c>
      <c r="AI615" s="22" t="s">
        <v>3538</v>
      </c>
      <c r="AJ615" s="174"/>
    </row>
    <row r="616" spans="1:36" ht="15.45" customHeight="1">
      <c r="A616" s="170">
        <v>56862</v>
      </c>
      <c r="B616" s="4" t="s">
        <v>54</v>
      </c>
      <c r="C616" s="4" t="s">
        <v>55</v>
      </c>
      <c r="D616" s="11" t="s">
        <v>3030</v>
      </c>
      <c r="E616" s="24" t="s">
        <v>514</v>
      </c>
      <c r="F616" s="24" t="s">
        <v>515</v>
      </c>
      <c r="G616" s="24">
        <v>940534751</v>
      </c>
      <c r="H616" s="18">
        <v>45628</v>
      </c>
      <c r="I616" s="21">
        <v>0.84027777777777779</v>
      </c>
      <c r="J616" s="6" t="s">
        <v>373</v>
      </c>
      <c r="K616" s="15">
        <v>1</v>
      </c>
      <c r="L616" s="6" t="s">
        <v>398</v>
      </c>
      <c r="M616" s="6" t="s">
        <v>6</v>
      </c>
      <c r="N616" s="6" t="b">
        <f t="shared" si="62"/>
        <v>0</v>
      </c>
      <c r="O616" s="6" t="s">
        <v>3539</v>
      </c>
      <c r="P616" s="6">
        <v>21093220</v>
      </c>
      <c r="Q616" s="6" t="s">
        <v>6</v>
      </c>
      <c r="R616" s="6" t="s">
        <v>3540</v>
      </c>
      <c r="S616" s="16">
        <f t="shared" si="66"/>
        <v>25000</v>
      </c>
      <c r="T616" s="6" t="s">
        <v>400</v>
      </c>
      <c r="U616" s="6" t="s">
        <v>732</v>
      </c>
      <c r="V616" s="6" t="s">
        <v>490</v>
      </c>
      <c r="W616" s="18">
        <v>45628</v>
      </c>
      <c r="X616" s="78">
        <v>0.8979166666666667</v>
      </c>
      <c r="Y616" s="6" t="s">
        <v>3541</v>
      </c>
      <c r="Z616" s="6" t="s">
        <v>3542</v>
      </c>
      <c r="AA616" s="6" t="s">
        <v>3543</v>
      </c>
      <c r="AB616" s="6">
        <v>972585145</v>
      </c>
      <c r="AC616" s="5">
        <f t="shared" si="65"/>
        <v>1</v>
      </c>
      <c r="AD616" s="17">
        <f t="shared" si="63"/>
        <v>25000</v>
      </c>
      <c r="AE616" s="6" t="s">
        <v>6</v>
      </c>
      <c r="AF616" s="17" t="str">
        <f t="shared" si="64"/>
        <v>NO APLICA</v>
      </c>
      <c r="AG616" s="6" t="s">
        <v>1874</v>
      </c>
      <c r="AH616" s="39" t="s">
        <v>3544</v>
      </c>
      <c r="AI616" s="22" t="s">
        <v>3266</v>
      </c>
      <c r="AJ616" s="174"/>
    </row>
    <row r="617" spans="1:36" ht="15.45" customHeight="1">
      <c r="A617" s="170">
        <v>56863</v>
      </c>
      <c r="B617" s="4" t="s">
        <v>345</v>
      </c>
      <c r="C617" s="4" t="s">
        <v>346</v>
      </c>
      <c r="D617" s="39" t="s">
        <v>3545</v>
      </c>
      <c r="E617" s="6" t="s">
        <v>3546</v>
      </c>
      <c r="F617" s="6" t="s">
        <v>3547</v>
      </c>
      <c r="G617" s="6">
        <v>988259264</v>
      </c>
      <c r="H617" s="18">
        <v>45628</v>
      </c>
      <c r="I617" s="21">
        <v>0.84305555555555556</v>
      </c>
      <c r="J617" s="6" t="s">
        <v>373</v>
      </c>
      <c r="K617" s="15">
        <v>1</v>
      </c>
      <c r="L617" s="6" t="s">
        <v>3399</v>
      </c>
      <c r="M617" s="6" t="s">
        <v>6</v>
      </c>
      <c r="N617" s="6" t="b">
        <f t="shared" si="62"/>
        <v>0</v>
      </c>
      <c r="O617" s="6" t="s">
        <v>3548</v>
      </c>
      <c r="P617" s="6" t="s">
        <v>487</v>
      </c>
      <c r="Q617" s="6" t="s">
        <v>6</v>
      </c>
      <c r="R617" s="6" t="s">
        <v>488</v>
      </c>
      <c r="S617" s="16">
        <f t="shared" si="66"/>
        <v>18000</v>
      </c>
      <c r="T617" s="6" t="s">
        <v>400</v>
      </c>
      <c r="U617" s="6" t="s">
        <v>732</v>
      </c>
      <c r="V617" s="6" t="s">
        <v>490</v>
      </c>
      <c r="W617" s="18">
        <v>45628</v>
      </c>
      <c r="X617" s="78">
        <v>0.84305555555555556</v>
      </c>
      <c r="Y617" s="6" t="s">
        <v>3549</v>
      </c>
      <c r="Z617" s="6" t="s">
        <v>3550</v>
      </c>
      <c r="AA617" s="6" t="s">
        <v>3551</v>
      </c>
      <c r="AB617" s="6">
        <v>961324021</v>
      </c>
      <c r="AC617" s="5">
        <f t="shared" si="65"/>
        <v>1</v>
      </c>
      <c r="AD617" s="17">
        <f t="shared" si="63"/>
        <v>18000</v>
      </c>
      <c r="AE617" s="6" t="s">
        <v>9</v>
      </c>
      <c r="AF617" s="17">
        <f t="shared" si="64"/>
        <v>21420</v>
      </c>
      <c r="AG617" s="6" t="s">
        <v>400</v>
      </c>
      <c r="AH617" s="39"/>
      <c r="AI617" s="22" t="s">
        <v>3552</v>
      </c>
      <c r="AJ617" s="174"/>
    </row>
    <row r="618" spans="1:36" ht="15.45" customHeight="1">
      <c r="A618" s="170">
        <v>56864</v>
      </c>
      <c r="B618" s="4" t="s">
        <v>335</v>
      </c>
      <c r="C618" s="4" t="s">
        <v>336</v>
      </c>
      <c r="D618" s="48" t="s">
        <v>559</v>
      </c>
      <c r="E618" s="25" t="s">
        <v>560</v>
      </c>
      <c r="F618" s="24" t="s">
        <v>561</v>
      </c>
      <c r="G618" s="24">
        <v>956055766</v>
      </c>
      <c r="H618" s="18">
        <v>45628</v>
      </c>
      <c r="I618" s="21">
        <v>0.95277777777777772</v>
      </c>
      <c r="J618" s="6" t="s">
        <v>373</v>
      </c>
      <c r="K618" s="15">
        <v>1</v>
      </c>
      <c r="L618" s="6" t="s">
        <v>3399</v>
      </c>
      <c r="M618" s="6" t="s">
        <v>6</v>
      </c>
      <c r="N618" s="6" t="b">
        <f t="shared" si="62"/>
        <v>0</v>
      </c>
      <c r="O618" s="6" t="s">
        <v>3553</v>
      </c>
      <c r="P618" s="6" t="s">
        <v>487</v>
      </c>
      <c r="Q618" s="6" t="s">
        <v>6</v>
      </c>
      <c r="R618" s="6" t="s">
        <v>488</v>
      </c>
      <c r="S618" s="16">
        <f t="shared" si="66"/>
        <v>18000</v>
      </c>
      <c r="T618" s="6" t="s">
        <v>400</v>
      </c>
      <c r="U618" s="6" t="s">
        <v>732</v>
      </c>
      <c r="V618" s="6" t="s">
        <v>490</v>
      </c>
      <c r="W618" s="18">
        <v>45628</v>
      </c>
      <c r="X618" s="78">
        <v>0.95277777777777772</v>
      </c>
      <c r="Y618" s="6" t="s">
        <v>3554</v>
      </c>
      <c r="Z618" s="6" t="s">
        <v>3555</v>
      </c>
      <c r="AA618" s="6" t="s">
        <v>3556</v>
      </c>
      <c r="AB618" s="6">
        <v>971723308</v>
      </c>
      <c r="AC618" s="5">
        <f t="shared" si="65"/>
        <v>1</v>
      </c>
      <c r="AD618" s="17">
        <f t="shared" si="63"/>
        <v>18000</v>
      </c>
      <c r="AE618" s="6" t="s">
        <v>6</v>
      </c>
      <c r="AF618" s="17" t="str">
        <f t="shared" si="64"/>
        <v>NO APLICA</v>
      </c>
      <c r="AG618" s="6" t="s">
        <v>1874</v>
      </c>
      <c r="AH618" s="39" t="s">
        <v>3557</v>
      </c>
      <c r="AI618" s="22" t="s">
        <v>3558</v>
      </c>
      <c r="AJ618" s="174"/>
    </row>
    <row r="619" spans="1:36" ht="15.45" customHeight="1">
      <c r="A619" s="170">
        <v>56865</v>
      </c>
      <c r="B619" s="4" t="s">
        <v>343</v>
      </c>
      <c r="C619" s="4" t="s">
        <v>344</v>
      </c>
      <c r="D619" s="39" t="s">
        <v>3559</v>
      </c>
      <c r="E619" s="6" t="s">
        <v>3560</v>
      </c>
      <c r="F619" s="6" t="s">
        <v>3561</v>
      </c>
      <c r="G619" s="6">
        <v>991099513</v>
      </c>
      <c r="H619" s="18">
        <v>45629</v>
      </c>
      <c r="I619" s="21">
        <v>9.4444444444444442E-2</v>
      </c>
      <c r="J619" s="6" t="s">
        <v>373</v>
      </c>
      <c r="K619" s="15">
        <v>1</v>
      </c>
      <c r="L619" s="6" t="s">
        <v>3399</v>
      </c>
      <c r="M619" s="6" t="s">
        <v>6</v>
      </c>
      <c r="N619" s="6" t="b">
        <f t="shared" si="62"/>
        <v>0</v>
      </c>
      <c r="O619" s="6" t="s">
        <v>3562</v>
      </c>
      <c r="P619" s="6" t="s">
        <v>487</v>
      </c>
      <c r="Q619" s="6" t="s">
        <v>6</v>
      </c>
      <c r="R619" s="6" t="s">
        <v>488</v>
      </c>
      <c r="S619" s="16">
        <f t="shared" si="66"/>
        <v>18000</v>
      </c>
      <c r="T619" s="6" t="s">
        <v>400</v>
      </c>
      <c r="U619" s="6" t="s">
        <v>1943</v>
      </c>
      <c r="V619" s="6" t="s">
        <v>490</v>
      </c>
      <c r="W619" s="18">
        <v>45629</v>
      </c>
      <c r="X619" s="78">
        <v>9.4444444444444442E-2</v>
      </c>
      <c r="Y619" s="6" t="s">
        <v>3563</v>
      </c>
      <c r="Z619" s="6" t="s">
        <v>3564</v>
      </c>
      <c r="AA619" s="6" t="s">
        <v>3565</v>
      </c>
      <c r="AB619" s="6">
        <v>964280279</v>
      </c>
      <c r="AC619" s="5">
        <f t="shared" si="65"/>
        <v>1</v>
      </c>
      <c r="AD619" s="17">
        <f t="shared" si="63"/>
        <v>18000</v>
      </c>
      <c r="AE619" s="6" t="s">
        <v>6</v>
      </c>
      <c r="AF619" s="17" t="str">
        <f t="shared" si="64"/>
        <v>NO APLICA</v>
      </c>
      <c r="AG619" s="6" t="s">
        <v>400</v>
      </c>
      <c r="AH619" s="39"/>
      <c r="AI619" s="22" t="s">
        <v>3566</v>
      </c>
      <c r="AJ619" s="174"/>
    </row>
    <row r="620" spans="1:36" ht="15.45" customHeight="1">
      <c r="A620" s="170">
        <v>56866</v>
      </c>
      <c r="B620" s="39" t="s">
        <v>3567</v>
      </c>
      <c r="C620" s="6"/>
      <c r="D620" s="39" t="s">
        <v>1432</v>
      </c>
      <c r="E620" s="6" t="s">
        <v>1433</v>
      </c>
      <c r="F620" s="6" t="s">
        <v>2297</v>
      </c>
      <c r="G620" s="6">
        <v>967085939</v>
      </c>
      <c r="H620" s="18">
        <v>45629</v>
      </c>
      <c r="I620" s="21">
        <v>0.18680555555555556</v>
      </c>
      <c r="J620" s="6" t="s">
        <v>373</v>
      </c>
      <c r="K620" s="15">
        <v>1</v>
      </c>
      <c r="L620" s="6" t="s">
        <v>3399</v>
      </c>
      <c r="M620" s="6" t="s">
        <v>6</v>
      </c>
      <c r="N620" s="6" t="b">
        <f t="shared" si="62"/>
        <v>0</v>
      </c>
      <c r="O620" s="6" t="s">
        <v>3568</v>
      </c>
      <c r="P620" s="6">
        <v>3259020</v>
      </c>
      <c r="Q620" s="6" t="s">
        <v>6</v>
      </c>
      <c r="R620" s="6" t="s">
        <v>488</v>
      </c>
      <c r="S620" s="16">
        <f t="shared" si="66"/>
        <v>18000</v>
      </c>
      <c r="T620" s="6" t="s">
        <v>400</v>
      </c>
      <c r="U620" s="6" t="s">
        <v>1943</v>
      </c>
      <c r="V620" s="6" t="s">
        <v>490</v>
      </c>
      <c r="W620" s="18">
        <v>45629</v>
      </c>
      <c r="X620" s="78">
        <v>0.18680555555555556</v>
      </c>
      <c r="Y620" s="6" t="s">
        <v>2339</v>
      </c>
      <c r="Z620" s="6" t="s">
        <v>3569</v>
      </c>
      <c r="AA620" s="6" t="s">
        <v>2341</v>
      </c>
      <c r="AB620" s="6">
        <v>75123851</v>
      </c>
      <c r="AC620" s="5">
        <f t="shared" si="65"/>
        <v>1</v>
      </c>
      <c r="AD620" s="17">
        <f t="shared" si="63"/>
        <v>18000</v>
      </c>
      <c r="AE620" s="6" t="s">
        <v>6</v>
      </c>
      <c r="AF620" s="17" t="str">
        <f t="shared" si="64"/>
        <v>NO APLICA</v>
      </c>
      <c r="AG620" s="6" t="s">
        <v>1874</v>
      </c>
      <c r="AH620" s="39" t="s">
        <v>3570</v>
      </c>
      <c r="AI620" s="22" t="s">
        <v>499</v>
      </c>
      <c r="AJ620" s="174"/>
    </row>
    <row r="621" spans="1:36" ht="15.45" customHeight="1">
      <c r="A621" s="170">
        <v>56867</v>
      </c>
      <c r="B621" s="39" t="s">
        <v>380</v>
      </c>
      <c r="C621" s="5" t="s">
        <v>246</v>
      </c>
      <c r="D621" s="48" t="s">
        <v>385</v>
      </c>
      <c r="E621" s="24" t="s">
        <v>818</v>
      </c>
      <c r="F621" s="26" t="s">
        <v>700</v>
      </c>
      <c r="G621" s="24">
        <v>947974081</v>
      </c>
      <c r="H621" s="41">
        <v>45629</v>
      </c>
      <c r="I621" s="21">
        <v>0.30694444444444446</v>
      </c>
      <c r="J621" s="6" t="s">
        <v>373</v>
      </c>
      <c r="K621" s="15">
        <v>1</v>
      </c>
      <c r="L621" s="6" t="s">
        <v>398</v>
      </c>
      <c r="M621" s="6" t="s">
        <v>6</v>
      </c>
      <c r="N621" s="6" t="b">
        <f t="shared" si="62"/>
        <v>1</v>
      </c>
      <c r="O621" s="6" t="s">
        <v>3571</v>
      </c>
      <c r="P621" s="6">
        <v>21093057</v>
      </c>
      <c r="Q621" s="6" t="s">
        <v>6</v>
      </c>
      <c r="R621" s="6" t="s">
        <v>3572</v>
      </c>
      <c r="S621" s="16">
        <f t="shared" si="66"/>
        <v>25000</v>
      </c>
      <c r="T621" s="6" t="s">
        <v>400</v>
      </c>
      <c r="U621" s="6" t="s">
        <v>3016</v>
      </c>
      <c r="V621" s="6" t="s">
        <v>438</v>
      </c>
      <c r="W621" s="18">
        <v>45629</v>
      </c>
      <c r="X621" s="78">
        <v>0.37986111111111109</v>
      </c>
      <c r="Y621" s="6" t="s">
        <v>2658</v>
      </c>
      <c r="Z621" s="6" t="s">
        <v>2318</v>
      </c>
      <c r="AA621" s="6" t="s">
        <v>2319</v>
      </c>
      <c r="AB621" s="6">
        <v>957418555</v>
      </c>
      <c r="AC621" s="5">
        <f t="shared" si="65"/>
        <v>1</v>
      </c>
      <c r="AD621" s="17">
        <f t="shared" si="63"/>
        <v>25000</v>
      </c>
      <c r="AE621" s="6" t="s">
        <v>6</v>
      </c>
      <c r="AF621" s="17" t="str">
        <f t="shared" si="64"/>
        <v>NO APLICA</v>
      </c>
      <c r="AG621" s="6" t="s">
        <v>400</v>
      </c>
      <c r="AH621" s="39"/>
      <c r="AI621" s="22" t="s">
        <v>983</v>
      </c>
      <c r="AJ621" s="174"/>
    </row>
    <row r="622" spans="1:36" ht="15.45" customHeight="1">
      <c r="A622" s="170">
        <v>56868</v>
      </c>
      <c r="B622" s="4" t="s">
        <v>68</v>
      </c>
      <c r="C622" s="4" t="s">
        <v>69</v>
      </c>
      <c r="D622" s="39" t="s">
        <v>3573</v>
      </c>
      <c r="E622" s="6" t="s">
        <v>3402</v>
      </c>
      <c r="F622" s="6" t="s">
        <v>3403</v>
      </c>
      <c r="G622" s="6">
        <v>9710916001</v>
      </c>
      <c r="H622" s="18">
        <v>45629</v>
      </c>
      <c r="I622" s="21">
        <v>0.31527777777777777</v>
      </c>
      <c r="J622" s="6" t="s">
        <v>373</v>
      </c>
      <c r="K622" s="15">
        <v>1</v>
      </c>
      <c r="L622" s="6" t="s">
        <v>398</v>
      </c>
      <c r="M622" s="6" t="s">
        <v>6</v>
      </c>
      <c r="N622" s="6" t="b">
        <f t="shared" si="62"/>
        <v>0</v>
      </c>
      <c r="O622" s="6" t="s">
        <v>3574</v>
      </c>
      <c r="P622" s="6">
        <v>1226064</v>
      </c>
      <c r="Q622" s="6" t="s">
        <v>6</v>
      </c>
      <c r="R622" s="6" t="s">
        <v>3575</v>
      </c>
      <c r="S622" s="16">
        <f t="shared" si="66"/>
        <v>25000</v>
      </c>
      <c r="T622" s="6" t="s">
        <v>400</v>
      </c>
      <c r="U622" s="6" t="s">
        <v>1962</v>
      </c>
      <c r="V622" s="6" t="s">
        <v>3576</v>
      </c>
      <c r="W622" s="18">
        <v>45630</v>
      </c>
      <c r="X622" s="78">
        <v>0.39513888888888887</v>
      </c>
      <c r="Y622" s="6" t="s">
        <v>3577</v>
      </c>
      <c r="Z622" s="6" t="s">
        <v>3578</v>
      </c>
      <c r="AA622" s="6" t="s">
        <v>3579</v>
      </c>
      <c r="AB622" s="6">
        <v>961400225</v>
      </c>
      <c r="AC622" s="5">
        <f t="shared" si="65"/>
        <v>2</v>
      </c>
      <c r="AD622" s="17">
        <f t="shared" si="63"/>
        <v>25000</v>
      </c>
      <c r="AE622" s="6" t="s">
        <v>6</v>
      </c>
      <c r="AF622" s="17" t="str">
        <f t="shared" si="64"/>
        <v>NO APLICA</v>
      </c>
      <c r="AG622" s="6" t="s">
        <v>400</v>
      </c>
      <c r="AH622" s="39"/>
      <c r="AI622" s="22" t="s">
        <v>3405</v>
      </c>
      <c r="AJ622" s="174"/>
    </row>
    <row r="623" spans="1:36" ht="15.45" customHeight="1">
      <c r="A623" s="170">
        <v>56869</v>
      </c>
      <c r="B623" s="39" t="s">
        <v>380</v>
      </c>
      <c r="C623" s="5" t="s">
        <v>246</v>
      </c>
      <c r="D623" s="24" t="s">
        <v>2818</v>
      </c>
      <c r="E623" s="25" t="s">
        <v>2819</v>
      </c>
      <c r="F623" s="24" t="s">
        <v>2820</v>
      </c>
      <c r="G623" s="24">
        <v>955972412</v>
      </c>
      <c r="H623" s="18">
        <v>45629</v>
      </c>
      <c r="I623" s="21">
        <v>0.34305555555555556</v>
      </c>
      <c r="J623" s="6" t="s">
        <v>373</v>
      </c>
      <c r="K623" s="15">
        <v>1</v>
      </c>
      <c r="L623" s="6" t="s">
        <v>398</v>
      </c>
      <c r="M623" s="6" t="s">
        <v>6</v>
      </c>
      <c r="N623" s="6" t="b">
        <f t="shared" si="62"/>
        <v>0</v>
      </c>
      <c r="O623" s="6" t="s">
        <v>3580</v>
      </c>
      <c r="P623" s="6">
        <v>24793545</v>
      </c>
      <c r="Q623" s="6" t="s">
        <v>6</v>
      </c>
      <c r="R623" s="6" t="s">
        <v>3581</v>
      </c>
      <c r="S623" s="16">
        <f t="shared" si="66"/>
        <v>25000</v>
      </c>
      <c r="T623" s="6" t="s">
        <v>400</v>
      </c>
      <c r="U623" s="6" t="s">
        <v>2100</v>
      </c>
      <c r="V623" s="6" t="s">
        <v>3582</v>
      </c>
      <c r="W623" s="18">
        <v>45643</v>
      </c>
      <c r="X623" s="78">
        <v>0.41875000000000001</v>
      </c>
      <c r="Y623" s="6" t="s">
        <v>1327</v>
      </c>
      <c r="Z623" s="64" t="s">
        <v>1328</v>
      </c>
      <c r="AA623" s="6" t="s">
        <v>1329</v>
      </c>
      <c r="AB623" s="6">
        <v>928945283</v>
      </c>
      <c r="AC623" s="6">
        <f t="shared" si="65"/>
        <v>15</v>
      </c>
      <c r="AD623" s="23">
        <f t="shared" si="63"/>
        <v>66000</v>
      </c>
      <c r="AE623" s="23" t="s">
        <v>6</v>
      </c>
      <c r="AF623" s="17" t="str">
        <f t="shared" si="64"/>
        <v>NO APLICA</v>
      </c>
      <c r="AG623" s="6" t="s">
        <v>400</v>
      </c>
      <c r="AH623" s="39"/>
      <c r="AI623" s="22" t="s">
        <v>983</v>
      </c>
      <c r="AJ623" s="174"/>
    </row>
    <row r="624" spans="1:36" ht="15.45" customHeight="1">
      <c r="A624" s="170">
        <v>56870</v>
      </c>
      <c r="B624" s="39" t="s">
        <v>380</v>
      </c>
      <c r="C624" s="5" t="s">
        <v>246</v>
      </c>
      <c r="D624" s="48" t="s">
        <v>385</v>
      </c>
      <c r="E624" s="25" t="s">
        <v>818</v>
      </c>
      <c r="F624" s="24" t="s">
        <v>700</v>
      </c>
      <c r="G624" s="24">
        <v>947974081</v>
      </c>
      <c r="H624" s="18">
        <v>45629</v>
      </c>
      <c r="I624" s="21">
        <v>0.41249999999999998</v>
      </c>
      <c r="J624" s="6" t="s">
        <v>373</v>
      </c>
      <c r="K624" s="15">
        <v>1</v>
      </c>
      <c r="L624" s="6" t="s">
        <v>398</v>
      </c>
      <c r="M624" s="6" t="s">
        <v>6</v>
      </c>
      <c r="N624" s="6" t="b">
        <f t="shared" si="62"/>
        <v>0</v>
      </c>
      <c r="O624" s="6" t="s">
        <v>3583</v>
      </c>
      <c r="P624" s="6">
        <v>308126</v>
      </c>
      <c r="Q624" s="6" t="s">
        <v>6</v>
      </c>
      <c r="R624" s="6" t="s">
        <v>3584</v>
      </c>
      <c r="S624" s="16">
        <f t="shared" si="66"/>
        <v>25000</v>
      </c>
      <c r="T624" s="6" t="s">
        <v>400</v>
      </c>
      <c r="U624" s="6" t="s">
        <v>528</v>
      </c>
      <c r="V624" s="6" t="s">
        <v>2977</v>
      </c>
      <c r="W624" s="18">
        <v>45630</v>
      </c>
      <c r="X624" s="78">
        <v>0.66597222222222219</v>
      </c>
      <c r="Y624" s="39" t="s">
        <v>1042</v>
      </c>
      <c r="Z624" s="39" t="s">
        <v>3585</v>
      </c>
      <c r="AA624" s="39" t="s">
        <v>3586</v>
      </c>
      <c r="AB624" s="39">
        <v>994463922</v>
      </c>
      <c r="AC624" s="5">
        <f t="shared" si="65"/>
        <v>2</v>
      </c>
      <c r="AD624" s="17">
        <f t="shared" si="63"/>
        <v>25000</v>
      </c>
      <c r="AE624" s="6" t="s">
        <v>6</v>
      </c>
      <c r="AF624" s="17" t="str">
        <f t="shared" si="64"/>
        <v>NO APLICA</v>
      </c>
      <c r="AG624" s="6" t="s">
        <v>400</v>
      </c>
      <c r="AH624" s="39"/>
      <c r="AI624" s="22" t="s">
        <v>983</v>
      </c>
      <c r="AJ624" s="174"/>
    </row>
    <row r="625" spans="1:36" ht="15.45" customHeight="1">
      <c r="A625" s="170">
        <v>56871</v>
      </c>
      <c r="B625" s="39" t="s">
        <v>380</v>
      </c>
      <c r="C625" s="5" t="s">
        <v>246</v>
      </c>
      <c r="D625" s="48" t="s">
        <v>3477</v>
      </c>
      <c r="E625" s="25" t="s">
        <v>2167</v>
      </c>
      <c r="F625" s="24" t="s">
        <v>2168</v>
      </c>
      <c r="G625" s="24">
        <v>998973865</v>
      </c>
      <c r="H625" s="18">
        <v>45629</v>
      </c>
      <c r="I625" s="21">
        <v>0.42291666666666666</v>
      </c>
      <c r="J625" s="6" t="s">
        <v>373</v>
      </c>
      <c r="K625" s="15">
        <v>1</v>
      </c>
      <c r="L625" s="6" t="s">
        <v>398</v>
      </c>
      <c r="M625" s="6" t="s">
        <v>6</v>
      </c>
      <c r="N625" s="6" t="b">
        <f t="shared" si="62"/>
        <v>0</v>
      </c>
      <c r="O625" s="6" t="s">
        <v>3587</v>
      </c>
      <c r="P625" s="6">
        <v>308128</v>
      </c>
      <c r="Q625" s="6" t="s">
        <v>6</v>
      </c>
      <c r="R625" s="6" t="s">
        <v>3588</v>
      </c>
      <c r="S625" s="16">
        <f t="shared" si="66"/>
        <v>25000</v>
      </c>
      <c r="T625" s="6" t="s">
        <v>400</v>
      </c>
      <c r="U625" s="6" t="s">
        <v>3428</v>
      </c>
      <c r="V625" s="6" t="s">
        <v>2977</v>
      </c>
      <c r="W625" s="18">
        <v>45630</v>
      </c>
      <c r="X625" s="78">
        <v>0.5854166666666667</v>
      </c>
      <c r="Y625" s="39" t="s">
        <v>3589</v>
      </c>
      <c r="Z625" s="39" t="s">
        <v>3590</v>
      </c>
      <c r="AA625" s="39" t="s">
        <v>3591</v>
      </c>
      <c r="AB625" s="39">
        <v>990462628</v>
      </c>
      <c r="AC625" s="5">
        <f t="shared" si="65"/>
        <v>2</v>
      </c>
      <c r="AD625" s="17">
        <f t="shared" si="63"/>
        <v>25000</v>
      </c>
      <c r="AE625" s="6" t="s">
        <v>6</v>
      </c>
      <c r="AF625" s="17" t="s">
        <v>1045</v>
      </c>
      <c r="AG625" s="6" t="s">
        <v>400</v>
      </c>
      <c r="AH625" s="39"/>
      <c r="AI625" s="22" t="s">
        <v>983</v>
      </c>
      <c r="AJ625" s="174"/>
    </row>
    <row r="626" spans="1:36" ht="15.45" customHeight="1">
      <c r="A626" s="170">
        <v>56872</v>
      </c>
      <c r="B626" s="8" t="s">
        <v>320</v>
      </c>
      <c r="C626" s="5" t="s">
        <v>321</v>
      </c>
      <c r="D626" s="48" t="s">
        <v>635</v>
      </c>
      <c r="E626" s="25" t="s">
        <v>636</v>
      </c>
      <c r="F626" s="24" t="s">
        <v>637</v>
      </c>
      <c r="G626" s="24">
        <v>988364635</v>
      </c>
      <c r="H626" s="18">
        <v>45629</v>
      </c>
      <c r="I626" s="21">
        <v>0.42638888888888887</v>
      </c>
      <c r="J626" s="6" t="s">
        <v>373</v>
      </c>
      <c r="K626" s="15">
        <v>1</v>
      </c>
      <c r="L626" s="6" t="s">
        <v>398</v>
      </c>
      <c r="M626" s="6" t="s">
        <v>6</v>
      </c>
      <c r="N626" s="6" t="b">
        <f t="shared" si="62"/>
        <v>0</v>
      </c>
      <c r="O626" s="6" t="s">
        <v>3592</v>
      </c>
      <c r="P626" s="6">
        <v>100807967</v>
      </c>
      <c r="Q626" s="6" t="s">
        <v>6</v>
      </c>
      <c r="R626" s="6" t="s">
        <v>3593</v>
      </c>
      <c r="S626" s="16">
        <f t="shared" si="66"/>
        <v>25000</v>
      </c>
      <c r="T626" s="6" t="s">
        <v>400</v>
      </c>
      <c r="U626" s="6" t="s">
        <v>2100</v>
      </c>
      <c r="V626" s="6" t="s">
        <v>2944</v>
      </c>
      <c r="W626" s="18">
        <v>45642</v>
      </c>
      <c r="X626" s="97">
        <v>0.43125000000000002</v>
      </c>
      <c r="Y626" s="39" t="s">
        <v>2570</v>
      </c>
      <c r="Z626" s="39" t="s">
        <v>2571</v>
      </c>
      <c r="AA626" s="39" t="s">
        <v>2572</v>
      </c>
      <c r="AB626" s="39">
        <v>955224797</v>
      </c>
      <c r="AC626" s="107">
        <f t="shared" si="65"/>
        <v>14</v>
      </c>
      <c r="AD626" s="23">
        <f t="shared" si="63"/>
        <v>61000</v>
      </c>
      <c r="AE626" s="23" t="s">
        <v>6</v>
      </c>
      <c r="AF626" s="17" t="str">
        <f t="shared" ref="AF626" si="67">IFERROR(IF(AD626="","",IF(AE626="NO","NO APLICA",IF(AE626="SI",AD626*1.19,""))), "")</f>
        <v>NO APLICA</v>
      </c>
      <c r="AG626" s="6" t="s">
        <v>400</v>
      </c>
      <c r="AH626" s="39"/>
      <c r="AI626" s="22" t="s">
        <v>558</v>
      </c>
      <c r="AJ626" s="174"/>
    </row>
    <row r="627" spans="1:36" ht="15.45" customHeight="1">
      <c r="A627" s="170">
        <v>56873</v>
      </c>
      <c r="B627" s="39" t="s">
        <v>380</v>
      </c>
      <c r="C627" s="5" t="s">
        <v>246</v>
      </c>
      <c r="D627" s="24" t="s">
        <v>2818</v>
      </c>
      <c r="E627" s="25" t="s">
        <v>2819</v>
      </c>
      <c r="F627" s="24" t="s">
        <v>2820</v>
      </c>
      <c r="G627" s="24">
        <v>955972412</v>
      </c>
      <c r="H627" s="18">
        <v>45629</v>
      </c>
      <c r="I627" s="21">
        <v>0.4284722222222222</v>
      </c>
      <c r="J627" s="6" t="s">
        <v>373</v>
      </c>
      <c r="K627" s="15">
        <v>1</v>
      </c>
      <c r="L627" s="6" t="s">
        <v>398</v>
      </c>
      <c r="M627" s="6" t="s">
        <v>6</v>
      </c>
      <c r="N627" s="6" t="b">
        <f t="shared" si="62"/>
        <v>0</v>
      </c>
      <c r="O627" s="6" t="s">
        <v>3594</v>
      </c>
      <c r="P627" s="6">
        <v>308129</v>
      </c>
      <c r="Q627" s="6" t="s">
        <v>6</v>
      </c>
      <c r="R627" s="6" t="s">
        <v>3595</v>
      </c>
      <c r="S627" s="16">
        <f t="shared" si="66"/>
        <v>25000</v>
      </c>
      <c r="T627" s="6" t="s">
        <v>400</v>
      </c>
      <c r="U627" s="6" t="s">
        <v>3428</v>
      </c>
      <c r="V627" s="6" t="s">
        <v>2977</v>
      </c>
      <c r="W627" s="18">
        <v>45630</v>
      </c>
      <c r="X627" s="78">
        <v>0.61041666666666672</v>
      </c>
      <c r="Y627" s="39" t="s">
        <v>3596</v>
      </c>
      <c r="Z627" s="39" t="s">
        <v>2329</v>
      </c>
      <c r="AA627" s="39" t="s">
        <v>1454</v>
      </c>
      <c r="AB627" s="39">
        <v>964284814</v>
      </c>
      <c r="AC627" s="5">
        <f t="shared" si="65"/>
        <v>2</v>
      </c>
      <c r="AD627" s="17">
        <f t="shared" si="63"/>
        <v>25000</v>
      </c>
      <c r="AE627" s="6" t="s">
        <v>6</v>
      </c>
      <c r="AF627" s="17" t="s">
        <v>1045</v>
      </c>
      <c r="AG627" s="6" t="s">
        <v>400</v>
      </c>
      <c r="AH627" s="39"/>
      <c r="AI627" s="22" t="s">
        <v>983</v>
      </c>
      <c r="AJ627" s="174"/>
    </row>
    <row r="628" spans="1:36" ht="15.45" customHeight="1">
      <c r="A628" s="170">
        <v>56874</v>
      </c>
      <c r="B628" s="8" t="s">
        <v>320</v>
      </c>
      <c r="C628" s="5" t="s">
        <v>321</v>
      </c>
      <c r="D628" s="48" t="s">
        <v>3440</v>
      </c>
      <c r="E628" s="25" t="s">
        <v>3441</v>
      </c>
      <c r="F628" s="24" t="s">
        <v>649</v>
      </c>
      <c r="G628" s="24">
        <v>982723314</v>
      </c>
      <c r="H628" s="18">
        <v>45629</v>
      </c>
      <c r="I628" s="21">
        <v>0.43819444444444444</v>
      </c>
      <c r="J628" s="6" t="s">
        <v>373</v>
      </c>
      <c r="K628" s="15">
        <v>1</v>
      </c>
      <c r="L628" s="6" t="s">
        <v>398</v>
      </c>
      <c r="M628" s="6" t="s">
        <v>6</v>
      </c>
      <c r="N628" s="6" t="b">
        <f t="shared" si="62"/>
        <v>0</v>
      </c>
      <c r="O628" s="6" t="s">
        <v>3597</v>
      </c>
      <c r="P628" s="6">
        <v>100807981</v>
      </c>
      <c r="Q628" s="6" t="s">
        <v>6</v>
      </c>
      <c r="R628" s="6" t="s">
        <v>3598</v>
      </c>
      <c r="S628" s="16">
        <f t="shared" si="66"/>
        <v>25000</v>
      </c>
      <c r="T628" s="6" t="s">
        <v>400</v>
      </c>
      <c r="U628" s="6" t="s">
        <v>2005</v>
      </c>
      <c r="V628" s="6" t="s">
        <v>3104</v>
      </c>
      <c r="W628" s="18">
        <v>45636</v>
      </c>
      <c r="X628" s="78">
        <v>0.81736111111111109</v>
      </c>
      <c r="Y628" s="39" t="s">
        <v>2582</v>
      </c>
      <c r="Z628" s="39" t="s">
        <v>2583</v>
      </c>
      <c r="AA628" s="39" t="s">
        <v>1136</v>
      </c>
      <c r="AB628" s="39">
        <v>947137523</v>
      </c>
      <c r="AC628" s="5">
        <f t="shared" si="65"/>
        <v>8</v>
      </c>
      <c r="AD628" s="17">
        <f t="shared" si="63"/>
        <v>31000</v>
      </c>
      <c r="AE628" s="6" t="s">
        <v>6</v>
      </c>
      <c r="AF628" s="17" t="str">
        <f t="shared" ref="AF628:AF633" si="68">IFERROR(IF(AD628="","",IF(AE628="NO","NO APLICA",IF(AE628="SI",AD628*1.19,""))), "")</f>
        <v>NO APLICA</v>
      </c>
      <c r="AG628" s="6" t="s">
        <v>400</v>
      </c>
      <c r="AH628" s="39"/>
      <c r="AI628" s="22" t="s">
        <v>558</v>
      </c>
      <c r="AJ628" s="174"/>
    </row>
    <row r="629" spans="1:36" ht="15.45" customHeight="1">
      <c r="A629" s="170">
        <v>56875</v>
      </c>
      <c r="B629" s="8" t="s">
        <v>320</v>
      </c>
      <c r="C629" s="5" t="s">
        <v>321</v>
      </c>
      <c r="D629" s="48" t="s">
        <v>673</v>
      </c>
      <c r="E629" s="25" t="s">
        <v>674</v>
      </c>
      <c r="F629" s="24" t="s">
        <v>675</v>
      </c>
      <c r="G629" s="24">
        <v>992654499</v>
      </c>
      <c r="H629" s="18">
        <v>45629</v>
      </c>
      <c r="I629" s="21">
        <v>0.44305555555555554</v>
      </c>
      <c r="J629" s="6" t="s">
        <v>373</v>
      </c>
      <c r="K629" s="15">
        <v>1</v>
      </c>
      <c r="L629" s="6" t="s">
        <v>398</v>
      </c>
      <c r="M629" s="6" t="s">
        <v>6</v>
      </c>
      <c r="N629" s="6" t="b">
        <f t="shared" si="62"/>
        <v>0</v>
      </c>
      <c r="O629" s="6" t="s">
        <v>3599</v>
      </c>
      <c r="P629" s="6">
        <v>100807997</v>
      </c>
      <c r="Q629" s="6" t="s">
        <v>6</v>
      </c>
      <c r="R629" s="6" t="s">
        <v>3600</v>
      </c>
      <c r="S629" s="16">
        <f t="shared" si="66"/>
        <v>25000</v>
      </c>
      <c r="T629" s="6" t="s">
        <v>400</v>
      </c>
      <c r="U629" s="6" t="s">
        <v>2100</v>
      </c>
      <c r="V629" s="6" t="s">
        <v>3072</v>
      </c>
      <c r="W629" s="18">
        <v>45642</v>
      </c>
      <c r="X629" s="97">
        <v>0.41805555555555557</v>
      </c>
      <c r="Y629" s="39" t="s">
        <v>587</v>
      </c>
      <c r="Z629" s="39" t="s">
        <v>1955</v>
      </c>
      <c r="AA629" s="39" t="s">
        <v>589</v>
      </c>
      <c r="AB629" s="39">
        <v>966777388</v>
      </c>
      <c r="AC629" s="107">
        <f t="shared" si="65"/>
        <v>14</v>
      </c>
      <c r="AD629" s="23">
        <f t="shared" si="63"/>
        <v>61000</v>
      </c>
      <c r="AE629" s="23" t="s">
        <v>6</v>
      </c>
      <c r="AF629" s="17" t="str">
        <f t="shared" si="68"/>
        <v>NO APLICA</v>
      </c>
      <c r="AG629" s="6" t="s">
        <v>400</v>
      </c>
      <c r="AH629" s="39"/>
      <c r="AI629" s="22" t="s">
        <v>558</v>
      </c>
      <c r="AJ629" s="174"/>
    </row>
    <row r="630" spans="1:36" ht="15.45" customHeight="1">
      <c r="A630" s="170">
        <v>56876</v>
      </c>
      <c r="B630" s="8" t="s">
        <v>320</v>
      </c>
      <c r="C630" s="5" t="s">
        <v>321</v>
      </c>
      <c r="D630" s="48" t="s">
        <v>559</v>
      </c>
      <c r="E630" s="25" t="s">
        <v>560</v>
      </c>
      <c r="F630" s="24" t="s">
        <v>561</v>
      </c>
      <c r="G630" s="24">
        <v>956055766</v>
      </c>
      <c r="H630" s="18">
        <v>45629</v>
      </c>
      <c r="I630" s="21">
        <v>0.44722222222222224</v>
      </c>
      <c r="J630" s="6" t="s">
        <v>373</v>
      </c>
      <c r="K630" s="15">
        <v>1</v>
      </c>
      <c r="L630" s="6" t="s">
        <v>398</v>
      </c>
      <c r="M630" s="6" t="s">
        <v>6</v>
      </c>
      <c r="N630" s="6" t="b">
        <f t="shared" si="62"/>
        <v>0</v>
      </c>
      <c r="O630" s="6" t="s">
        <v>3601</v>
      </c>
      <c r="P630" s="6">
        <v>100808006</v>
      </c>
      <c r="Q630" s="6" t="s">
        <v>6</v>
      </c>
      <c r="R630" s="6" t="s">
        <v>3602</v>
      </c>
      <c r="S630" s="16">
        <f t="shared" si="66"/>
        <v>25000</v>
      </c>
      <c r="T630" s="6" t="s">
        <v>400</v>
      </c>
      <c r="U630" s="6" t="s">
        <v>2158</v>
      </c>
      <c r="V630" s="6" t="s">
        <v>2938</v>
      </c>
      <c r="W630" s="18">
        <v>45641</v>
      </c>
      <c r="X630" s="78">
        <v>0.96805555555555556</v>
      </c>
      <c r="Y630" s="39" t="s">
        <v>1228</v>
      </c>
      <c r="Z630" s="39" t="s">
        <v>1229</v>
      </c>
      <c r="AA630" s="39" t="s">
        <v>1980</v>
      </c>
      <c r="AB630" s="39">
        <v>973591252</v>
      </c>
      <c r="AC630" s="6">
        <f t="shared" si="65"/>
        <v>13</v>
      </c>
      <c r="AD630" s="23">
        <f t="shared" si="63"/>
        <v>56000</v>
      </c>
      <c r="AE630" s="23" t="s">
        <v>6</v>
      </c>
      <c r="AF630" s="17" t="str">
        <f t="shared" si="68"/>
        <v>NO APLICA</v>
      </c>
      <c r="AG630" s="6" t="s">
        <v>400</v>
      </c>
      <c r="AH630" s="39"/>
      <c r="AI630" s="22" t="s">
        <v>558</v>
      </c>
      <c r="AJ630" s="174"/>
    </row>
    <row r="631" spans="1:36" ht="15.45" customHeight="1">
      <c r="A631" s="170">
        <v>56877</v>
      </c>
      <c r="B631" s="39" t="s">
        <v>380</v>
      </c>
      <c r="C631" s="5" t="s">
        <v>246</v>
      </c>
      <c r="D631" s="48" t="s">
        <v>1801</v>
      </c>
      <c r="E631" s="25" t="s">
        <v>1802</v>
      </c>
      <c r="F631" s="24" t="s">
        <v>1803</v>
      </c>
      <c r="G631" s="24">
        <v>992506882</v>
      </c>
      <c r="H631" s="18">
        <v>45629</v>
      </c>
      <c r="I631" s="21">
        <v>0.46250000000000002</v>
      </c>
      <c r="J631" s="6" t="s">
        <v>373</v>
      </c>
      <c r="K631" s="15">
        <v>1</v>
      </c>
      <c r="L631" s="6" t="s">
        <v>398</v>
      </c>
      <c r="M631" s="6" t="s">
        <v>6</v>
      </c>
      <c r="N631" s="6" t="b">
        <f t="shared" si="62"/>
        <v>0</v>
      </c>
      <c r="O631" s="6" t="s">
        <v>3603</v>
      </c>
      <c r="P631" s="6">
        <v>3258277</v>
      </c>
      <c r="Q631" s="6" t="s">
        <v>6</v>
      </c>
      <c r="R631" s="6" t="s">
        <v>3604</v>
      </c>
      <c r="S631" s="16">
        <f t="shared" si="66"/>
        <v>25000</v>
      </c>
      <c r="T631" s="6" t="s">
        <v>400</v>
      </c>
      <c r="U631" s="6" t="s">
        <v>2158</v>
      </c>
      <c r="V631" s="6" t="s">
        <v>498</v>
      </c>
      <c r="W631" s="18">
        <v>45643</v>
      </c>
      <c r="X631" s="78">
        <v>4.5138888888888888E-2</v>
      </c>
      <c r="Y631" s="65" t="s">
        <v>3605</v>
      </c>
      <c r="Z631" s="65" t="s">
        <v>3606</v>
      </c>
      <c r="AA631" s="65" t="s">
        <v>2325</v>
      </c>
      <c r="AB631" s="65" t="s">
        <v>3607</v>
      </c>
      <c r="AC631" s="6">
        <f t="shared" si="65"/>
        <v>15</v>
      </c>
      <c r="AD631" s="23">
        <f t="shared" si="63"/>
        <v>66000</v>
      </c>
      <c r="AE631" s="23" t="s">
        <v>6</v>
      </c>
      <c r="AF631" s="17" t="str">
        <f t="shared" si="68"/>
        <v>NO APLICA</v>
      </c>
      <c r="AG631" s="6" t="s">
        <v>400</v>
      </c>
      <c r="AH631" s="39"/>
      <c r="AI631" s="22" t="s">
        <v>983</v>
      </c>
      <c r="AJ631" s="174"/>
    </row>
    <row r="632" spans="1:36" ht="15.45" customHeight="1">
      <c r="A632" s="170">
        <v>56878</v>
      </c>
      <c r="B632" s="13" t="s">
        <v>10</v>
      </c>
      <c r="C632" s="4" t="s">
        <v>11</v>
      </c>
      <c r="D632" s="48" t="s">
        <v>3608</v>
      </c>
      <c r="E632" s="25" t="s">
        <v>3609</v>
      </c>
      <c r="F632" s="24" t="s">
        <v>3610</v>
      </c>
      <c r="G632" s="24">
        <v>933801430</v>
      </c>
      <c r="H632" s="18">
        <v>45629</v>
      </c>
      <c r="I632" s="21">
        <v>0.45763888888888887</v>
      </c>
      <c r="J632" s="6" t="s">
        <v>1873</v>
      </c>
      <c r="K632" s="15">
        <v>3</v>
      </c>
      <c r="L632" s="6" t="s">
        <v>398</v>
      </c>
      <c r="M632" s="6" t="s">
        <v>6</v>
      </c>
      <c r="N632" s="6" t="b">
        <f t="shared" si="62"/>
        <v>1</v>
      </c>
      <c r="O632" s="6" t="s">
        <v>527</v>
      </c>
      <c r="P632" s="6">
        <v>7227</v>
      </c>
      <c r="Q632" s="6" t="s">
        <v>6</v>
      </c>
      <c r="R632" s="6" t="s">
        <v>488</v>
      </c>
      <c r="S632" s="16">
        <f t="shared" si="66"/>
        <v>15000</v>
      </c>
      <c r="T632" s="6" t="s">
        <v>400</v>
      </c>
      <c r="U632" s="6" t="s">
        <v>528</v>
      </c>
      <c r="V632" s="6" t="s">
        <v>490</v>
      </c>
      <c r="W632" s="18">
        <v>45630</v>
      </c>
      <c r="X632" s="78">
        <v>0.75972222222222219</v>
      </c>
      <c r="Y632" s="6" t="s">
        <v>1870</v>
      </c>
      <c r="Z632" s="6" t="s">
        <v>1871</v>
      </c>
      <c r="AA632" s="6" t="s">
        <v>1872</v>
      </c>
      <c r="AB632" s="6">
        <v>98763558</v>
      </c>
      <c r="AC632" s="5">
        <f t="shared" si="65"/>
        <v>2</v>
      </c>
      <c r="AD632" s="17">
        <f t="shared" si="63"/>
        <v>15000</v>
      </c>
      <c r="AE632" s="6" t="s">
        <v>6</v>
      </c>
      <c r="AF632" s="17" t="str">
        <f t="shared" si="68"/>
        <v>NO APLICA</v>
      </c>
      <c r="AG632" s="6" t="s">
        <v>1874</v>
      </c>
      <c r="AH632" s="39" t="s">
        <v>3611</v>
      </c>
      <c r="AI632" s="22" t="s">
        <v>1876</v>
      </c>
      <c r="AJ632" s="174"/>
    </row>
    <row r="633" spans="1:36" ht="15.45" customHeight="1">
      <c r="A633" s="170">
        <v>56879</v>
      </c>
      <c r="B633" s="7" t="s">
        <v>44</v>
      </c>
      <c r="C633" s="4" t="s">
        <v>45</v>
      </c>
      <c r="D633" s="48" t="s">
        <v>3612</v>
      </c>
      <c r="E633" s="25" t="s">
        <v>3613</v>
      </c>
      <c r="F633" s="24" t="s">
        <v>3614</v>
      </c>
      <c r="G633" s="24">
        <v>940536195</v>
      </c>
      <c r="H633" s="18">
        <v>45629</v>
      </c>
      <c r="I633" s="21">
        <v>0.46180555555555558</v>
      </c>
      <c r="J633" s="6" t="s">
        <v>373</v>
      </c>
      <c r="K633" s="15">
        <v>1</v>
      </c>
      <c r="L633" s="6" t="s">
        <v>398</v>
      </c>
      <c r="M633" s="6" t="s">
        <v>6</v>
      </c>
      <c r="N633" s="6" t="b">
        <f t="shared" si="62"/>
        <v>0</v>
      </c>
      <c r="O633" s="6" t="s">
        <v>3615</v>
      </c>
      <c r="P633" s="6">
        <v>1226662</v>
      </c>
      <c r="Q633" s="6" t="s">
        <v>6</v>
      </c>
      <c r="R633" s="6" t="s">
        <v>3616</v>
      </c>
      <c r="S633" s="16">
        <f t="shared" si="66"/>
        <v>25000</v>
      </c>
      <c r="T633" s="6" t="s">
        <v>400</v>
      </c>
      <c r="U633" s="6" t="s">
        <v>2005</v>
      </c>
      <c r="V633" s="6" t="s">
        <v>3617</v>
      </c>
      <c r="W633" s="18">
        <v>45630</v>
      </c>
      <c r="X633" s="78">
        <v>4.3749999999999997E-2</v>
      </c>
      <c r="Y633" s="6" t="s">
        <v>3612</v>
      </c>
      <c r="Z633" s="6" t="s">
        <v>3613</v>
      </c>
      <c r="AA633" s="6" t="s">
        <v>3618</v>
      </c>
      <c r="AB633" s="6">
        <v>940536195</v>
      </c>
      <c r="AC633" s="5">
        <f t="shared" si="65"/>
        <v>2</v>
      </c>
      <c r="AD633" s="17">
        <f t="shared" si="63"/>
        <v>25000</v>
      </c>
      <c r="AE633" s="6" t="s">
        <v>6</v>
      </c>
      <c r="AF633" s="17" t="str">
        <f t="shared" si="68"/>
        <v>NO APLICA</v>
      </c>
      <c r="AG633" s="6" t="s">
        <v>1874</v>
      </c>
      <c r="AH633" s="39" t="s">
        <v>3619</v>
      </c>
      <c r="AI633" s="22" t="s">
        <v>3620</v>
      </c>
      <c r="AJ633" s="174"/>
    </row>
    <row r="634" spans="1:36" ht="15.45" customHeight="1">
      <c r="A634" s="170">
        <v>56880</v>
      </c>
      <c r="B634" s="39" t="s">
        <v>380</v>
      </c>
      <c r="C634" s="5" t="s">
        <v>246</v>
      </c>
      <c r="D634" s="48" t="s">
        <v>385</v>
      </c>
      <c r="E634" s="25" t="s">
        <v>818</v>
      </c>
      <c r="F634" s="24" t="s">
        <v>700</v>
      </c>
      <c r="G634" s="24">
        <v>947974081</v>
      </c>
      <c r="H634" s="18">
        <v>45629</v>
      </c>
      <c r="I634" s="21">
        <v>0.46388888888888891</v>
      </c>
      <c r="J634" s="6" t="s">
        <v>373</v>
      </c>
      <c r="K634" s="15">
        <v>1</v>
      </c>
      <c r="L634" s="6" t="s">
        <v>398</v>
      </c>
      <c r="M634" s="6" t="s">
        <v>6</v>
      </c>
      <c r="N634" s="6" t="b">
        <f t="shared" si="62"/>
        <v>0</v>
      </c>
      <c r="O634" s="6" t="s">
        <v>3621</v>
      </c>
      <c r="P634" s="6">
        <v>308136</v>
      </c>
      <c r="Q634" s="6" t="s">
        <v>6</v>
      </c>
      <c r="R634" s="6" t="s">
        <v>3622</v>
      </c>
      <c r="S634" s="16">
        <f t="shared" si="66"/>
        <v>25000</v>
      </c>
      <c r="T634" s="6" t="s">
        <v>400</v>
      </c>
      <c r="U634" s="6" t="s">
        <v>3428</v>
      </c>
      <c r="V634" s="6" t="s">
        <v>2977</v>
      </c>
      <c r="W634" s="18">
        <v>45630</v>
      </c>
      <c r="X634" s="78">
        <v>0.58680555555555558</v>
      </c>
      <c r="Y634" s="6" t="s">
        <v>3623</v>
      </c>
      <c r="Z634" s="6" t="s">
        <v>3383</v>
      </c>
      <c r="AA634" s="6" t="s">
        <v>3624</v>
      </c>
      <c r="AB634" s="6">
        <v>997936713</v>
      </c>
      <c r="AC634" s="5">
        <f t="shared" si="65"/>
        <v>2</v>
      </c>
      <c r="AD634" s="17">
        <f t="shared" si="63"/>
        <v>25000</v>
      </c>
      <c r="AE634" s="6" t="s">
        <v>6</v>
      </c>
      <c r="AF634" s="17" t="s">
        <v>1045</v>
      </c>
      <c r="AG634" s="6" t="s">
        <v>400</v>
      </c>
      <c r="AH634" s="39"/>
      <c r="AI634" s="22" t="s">
        <v>983</v>
      </c>
      <c r="AJ634" s="174"/>
    </row>
    <row r="635" spans="1:36" ht="15.45" customHeight="1">
      <c r="A635" s="170">
        <v>56881</v>
      </c>
      <c r="B635" s="39" t="s">
        <v>380</v>
      </c>
      <c r="C635" s="5" t="s">
        <v>246</v>
      </c>
      <c r="D635" s="48" t="s">
        <v>3477</v>
      </c>
      <c r="E635" s="25" t="s">
        <v>2167</v>
      </c>
      <c r="F635" s="24" t="s">
        <v>2168</v>
      </c>
      <c r="G635" s="24">
        <v>998973865</v>
      </c>
      <c r="H635" s="18">
        <v>45629</v>
      </c>
      <c r="I635" s="21">
        <v>0.47152777777777777</v>
      </c>
      <c r="J635" s="6" t="s">
        <v>373</v>
      </c>
      <c r="K635" s="15">
        <v>1</v>
      </c>
      <c r="L635" s="6" t="s">
        <v>398</v>
      </c>
      <c r="M635" s="6" t="s">
        <v>6</v>
      </c>
      <c r="N635" s="6" t="b">
        <f t="shared" si="62"/>
        <v>0</v>
      </c>
      <c r="O635" s="6" t="s">
        <v>3625</v>
      </c>
      <c r="P635" s="6">
        <v>308138</v>
      </c>
      <c r="Q635" s="6" t="s">
        <v>6</v>
      </c>
      <c r="R635" s="6" t="s">
        <v>3626</v>
      </c>
      <c r="S635" s="16">
        <f t="shared" si="66"/>
        <v>25000</v>
      </c>
      <c r="T635" s="6" t="s">
        <v>400</v>
      </c>
      <c r="U635" s="6" t="s">
        <v>528</v>
      </c>
      <c r="V635" s="6" t="s">
        <v>2977</v>
      </c>
      <c r="W635" s="18">
        <v>45630</v>
      </c>
      <c r="X635" s="78">
        <v>0.53680555555555554</v>
      </c>
      <c r="Y635" s="6" t="s">
        <v>3627</v>
      </c>
      <c r="Z635" s="6" t="s">
        <v>2126</v>
      </c>
      <c r="AA635" s="6" t="s">
        <v>2127</v>
      </c>
      <c r="AB635" s="6">
        <v>931733106</v>
      </c>
      <c r="AC635" s="5">
        <f t="shared" si="65"/>
        <v>2</v>
      </c>
      <c r="AD635" s="17">
        <f t="shared" si="63"/>
        <v>25000</v>
      </c>
      <c r="AE635" s="6" t="s">
        <v>6</v>
      </c>
      <c r="AF635" s="17" t="str">
        <f>IFERROR(IF(AD635="","",IF(AE635="NO","NO APLICA",IF(AE635="SI",AD635*1.19,""))), "")</f>
        <v>NO APLICA</v>
      </c>
      <c r="AG635" s="6" t="s">
        <v>400</v>
      </c>
      <c r="AH635" s="39"/>
      <c r="AI635" s="22" t="s">
        <v>983</v>
      </c>
      <c r="AJ635" s="174"/>
    </row>
    <row r="636" spans="1:36" ht="15.45" customHeight="1">
      <c r="A636" s="170">
        <v>56882</v>
      </c>
      <c r="B636" s="39" t="s">
        <v>380</v>
      </c>
      <c r="C636" s="5" t="s">
        <v>246</v>
      </c>
      <c r="D636" s="24" t="s">
        <v>2818</v>
      </c>
      <c r="E636" s="25" t="s">
        <v>2819</v>
      </c>
      <c r="F636" s="24" t="s">
        <v>2820</v>
      </c>
      <c r="G636" s="24">
        <v>955972412</v>
      </c>
      <c r="H636" s="18">
        <v>45629</v>
      </c>
      <c r="I636" s="21">
        <v>0.47291666666666665</v>
      </c>
      <c r="J636" s="6" t="s">
        <v>373</v>
      </c>
      <c r="K636" s="15">
        <v>1</v>
      </c>
      <c r="L636" s="6" t="s">
        <v>398</v>
      </c>
      <c r="M636" s="6" t="s">
        <v>6</v>
      </c>
      <c r="N636" s="6" t="b">
        <f t="shared" si="62"/>
        <v>0</v>
      </c>
      <c r="O636" s="6" t="s">
        <v>3628</v>
      </c>
      <c r="P636" s="6">
        <v>308140</v>
      </c>
      <c r="Q636" s="6" t="s">
        <v>6</v>
      </c>
      <c r="R636" s="6" t="s">
        <v>3629</v>
      </c>
      <c r="S636" s="16">
        <f t="shared" si="66"/>
        <v>25000</v>
      </c>
      <c r="T636" s="6" t="s">
        <v>400</v>
      </c>
      <c r="U636" s="6" t="s">
        <v>528</v>
      </c>
      <c r="V636" s="6" t="s">
        <v>2977</v>
      </c>
      <c r="W636" s="18">
        <v>45630</v>
      </c>
      <c r="X636" s="78">
        <v>0.52083333333333337</v>
      </c>
      <c r="Y636" s="6" t="s">
        <v>3630</v>
      </c>
      <c r="Z636" s="6" t="s">
        <v>3256</v>
      </c>
      <c r="AA636" s="6" t="s">
        <v>3257</v>
      </c>
      <c r="AB636" s="6">
        <v>939548696</v>
      </c>
      <c r="AC636" s="5">
        <f t="shared" si="65"/>
        <v>2</v>
      </c>
      <c r="AD636" s="17">
        <f t="shared" si="63"/>
        <v>25000</v>
      </c>
      <c r="AE636" s="6" t="s">
        <v>6</v>
      </c>
      <c r="AF636" s="17" t="str">
        <f>IFERROR(IF(AD636="","",IF(AE636="NO","NO APLICA",IF(AE636="SI",AD636*1.19,""))), "")</f>
        <v>NO APLICA</v>
      </c>
      <c r="AG636" s="6" t="s">
        <v>400</v>
      </c>
      <c r="AH636" s="39"/>
      <c r="AI636" s="22" t="s">
        <v>983</v>
      </c>
      <c r="AJ636" s="174"/>
    </row>
    <row r="637" spans="1:36" ht="15.45" customHeight="1">
      <c r="A637" s="170">
        <v>56883</v>
      </c>
      <c r="B637" s="7" t="s">
        <v>44</v>
      </c>
      <c r="C637" s="4" t="s">
        <v>45</v>
      </c>
      <c r="D637" s="48" t="s">
        <v>3631</v>
      </c>
      <c r="E637" s="25" t="s">
        <v>3632</v>
      </c>
      <c r="F637" s="24" t="s">
        <v>3633</v>
      </c>
      <c r="G637" s="24">
        <v>987692415</v>
      </c>
      <c r="H637" s="18">
        <v>45629</v>
      </c>
      <c r="I637" s="21">
        <v>0.48055555555555557</v>
      </c>
      <c r="J637" s="6" t="s">
        <v>373</v>
      </c>
      <c r="K637" s="15">
        <v>1</v>
      </c>
      <c r="L637" s="6" t="s">
        <v>398</v>
      </c>
      <c r="M637" s="6" t="s">
        <v>6</v>
      </c>
      <c r="N637" s="6" t="b">
        <f t="shared" si="62"/>
        <v>0</v>
      </c>
      <c r="O637" s="6" t="s">
        <v>3634</v>
      </c>
      <c r="P637" s="6">
        <v>1226686</v>
      </c>
      <c r="Q637" s="6" t="s">
        <v>6</v>
      </c>
      <c r="R637" s="6" t="s">
        <v>3635</v>
      </c>
      <c r="S637" s="16">
        <f t="shared" si="66"/>
        <v>25000</v>
      </c>
      <c r="T637" s="6" t="s">
        <v>400</v>
      </c>
      <c r="U637" s="6" t="s">
        <v>2005</v>
      </c>
      <c r="V637" s="6" t="s">
        <v>3617</v>
      </c>
      <c r="W637" s="18">
        <v>45629</v>
      </c>
      <c r="X637" s="78">
        <v>0.86458333333333337</v>
      </c>
      <c r="Y637" s="6" t="s">
        <v>3636</v>
      </c>
      <c r="Z637" s="6" t="s">
        <v>3637</v>
      </c>
      <c r="AA637" s="6" t="s">
        <v>3638</v>
      </c>
      <c r="AB637" s="6">
        <v>972168716</v>
      </c>
      <c r="AC637" s="5">
        <f t="shared" si="65"/>
        <v>1</v>
      </c>
      <c r="AD637" s="17">
        <f t="shared" si="63"/>
        <v>25000</v>
      </c>
      <c r="AE637" s="6" t="s">
        <v>6</v>
      </c>
      <c r="AF637" s="17" t="str">
        <f>IFERROR(IF(AD637="","",IF(AE637="NO","NO APLICA",IF(AE637="SI",AD637*1.19,""))), "")</f>
        <v>NO APLICA</v>
      </c>
      <c r="AG637" s="6" t="s">
        <v>1874</v>
      </c>
      <c r="AH637" s="39" t="s">
        <v>3639</v>
      </c>
      <c r="AI637" s="22" t="s">
        <v>3620</v>
      </c>
      <c r="AJ637" s="174"/>
    </row>
    <row r="638" spans="1:36" ht="15.45" customHeight="1">
      <c r="A638" s="171">
        <v>56884</v>
      </c>
      <c r="B638" s="4" t="s">
        <v>320</v>
      </c>
      <c r="C638" s="3" t="s">
        <v>321</v>
      </c>
      <c r="D638" s="48" t="s">
        <v>3195</v>
      </c>
      <c r="E638" s="25" t="s">
        <v>1958</v>
      </c>
      <c r="F638" s="24" t="s">
        <v>1959</v>
      </c>
      <c r="G638" s="24">
        <v>964882975</v>
      </c>
      <c r="H638" s="53">
        <v>45629</v>
      </c>
      <c r="I638" s="54">
        <v>0.48472222222222222</v>
      </c>
      <c r="J638" s="42" t="s">
        <v>373</v>
      </c>
      <c r="K638" s="55">
        <v>1</v>
      </c>
      <c r="L638" s="42" t="s">
        <v>398</v>
      </c>
      <c r="M638" s="42" t="s">
        <v>6</v>
      </c>
      <c r="N638" s="42" t="b">
        <f t="shared" si="62"/>
        <v>0</v>
      </c>
      <c r="O638" s="42" t="s">
        <v>3640</v>
      </c>
      <c r="P638" s="42">
        <v>21093310</v>
      </c>
      <c r="Q638" s="42" t="s">
        <v>3641</v>
      </c>
      <c r="R638" s="42" t="s">
        <v>3642</v>
      </c>
      <c r="S638" s="56">
        <f t="shared" si="66"/>
        <v>25000</v>
      </c>
      <c r="T638" s="42" t="s">
        <v>400</v>
      </c>
      <c r="U638" s="42" t="s">
        <v>2158</v>
      </c>
      <c r="V638" s="42" t="s">
        <v>3104</v>
      </c>
      <c r="W638" s="53">
        <v>45632</v>
      </c>
      <c r="X638" s="78">
        <v>0.66249999999999998</v>
      </c>
      <c r="Y638" s="6" t="s">
        <v>3150</v>
      </c>
      <c r="Z638" s="6" t="s">
        <v>2209</v>
      </c>
      <c r="AA638" s="6" t="s">
        <v>2210</v>
      </c>
      <c r="AB638" s="6">
        <v>99445475</v>
      </c>
      <c r="AC638" s="3">
        <f t="shared" si="65"/>
        <v>4</v>
      </c>
      <c r="AD638" s="57">
        <f t="shared" si="63"/>
        <v>25000</v>
      </c>
      <c r="AE638" s="42" t="s">
        <v>6</v>
      </c>
      <c r="AF638" s="57" t="str">
        <f>IFERROR(IF(AD638="","",IF(AE638="NO","NO APLICA",IF(AE638="SI",AD638*1.19,""))), "")</f>
        <v>NO APLICA</v>
      </c>
      <c r="AG638" s="42" t="s">
        <v>400</v>
      </c>
      <c r="AH638" s="34"/>
      <c r="AI638" s="22" t="s">
        <v>558</v>
      </c>
      <c r="AJ638" s="174"/>
    </row>
    <row r="639" spans="1:36" ht="15.45" customHeight="1">
      <c r="A639" s="170">
        <v>56885</v>
      </c>
      <c r="B639" s="39" t="s">
        <v>380</v>
      </c>
      <c r="C639" s="5" t="s">
        <v>246</v>
      </c>
      <c r="D639" s="48" t="s">
        <v>385</v>
      </c>
      <c r="E639" s="25" t="s">
        <v>818</v>
      </c>
      <c r="F639" s="24" t="s">
        <v>700</v>
      </c>
      <c r="G639" s="24">
        <v>947974081</v>
      </c>
      <c r="H639" s="18">
        <v>45629</v>
      </c>
      <c r="I639" s="21">
        <v>0.49722222222222223</v>
      </c>
      <c r="J639" s="6" t="s">
        <v>373</v>
      </c>
      <c r="K639" s="15">
        <v>1</v>
      </c>
      <c r="L639" s="6" t="s">
        <v>398</v>
      </c>
      <c r="M639" s="6" t="s">
        <v>6</v>
      </c>
      <c r="N639" s="6" t="b">
        <f t="shared" si="62"/>
        <v>0</v>
      </c>
      <c r="O639" s="6" t="s">
        <v>3643</v>
      </c>
      <c r="P639" s="6">
        <v>308147</v>
      </c>
      <c r="Q639" s="6" t="s">
        <v>6</v>
      </c>
      <c r="R639" s="6" t="s">
        <v>3644</v>
      </c>
      <c r="S639" s="16">
        <f t="shared" si="66"/>
        <v>25000</v>
      </c>
      <c r="T639" s="6" t="s">
        <v>400</v>
      </c>
      <c r="U639" s="6" t="s">
        <v>3428</v>
      </c>
      <c r="V639" s="6" t="s">
        <v>3576</v>
      </c>
      <c r="W639" s="18">
        <v>45630</v>
      </c>
      <c r="X639" s="78">
        <v>0.6069444444444444</v>
      </c>
      <c r="Y639" s="6" t="s">
        <v>3645</v>
      </c>
      <c r="Z639" s="6" t="s">
        <v>2318</v>
      </c>
      <c r="AA639" s="6" t="s">
        <v>2319</v>
      </c>
      <c r="AB639" s="6">
        <v>957418555</v>
      </c>
      <c r="AC639" s="5">
        <f t="shared" si="65"/>
        <v>2</v>
      </c>
      <c r="AD639" s="17">
        <f t="shared" si="63"/>
        <v>25000</v>
      </c>
      <c r="AE639" s="6" t="s">
        <v>6</v>
      </c>
      <c r="AF639" s="17" t="s">
        <v>1045</v>
      </c>
      <c r="AG639" s="6" t="s">
        <v>400</v>
      </c>
      <c r="AH639" s="39"/>
      <c r="AI639" s="22" t="s">
        <v>983</v>
      </c>
      <c r="AJ639" s="174"/>
    </row>
    <row r="640" spans="1:36" ht="15.45" customHeight="1">
      <c r="A640" s="170">
        <v>56886</v>
      </c>
      <c r="B640" s="7" t="s">
        <v>189</v>
      </c>
      <c r="C640" s="4" t="s">
        <v>190</v>
      </c>
      <c r="D640" s="11" t="s">
        <v>3030</v>
      </c>
      <c r="E640" s="24" t="s">
        <v>514</v>
      </c>
      <c r="F640" s="24" t="s">
        <v>515</v>
      </c>
      <c r="G640" s="24">
        <v>940534751</v>
      </c>
      <c r="H640" s="18">
        <v>45629</v>
      </c>
      <c r="I640" s="21">
        <v>0.50555555555555554</v>
      </c>
      <c r="J640" s="6" t="s">
        <v>373</v>
      </c>
      <c r="K640" s="15">
        <v>1</v>
      </c>
      <c r="L640" s="6" t="s">
        <v>398</v>
      </c>
      <c r="M640" s="6" t="s">
        <v>6</v>
      </c>
      <c r="N640" s="6" t="b">
        <f t="shared" si="62"/>
        <v>0</v>
      </c>
      <c r="O640" s="6" t="s">
        <v>3646</v>
      </c>
      <c r="P640" s="6">
        <v>21093327</v>
      </c>
      <c r="Q640" s="6" t="s">
        <v>6</v>
      </c>
      <c r="R640" s="6" t="s">
        <v>3647</v>
      </c>
      <c r="S640" s="16">
        <f t="shared" si="66"/>
        <v>25000</v>
      </c>
      <c r="T640" s="6" t="s">
        <v>400</v>
      </c>
      <c r="U640" s="6" t="s">
        <v>528</v>
      </c>
      <c r="V640" s="6" t="s">
        <v>3617</v>
      </c>
      <c r="W640" s="18">
        <v>45630</v>
      </c>
      <c r="X640" s="78">
        <v>0.39930555555555558</v>
      </c>
      <c r="Y640" s="6" t="s">
        <v>3648</v>
      </c>
      <c r="Z640" s="6" t="s">
        <v>3649</v>
      </c>
      <c r="AA640" s="6" t="s">
        <v>3650</v>
      </c>
      <c r="AB640" s="6">
        <v>997726076</v>
      </c>
      <c r="AC640" s="5">
        <f t="shared" si="65"/>
        <v>2</v>
      </c>
      <c r="AD640" s="17">
        <f t="shared" si="63"/>
        <v>25000</v>
      </c>
      <c r="AE640" s="6" t="s">
        <v>6</v>
      </c>
      <c r="AF640" s="17" t="str">
        <f>IFERROR(IF(AD640="","",IF(AE640="NO","NO APLICA",IF(AE640="SI",AD640*1.19,""))), "")</f>
        <v>NO APLICA</v>
      </c>
      <c r="AG640" s="6" t="s">
        <v>1874</v>
      </c>
      <c r="AH640" s="39" t="s">
        <v>3651</v>
      </c>
      <c r="AI640" s="22" t="s">
        <v>3652</v>
      </c>
      <c r="AJ640" s="174"/>
    </row>
    <row r="641" spans="1:36" ht="15.45" customHeight="1">
      <c r="A641" s="170">
        <v>56887</v>
      </c>
      <c r="B641" s="7" t="s">
        <v>189</v>
      </c>
      <c r="C641" s="4" t="s">
        <v>190</v>
      </c>
      <c r="D641" s="48" t="s">
        <v>507</v>
      </c>
      <c r="E641" s="25" t="s">
        <v>508</v>
      </c>
      <c r="F641" s="24" t="s">
        <v>509</v>
      </c>
      <c r="G641" s="24">
        <v>997062936</v>
      </c>
      <c r="H641" s="18">
        <v>45629</v>
      </c>
      <c r="I641" s="21">
        <v>0.50763888888888886</v>
      </c>
      <c r="J641" s="6" t="s">
        <v>373</v>
      </c>
      <c r="K641" s="15">
        <v>1</v>
      </c>
      <c r="L641" s="6" t="s">
        <v>398</v>
      </c>
      <c r="M641" s="6" t="s">
        <v>6</v>
      </c>
      <c r="N641" s="6" t="b">
        <f t="shared" si="62"/>
        <v>0</v>
      </c>
      <c r="O641" s="6" t="s">
        <v>3653</v>
      </c>
      <c r="P641" s="6">
        <v>21093328</v>
      </c>
      <c r="Q641" s="6" t="s">
        <v>6</v>
      </c>
      <c r="R641" s="6" t="s">
        <v>3654</v>
      </c>
      <c r="S641" s="16">
        <f t="shared" si="66"/>
        <v>25000</v>
      </c>
      <c r="T641" s="6" t="s">
        <v>400</v>
      </c>
      <c r="U641" s="6" t="s">
        <v>2005</v>
      </c>
      <c r="V641" s="6" t="s">
        <v>3617</v>
      </c>
      <c r="W641" s="18">
        <v>45630</v>
      </c>
      <c r="X641" s="78">
        <v>5.8333333333333334E-2</v>
      </c>
      <c r="Y641" s="6" t="s">
        <v>3655</v>
      </c>
      <c r="Z641" s="6" t="s">
        <v>3656</v>
      </c>
      <c r="AA641" s="6" t="s">
        <v>3657</v>
      </c>
      <c r="AB641" s="6">
        <v>966172413</v>
      </c>
      <c r="AC641" s="5">
        <f t="shared" si="65"/>
        <v>2</v>
      </c>
      <c r="AD641" s="17">
        <f t="shared" si="63"/>
        <v>25000</v>
      </c>
      <c r="AE641" s="6" t="s">
        <v>6</v>
      </c>
      <c r="AF641" s="17" t="str">
        <f>IFERROR(IF(AD641="","",IF(AE641="NO","NO APLICA",IF(AE641="SI",AD641*1.19,""))), "")</f>
        <v>NO APLICA</v>
      </c>
      <c r="AG641" s="6" t="s">
        <v>1874</v>
      </c>
      <c r="AH641" s="39" t="s">
        <v>3658</v>
      </c>
      <c r="AI641" s="22" t="s">
        <v>3652</v>
      </c>
      <c r="AJ641" s="174"/>
    </row>
    <row r="642" spans="1:36" ht="15.45" customHeight="1">
      <c r="A642" s="170">
        <v>56888</v>
      </c>
      <c r="B642" s="39" t="s">
        <v>380</v>
      </c>
      <c r="C642" s="5" t="s">
        <v>246</v>
      </c>
      <c r="D642" s="48" t="s">
        <v>3477</v>
      </c>
      <c r="E642" s="25" t="s">
        <v>2167</v>
      </c>
      <c r="F642" s="24" t="s">
        <v>2168</v>
      </c>
      <c r="G642" s="24">
        <v>998973865</v>
      </c>
      <c r="H642" s="18">
        <v>45629</v>
      </c>
      <c r="I642" s="21">
        <v>0.51111111111111107</v>
      </c>
      <c r="J642" s="6" t="s">
        <v>373</v>
      </c>
      <c r="K642" s="15">
        <v>1</v>
      </c>
      <c r="L642" s="6" t="s">
        <v>398</v>
      </c>
      <c r="M642" s="6" t="s">
        <v>6</v>
      </c>
      <c r="N642" s="6" t="b">
        <f t="shared" ref="N642:N705" si="69">COUNTIF($O$1:$O$1172,O642)&gt;1</f>
        <v>0</v>
      </c>
      <c r="O642" s="6" t="s">
        <v>3659</v>
      </c>
      <c r="P642" s="6">
        <v>308148</v>
      </c>
      <c r="Q642" s="6" t="s">
        <v>6</v>
      </c>
      <c r="R642" s="6" t="s">
        <v>3660</v>
      </c>
      <c r="S642" s="16">
        <f t="shared" si="66"/>
        <v>25000</v>
      </c>
      <c r="T642" s="6" t="s">
        <v>400</v>
      </c>
      <c r="U642" s="6" t="s">
        <v>3428</v>
      </c>
      <c r="V642" s="6" t="s">
        <v>2977</v>
      </c>
      <c r="W642" s="18">
        <v>45630</v>
      </c>
      <c r="X642" s="78">
        <v>0.6</v>
      </c>
      <c r="Y642" s="6" t="s">
        <v>3605</v>
      </c>
      <c r="Z642" s="6" t="s">
        <v>2324</v>
      </c>
      <c r="AA642" s="6" t="s">
        <v>2325</v>
      </c>
      <c r="AB642" s="6">
        <v>94168189</v>
      </c>
      <c r="AC642" s="5">
        <f t="shared" si="65"/>
        <v>2</v>
      </c>
      <c r="AD642" s="17">
        <f t="shared" si="63"/>
        <v>25000</v>
      </c>
      <c r="AE642" s="6" t="s">
        <v>6</v>
      </c>
      <c r="AF642" s="17" t="s">
        <v>1045</v>
      </c>
      <c r="AG642" s="6" t="s">
        <v>400</v>
      </c>
      <c r="AH642" s="39"/>
      <c r="AI642" s="22" t="s">
        <v>983</v>
      </c>
      <c r="AJ642" s="174"/>
    </row>
    <row r="643" spans="1:36" ht="15.45" customHeight="1">
      <c r="A643" s="170">
        <v>56889</v>
      </c>
      <c r="B643" s="39" t="s">
        <v>380</v>
      </c>
      <c r="C643" s="5" t="s">
        <v>246</v>
      </c>
      <c r="D643" s="24" t="s">
        <v>2818</v>
      </c>
      <c r="E643" s="25" t="s">
        <v>2819</v>
      </c>
      <c r="F643" s="24" t="s">
        <v>2820</v>
      </c>
      <c r="G643" s="24">
        <v>955972412</v>
      </c>
      <c r="H643" s="18">
        <v>45629</v>
      </c>
      <c r="I643" s="21">
        <v>0.51249999999999996</v>
      </c>
      <c r="J643" s="6" t="s">
        <v>373</v>
      </c>
      <c r="K643" s="15">
        <v>1</v>
      </c>
      <c r="L643" s="6" t="s">
        <v>398</v>
      </c>
      <c r="M643" s="6" t="s">
        <v>6</v>
      </c>
      <c r="N643" s="6" t="b">
        <f t="shared" si="69"/>
        <v>0</v>
      </c>
      <c r="O643" s="6" t="s">
        <v>3661</v>
      </c>
      <c r="P643" s="6">
        <v>308150</v>
      </c>
      <c r="Q643" s="6" t="s">
        <v>6</v>
      </c>
      <c r="R643" s="6" t="s">
        <v>3662</v>
      </c>
      <c r="S643" s="16">
        <f t="shared" si="66"/>
        <v>25000</v>
      </c>
      <c r="T643" s="6" t="s">
        <v>400</v>
      </c>
      <c r="U643" s="6" t="s">
        <v>528</v>
      </c>
      <c r="V643" s="6" t="s">
        <v>2977</v>
      </c>
      <c r="W643" s="18">
        <v>45630</v>
      </c>
      <c r="X643" s="78">
        <v>0.5541666666666667</v>
      </c>
      <c r="Y643" s="6" t="s">
        <v>3663</v>
      </c>
      <c r="Z643" s="6" t="s">
        <v>1856</v>
      </c>
      <c r="AA643" s="6" t="s">
        <v>1857</v>
      </c>
      <c r="AB643" s="6">
        <v>983137351</v>
      </c>
      <c r="AC643" s="5">
        <f t="shared" si="65"/>
        <v>2</v>
      </c>
      <c r="AD643" s="17">
        <f t="shared" si="63"/>
        <v>25000</v>
      </c>
      <c r="AE643" s="6" t="s">
        <v>6</v>
      </c>
      <c r="AF643" s="17" t="s">
        <v>1045</v>
      </c>
      <c r="AG643" s="6" t="s">
        <v>400</v>
      </c>
      <c r="AH643" s="39"/>
      <c r="AI643" s="22" t="s">
        <v>983</v>
      </c>
      <c r="AJ643" s="174"/>
    </row>
    <row r="644" spans="1:36" ht="15.45" customHeight="1">
      <c r="A644" s="170">
        <v>56890</v>
      </c>
      <c r="B644" s="8" t="s">
        <v>320</v>
      </c>
      <c r="C644" s="5" t="s">
        <v>321</v>
      </c>
      <c r="D644" s="46" t="s">
        <v>3440</v>
      </c>
      <c r="E644" s="28" t="s">
        <v>3441</v>
      </c>
      <c r="F644" s="27" t="s">
        <v>649</v>
      </c>
      <c r="G644" s="27">
        <v>982723314</v>
      </c>
      <c r="H644" s="18">
        <v>45629</v>
      </c>
      <c r="I644" s="21">
        <v>0.52013888888888893</v>
      </c>
      <c r="J644" s="6" t="s">
        <v>373</v>
      </c>
      <c r="K644" s="15">
        <v>1</v>
      </c>
      <c r="L644" s="6" t="s">
        <v>398</v>
      </c>
      <c r="M644" s="6" t="s">
        <v>6</v>
      </c>
      <c r="N644" s="6" t="b">
        <f t="shared" si="69"/>
        <v>0</v>
      </c>
      <c r="O644" s="6" t="s">
        <v>3664</v>
      </c>
      <c r="P644" s="6">
        <v>100808258</v>
      </c>
      <c r="Q644" s="6" t="s">
        <v>6</v>
      </c>
      <c r="R644" s="6" t="s">
        <v>3665</v>
      </c>
      <c r="S644" s="16">
        <f t="shared" si="66"/>
        <v>25000</v>
      </c>
      <c r="T644" s="6" t="s">
        <v>400</v>
      </c>
      <c r="U644" s="6" t="s">
        <v>2100</v>
      </c>
      <c r="V644" s="6" t="s">
        <v>3072</v>
      </c>
      <c r="W644" s="18">
        <v>45642</v>
      </c>
      <c r="X644" s="97">
        <v>0.4375</v>
      </c>
      <c r="Y644" s="115" t="s">
        <v>3027</v>
      </c>
      <c r="Z644" s="115" t="s">
        <v>3666</v>
      </c>
      <c r="AA644" s="135" t="s">
        <v>3029</v>
      </c>
      <c r="AB644" s="135">
        <v>941989934</v>
      </c>
      <c r="AC644" s="107">
        <f t="shared" si="65"/>
        <v>14</v>
      </c>
      <c r="AD644" s="23">
        <f t="shared" si="63"/>
        <v>61000</v>
      </c>
      <c r="AE644" s="23" t="s">
        <v>6</v>
      </c>
      <c r="AF644" s="17" t="str">
        <f t="shared" ref="AF644:AF707" si="70">IFERROR(IF(AD644="","",IF(AE644="NO","NO APLICA",IF(AE644="SI",AD644*1.19,""))), "")</f>
        <v>NO APLICA</v>
      </c>
      <c r="AG644" s="6" t="s">
        <v>400</v>
      </c>
      <c r="AH644" s="39"/>
      <c r="AI644" s="22" t="s">
        <v>558</v>
      </c>
      <c r="AJ644" s="174"/>
    </row>
    <row r="645" spans="1:36" ht="15.45" customHeight="1">
      <c r="A645" s="170">
        <v>56891</v>
      </c>
      <c r="B645" s="8" t="s">
        <v>320</v>
      </c>
      <c r="C645" s="5" t="s">
        <v>321</v>
      </c>
      <c r="D645" s="8" t="s">
        <v>682</v>
      </c>
      <c r="E645" s="5" t="s">
        <v>683</v>
      </c>
      <c r="F645" s="5" t="s">
        <v>684</v>
      </c>
      <c r="G645" s="5">
        <v>987204298</v>
      </c>
      <c r="H645" s="18">
        <v>45629</v>
      </c>
      <c r="I645" s="21">
        <v>0.54097222222222219</v>
      </c>
      <c r="J645" s="6" t="s">
        <v>373</v>
      </c>
      <c r="K645" s="15">
        <v>1</v>
      </c>
      <c r="L645" s="6" t="s">
        <v>398</v>
      </c>
      <c r="M645" s="6" t="s">
        <v>6</v>
      </c>
      <c r="N645" s="6" t="b">
        <f t="shared" si="69"/>
        <v>0</v>
      </c>
      <c r="O645" s="6" t="s">
        <v>3667</v>
      </c>
      <c r="P645" s="6">
        <v>21093341</v>
      </c>
      <c r="Q645" s="6" t="s">
        <v>6</v>
      </c>
      <c r="R645" s="6" t="s">
        <v>3668</v>
      </c>
      <c r="S645" s="16">
        <f t="shared" si="66"/>
        <v>25000</v>
      </c>
      <c r="T645" s="6" t="s">
        <v>400</v>
      </c>
      <c r="U645" s="6" t="s">
        <v>2412</v>
      </c>
      <c r="V645" s="6" t="s">
        <v>3005</v>
      </c>
      <c r="W645" s="18">
        <v>45630</v>
      </c>
      <c r="X645" s="78">
        <v>0.42916666666666664</v>
      </c>
      <c r="Y645" s="6" t="s">
        <v>3146</v>
      </c>
      <c r="Z645" s="6" t="s">
        <v>747</v>
      </c>
      <c r="AA645" s="6" t="s">
        <v>748</v>
      </c>
      <c r="AB645" s="6">
        <v>993623791</v>
      </c>
      <c r="AC645" s="5">
        <f t="shared" si="65"/>
        <v>2</v>
      </c>
      <c r="AD645" s="17">
        <f t="shared" si="63"/>
        <v>25000</v>
      </c>
      <c r="AE645" s="6" t="s">
        <v>6</v>
      </c>
      <c r="AF645" s="17" t="str">
        <f t="shared" si="70"/>
        <v>NO APLICA</v>
      </c>
      <c r="AG645" s="6" t="s">
        <v>400</v>
      </c>
      <c r="AH645" s="39"/>
      <c r="AI645" s="22" t="s">
        <v>558</v>
      </c>
      <c r="AJ645" s="174"/>
    </row>
    <row r="646" spans="1:36" ht="15.45" customHeight="1">
      <c r="A646" s="170">
        <v>56892</v>
      </c>
      <c r="B646" s="8" t="s">
        <v>320</v>
      </c>
      <c r="C646" s="5" t="s">
        <v>321</v>
      </c>
      <c r="D646" s="39" t="s">
        <v>2811</v>
      </c>
      <c r="E646" s="6" t="s">
        <v>709</v>
      </c>
      <c r="F646" s="6" t="s">
        <v>710</v>
      </c>
      <c r="G646" s="6">
        <v>987744411</v>
      </c>
      <c r="H646" s="18">
        <v>45629</v>
      </c>
      <c r="I646" s="21">
        <v>0.54652777777777772</v>
      </c>
      <c r="J646" s="6" t="s">
        <v>373</v>
      </c>
      <c r="K646" s="15">
        <v>1</v>
      </c>
      <c r="L646" s="6" t="s">
        <v>398</v>
      </c>
      <c r="M646" s="6" t="s">
        <v>6</v>
      </c>
      <c r="N646" s="6" t="b">
        <f t="shared" si="69"/>
        <v>0</v>
      </c>
      <c r="O646" s="6" t="s">
        <v>3669</v>
      </c>
      <c r="P646" s="6">
        <v>100808277</v>
      </c>
      <c r="Q646" s="6" t="s">
        <v>6</v>
      </c>
      <c r="R646" s="6" t="s">
        <v>3670</v>
      </c>
      <c r="S646" s="16">
        <f t="shared" si="66"/>
        <v>25000</v>
      </c>
      <c r="T646" s="6" t="s">
        <v>400</v>
      </c>
      <c r="U646" s="6" t="s">
        <v>3671</v>
      </c>
      <c r="V646" s="6" t="s">
        <v>3039</v>
      </c>
      <c r="W646" s="18">
        <v>45636</v>
      </c>
      <c r="X646" s="78">
        <v>0.85833333333333328</v>
      </c>
      <c r="Y646" s="6" t="s">
        <v>3273</v>
      </c>
      <c r="Z646" s="6" t="s">
        <v>1958</v>
      </c>
      <c r="AA646" s="6" t="s">
        <v>1959</v>
      </c>
      <c r="AB646" s="6">
        <v>964882975</v>
      </c>
      <c r="AC646" s="5">
        <f t="shared" si="65"/>
        <v>8</v>
      </c>
      <c r="AD646" s="17">
        <f t="shared" si="63"/>
        <v>31000</v>
      </c>
      <c r="AE646" s="6" t="s">
        <v>6</v>
      </c>
      <c r="AF646" s="17" t="str">
        <f t="shared" si="70"/>
        <v>NO APLICA</v>
      </c>
      <c r="AG646" s="6" t="s">
        <v>400</v>
      </c>
      <c r="AH646" s="39"/>
      <c r="AI646" s="22" t="s">
        <v>558</v>
      </c>
      <c r="AJ646" s="174"/>
    </row>
    <row r="647" spans="1:36" ht="15.45" customHeight="1">
      <c r="A647" s="170">
        <v>56893</v>
      </c>
      <c r="B647" s="8" t="s">
        <v>320</v>
      </c>
      <c r="C647" s="5" t="s">
        <v>321</v>
      </c>
      <c r="D647" s="48" t="s">
        <v>635</v>
      </c>
      <c r="E647" s="25" t="s">
        <v>636</v>
      </c>
      <c r="F647" s="24" t="s">
        <v>637</v>
      </c>
      <c r="G647" s="24">
        <v>988364635</v>
      </c>
      <c r="H647" s="18">
        <v>45629</v>
      </c>
      <c r="I647" s="21">
        <v>0.55555555555555558</v>
      </c>
      <c r="J647" s="6" t="s">
        <v>373</v>
      </c>
      <c r="K647" s="15">
        <v>1</v>
      </c>
      <c r="L647" s="6" t="s">
        <v>398</v>
      </c>
      <c r="M647" s="6" t="s">
        <v>6</v>
      </c>
      <c r="N647" s="6" t="b">
        <f t="shared" si="69"/>
        <v>0</v>
      </c>
      <c r="O647" s="6" t="s">
        <v>3672</v>
      </c>
      <c r="P647" s="6">
        <v>10088285</v>
      </c>
      <c r="Q647" s="6" t="s">
        <v>6</v>
      </c>
      <c r="R647" s="6" t="s">
        <v>3673</v>
      </c>
      <c r="S647" s="16">
        <f t="shared" si="66"/>
        <v>25000</v>
      </c>
      <c r="T647" s="6" t="s">
        <v>400</v>
      </c>
      <c r="U647" s="6" t="s">
        <v>940</v>
      </c>
      <c r="V647" s="6" t="s">
        <v>2830</v>
      </c>
      <c r="W647" s="18">
        <v>45642</v>
      </c>
      <c r="X647" s="97">
        <v>0.42569444444444443</v>
      </c>
      <c r="Y647" s="101" t="s">
        <v>737</v>
      </c>
      <c r="Z647" s="101" t="s">
        <v>3674</v>
      </c>
      <c r="AA647" s="136" t="s">
        <v>739</v>
      </c>
      <c r="AB647" s="136">
        <v>973639638</v>
      </c>
      <c r="AC647" s="107">
        <f t="shared" si="65"/>
        <v>14</v>
      </c>
      <c r="AD647" s="23">
        <f t="shared" si="63"/>
        <v>61000</v>
      </c>
      <c r="AE647" s="23" t="s">
        <v>6</v>
      </c>
      <c r="AF647" s="17" t="str">
        <f t="shared" si="70"/>
        <v>NO APLICA</v>
      </c>
      <c r="AG647" s="6" t="s">
        <v>400</v>
      </c>
      <c r="AH647" s="39"/>
      <c r="AI647" s="22" t="s">
        <v>558</v>
      </c>
      <c r="AJ647" s="174"/>
    </row>
    <row r="648" spans="1:36" ht="15.45" customHeight="1">
      <c r="A648" s="170">
        <v>56894</v>
      </c>
      <c r="B648" s="39" t="s">
        <v>380</v>
      </c>
      <c r="C648" s="5" t="s">
        <v>246</v>
      </c>
      <c r="D648" s="48" t="s">
        <v>385</v>
      </c>
      <c r="E648" s="25" t="s">
        <v>818</v>
      </c>
      <c r="F648" s="24" t="s">
        <v>700</v>
      </c>
      <c r="G648" s="24">
        <v>947974081</v>
      </c>
      <c r="H648" s="18">
        <v>45629</v>
      </c>
      <c r="I648" s="21">
        <v>0.55833333333333335</v>
      </c>
      <c r="J648" s="6" t="s">
        <v>373</v>
      </c>
      <c r="K648" s="15">
        <v>1</v>
      </c>
      <c r="L648" s="6" t="s">
        <v>398</v>
      </c>
      <c r="M648" s="6" t="s">
        <v>6</v>
      </c>
      <c r="N648" s="6" t="b">
        <f t="shared" si="69"/>
        <v>0</v>
      </c>
      <c r="O648" s="6" t="s">
        <v>3675</v>
      </c>
      <c r="P648" s="6">
        <v>308161</v>
      </c>
      <c r="Q648" s="6" t="s">
        <v>6</v>
      </c>
      <c r="R648" s="6" t="s">
        <v>3676</v>
      </c>
      <c r="S648" s="16">
        <f t="shared" si="66"/>
        <v>25000</v>
      </c>
      <c r="T648" s="6" t="s">
        <v>400</v>
      </c>
      <c r="U648" s="6" t="s">
        <v>2412</v>
      </c>
      <c r="V648" s="6" t="s">
        <v>2977</v>
      </c>
      <c r="W648" s="18">
        <v>45629</v>
      </c>
      <c r="X648" s="78">
        <v>0.77500000000000002</v>
      </c>
      <c r="Y648" s="6" t="s">
        <v>2311</v>
      </c>
      <c r="Z648" s="6" t="s">
        <v>1856</v>
      </c>
      <c r="AA648" s="6" t="s">
        <v>1857</v>
      </c>
      <c r="AB648" s="6">
        <v>983137351</v>
      </c>
      <c r="AC648" s="5">
        <f t="shared" si="65"/>
        <v>1</v>
      </c>
      <c r="AD648" s="17">
        <f t="shared" si="63"/>
        <v>25000</v>
      </c>
      <c r="AE648" s="6" t="s">
        <v>6</v>
      </c>
      <c r="AF648" s="17" t="str">
        <f t="shared" si="70"/>
        <v>NO APLICA</v>
      </c>
      <c r="AG648" s="6" t="s">
        <v>400</v>
      </c>
      <c r="AH648" s="39"/>
      <c r="AI648" s="22" t="s">
        <v>983</v>
      </c>
      <c r="AJ648" s="174"/>
    </row>
    <row r="649" spans="1:36" ht="15.45" customHeight="1">
      <c r="A649" s="170">
        <v>56895</v>
      </c>
      <c r="B649" s="39" t="s">
        <v>269</v>
      </c>
      <c r="C649" s="5" t="s">
        <v>270</v>
      </c>
      <c r="D649" s="11" t="s">
        <v>3677</v>
      </c>
      <c r="E649" s="24" t="s">
        <v>3678</v>
      </c>
      <c r="F649" s="24" t="s">
        <v>3679</v>
      </c>
      <c r="G649" s="24">
        <v>952422269</v>
      </c>
      <c r="H649" s="18">
        <v>45629</v>
      </c>
      <c r="I649" s="21">
        <v>0.56388888888888888</v>
      </c>
      <c r="J649" s="6" t="s">
        <v>373</v>
      </c>
      <c r="K649" s="15">
        <v>1</v>
      </c>
      <c r="L649" s="6" t="s">
        <v>398</v>
      </c>
      <c r="M649" s="6" t="s">
        <v>6</v>
      </c>
      <c r="N649" s="6" t="b">
        <f t="shared" si="69"/>
        <v>0</v>
      </c>
      <c r="O649" s="6" t="s">
        <v>3680</v>
      </c>
      <c r="P649" s="6">
        <v>308167</v>
      </c>
      <c r="Q649" s="6" t="s">
        <v>6</v>
      </c>
      <c r="R649" s="6" t="s">
        <v>3681</v>
      </c>
      <c r="S649" s="16">
        <f t="shared" si="66"/>
        <v>25000</v>
      </c>
      <c r="T649" s="6" t="s">
        <v>400</v>
      </c>
      <c r="U649" s="6" t="s">
        <v>766</v>
      </c>
      <c r="V649" s="6" t="s">
        <v>3682</v>
      </c>
      <c r="W649" s="18">
        <v>45632</v>
      </c>
      <c r="X649" s="108">
        <v>0.54861111111111116</v>
      </c>
      <c r="Y649" s="68" t="s">
        <v>3683</v>
      </c>
      <c r="Z649" s="68" t="s">
        <v>3684</v>
      </c>
      <c r="AA649" s="68" t="s">
        <v>3685</v>
      </c>
      <c r="AB649" s="6">
        <v>961407184</v>
      </c>
      <c r="AC649" s="5">
        <f t="shared" si="65"/>
        <v>4</v>
      </c>
      <c r="AD649" s="17">
        <f t="shared" si="63"/>
        <v>25000</v>
      </c>
      <c r="AE649" s="6" t="s">
        <v>6</v>
      </c>
      <c r="AF649" s="17" t="str">
        <f t="shared" si="70"/>
        <v>NO APLICA</v>
      </c>
      <c r="AG649" s="6" t="s">
        <v>400</v>
      </c>
      <c r="AH649" s="39"/>
      <c r="AI649" s="22" t="s">
        <v>1359</v>
      </c>
      <c r="AJ649" s="174"/>
    </row>
    <row r="650" spans="1:36" ht="15.45" customHeight="1">
      <c r="A650" s="170">
        <v>56896</v>
      </c>
      <c r="B650" s="8" t="s">
        <v>320</v>
      </c>
      <c r="C650" s="5" t="s">
        <v>321</v>
      </c>
      <c r="D650" s="39" t="s">
        <v>2851</v>
      </c>
      <c r="E650" s="6" t="s">
        <v>560</v>
      </c>
      <c r="F650" s="6" t="s">
        <v>561</v>
      </c>
      <c r="G650" s="6">
        <v>956055766</v>
      </c>
      <c r="H650" s="18">
        <v>45629</v>
      </c>
      <c r="I650" s="21">
        <v>0.56805555555555554</v>
      </c>
      <c r="J650" s="6" t="s">
        <v>373</v>
      </c>
      <c r="K650" s="15">
        <v>1</v>
      </c>
      <c r="L650" s="6" t="s">
        <v>398</v>
      </c>
      <c r="M650" s="6" t="s">
        <v>6</v>
      </c>
      <c r="N650" s="6" t="b">
        <f t="shared" si="69"/>
        <v>0</v>
      </c>
      <c r="O650" s="6" t="s">
        <v>3686</v>
      </c>
      <c r="P650" s="6">
        <v>100808346</v>
      </c>
      <c r="Q650" s="6" t="s">
        <v>6</v>
      </c>
      <c r="R650" s="6" t="s">
        <v>3687</v>
      </c>
      <c r="S650" s="16">
        <f t="shared" si="66"/>
        <v>25000</v>
      </c>
      <c r="T650" s="6" t="s">
        <v>400</v>
      </c>
      <c r="U650" s="6" t="s">
        <v>940</v>
      </c>
      <c r="V650" s="6" t="s">
        <v>2881</v>
      </c>
      <c r="W650" s="18">
        <v>45642</v>
      </c>
      <c r="X650" s="78">
        <v>0.46111111111111114</v>
      </c>
      <c r="Y650" s="153" t="s">
        <v>3193</v>
      </c>
      <c r="Z650" s="153" t="s">
        <v>3688</v>
      </c>
      <c r="AA650" s="68" t="s">
        <v>2578</v>
      </c>
      <c r="AB650" s="68">
        <v>991266126</v>
      </c>
      <c r="AC650" s="6">
        <v>14</v>
      </c>
      <c r="AD650" s="23">
        <f t="shared" si="63"/>
        <v>61000</v>
      </c>
      <c r="AE650" s="23" t="s">
        <v>6</v>
      </c>
      <c r="AF650" s="17" t="str">
        <f t="shared" si="70"/>
        <v>NO APLICA</v>
      </c>
      <c r="AG650" s="6" t="s">
        <v>400</v>
      </c>
      <c r="AH650" s="39"/>
      <c r="AI650" s="22" t="s">
        <v>558</v>
      </c>
      <c r="AJ650" s="174"/>
    </row>
    <row r="651" spans="1:36" ht="15.45" customHeight="1">
      <c r="A651" s="170">
        <v>56897</v>
      </c>
      <c r="B651" s="8" t="s">
        <v>320</v>
      </c>
      <c r="C651" s="5" t="s">
        <v>321</v>
      </c>
      <c r="D651" s="46" t="s">
        <v>667</v>
      </c>
      <c r="E651" s="28" t="s">
        <v>668</v>
      </c>
      <c r="F651" s="27" t="s">
        <v>669</v>
      </c>
      <c r="G651" s="27">
        <v>974317393</v>
      </c>
      <c r="H651" s="18">
        <v>45629</v>
      </c>
      <c r="I651" s="21">
        <v>0.57986111111111116</v>
      </c>
      <c r="J651" s="6" t="s">
        <v>373</v>
      </c>
      <c r="K651" s="15">
        <v>1</v>
      </c>
      <c r="L651" s="6" t="s">
        <v>398</v>
      </c>
      <c r="M651" s="6" t="s">
        <v>6</v>
      </c>
      <c r="N651" s="6" t="b">
        <f t="shared" si="69"/>
        <v>0</v>
      </c>
      <c r="O651" s="6" t="s">
        <v>3689</v>
      </c>
      <c r="P651" s="6">
        <v>100808376</v>
      </c>
      <c r="Q651" s="6" t="s">
        <v>6</v>
      </c>
      <c r="R651" s="6" t="s">
        <v>3690</v>
      </c>
      <c r="S651" s="16">
        <f t="shared" si="66"/>
        <v>25000</v>
      </c>
      <c r="T651" s="6" t="s">
        <v>400</v>
      </c>
      <c r="U651" s="6" t="s">
        <v>940</v>
      </c>
      <c r="V651" s="6" t="s">
        <v>3416</v>
      </c>
      <c r="W651" s="18">
        <v>45643</v>
      </c>
      <c r="X651" s="124">
        <v>0.4201388888888889</v>
      </c>
      <c r="Y651" s="122" t="s">
        <v>737</v>
      </c>
      <c r="Z651" s="122" t="s">
        <v>3674</v>
      </c>
      <c r="AA651" s="122" t="s">
        <v>739</v>
      </c>
      <c r="AB651" s="122">
        <v>973639638</v>
      </c>
      <c r="AC651" s="107">
        <f t="shared" si="65"/>
        <v>15</v>
      </c>
      <c r="AD651" s="23">
        <f t="shared" si="63"/>
        <v>66000</v>
      </c>
      <c r="AE651" s="23" t="s">
        <v>6</v>
      </c>
      <c r="AF651" s="17" t="str">
        <f t="shared" si="70"/>
        <v>NO APLICA</v>
      </c>
      <c r="AG651" s="6" t="s">
        <v>400</v>
      </c>
      <c r="AH651" s="39"/>
      <c r="AI651" s="22" t="s">
        <v>558</v>
      </c>
      <c r="AJ651" s="174"/>
    </row>
    <row r="652" spans="1:36" ht="15.45" customHeight="1">
      <c r="A652" s="170">
        <v>56898</v>
      </c>
      <c r="B652" s="8" t="s">
        <v>320</v>
      </c>
      <c r="C652" s="5" t="s">
        <v>321</v>
      </c>
      <c r="D652" s="39" t="s">
        <v>597</v>
      </c>
      <c r="E652" s="6" t="s">
        <v>3009</v>
      </c>
      <c r="F652" s="6" t="s">
        <v>599</v>
      </c>
      <c r="G652" s="6">
        <v>974764518</v>
      </c>
      <c r="H652" s="18">
        <v>45629</v>
      </c>
      <c r="I652" s="21">
        <v>0.58263888888888893</v>
      </c>
      <c r="J652" s="6" t="s">
        <v>373</v>
      </c>
      <c r="K652" s="15">
        <v>1</v>
      </c>
      <c r="L652" s="6" t="s">
        <v>398</v>
      </c>
      <c r="M652" s="6" t="s">
        <v>6</v>
      </c>
      <c r="N652" s="6" t="b">
        <f t="shared" si="69"/>
        <v>0</v>
      </c>
      <c r="O652" s="6" t="s">
        <v>3691</v>
      </c>
      <c r="P652" s="6">
        <v>21093368</v>
      </c>
      <c r="Q652" s="6" t="s">
        <v>6</v>
      </c>
      <c r="R652" s="6" t="s">
        <v>3692</v>
      </c>
      <c r="S652" s="16">
        <f t="shared" si="66"/>
        <v>25000</v>
      </c>
      <c r="T652" s="6" t="s">
        <v>400</v>
      </c>
      <c r="U652" s="6" t="s">
        <v>2412</v>
      </c>
      <c r="V652" s="6" t="s">
        <v>2938</v>
      </c>
      <c r="W652" s="18">
        <v>45630</v>
      </c>
      <c r="X652" s="78">
        <v>0.47847222222222224</v>
      </c>
      <c r="Y652" s="132" t="s">
        <v>3002</v>
      </c>
      <c r="Z652" s="132" t="s">
        <v>579</v>
      </c>
      <c r="AA652" s="132" t="s">
        <v>580</v>
      </c>
      <c r="AB652" s="132">
        <v>992200094</v>
      </c>
      <c r="AC652" s="5">
        <f t="shared" si="65"/>
        <v>2</v>
      </c>
      <c r="AD652" s="17">
        <f t="shared" ref="AD652:AD715" si="71">IF(AC652&lt;=0, "ERROR EN DÍA DE SALIDA",
    IF(AC652="", "",
        IF(OR(J652="1X40 RF VACIO", J652="1X40 DRY VACIO"),
            IF(L652="CUSTODIA",
                IF(AC652&lt;=5, 25000,
                    IF(AC652&gt;5, IF(AC652&lt;=8, 25000 + 2000*(AC652 - 5), 31000 + 5000*(AC652-8)), "")
                ),
                IF(OR(L652="TRASPASO",L652="MOVIMIENTO"), 18000, "")
            ),
            IF(OR(J652="1X20 RF VACIO", J652="1X20 DRY VACIO", J652="ISOTANK"),
                IF(L652="CUSTODIA",
                    IF(AC652&lt;=5, 18000,
                        IF(AC652&gt;5, IF(AC652&lt;=8, 18000 + 2000*(AC652 - 5), 24000 + 5000*(AC652-8)), "")
                    ),
                    IF(OR(L652="TRASPASO",L652="MOVIMIENTO"), 15000, "Error en tipo de acción")
                ),
                IF(AND(OR(J652="PALLET", J652="CAJON"), L652="CUSTODIA", AC652&lt;=5),
                    IF(M652="SI (XL)", 7000*K652,
                        IF(M652="SI (XXL)", 9000*K652, 5000*K652)
                    ),
                    IF(AND(OR(J652="PALLET", J652="CAJON"), L652="CUSTODIA", AC652&gt;5),
                        IF(M652="SI (XL)", (7000 + 1000*(AC652 - 5))*K652,
                            IF(M652="SI (XXL)", (9000 + 1000*(AC652 - 5))*K652, (5000 + 1000*(AC652 - 5))*K652)
                        ),
                        IF(AND(OR(J652="PALLET", J652="CAJON"),OR(L652="TRASPASO",L652="MOVIMIENTO")),
                            IF(M652="SI (XL)", 5000*K652,
                                IF(M652="SI (XXL)", 7000*K652, 3500*K652)
                            ),
                            ""
                        )
                    )
                )
            )
        )
    )
)</f>
        <v>25000</v>
      </c>
      <c r="AE652" s="6" t="s">
        <v>6</v>
      </c>
      <c r="AF652" s="17" t="str">
        <f t="shared" si="70"/>
        <v>NO APLICA</v>
      </c>
      <c r="AG652" s="6" t="s">
        <v>400</v>
      </c>
      <c r="AH652" s="39"/>
      <c r="AI652" s="22" t="s">
        <v>558</v>
      </c>
      <c r="AJ652" s="174"/>
    </row>
    <row r="653" spans="1:36" ht="15.45" customHeight="1">
      <c r="A653" s="170">
        <v>56899</v>
      </c>
      <c r="B653" s="8" t="s">
        <v>320</v>
      </c>
      <c r="C653" s="5" t="s">
        <v>321</v>
      </c>
      <c r="D653" s="39" t="s">
        <v>1915</v>
      </c>
      <c r="E653" s="6" t="s">
        <v>1916</v>
      </c>
      <c r="F653" s="6" t="s">
        <v>1917</v>
      </c>
      <c r="G653" s="6">
        <v>922001083</v>
      </c>
      <c r="H653" s="18">
        <v>45629</v>
      </c>
      <c r="I653" s="21">
        <v>0.59444444444444444</v>
      </c>
      <c r="J653" s="6" t="s">
        <v>373</v>
      </c>
      <c r="K653" s="15">
        <v>1</v>
      </c>
      <c r="L653" s="6" t="s">
        <v>398</v>
      </c>
      <c r="M653" s="6" t="s">
        <v>6</v>
      </c>
      <c r="N653" s="6" t="b">
        <f t="shared" si="69"/>
        <v>0</v>
      </c>
      <c r="O653" s="6" t="s">
        <v>3693</v>
      </c>
      <c r="P653" s="6">
        <v>100808393</v>
      </c>
      <c r="Q653" s="6" t="s">
        <v>6</v>
      </c>
      <c r="R653" s="6" t="s">
        <v>3694</v>
      </c>
      <c r="S653" s="16">
        <f t="shared" si="66"/>
        <v>25000</v>
      </c>
      <c r="T653" s="6" t="s">
        <v>400</v>
      </c>
      <c r="U653" s="6" t="s">
        <v>940</v>
      </c>
      <c r="V653" s="6" t="s">
        <v>3104</v>
      </c>
      <c r="W653" s="18">
        <v>45643</v>
      </c>
      <c r="X653" s="97">
        <v>0.47986111111111113</v>
      </c>
      <c r="Y653" s="156" t="s">
        <v>2040</v>
      </c>
      <c r="Z653" s="156" t="s">
        <v>3695</v>
      </c>
      <c r="AA653" s="156" t="s">
        <v>643</v>
      </c>
      <c r="AB653" s="156">
        <v>997786062</v>
      </c>
      <c r="AC653" s="107">
        <f t="shared" si="65"/>
        <v>15</v>
      </c>
      <c r="AD653" s="23">
        <f t="shared" si="71"/>
        <v>66000</v>
      </c>
      <c r="AE653" s="23" t="s">
        <v>6</v>
      </c>
      <c r="AF653" s="17" t="str">
        <f t="shared" si="70"/>
        <v>NO APLICA</v>
      </c>
      <c r="AG653" s="6" t="s">
        <v>400</v>
      </c>
      <c r="AH653" s="39"/>
      <c r="AI653" s="22" t="s">
        <v>558</v>
      </c>
      <c r="AJ653" s="174"/>
    </row>
    <row r="654" spans="1:36" ht="15.45" customHeight="1">
      <c r="A654" s="170">
        <v>56900</v>
      </c>
      <c r="B654" s="8" t="s">
        <v>320</v>
      </c>
      <c r="C654" s="5" t="s">
        <v>321</v>
      </c>
      <c r="D654" s="45" t="s">
        <v>2208</v>
      </c>
      <c r="E654" s="27" t="s">
        <v>2209</v>
      </c>
      <c r="F654" s="27" t="s">
        <v>2210</v>
      </c>
      <c r="G654" s="27">
        <v>994454750</v>
      </c>
      <c r="H654" s="18">
        <v>45629</v>
      </c>
      <c r="I654" s="21">
        <v>0.61319444444444449</v>
      </c>
      <c r="J654" s="6" t="s">
        <v>373</v>
      </c>
      <c r="K654" s="15">
        <v>1</v>
      </c>
      <c r="L654" s="6" t="s">
        <v>398</v>
      </c>
      <c r="M654" s="6" t="s">
        <v>6</v>
      </c>
      <c r="N654" s="6" t="b">
        <f t="shared" si="69"/>
        <v>0</v>
      </c>
      <c r="O654" s="6" t="s">
        <v>3696</v>
      </c>
      <c r="P654" s="6">
        <v>100808403</v>
      </c>
      <c r="Q654" s="6" t="s">
        <v>6</v>
      </c>
      <c r="R654" s="6" t="s">
        <v>3697</v>
      </c>
      <c r="S654" s="16">
        <f t="shared" si="66"/>
        <v>25000</v>
      </c>
      <c r="T654" s="6" t="s">
        <v>400</v>
      </c>
      <c r="U654" s="6" t="s">
        <v>940</v>
      </c>
      <c r="V654" s="6" t="s">
        <v>3068</v>
      </c>
      <c r="W654" s="18">
        <v>45643</v>
      </c>
      <c r="X654" s="97">
        <v>0.44583333333333336</v>
      </c>
      <c r="Y654" s="123" t="s">
        <v>3193</v>
      </c>
      <c r="Z654" s="122" t="s">
        <v>3688</v>
      </c>
      <c r="AA654" s="122" t="s">
        <v>2578</v>
      </c>
      <c r="AB654" s="122">
        <v>991266126</v>
      </c>
      <c r="AC654" s="107">
        <f t="shared" si="65"/>
        <v>15</v>
      </c>
      <c r="AD654" s="23">
        <f t="shared" si="71"/>
        <v>66000</v>
      </c>
      <c r="AE654" s="23" t="s">
        <v>6</v>
      </c>
      <c r="AF654" s="17" t="str">
        <f t="shared" si="70"/>
        <v>NO APLICA</v>
      </c>
      <c r="AG654" s="6" t="s">
        <v>400</v>
      </c>
      <c r="AH654" s="39"/>
      <c r="AI654" s="22" t="s">
        <v>558</v>
      </c>
      <c r="AJ654" s="174"/>
    </row>
    <row r="655" spans="1:36" ht="15.45" customHeight="1">
      <c r="A655" s="170">
        <v>56901</v>
      </c>
      <c r="B655" s="8" t="s">
        <v>320</v>
      </c>
      <c r="C655" s="5" t="s">
        <v>321</v>
      </c>
      <c r="D655" s="39" t="s">
        <v>3698</v>
      </c>
      <c r="E655" s="6">
        <v>9555978</v>
      </c>
      <c r="F655" s="6" t="s">
        <v>3699</v>
      </c>
      <c r="G655" s="6">
        <v>949321186</v>
      </c>
      <c r="H655" s="18">
        <v>45629</v>
      </c>
      <c r="I655" s="21">
        <v>0.62638888888888888</v>
      </c>
      <c r="J655" s="6" t="s">
        <v>373</v>
      </c>
      <c r="K655" s="15">
        <v>1</v>
      </c>
      <c r="L655" s="6" t="s">
        <v>398</v>
      </c>
      <c r="M655" s="6" t="s">
        <v>6</v>
      </c>
      <c r="N655" s="6" t="b">
        <f t="shared" si="69"/>
        <v>0</v>
      </c>
      <c r="O655" s="6" t="s">
        <v>3700</v>
      </c>
      <c r="P655" s="6">
        <v>100808429</v>
      </c>
      <c r="Q655" s="6" t="s">
        <v>6</v>
      </c>
      <c r="R655" s="6" t="s">
        <v>3701</v>
      </c>
      <c r="S655" s="16">
        <f t="shared" si="66"/>
        <v>25000</v>
      </c>
      <c r="T655" s="6" t="s">
        <v>400</v>
      </c>
      <c r="U655" s="6" t="s">
        <v>759</v>
      </c>
      <c r="V655" s="6" t="s">
        <v>2971</v>
      </c>
      <c r="W655" s="18">
        <v>45643</v>
      </c>
      <c r="X655" s="78">
        <v>0.97430555555555554</v>
      </c>
      <c r="Y655" s="8" t="s">
        <v>3702</v>
      </c>
      <c r="Z655" s="8" t="s">
        <v>3703</v>
      </c>
      <c r="AA655" s="8" t="s">
        <v>3138</v>
      </c>
      <c r="AB655" s="8">
        <v>959084095</v>
      </c>
      <c r="AC655" s="6">
        <f t="shared" si="65"/>
        <v>15</v>
      </c>
      <c r="AD655" s="23">
        <f t="shared" si="71"/>
        <v>66000</v>
      </c>
      <c r="AE655" s="23" t="s">
        <v>6</v>
      </c>
      <c r="AF655" s="17" t="str">
        <f t="shared" si="70"/>
        <v>NO APLICA</v>
      </c>
      <c r="AG655" s="6" t="s">
        <v>400</v>
      </c>
      <c r="AH655" s="39"/>
      <c r="AI655" s="22" t="s">
        <v>558</v>
      </c>
      <c r="AJ655" s="174"/>
    </row>
    <row r="656" spans="1:36" ht="15.45" customHeight="1">
      <c r="A656" s="170">
        <v>56902</v>
      </c>
      <c r="B656" s="8" t="s">
        <v>320</v>
      </c>
      <c r="C656" s="5" t="s">
        <v>321</v>
      </c>
      <c r="D656" s="48" t="s">
        <v>3367</v>
      </c>
      <c r="E656" s="25" t="s">
        <v>3368</v>
      </c>
      <c r="F656" s="24" t="s">
        <v>3369</v>
      </c>
      <c r="G656" s="24">
        <v>937300568</v>
      </c>
      <c r="H656" s="18">
        <v>45629</v>
      </c>
      <c r="I656" s="21">
        <v>0.62986111111111109</v>
      </c>
      <c r="J656" s="6" t="s">
        <v>373</v>
      </c>
      <c r="K656" s="15">
        <v>1</v>
      </c>
      <c r="L656" s="6" t="s">
        <v>398</v>
      </c>
      <c r="M656" s="6" t="s">
        <v>6</v>
      </c>
      <c r="N656" s="6" t="b">
        <f t="shared" si="69"/>
        <v>0</v>
      </c>
      <c r="O656" s="6" t="s">
        <v>3704</v>
      </c>
      <c r="P656" s="6">
        <v>100808435</v>
      </c>
      <c r="Q656" s="6" t="s">
        <v>6</v>
      </c>
      <c r="R656" s="6" t="s">
        <v>3705</v>
      </c>
      <c r="S656" s="16">
        <f t="shared" si="66"/>
        <v>25000</v>
      </c>
      <c r="T656" s="6" t="s">
        <v>400</v>
      </c>
      <c r="U656" s="6" t="s">
        <v>732</v>
      </c>
      <c r="V656" s="6" t="s">
        <v>3435</v>
      </c>
      <c r="W656" s="18">
        <v>45643</v>
      </c>
      <c r="X656" s="78">
        <v>0.94236111111111109</v>
      </c>
      <c r="Y656" s="8" t="s">
        <v>3142</v>
      </c>
      <c r="Z656" s="8" t="s">
        <v>727</v>
      </c>
      <c r="AA656" s="8" t="s">
        <v>728</v>
      </c>
      <c r="AB656" s="8">
        <v>992376903</v>
      </c>
      <c r="AC656" s="6">
        <f t="shared" si="65"/>
        <v>15</v>
      </c>
      <c r="AD656" s="23">
        <f t="shared" si="71"/>
        <v>66000</v>
      </c>
      <c r="AE656" s="23" t="s">
        <v>6</v>
      </c>
      <c r="AF656" s="17" t="str">
        <f t="shared" si="70"/>
        <v>NO APLICA</v>
      </c>
      <c r="AG656" s="6"/>
      <c r="AH656" s="39"/>
      <c r="AI656" s="22" t="s">
        <v>558</v>
      </c>
      <c r="AJ656" s="174"/>
    </row>
    <row r="657" spans="1:36" ht="15.45" customHeight="1">
      <c r="A657" s="170">
        <v>56903</v>
      </c>
      <c r="B657" s="8" t="s">
        <v>320</v>
      </c>
      <c r="C657" s="5" t="s">
        <v>321</v>
      </c>
      <c r="D657" s="45" t="s">
        <v>1957</v>
      </c>
      <c r="E657" s="27" t="s">
        <v>1958</v>
      </c>
      <c r="F657" s="27" t="s">
        <v>1959</v>
      </c>
      <c r="G657" s="27">
        <v>964882975</v>
      </c>
      <c r="H657" s="18">
        <v>45629</v>
      </c>
      <c r="I657" s="21">
        <v>0.63541666666666663</v>
      </c>
      <c r="J657" s="6" t="s">
        <v>373</v>
      </c>
      <c r="K657" s="15">
        <v>1</v>
      </c>
      <c r="L657" s="6" t="s">
        <v>398</v>
      </c>
      <c r="M657" s="6" t="s">
        <v>6</v>
      </c>
      <c r="N657" s="6" t="b">
        <f t="shared" si="69"/>
        <v>0</v>
      </c>
      <c r="O657" s="6" t="s">
        <v>3706</v>
      </c>
      <c r="P657" s="6">
        <v>100808428</v>
      </c>
      <c r="Q657" s="6" t="s">
        <v>6</v>
      </c>
      <c r="R657" s="6" t="s">
        <v>3707</v>
      </c>
      <c r="S657" s="16">
        <f t="shared" si="66"/>
        <v>25000</v>
      </c>
      <c r="T657" s="6" t="s">
        <v>400</v>
      </c>
      <c r="U657" s="6" t="s">
        <v>547</v>
      </c>
      <c r="V657" s="6" t="s">
        <v>3238</v>
      </c>
      <c r="W657" s="6"/>
      <c r="X657" s="78"/>
      <c r="Y657" s="74" t="s">
        <v>3146</v>
      </c>
      <c r="Z657" s="74" t="s">
        <v>3708</v>
      </c>
      <c r="AA657" s="74" t="s">
        <v>748</v>
      </c>
      <c r="AB657" s="74">
        <v>993623791</v>
      </c>
      <c r="AC657" s="6" t="str">
        <f t="shared" si="65"/>
        <v/>
      </c>
      <c r="AD657" s="23" t="str">
        <f t="shared" si="71"/>
        <v/>
      </c>
      <c r="AE657" s="23"/>
      <c r="AF657" s="17" t="str">
        <f t="shared" si="70"/>
        <v/>
      </c>
      <c r="AG657" s="6"/>
      <c r="AH657" s="39"/>
      <c r="AI657" s="22" t="s">
        <v>558</v>
      </c>
      <c r="AJ657" s="174"/>
    </row>
    <row r="658" spans="1:36" ht="15.45" customHeight="1">
      <c r="A658" s="170">
        <v>56904</v>
      </c>
      <c r="B658" s="7" t="s">
        <v>165</v>
      </c>
      <c r="C658" s="4" t="s">
        <v>166</v>
      </c>
      <c r="D658" s="39" t="s">
        <v>3709</v>
      </c>
      <c r="E658" s="6" t="s">
        <v>3710</v>
      </c>
      <c r="F658" s="6" t="s">
        <v>3711</v>
      </c>
      <c r="G658" s="6">
        <v>964532664</v>
      </c>
      <c r="H658" s="18">
        <v>45629</v>
      </c>
      <c r="I658" s="21">
        <v>0.66180555555555554</v>
      </c>
      <c r="J658" s="6" t="s">
        <v>373</v>
      </c>
      <c r="K658" s="15">
        <v>1</v>
      </c>
      <c r="L658" s="6" t="s">
        <v>398</v>
      </c>
      <c r="M658" s="6" t="s">
        <v>6</v>
      </c>
      <c r="N658" s="6" t="b">
        <f t="shared" si="69"/>
        <v>0</v>
      </c>
      <c r="O658" s="6" t="s">
        <v>3712</v>
      </c>
      <c r="P658" s="6">
        <v>1226804</v>
      </c>
      <c r="Q658" s="6" t="s">
        <v>6</v>
      </c>
      <c r="R658" s="6" t="s">
        <v>3713</v>
      </c>
      <c r="S658" s="16">
        <f t="shared" si="66"/>
        <v>25000</v>
      </c>
      <c r="T658" s="6" t="s">
        <v>400</v>
      </c>
      <c r="U658" s="6" t="s">
        <v>2005</v>
      </c>
      <c r="V658" s="6" t="s">
        <v>2796</v>
      </c>
      <c r="W658" s="18">
        <v>45630</v>
      </c>
      <c r="X658" s="78">
        <v>1.9444444444444445E-2</v>
      </c>
      <c r="Y658" s="6" t="s">
        <v>2362</v>
      </c>
      <c r="Z658" s="6" t="s">
        <v>2363</v>
      </c>
      <c r="AA658" s="6" t="s">
        <v>1447</v>
      </c>
      <c r="AB658" s="6">
        <v>992336047</v>
      </c>
      <c r="AC658" s="5">
        <f t="shared" si="65"/>
        <v>2</v>
      </c>
      <c r="AD658" s="17">
        <f t="shared" si="71"/>
        <v>25000</v>
      </c>
      <c r="AE658" s="6" t="s">
        <v>6</v>
      </c>
      <c r="AF658" s="17" t="str">
        <f t="shared" si="70"/>
        <v>NO APLICA</v>
      </c>
      <c r="AG658" s="6" t="s">
        <v>400</v>
      </c>
      <c r="AH658" s="39"/>
      <c r="AI658" s="22" t="s">
        <v>3287</v>
      </c>
      <c r="AJ658" s="174"/>
    </row>
    <row r="659" spans="1:36" ht="15.45" customHeight="1">
      <c r="A659" s="170">
        <v>56905</v>
      </c>
      <c r="B659" s="7" t="s">
        <v>181</v>
      </c>
      <c r="C659" s="4" t="s">
        <v>182</v>
      </c>
      <c r="D659" s="48" t="s">
        <v>507</v>
      </c>
      <c r="E659" s="25" t="s">
        <v>508</v>
      </c>
      <c r="F659" s="24" t="s">
        <v>509</v>
      </c>
      <c r="G659" s="24">
        <v>997062936</v>
      </c>
      <c r="H659" s="18">
        <v>45629</v>
      </c>
      <c r="I659" s="21">
        <v>0.66527777777777775</v>
      </c>
      <c r="J659" s="6" t="s">
        <v>373</v>
      </c>
      <c r="K659" s="15">
        <v>1</v>
      </c>
      <c r="L659" s="6" t="s">
        <v>398</v>
      </c>
      <c r="M659" s="6" t="s">
        <v>6</v>
      </c>
      <c r="N659" s="6" t="b">
        <f t="shared" si="69"/>
        <v>0</v>
      </c>
      <c r="O659" s="6" t="s">
        <v>3714</v>
      </c>
      <c r="P659" s="6">
        <v>24794220</v>
      </c>
      <c r="Q659" s="6" t="s">
        <v>6</v>
      </c>
      <c r="R659" s="6" t="s">
        <v>3715</v>
      </c>
      <c r="S659" s="16">
        <f t="shared" si="66"/>
        <v>25000</v>
      </c>
      <c r="T659" s="6" t="s">
        <v>400</v>
      </c>
      <c r="U659" s="6" t="s">
        <v>2005</v>
      </c>
      <c r="V659" s="6" t="s">
        <v>3296</v>
      </c>
      <c r="W659" s="18">
        <v>45629</v>
      </c>
      <c r="X659" s="78">
        <v>0.96111111111111114</v>
      </c>
      <c r="Y659" s="6" t="s">
        <v>3716</v>
      </c>
      <c r="Z659" s="6" t="s">
        <v>3717</v>
      </c>
      <c r="AA659" s="6" t="s">
        <v>3718</v>
      </c>
      <c r="AB659" s="6">
        <v>78984049</v>
      </c>
      <c r="AC659" s="7">
        <f t="shared" si="65"/>
        <v>1</v>
      </c>
      <c r="AD659" s="7">
        <f t="shared" si="71"/>
        <v>25000</v>
      </c>
      <c r="AE659" s="7" t="s">
        <v>9</v>
      </c>
      <c r="AF659" s="7">
        <f t="shared" si="70"/>
        <v>29750</v>
      </c>
      <c r="AG659" s="7" t="s">
        <v>1874</v>
      </c>
      <c r="AH659" s="7" t="s">
        <v>3719</v>
      </c>
      <c r="AI659" s="44" t="s">
        <v>2858</v>
      </c>
      <c r="AJ659" s="174"/>
    </row>
    <row r="660" spans="1:36" ht="15.45" customHeight="1">
      <c r="A660" s="170">
        <v>56906</v>
      </c>
      <c r="B660" s="8" t="s">
        <v>320</v>
      </c>
      <c r="C660" s="5" t="s">
        <v>321</v>
      </c>
      <c r="D660" s="48" t="s">
        <v>673</v>
      </c>
      <c r="E660" s="25" t="s">
        <v>674</v>
      </c>
      <c r="F660" s="24" t="s">
        <v>675</v>
      </c>
      <c r="G660" s="24">
        <v>992654499</v>
      </c>
      <c r="H660" s="18">
        <v>45629</v>
      </c>
      <c r="I660" s="21">
        <v>0.66666666666666663</v>
      </c>
      <c r="J660" s="6" t="s">
        <v>373</v>
      </c>
      <c r="K660" s="15">
        <v>1</v>
      </c>
      <c r="L660" s="6" t="s">
        <v>398</v>
      </c>
      <c r="M660" s="6" t="s">
        <v>6</v>
      </c>
      <c r="N660" s="6" t="b">
        <f t="shared" si="69"/>
        <v>0</v>
      </c>
      <c r="O660" s="6" t="s">
        <v>3720</v>
      </c>
      <c r="P660" s="6">
        <v>100808532</v>
      </c>
      <c r="Q660" s="6" t="s">
        <v>6</v>
      </c>
      <c r="R660" s="6" t="s">
        <v>3721</v>
      </c>
      <c r="S660" s="16">
        <f t="shared" si="66"/>
        <v>25000</v>
      </c>
      <c r="T660" s="6" t="s">
        <v>400</v>
      </c>
      <c r="U660" s="6" t="s">
        <v>2069</v>
      </c>
      <c r="V660" s="6" t="s">
        <v>2971</v>
      </c>
      <c r="W660" s="18">
        <v>45642</v>
      </c>
      <c r="X660" s="78">
        <v>0.53749999999999998</v>
      </c>
      <c r="Y660" s="39" t="s">
        <v>641</v>
      </c>
      <c r="Z660" s="6" t="s">
        <v>642</v>
      </c>
      <c r="AA660" s="6" t="s">
        <v>643</v>
      </c>
      <c r="AB660" s="6">
        <v>974979000</v>
      </c>
      <c r="AC660" s="6">
        <f t="shared" si="65"/>
        <v>14</v>
      </c>
      <c r="AD660" s="23">
        <f t="shared" si="71"/>
        <v>61000</v>
      </c>
      <c r="AE660" s="23" t="s">
        <v>6</v>
      </c>
      <c r="AF660" s="17" t="str">
        <f t="shared" si="70"/>
        <v>NO APLICA</v>
      </c>
      <c r="AG660" s="6" t="s">
        <v>400</v>
      </c>
      <c r="AH660" s="39"/>
      <c r="AI660" s="22" t="s">
        <v>558</v>
      </c>
      <c r="AJ660" s="174"/>
    </row>
    <row r="661" spans="1:36" ht="15.45" customHeight="1">
      <c r="A661" s="170">
        <v>56907</v>
      </c>
      <c r="B661" s="43" t="s">
        <v>191</v>
      </c>
      <c r="C661" s="8" t="s">
        <v>192</v>
      </c>
      <c r="D661" s="39" t="s">
        <v>3255</v>
      </c>
      <c r="E661" s="6" t="s">
        <v>3256</v>
      </c>
      <c r="F661" s="6" t="s">
        <v>3257</v>
      </c>
      <c r="G661" s="6">
        <v>939549686</v>
      </c>
      <c r="H661" s="18">
        <v>45629</v>
      </c>
      <c r="I661" s="21">
        <v>0.67222222222222228</v>
      </c>
      <c r="J661" s="6" t="s">
        <v>373</v>
      </c>
      <c r="K661" s="15">
        <v>1</v>
      </c>
      <c r="L661" s="6" t="s">
        <v>398</v>
      </c>
      <c r="M661" s="6" t="s">
        <v>6</v>
      </c>
      <c r="N661" s="6" t="b">
        <f t="shared" si="69"/>
        <v>0</v>
      </c>
      <c r="O661" s="6" t="s">
        <v>3722</v>
      </c>
      <c r="P661" s="6">
        <v>24793728</v>
      </c>
      <c r="Q661" s="6" t="s">
        <v>6</v>
      </c>
      <c r="R661" s="6" t="s">
        <v>3723</v>
      </c>
      <c r="S661" s="16">
        <f t="shared" si="66"/>
        <v>25000</v>
      </c>
      <c r="T661" s="6" t="s">
        <v>400</v>
      </c>
      <c r="U661" s="6" t="s">
        <v>2005</v>
      </c>
      <c r="V661" s="6" t="s">
        <v>2874</v>
      </c>
      <c r="W661" s="18">
        <v>45630</v>
      </c>
      <c r="X661" s="78">
        <v>7.2222222222222215E-2</v>
      </c>
      <c r="Y661" s="6" t="s">
        <v>3215</v>
      </c>
      <c r="Z661" s="6" t="s">
        <v>3216</v>
      </c>
      <c r="AA661" s="6" t="s">
        <v>3217</v>
      </c>
      <c r="AB661" s="6" t="s">
        <v>3724</v>
      </c>
      <c r="AC661" s="5">
        <f t="shared" si="65"/>
        <v>2</v>
      </c>
      <c r="AD661" s="17">
        <f t="shared" si="71"/>
        <v>25000</v>
      </c>
      <c r="AE661" s="6" t="s">
        <v>6</v>
      </c>
      <c r="AF661" s="17" t="str">
        <f t="shared" si="70"/>
        <v>NO APLICA</v>
      </c>
      <c r="AG661" s="6" t="s">
        <v>1874</v>
      </c>
      <c r="AH661" s="39" t="s">
        <v>3725</v>
      </c>
      <c r="AI661" s="22" t="s">
        <v>2883</v>
      </c>
      <c r="AJ661" s="174"/>
    </row>
    <row r="662" spans="1:36" ht="15.45" customHeight="1">
      <c r="A662" s="170">
        <v>56908</v>
      </c>
      <c r="B662" s="8" t="s">
        <v>320</v>
      </c>
      <c r="C662" s="5" t="s">
        <v>321</v>
      </c>
      <c r="D662" s="48" t="s">
        <v>2811</v>
      </c>
      <c r="E662" s="24" t="s">
        <v>709</v>
      </c>
      <c r="F662" s="26" t="s">
        <v>710</v>
      </c>
      <c r="G662" s="24">
        <v>987744411</v>
      </c>
      <c r="H662" s="18">
        <v>45629</v>
      </c>
      <c r="I662" s="21">
        <v>0.72361111111111109</v>
      </c>
      <c r="J662" s="6" t="s">
        <v>373</v>
      </c>
      <c r="K662" s="15">
        <v>1</v>
      </c>
      <c r="L662" s="6" t="s">
        <v>398</v>
      </c>
      <c r="M662" s="6" t="s">
        <v>6</v>
      </c>
      <c r="N662" s="6" t="b">
        <f t="shared" si="69"/>
        <v>0</v>
      </c>
      <c r="O662" s="6" t="s">
        <v>3726</v>
      </c>
      <c r="P662" s="6">
        <v>24794476</v>
      </c>
      <c r="Q662" s="6" t="s">
        <v>6</v>
      </c>
      <c r="R662" s="6" t="s">
        <v>3727</v>
      </c>
      <c r="S662" s="16">
        <f t="shared" si="66"/>
        <v>25000</v>
      </c>
      <c r="T662" s="6" t="s">
        <v>400</v>
      </c>
      <c r="U662" s="6" t="s">
        <v>2005</v>
      </c>
      <c r="V662" s="6" t="s">
        <v>3728</v>
      </c>
      <c r="W662" s="18">
        <v>45629</v>
      </c>
      <c r="X662" s="78">
        <v>0.96250000000000002</v>
      </c>
      <c r="Y662" s="6" t="s">
        <v>3057</v>
      </c>
      <c r="Z662" s="6" t="s">
        <v>715</v>
      </c>
      <c r="AA662" s="6" t="s">
        <v>2617</v>
      </c>
      <c r="AB662" s="6">
        <v>995307942</v>
      </c>
      <c r="AC662" s="5">
        <f t="shared" si="65"/>
        <v>1</v>
      </c>
      <c r="AD662" s="17">
        <f t="shared" si="71"/>
        <v>25000</v>
      </c>
      <c r="AE662" s="6" t="s">
        <v>6</v>
      </c>
      <c r="AF662" s="17" t="str">
        <f t="shared" si="70"/>
        <v>NO APLICA</v>
      </c>
      <c r="AG662" s="6" t="s">
        <v>400</v>
      </c>
      <c r="AH662" s="39"/>
      <c r="AI662" s="22" t="s">
        <v>558</v>
      </c>
      <c r="AJ662" s="174"/>
    </row>
    <row r="663" spans="1:36" ht="15.45" customHeight="1">
      <c r="A663" s="170">
        <v>56909</v>
      </c>
      <c r="B663" s="7" t="s">
        <v>14</v>
      </c>
      <c r="C663" s="4" t="s">
        <v>15</v>
      </c>
      <c r="D663" s="11" t="s">
        <v>14</v>
      </c>
      <c r="E663" s="24" t="s">
        <v>388</v>
      </c>
      <c r="F663" s="24" t="s">
        <v>530</v>
      </c>
      <c r="G663" s="24">
        <v>964638566</v>
      </c>
      <c r="H663" s="18">
        <v>45629</v>
      </c>
      <c r="I663" s="21">
        <v>0.76111111111111107</v>
      </c>
      <c r="J663" s="6" t="s">
        <v>1873</v>
      </c>
      <c r="K663" s="15">
        <v>4</v>
      </c>
      <c r="L663" s="6" t="s">
        <v>3399</v>
      </c>
      <c r="M663" s="6" t="s">
        <v>6</v>
      </c>
      <c r="N663" s="6" t="b">
        <f t="shared" si="69"/>
        <v>1</v>
      </c>
      <c r="O663" s="6" t="s">
        <v>527</v>
      </c>
      <c r="P663" s="6" t="s">
        <v>487</v>
      </c>
      <c r="Q663" s="6" t="s">
        <v>6</v>
      </c>
      <c r="R663" s="6" t="s">
        <v>488</v>
      </c>
      <c r="S663" s="16">
        <f t="shared" si="66"/>
        <v>14000</v>
      </c>
      <c r="T663" s="6" t="s">
        <v>400</v>
      </c>
      <c r="U663" s="6" t="s">
        <v>532</v>
      </c>
      <c r="V663" s="6" t="s">
        <v>490</v>
      </c>
      <c r="W663" s="18">
        <v>45629</v>
      </c>
      <c r="X663" s="78">
        <v>0.76180555555555551</v>
      </c>
      <c r="Y663" s="6" t="s">
        <v>3529</v>
      </c>
      <c r="Z663" s="6" t="s">
        <v>3530</v>
      </c>
      <c r="AA663" s="6" t="s">
        <v>3729</v>
      </c>
      <c r="AB663" s="6">
        <v>998374729</v>
      </c>
      <c r="AC663" s="5">
        <f t="shared" ref="AC663:AC701" si="72">IF(AND(W663&lt;&gt;"",H663&lt;&gt;"",ISNUMBER(W663-H663)),W663-H663+1,"")</f>
        <v>1</v>
      </c>
      <c r="AD663" s="17">
        <f t="shared" si="71"/>
        <v>14000</v>
      </c>
      <c r="AE663" s="6" t="s">
        <v>6</v>
      </c>
      <c r="AF663" s="17" t="str">
        <f t="shared" si="70"/>
        <v>NO APLICA</v>
      </c>
      <c r="AG663" s="6" t="s">
        <v>400</v>
      </c>
      <c r="AH663" s="39"/>
      <c r="AI663" s="22" t="s">
        <v>533</v>
      </c>
      <c r="AJ663" s="174"/>
    </row>
    <row r="664" spans="1:36" ht="15.45" customHeight="1">
      <c r="A664" s="170">
        <v>56910</v>
      </c>
      <c r="B664" s="7" t="s">
        <v>103</v>
      </c>
      <c r="C664" s="4" t="s">
        <v>104</v>
      </c>
      <c r="D664" s="48" t="s">
        <v>292</v>
      </c>
      <c r="E664" s="25" t="s">
        <v>3730</v>
      </c>
      <c r="F664" s="24" t="s">
        <v>3731</v>
      </c>
      <c r="G664" s="24">
        <v>988175716</v>
      </c>
      <c r="H664" s="18">
        <v>45629</v>
      </c>
      <c r="I664" s="21">
        <v>0.78333333333333333</v>
      </c>
      <c r="J664" s="6" t="s">
        <v>373</v>
      </c>
      <c r="K664" s="15">
        <v>1</v>
      </c>
      <c r="L664" s="6" t="s">
        <v>398</v>
      </c>
      <c r="M664" s="6" t="s">
        <v>6</v>
      </c>
      <c r="N664" s="6" t="b">
        <f t="shared" si="69"/>
        <v>0</v>
      </c>
      <c r="O664" s="6" t="s">
        <v>3732</v>
      </c>
      <c r="P664" s="6">
        <v>1227004</v>
      </c>
      <c r="Q664" s="6" t="s">
        <v>6</v>
      </c>
      <c r="R664" s="6" t="s">
        <v>3733</v>
      </c>
      <c r="S664" s="16">
        <f t="shared" si="66"/>
        <v>25000</v>
      </c>
      <c r="T664" s="6" t="s">
        <v>400</v>
      </c>
      <c r="U664" s="6" t="s">
        <v>528</v>
      </c>
      <c r="V664" s="6" t="s">
        <v>2900</v>
      </c>
      <c r="W664" s="18">
        <v>45631</v>
      </c>
      <c r="X664" s="78">
        <v>0.48125000000000001</v>
      </c>
      <c r="Y664" s="6" t="s">
        <v>3734</v>
      </c>
      <c r="Z664" s="6" t="s">
        <v>317</v>
      </c>
      <c r="AA664" s="6" t="s">
        <v>3735</v>
      </c>
      <c r="AB664" s="6">
        <v>974599785</v>
      </c>
      <c r="AC664" s="5">
        <f t="shared" si="72"/>
        <v>3</v>
      </c>
      <c r="AD664" s="17">
        <f t="shared" si="71"/>
        <v>25000</v>
      </c>
      <c r="AE664" s="6" t="s">
        <v>6</v>
      </c>
      <c r="AF664" s="17" t="str">
        <f t="shared" si="70"/>
        <v>NO APLICA</v>
      </c>
      <c r="AG664" s="6" t="s">
        <v>1874</v>
      </c>
      <c r="AH664" s="39" t="s">
        <v>3736</v>
      </c>
      <c r="AI664" s="22" t="s">
        <v>3737</v>
      </c>
      <c r="AJ664" s="174"/>
    </row>
    <row r="665" spans="1:36" ht="15.45" customHeight="1">
      <c r="A665" s="170">
        <v>56911</v>
      </c>
      <c r="B665" s="39" t="s">
        <v>3738</v>
      </c>
      <c r="C665" s="6"/>
      <c r="D665" s="39" t="s">
        <v>647</v>
      </c>
      <c r="E665" s="6" t="s">
        <v>648</v>
      </c>
      <c r="F665" s="6" t="s">
        <v>649</v>
      </c>
      <c r="G665" s="6">
        <v>968566439</v>
      </c>
      <c r="H665" s="18">
        <v>45629</v>
      </c>
      <c r="I665" s="21">
        <v>0.84166666666666667</v>
      </c>
      <c r="J665" s="6" t="s">
        <v>373</v>
      </c>
      <c r="K665" s="15">
        <v>1</v>
      </c>
      <c r="L665" s="6" t="s">
        <v>398</v>
      </c>
      <c r="M665" s="6" t="s">
        <v>6</v>
      </c>
      <c r="N665" s="6" t="b">
        <f t="shared" si="69"/>
        <v>0</v>
      </c>
      <c r="O665" s="6" t="s">
        <v>3739</v>
      </c>
      <c r="P665" s="6">
        <v>24794738</v>
      </c>
      <c r="Q665" s="6" t="s">
        <v>6</v>
      </c>
      <c r="R665" s="6" t="s">
        <v>3740</v>
      </c>
      <c r="S665" s="16">
        <f t="shared" si="66"/>
        <v>25000</v>
      </c>
      <c r="T665" s="6" t="s">
        <v>400</v>
      </c>
      <c r="U665" s="6" t="s">
        <v>759</v>
      </c>
      <c r="V665" s="6" t="s">
        <v>490</v>
      </c>
      <c r="W665" s="18">
        <v>45630</v>
      </c>
      <c r="X665" s="78">
        <v>5.5555555555555558E-3</v>
      </c>
      <c r="Y665" s="6" t="s">
        <v>3741</v>
      </c>
      <c r="Z665" s="6" t="s">
        <v>3742</v>
      </c>
      <c r="AA665" s="6" t="s">
        <v>3743</v>
      </c>
      <c r="AB665" s="6">
        <v>931875806</v>
      </c>
      <c r="AC665" s="5">
        <f t="shared" si="72"/>
        <v>2</v>
      </c>
      <c r="AD665" s="17">
        <f t="shared" si="71"/>
        <v>25000</v>
      </c>
      <c r="AE665" s="6" t="s">
        <v>6</v>
      </c>
      <c r="AF665" s="17" t="str">
        <f t="shared" si="70"/>
        <v>NO APLICA</v>
      </c>
      <c r="AG665" s="6" t="s">
        <v>1874</v>
      </c>
      <c r="AH665" s="39" t="s">
        <v>3744</v>
      </c>
      <c r="AI665" s="22" t="s">
        <v>499</v>
      </c>
      <c r="AJ665" s="174"/>
    </row>
    <row r="666" spans="1:36" ht="15.45" customHeight="1">
      <c r="A666" s="170">
        <v>56912</v>
      </c>
      <c r="B666" s="7" t="s">
        <v>189</v>
      </c>
      <c r="C666" s="4" t="s">
        <v>190</v>
      </c>
      <c r="D666" s="11" t="s">
        <v>2131</v>
      </c>
      <c r="E666" s="24">
        <v>171408989</v>
      </c>
      <c r="F666" s="24" t="s">
        <v>2132</v>
      </c>
      <c r="G666" s="24">
        <v>956632973</v>
      </c>
      <c r="H666" s="18">
        <v>45629</v>
      </c>
      <c r="I666" s="21">
        <v>0.8569444444444444</v>
      </c>
      <c r="J666" s="6" t="s">
        <v>373</v>
      </c>
      <c r="K666" s="15">
        <v>1</v>
      </c>
      <c r="L666" s="6" t="s">
        <v>398</v>
      </c>
      <c r="M666" s="6" t="s">
        <v>6</v>
      </c>
      <c r="N666" s="6" t="b">
        <f t="shared" si="69"/>
        <v>0</v>
      </c>
      <c r="O666" s="6" t="s">
        <v>3745</v>
      </c>
      <c r="P666" s="6">
        <v>21093595</v>
      </c>
      <c r="Q666" s="6" t="s">
        <v>6</v>
      </c>
      <c r="R666" s="6" t="s">
        <v>3746</v>
      </c>
      <c r="S666" s="16">
        <f t="shared" si="66"/>
        <v>25000</v>
      </c>
      <c r="T666" s="6" t="s">
        <v>400</v>
      </c>
      <c r="U666" s="6" t="s">
        <v>1943</v>
      </c>
      <c r="V666" s="6" t="s">
        <v>490</v>
      </c>
      <c r="W666" s="18">
        <v>45630</v>
      </c>
      <c r="X666" s="78">
        <v>8.1944444444444445E-2</v>
      </c>
      <c r="Y666" s="6" t="s">
        <v>3747</v>
      </c>
      <c r="Z666" s="6" t="s">
        <v>3748</v>
      </c>
      <c r="AA666" s="6" t="s">
        <v>3749</v>
      </c>
      <c r="AB666" s="6">
        <v>993400942</v>
      </c>
      <c r="AC666" s="5">
        <f t="shared" si="72"/>
        <v>2</v>
      </c>
      <c r="AD666" s="17">
        <f t="shared" si="71"/>
        <v>25000</v>
      </c>
      <c r="AE666" s="6" t="s">
        <v>6</v>
      </c>
      <c r="AF666" s="17" t="str">
        <f t="shared" si="70"/>
        <v>NO APLICA</v>
      </c>
      <c r="AG666" s="6" t="s">
        <v>1874</v>
      </c>
      <c r="AH666" s="39" t="s">
        <v>3750</v>
      </c>
      <c r="AI666" s="22" t="s">
        <v>3652</v>
      </c>
      <c r="AJ666" s="174"/>
    </row>
    <row r="667" spans="1:36" ht="15.45" customHeight="1">
      <c r="A667" s="170">
        <v>56913</v>
      </c>
      <c r="B667" s="7" t="s">
        <v>339</v>
      </c>
      <c r="C667" s="4" t="s">
        <v>340</v>
      </c>
      <c r="D667" s="8" t="s">
        <v>2939</v>
      </c>
      <c r="E667" s="5" t="s">
        <v>2940</v>
      </c>
      <c r="F667" s="5" t="s">
        <v>2941</v>
      </c>
      <c r="G667" s="5">
        <v>938835786</v>
      </c>
      <c r="H667" s="18">
        <v>45629</v>
      </c>
      <c r="I667" s="21">
        <v>0.9868055555555556</v>
      </c>
      <c r="J667" s="6" t="s">
        <v>371</v>
      </c>
      <c r="K667" s="15">
        <v>1</v>
      </c>
      <c r="L667" s="6" t="s">
        <v>398</v>
      </c>
      <c r="M667" s="6" t="s">
        <v>6</v>
      </c>
      <c r="N667" s="6" t="b">
        <f t="shared" si="69"/>
        <v>0</v>
      </c>
      <c r="O667" s="6" t="s">
        <v>3751</v>
      </c>
      <c r="P667" s="6">
        <v>4453433</v>
      </c>
      <c r="Q667" s="6" t="s">
        <v>6</v>
      </c>
      <c r="R667" s="6" t="s">
        <v>488</v>
      </c>
      <c r="S667" s="16">
        <f t="shared" si="66"/>
        <v>25000</v>
      </c>
      <c r="T667" s="6" t="s">
        <v>400</v>
      </c>
      <c r="U667" s="6" t="s">
        <v>1962</v>
      </c>
      <c r="V667" s="6" t="s">
        <v>490</v>
      </c>
      <c r="W667" s="18">
        <v>45631</v>
      </c>
      <c r="X667" s="78">
        <v>0.67638888888888893</v>
      </c>
      <c r="Y667" s="6" t="s">
        <v>3073</v>
      </c>
      <c r="Z667" s="6" t="s">
        <v>2940</v>
      </c>
      <c r="AA667" s="6" t="s">
        <v>2941</v>
      </c>
      <c r="AB667" s="6">
        <v>938835786</v>
      </c>
      <c r="AC667" s="5">
        <f t="shared" si="72"/>
        <v>3</v>
      </c>
      <c r="AD667" s="17">
        <f t="shared" si="71"/>
        <v>25000</v>
      </c>
      <c r="AE667" s="6" t="s">
        <v>6</v>
      </c>
      <c r="AF667" s="17" t="str">
        <f t="shared" si="70"/>
        <v>NO APLICA</v>
      </c>
      <c r="AG667" s="6" t="s">
        <v>400</v>
      </c>
      <c r="AH667" s="39"/>
      <c r="AI667" s="22" t="s">
        <v>2797</v>
      </c>
      <c r="AJ667" s="174"/>
    </row>
    <row r="668" spans="1:36" ht="15.45" customHeight="1">
      <c r="A668" s="170">
        <v>56914</v>
      </c>
      <c r="B668" s="38" t="s">
        <v>284</v>
      </c>
      <c r="C668" s="8" t="s">
        <v>285</v>
      </c>
      <c r="D668" s="46" t="s">
        <v>635</v>
      </c>
      <c r="E668" s="28" t="s">
        <v>636</v>
      </c>
      <c r="F668" s="27" t="s">
        <v>637</v>
      </c>
      <c r="G668" s="27">
        <v>988364635</v>
      </c>
      <c r="H668" s="18">
        <v>45630</v>
      </c>
      <c r="I668" s="21">
        <v>0.49861111111111112</v>
      </c>
      <c r="J668" s="6" t="s">
        <v>373</v>
      </c>
      <c r="K668" s="15">
        <v>1</v>
      </c>
      <c r="L668" s="6" t="s">
        <v>398</v>
      </c>
      <c r="M668" s="6" t="s">
        <v>6</v>
      </c>
      <c r="N668" s="6" t="b">
        <f t="shared" si="69"/>
        <v>0</v>
      </c>
      <c r="O668" s="6" t="s">
        <v>3752</v>
      </c>
      <c r="P668" s="6">
        <v>24794933</v>
      </c>
      <c r="Q668" s="6" t="s">
        <v>6</v>
      </c>
      <c r="R668" s="6" t="s">
        <v>3753</v>
      </c>
      <c r="S668" s="16">
        <f t="shared" si="66"/>
        <v>25000</v>
      </c>
      <c r="T668" s="6" t="s">
        <v>400</v>
      </c>
      <c r="U668" s="6" t="s">
        <v>2100</v>
      </c>
      <c r="V668" s="6" t="s">
        <v>3754</v>
      </c>
      <c r="W668" s="18">
        <v>45634</v>
      </c>
      <c r="X668" s="78">
        <v>8.1250000000000003E-2</v>
      </c>
      <c r="Y668" s="6" t="s">
        <v>3755</v>
      </c>
      <c r="Z668" s="6" t="s">
        <v>3756</v>
      </c>
      <c r="AA668" s="6" t="s">
        <v>3757</v>
      </c>
      <c r="AB668" s="6">
        <v>945495110</v>
      </c>
      <c r="AC668" s="5">
        <f t="shared" si="72"/>
        <v>5</v>
      </c>
      <c r="AD668" s="17">
        <f t="shared" si="71"/>
        <v>25000</v>
      </c>
      <c r="AE668" s="6" t="s">
        <v>6</v>
      </c>
      <c r="AF668" s="17" t="str">
        <f t="shared" si="70"/>
        <v>NO APLICA</v>
      </c>
      <c r="AG668" s="6" t="s">
        <v>1874</v>
      </c>
      <c r="AH668" s="34" t="s">
        <v>3758</v>
      </c>
      <c r="AI668" s="22" t="s">
        <v>3759</v>
      </c>
      <c r="AJ668" s="174"/>
    </row>
    <row r="669" spans="1:36" ht="15.45" customHeight="1">
      <c r="A669" s="170">
        <v>56915</v>
      </c>
      <c r="B669" s="7" t="s">
        <v>284</v>
      </c>
      <c r="C669" s="4" t="s">
        <v>285</v>
      </c>
      <c r="D669" s="48" t="s">
        <v>1538</v>
      </c>
      <c r="E669" s="25">
        <v>17669495</v>
      </c>
      <c r="F669" s="24" t="s">
        <v>549</v>
      </c>
      <c r="G669" s="24">
        <v>933260605</v>
      </c>
      <c r="H669" s="18">
        <v>45630</v>
      </c>
      <c r="I669" s="21">
        <v>0.49930555555555556</v>
      </c>
      <c r="J669" s="6" t="s">
        <v>373</v>
      </c>
      <c r="K669" s="15">
        <v>1</v>
      </c>
      <c r="L669" s="6" t="s">
        <v>398</v>
      </c>
      <c r="M669" s="6" t="s">
        <v>6</v>
      </c>
      <c r="N669" s="6" t="b">
        <f t="shared" si="69"/>
        <v>0</v>
      </c>
      <c r="O669" s="6" t="s">
        <v>3760</v>
      </c>
      <c r="P669" s="6">
        <v>24794935</v>
      </c>
      <c r="Q669" s="6" t="s">
        <v>6</v>
      </c>
      <c r="R669" s="6" t="s">
        <v>3761</v>
      </c>
      <c r="S669" s="16">
        <f t="shared" si="66"/>
        <v>25000</v>
      </c>
      <c r="T669" s="6" t="s">
        <v>400</v>
      </c>
      <c r="U669" s="6" t="s">
        <v>2100</v>
      </c>
      <c r="V669" s="6" t="s">
        <v>3762</v>
      </c>
      <c r="W669" s="18">
        <v>45635</v>
      </c>
      <c r="X669" s="78">
        <v>1.0416666666666666E-2</v>
      </c>
      <c r="Y669" s="6" t="s">
        <v>1517</v>
      </c>
      <c r="Z669" s="6" t="s">
        <v>3763</v>
      </c>
      <c r="AA669" s="6" t="s">
        <v>3764</v>
      </c>
      <c r="AB669" s="6">
        <v>965966487</v>
      </c>
      <c r="AC669" s="5">
        <f t="shared" si="72"/>
        <v>6</v>
      </c>
      <c r="AD669" s="17">
        <f t="shared" si="71"/>
        <v>27000</v>
      </c>
      <c r="AE669" s="6" t="s">
        <v>6</v>
      </c>
      <c r="AF669" s="17" t="str">
        <f t="shared" si="70"/>
        <v>NO APLICA</v>
      </c>
      <c r="AG669" s="6" t="s">
        <v>1874</v>
      </c>
      <c r="AH669" s="39" t="s">
        <v>3765</v>
      </c>
      <c r="AI669" s="22" t="s">
        <v>3759</v>
      </c>
      <c r="AJ669" s="174"/>
    </row>
    <row r="670" spans="1:36" ht="15.45" customHeight="1">
      <c r="A670" s="170">
        <v>56916</v>
      </c>
      <c r="B670" s="7" t="s">
        <v>284</v>
      </c>
      <c r="C670" s="4" t="s">
        <v>285</v>
      </c>
      <c r="D670" s="39" t="s">
        <v>3766</v>
      </c>
      <c r="E670" s="6" t="s">
        <v>3767</v>
      </c>
      <c r="F670" s="6" t="s">
        <v>3768</v>
      </c>
      <c r="G670" s="6">
        <v>999054310</v>
      </c>
      <c r="H670" s="18">
        <v>45630</v>
      </c>
      <c r="I670" s="21">
        <v>0.5</v>
      </c>
      <c r="J670" s="6" t="s">
        <v>373</v>
      </c>
      <c r="K670" s="15">
        <v>1</v>
      </c>
      <c r="L670" s="6" t="s">
        <v>398</v>
      </c>
      <c r="M670" s="6" t="s">
        <v>6</v>
      </c>
      <c r="N670" s="6" t="b">
        <f t="shared" si="69"/>
        <v>0</v>
      </c>
      <c r="O670" s="6" t="s">
        <v>3769</v>
      </c>
      <c r="P670" s="6">
        <v>24794984</v>
      </c>
      <c r="Q670" s="6" t="s">
        <v>6</v>
      </c>
      <c r="R670" s="6" t="s">
        <v>3770</v>
      </c>
      <c r="S670" s="16">
        <f t="shared" si="66"/>
        <v>25000</v>
      </c>
      <c r="T670" s="6" t="s">
        <v>400</v>
      </c>
      <c r="U670" s="6" t="s">
        <v>2069</v>
      </c>
      <c r="V670" s="6"/>
      <c r="W670" s="18">
        <v>45633</v>
      </c>
      <c r="X670" s="78">
        <v>0.65347222222222223</v>
      </c>
      <c r="Y670" s="6" t="s">
        <v>3771</v>
      </c>
      <c r="Z670" s="6" t="s">
        <v>3772</v>
      </c>
      <c r="AA670" s="6" t="s">
        <v>3773</v>
      </c>
      <c r="AB670" s="6">
        <v>965355134</v>
      </c>
      <c r="AC670" s="5">
        <f t="shared" si="72"/>
        <v>4</v>
      </c>
      <c r="AD670" s="17">
        <f t="shared" si="71"/>
        <v>25000</v>
      </c>
      <c r="AE670" s="6" t="s">
        <v>6</v>
      </c>
      <c r="AF670" s="17" t="str">
        <f t="shared" si="70"/>
        <v>NO APLICA</v>
      </c>
      <c r="AG670" s="6" t="s">
        <v>1874</v>
      </c>
      <c r="AH670" s="39" t="s">
        <v>3774</v>
      </c>
      <c r="AI670" s="22" t="s">
        <v>3759</v>
      </c>
      <c r="AJ670" s="174"/>
    </row>
    <row r="671" spans="1:36" ht="15.45" customHeight="1">
      <c r="A671" s="170">
        <v>56917</v>
      </c>
      <c r="B671" s="7" t="s">
        <v>284</v>
      </c>
      <c r="C671" s="4" t="s">
        <v>285</v>
      </c>
      <c r="D671" s="48" t="s">
        <v>647</v>
      </c>
      <c r="E671" s="25" t="s">
        <v>648</v>
      </c>
      <c r="F671" s="6" t="s">
        <v>649</v>
      </c>
      <c r="G671" s="24">
        <v>968566439</v>
      </c>
      <c r="H671" s="18">
        <v>45630</v>
      </c>
      <c r="I671" s="21">
        <v>0.50069444444444444</v>
      </c>
      <c r="J671" s="6" t="s">
        <v>373</v>
      </c>
      <c r="K671" s="15">
        <v>1</v>
      </c>
      <c r="L671" s="6" t="s">
        <v>398</v>
      </c>
      <c r="M671" s="6" t="s">
        <v>6</v>
      </c>
      <c r="N671" s="6" t="b">
        <f t="shared" si="69"/>
        <v>0</v>
      </c>
      <c r="O671" s="6" t="s">
        <v>3775</v>
      </c>
      <c r="P671" s="6">
        <v>24794955</v>
      </c>
      <c r="Q671" s="6" t="s">
        <v>6</v>
      </c>
      <c r="R671" s="6" t="s">
        <v>3776</v>
      </c>
      <c r="S671" s="16">
        <f t="shared" si="66"/>
        <v>25000</v>
      </c>
      <c r="T671" s="6" t="s">
        <v>400</v>
      </c>
      <c r="U671" s="6" t="s">
        <v>2158</v>
      </c>
      <c r="V671" s="6" t="s">
        <v>3777</v>
      </c>
      <c r="W671" s="18">
        <v>45634</v>
      </c>
      <c r="X671" s="78">
        <v>0.77083333333333337</v>
      </c>
      <c r="Y671" s="6" t="s">
        <v>3778</v>
      </c>
      <c r="Z671" s="6" t="s">
        <v>3779</v>
      </c>
      <c r="AA671" s="6" t="s">
        <v>3780</v>
      </c>
      <c r="AB671" s="6">
        <v>931058047</v>
      </c>
      <c r="AC671" s="5">
        <f t="shared" si="72"/>
        <v>5</v>
      </c>
      <c r="AD671" s="17">
        <f t="shared" si="71"/>
        <v>25000</v>
      </c>
      <c r="AE671" s="6" t="s">
        <v>6</v>
      </c>
      <c r="AF671" s="17" t="str">
        <f t="shared" si="70"/>
        <v>NO APLICA</v>
      </c>
      <c r="AG671" s="6" t="s">
        <v>1874</v>
      </c>
      <c r="AH671" s="39" t="s">
        <v>3781</v>
      </c>
      <c r="AI671" s="22" t="s">
        <v>3759</v>
      </c>
      <c r="AJ671" s="175" t="s">
        <v>3086</v>
      </c>
    </row>
    <row r="672" spans="1:36" ht="15.45" customHeight="1">
      <c r="A672" s="170">
        <v>56918</v>
      </c>
      <c r="B672" s="7" t="s">
        <v>284</v>
      </c>
      <c r="C672" s="4" t="s">
        <v>285</v>
      </c>
      <c r="D672" s="48" t="s">
        <v>673</v>
      </c>
      <c r="E672" s="25" t="s">
        <v>674</v>
      </c>
      <c r="F672" s="24" t="s">
        <v>675</v>
      </c>
      <c r="G672" s="24">
        <v>992654499</v>
      </c>
      <c r="H672" s="18">
        <v>45630</v>
      </c>
      <c r="I672" s="21">
        <v>0.50208333333333333</v>
      </c>
      <c r="J672" s="6" t="s">
        <v>373</v>
      </c>
      <c r="K672" s="15">
        <v>1</v>
      </c>
      <c r="L672" s="6" t="s">
        <v>398</v>
      </c>
      <c r="M672" s="6" t="s">
        <v>6</v>
      </c>
      <c r="N672" s="6" t="b">
        <f t="shared" si="69"/>
        <v>0</v>
      </c>
      <c r="O672" s="6" t="s">
        <v>3782</v>
      </c>
      <c r="P672" s="6">
        <v>24795003</v>
      </c>
      <c r="Q672" s="6" t="s">
        <v>6</v>
      </c>
      <c r="R672" s="6" t="s">
        <v>3783</v>
      </c>
      <c r="S672" s="16">
        <f t="shared" si="66"/>
        <v>25000</v>
      </c>
      <c r="T672" s="6" t="s">
        <v>400</v>
      </c>
      <c r="U672" s="6" t="s">
        <v>2158</v>
      </c>
      <c r="V672" s="6" t="s">
        <v>3784</v>
      </c>
      <c r="W672" s="18">
        <v>45634</v>
      </c>
      <c r="X672" s="78">
        <v>0.54722222222222228</v>
      </c>
      <c r="Y672" s="6" t="s">
        <v>1240</v>
      </c>
      <c r="Z672" s="6" t="s">
        <v>1241</v>
      </c>
      <c r="AA672" s="6" t="s">
        <v>1242</v>
      </c>
      <c r="AB672" s="6">
        <v>953402308</v>
      </c>
      <c r="AC672" s="5">
        <f t="shared" si="72"/>
        <v>5</v>
      </c>
      <c r="AD672" s="17">
        <f t="shared" si="71"/>
        <v>25000</v>
      </c>
      <c r="AE672" s="6" t="s">
        <v>6</v>
      </c>
      <c r="AF672" s="17" t="str">
        <f t="shared" si="70"/>
        <v>NO APLICA</v>
      </c>
      <c r="AG672" s="6" t="s">
        <v>1874</v>
      </c>
      <c r="AH672" s="39" t="s">
        <v>3785</v>
      </c>
      <c r="AI672" s="22" t="s">
        <v>3759</v>
      </c>
      <c r="AJ672" s="175" t="s">
        <v>3086</v>
      </c>
    </row>
    <row r="673" spans="1:36" ht="15.45" customHeight="1">
      <c r="A673" s="170">
        <v>56919</v>
      </c>
      <c r="B673" s="8" t="s">
        <v>320</v>
      </c>
      <c r="C673" s="5" t="s">
        <v>321</v>
      </c>
      <c r="D673" s="48" t="s">
        <v>1207</v>
      </c>
      <c r="E673" s="25" t="s">
        <v>2585</v>
      </c>
      <c r="F673" s="24" t="s">
        <v>1209</v>
      </c>
      <c r="G673" s="24">
        <v>944259293</v>
      </c>
      <c r="H673" s="18">
        <v>45630</v>
      </c>
      <c r="I673" s="21">
        <v>0.51249999999999996</v>
      </c>
      <c r="J673" s="6" t="s">
        <v>373</v>
      </c>
      <c r="K673" s="15">
        <v>1</v>
      </c>
      <c r="L673" s="6" t="s">
        <v>398</v>
      </c>
      <c r="M673" s="6" t="s">
        <v>6</v>
      </c>
      <c r="N673" s="6" t="b">
        <f t="shared" si="69"/>
        <v>0</v>
      </c>
      <c r="O673" s="6" t="s">
        <v>3786</v>
      </c>
      <c r="P673" s="6">
        <v>308274</v>
      </c>
      <c r="Q673" s="6" t="s">
        <v>6</v>
      </c>
      <c r="R673" s="6" t="s">
        <v>3787</v>
      </c>
      <c r="S673" s="16">
        <f t="shared" ref="S673:S736" si="73">IF(OR(H673&lt;=0, H673=""), "",
    IF(OR(J673="1X40 RF VACIO", J673="1X40 DRY VACIO"),
        IF(L673="CUSTODIA", 25000,
            IF(OR(L673="TRASPASO", L673="MOVIMIENTO"), 18000, "")
        ),
        IF(OR(J673="1X20 RF VACIO", J673="1X20 DRY VACIO", J673="ISOTANK"),
            IF(L673="CUSTODIA", 18000,
                IF(OR(L673="TRASPASO", L673="MOVIMIENTO"), 15000, "Error en tipo de acción")
            ),
            IF(AND(OR(J673="PALLET", J673="CAJON"), L673="CUSTODIA"),
                IF(M673="SI (XL)", 7000*K673,
                    IF(M673="SI (XXL)", 9000*K673,
                        IF(M673="SI (OTRO)", "", 5000*K673)
                    )
                ),
                IF(AND(OR(J673="PALLET", J673="CAJON"),OR(L673="TRASPASO", L673="MOVIMIENTO")),
                    IF(M673="SI (XL)", 5000*K673,
                        IF(M673="SI (XXL)", 7000*K673,
                            IF(M673="SI (OTRO)", "", 3500*K673)
                        )
                    ),
                    ""
                )
            )
        )
    )
)</f>
        <v>25000</v>
      </c>
      <c r="T673" s="6" t="s">
        <v>400</v>
      </c>
      <c r="U673" s="6" t="s">
        <v>2005</v>
      </c>
      <c r="V673" s="6" t="s">
        <v>3068</v>
      </c>
      <c r="W673" s="18">
        <v>45630</v>
      </c>
      <c r="X673" s="78">
        <v>0.83194444444444449</v>
      </c>
      <c r="Y673" s="6" t="s">
        <v>2582</v>
      </c>
      <c r="Z673" s="6" t="s">
        <v>2577</v>
      </c>
      <c r="AA673" s="6" t="s">
        <v>1136</v>
      </c>
      <c r="AB673" s="6">
        <v>947137523</v>
      </c>
      <c r="AC673" s="5">
        <f t="shared" si="72"/>
        <v>1</v>
      </c>
      <c r="AD673" s="17">
        <f t="shared" si="71"/>
        <v>25000</v>
      </c>
      <c r="AE673" s="6" t="s">
        <v>6</v>
      </c>
      <c r="AF673" s="17" t="str">
        <f t="shared" si="70"/>
        <v>NO APLICA</v>
      </c>
      <c r="AG673" s="6" t="s">
        <v>400</v>
      </c>
      <c r="AH673" s="39"/>
      <c r="AI673" s="22" t="s">
        <v>558</v>
      </c>
      <c r="AJ673" s="174"/>
    </row>
    <row r="674" spans="1:36" ht="15.45" customHeight="1">
      <c r="A674" s="170">
        <v>56920</v>
      </c>
      <c r="B674" s="7" t="s">
        <v>68</v>
      </c>
      <c r="C674" s="4" t="s">
        <v>69</v>
      </c>
      <c r="D674" s="48" t="s">
        <v>68</v>
      </c>
      <c r="E674" s="25" t="s">
        <v>3397</v>
      </c>
      <c r="F674" s="24" t="s">
        <v>3398</v>
      </c>
      <c r="G674" s="24">
        <v>988484466</v>
      </c>
      <c r="H674" s="18">
        <v>45630</v>
      </c>
      <c r="I674" s="21">
        <v>0.5395833333333333</v>
      </c>
      <c r="J674" s="6" t="s">
        <v>373</v>
      </c>
      <c r="K674" s="15">
        <v>1</v>
      </c>
      <c r="L674" s="6" t="s">
        <v>398</v>
      </c>
      <c r="M674" s="6" t="s">
        <v>6</v>
      </c>
      <c r="N674" s="6" t="b">
        <f t="shared" si="69"/>
        <v>0</v>
      </c>
      <c r="O674" s="6" t="s">
        <v>3788</v>
      </c>
      <c r="P674" s="6">
        <v>308278</v>
      </c>
      <c r="Q674" s="6" t="s">
        <v>6</v>
      </c>
      <c r="R674" s="6" t="s">
        <v>3789</v>
      </c>
      <c r="S674" s="16">
        <f t="shared" si="73"/>
        <v>25000</v>
      </c>
      <c r="T674" s="6" t="s">
        <v>400</v>
      </c>
      <c r="U674" s="6" t="s">
        <v>528</v>
      </c>
      <c r="V674" s="6" t="s">
        <v>3290</v>
      </c>
      <c r="W674" s="18">
        <v>45630</v>
      </c>
      <c r="X674" s="78">
        <v>0.82222222222222219</v>
      </c>
      <c r="Y674" s="6" t="s">
        <v>3790</v>
      </c>
      <c r="Z674" s="6" t="s">
        <v>3791</v>
      </c>
      <c r="AA674" s="6" t="s">
        <v>3792</v>
      </c>
      <c r="AB674" s="6">
        <v>934516098</v>
      </c>
      <c r="AC674" s="5">
        <f t="shared" si="72"/>
        <v>1</v>
      </c>
      <c r="AD674" s="17">
        <f t="shared" si="71"/>
        <v>25000</v>
      </c>
      <c r="AE674" s="6" t="s">
        <v>6</v>
      </c>
      <c r="AF674" s="17" t="str">
        <f t="shared" si="70"/>
        <v>NO APLICA</v>
      </c>
      <c r="AG674" s="6" t="s">
        <v>400</v>
      </c>
      <c r="AH674" s="39"/>
      <c r="AI674" s="22" t="s">
        <v>3405</v>
      </c>
      <c r="AJ674" s="174"/>
    </row>
    <row r="675" spans="1:36" ht="15.45" customHeight="1">
      <c r="A675" s="170">
        <v>56921</v>
      </c>
      <c r="B675" s="8" t="s">
        <v>320</v>
      </c>
      <c r="C675" s="5" t="s">
        <v>321</v>
      </c>
      <c r="D675" s="8" t="s">
        <v>3432</v>
      </c>
      <c r="E675" s="5" t="s">
        <v>3137</v>
      </c>
      <c r="F675" s="5" t="s">
        <v>3138</v>
      </c>
      <c r="G675" s="5">
        <v>959084095</v>
      </c>
      <c r="H675" s="18">
        <v>45630</v>
      </c>
      <c r="I675" s="21">
        <v>0.5444444444444444</v>
      </c>
      <c r="J675" s="6" t="s">
        <v>373</v>
      </c>
      <c r="K675" s="15">
        <v>1</v>
      </c>
      <c r="L675" s="6" t="s">
        <v>398</v>
      </c>
      <c r="M675" s="6" t="s">
        <v>6</v>
      </c>
      <c r="N675" s="6" t="b">
        <f t="shared" si="69"/>
        <v>0</v>
      </c>
      <c r="O675" s="6" t="s">
        <v>3793</v>
      </c>
      <c r="P675" s="6">
        <v>308259</v>
      </c>
      <c r="Q675" s="6" t="s">
        <v>6</v>
      </c>
      <c r="R675" s="6" t="s">
        <v>3794</v>
      </c>
      <c r="S675" s="16">
        <f t="shared" si="73"/>
        <v>25000</v>
      </c>
      <c r="T675" s="6" t="s">
        <v>400</v>
      </c>
      <c r="U675" s="6" t="s">
        <v>2100</v>
      </c>
      <c r="V675" s="6" t="s">
        <v>3795</v>
      </c>
      <c r="W675" s="18">
        <v>45632</v>
      </c>
      <c r="X675" s="78">
        <v>0.30972222222222223</v>
      </c>
      <c r="Y675" s="6" t="s">
        <v>587</v>
      </c>
      <c r="Z675" s="6" t="s">
        <v>588</v>
      </c>
      <c r="AA675" s="6" t="s">
        <v>589</v>
      </c>
      <c r="AB675" s="6">
        <v>966777388</v>
      </c>
      <c r="AC675" s="5">
        <f t="shared" si="72"/>
        <v>3</v>
      </c>
      <c r="AD675" s="17">
        <f t="shared" si="71"/>
        <v>25000</v>
      </c>
      <c r="AE675" s="6" t="s">
        <v>6</v>
      </c>
      <c r="AF675" s="17" t="str">
        <f t="shared" si="70"/>
        <v>NO APLICA</v>
      </c>
      <c r="AG675" s="6" t="s">
        <v>400</v>
      </c>
      <c r="AH675" s="39"/>
      <c r="AI675" s="22" t="s">
        <v>558</v>
      </c>
      <c r="AJ675" s="174"/>
    </row>
    <row r="676" spans="1:36" ht="15.45" customHeight="1">
      <c r="A676" s="170">
        <v>56922</v>
      </c>
      <c r="B676" s="7" t="s">
        <v>284</v>
      </c>
      <c r="C676" s="4" t="s">
        <v>285</v>
      </c>
      <c r="D676" s="48" t="s">
        <v>2811</v>
      </c>
      <c r="E676" s="25" t="s">
        <v>709</v>
      </c>
      <c r="F676" s="24" t="s">
        <v>710</v>
      </c>
      <c r="G676" s="24">
        <v>987744411</v>
      </c>
      <c r="H676" s="18">
        <v>45630</v>
      </c>
      <c r="I676" s="21">
        <v>0.55833333333333335</v>
      </c>
      <c r="J676" s="6" t="s">
        <v>373</v>
      </c>
      <c r="K676" s="15">
        <v>1</v>
      </c>
      <c r="L676" s="6" t="s">
        <v>398</v>
      </c>
      <c r="M676" s="6" t="s">
        <v>6</v>
      </c>
      <c r="N676" s="6" t="b">
        <f t="shared" si="69"/>
        <v>1</v>
      </c>
      <c r="O676" s="6" t="s">
        <v>3796</v>
      </c>
      <c r="P676" s="6">
        <v>24795189</v>
      </c>
      <c r="Q676" s="6" t="s">
        <v>6</v>
      </c>
      <c r="R676" s="6" t="s">
        <v>3797</v>
      </c>
      <c r="S676" s="16">
        <f t="shared" si="73"/>
        <v>25000</v>
      </c>
      <c r="T676" s="6" t="s">
        <v>400</v>
      </c>
      <c r="U676" s="6" t="s">
        <v>2158</v>
      </c>
      <c r="V676" s="6" t="s">
        <v>3798</v>
      </c>
      <c r="W676" s="18">
        <v>45634</v>
      </c>
      <c r="X676" s="78">
        <v>0.54236111111111107</v>
      </c>
      <c r="Y676" s="6" t="s">
        <v>3799</v>
      </c>
      <c r="Z676" s="6" t="s">
        <v>3800</v>
      </c>
      <c r="AA676" s="6" t="s">
        <v>3801</v>
      </c>
      <c r="AB676" s="6">
        <v>940240863</v>
      </c>
      <c r="AC676" s="5">
        <f t="shared" si="72"/>
        <v>5</v>
      </c>
      <c r="AD676" s="17">
        <f t="shared" si="71"/>
        <v>25000</v>
      </c>
      <c r="AE676" s="6" t="s">
        <v>6</v>
      </c>
      <c r="AF676" s="17" t="str">
        <f t="shared" si="70"/>
        <v>NO APLICA</v>
      </c>
      <c r="AG676" s="6" t="s">
        <v>1874</v>
      </c>
      <c r="AH676" s="39" t="s">
        <v>3785</v>
      </c>
      <c r="AI676" s="22" t="s">
        <v>3759</v>
      </c>
      <c r="AJ676" s="174"/>
    </row>
    <row r="677" spans="1:36" ht="15.45" customHeight="1">
      <c r="A677" s="170">
        <v>56923</v>
      </c>
      <c r="B677" s="8" t="s">
        <v>320</v>
      </c>
      <c r="C677" s="5" t="s">
        <v>321</v>
      </c>
      <c r="D677" s="48" t="s">
        <v>1482</v>
      </c>
      <c r="E677" s="25" t="s">
        <v>1483</v>
      </c>
      <c r="F677" s="24" t="s">
        <v>1484</v>
      </c>
      <c r="G677" s="24">
        <v>974070931</v>
      </c>
      <c r="H677" s="18">
        <v>45630</v>
      </c>
      <c r="I677" s="21">
        <v>0.57638888888888884</v>
      </c>
      <c r="J677" s="6" t="s">
        <v>373</v>
      </c>
      <c r="K677" s="15">
        <v>1</v>
      </c>
      <c r="L677" s="6" t="s">
        <v>398</v>
      </c>
      <c r="M677" s="6" t="s">
        <v>6</v>
      </c>
      <c r="N677" s="6" t="b">
        <f t="shared" si="69"/>
        <v>0</v>
      </c>
      <c r="O677" s="6" t="s">
        <v>3802</v>
      </c>
      <c r="P677" s="6">
        <v>21093713</v>
      </c>
      <c r="Q677" s="6" t="s">
        <v>6</v>
      </c>
      <c r="R677" s="6" t="s">
        <v>3803</v>
      </c>
      <c r="S677" s="16">
        <f t="shared" si="73"/>
        <v>25000</v>
      </c>
      <c r="T677" s="6" t="s">
        <v>400</v>
      </c>
      <c r="U677" s="6" t="s">
        <v>528</v>
      </c>
      <c r="V677" s="6" t="s">
        <v>3438</v>
      </c>
      <c r="W677" s="18">
        <v>45631</v>
      </c>
      <c r="X677" s="78">
        <v>0.81458333333333333</v>
      </c>
      <c r="Y677" s="6" t="s">
        <v>3804</v>
      </c>
      <c r="Z677" s="6" t="s">
        <v>2371</v>
      </c>
      <c r="AA677" s="6" t="s">
        <v>2372</v>
      </c>
      <c r="AB677" s="6">
        <v>963001591</v>
      </c>
      <c r="AC677" s="5">
        <f t="shared" si="72"/>
        <v>2</v>
      </c>
      <c r="AD677" s="17">
        <f t="shared" si="71"/>
        <v>25000</v>
      </c>
      <c r="AE677" s="6" t="s">
        <v>6</v>
      </c>
      <c r="AF677" s="17" t="str">
        <f t="shared" si="70"/>
        <v>NO APLICA</v>
      </c>
      <c r="AG677" s="6" t="s">
        <v>400</v>
      </c>
      <c r="AH677" s="39"/>
      <c r="AI677" s="22" t="s">
        <v>558</v>
      </c>
      <c r="AJ677" s="174"/>
    </row>
    <row r="678" spans="1:36" ht="15.45" customHeight="1">
      <c r="A678" s="170">
        <v>56924</v>
      </c>
      <c r="B678" s="7" t="s">
        <v>284</v>
      </c>
      <c r="C678" s="4" t="s">
        <v>285</v>
      </c>
      <c r="D678" s="39" t="s">
        <v>3367</v>
      </c>
      <c r="E678" s="6" t="s">
        <v>3368</v>
      </c>
      <c r="F678" s="6" t="s">
        <v>3805</v>
      </c>
      <c r="G678" s="6">
        <v>937300568</v>
      </c>
      <c r="H678" s="18">
        <v>45630</v>
      </c>
      <c r="I678" s="21">
        <v>0.58958333333333335</v>
      </c>
      <c r="J678" s="6" t="s">
        <v>373</v>
      </c>
      <c r="K678" s="15">
        <v>1</v>
      </c>
      <c r="L678" s="6" t="s">
        <v>398</v>
      </c>
      <c r="M678" s="6" t="s">
        <v>6</v>
      </c>
      <c r="N678" s="6" t="b">
        <f t="shared" si="69"/>
        <v>0</v>
      </c>
      <c r="O678" s="6" t="s">
        <v>3806</v>
      </c>
      <c r="P678" s="6">
        <v>24795192</v>
      </c>
      <c r="Q678" s="6" t="s">
        <v>6</v>
      </c>
      <c r="R678" s="6" t="s">
        <v>3807</v>
      </c>
      <c r="S678" s="16">
        <f t="shared" si="73"/>
        <v>25000</v>
      </c>
      <c r="T678" s="6" t="s">
        <v>400</v>
      </c>
      <c r="U678" s="6" t="s">
        <v>3808</v>
      </c>
      <c r="V678" s="6" t="s">
        <v>3809</v>
      </c>
      <c r="W678" s="18">
        <v>45635</v>
      </c>
      <c r="X678" s="78">
        <v>4.583333333333333E-2</v>
      </c>
      <c r="Y678" s="6" t="s">
        <v>3771</v>
      </c>
      <c r="Z678" s="6" t="s">
        <v>3772</v>
      </c>
      <c r="AA678" s="6" t="s">
        <v>3773</v>
      </c>
      <c r="AB678" s="6" t="s">
        <v>3810</v>
      </c>
      <c r="AC678" s="5">
        <f t="shared" si="72"/>
        <v>6</v>
      </c>
      <c r="AD678" s="17">
        <f t="shared" si="71"/>
        <v>27000</v>
      </c>
      <c r="AE678" s="6" t="s">
        <v>6</v>
      </c>
      <c r="AF678" s="17" t="str">
        <f t="shared" si="70"/>
        <v>NO APLICA</v>
      </c>
      <c r="AG678" s="6" t="s">
        <v>1874</v>
      </c>
      <c r="AH678" s="39" t="s">
        <v>3811</v>
      </c>
      <c r="AI678" s="22" t="s">
        <v>3759</v>
      </c>
      <c r="AJ678" s="174"/>
    </row>
    <row r="679" spans="1:36" ht="15.45" customHeight="1">
      <c r="A679" s="170">
        <v>56925</v>
      </c>
      <c r="B679" s="8" t="s">
        <v>320</v>
      </c>
      <c r="C679" s="5" t="s">
        <v>321</v>
      </c>
      <c r="D679" s="39" t="s">
        <v>2501</v>
      </c>
      <c r="E679" s="6" t="s">
        <v>2502</v>
      </c>
      <c r="F679" s="6" t="s">
        <v>2503</v>
      </c>
      <c r="G679" s="6">
        <v>983262493</v>
      </c>
      <c r="H679" s="18">
        <v>45630</v>
      </c>
      <c r="I679" s="21">
        <v>0.59097222222222223</v>
      </c>
      <c r="J679" s="6" t="s">
        <v>373</v>
      </c>
      <c r="K679" s="15">
        <v>1</v>
      </c>
      <c r="L679" s="6" t="s">
        <v>398</v>
      </c>
      <c r="M679" s="6" t="s">
        <v>6</v>
      </c>
      <c r="N679" s="6" t="b">
        <f t="shared" si="69"/>
        <v>0</v>
      </c>
      <c r="O679" s="6" t="s">
        <v>3812</v>
      </c>
      <c r="P679" s="6">
        <v>1227435</v>
      </c>
      <c r="Q679" s="6" t="s">
        <v>3641</v>
      </c>
      <c r="R679" s="6" t="s">
        <v>3813</v>
      </c>
      <c r="S679" s="16">
        <f t="shared" si="73"/>
        <v>25000</v>
      </c>
      <c r="T679" s="6" t="s">
        <v>400</v>
      </c>
      <c r="U679" s="6" t="s">
        <v>3078</v>
      </c>
      <c r="V679" s="6" t="s">
        <v>3728</v>
      </c>
      <c r="W679" s="18">
        <v>45630</v>
      </c>
      <c r="X679" s="78">
        <v>0.95138888888888884</v>
      </c>
      <c r="Y679" s="6" t="s">
        <v>3814</v>
      </c>
      <c r="Z679" s="6" t="s">
        <v>747</v>
      </c>
      <c r="AA679" s="6" t="s">
        <v>748</v>
      </c>
      <c r="AB679" s="6">
        <v>993623791</v>
      </c>
      <c r="AC679" s="5">
        <f t="shared" si="72"/>
        <v>1</v>
      </c>
      <c r="AD679" s="17">
        <f t="shared" si="71"/>
        <v>25000</v>
      </c>
      <c r="AE679" s="6" t="s">
        <v>6</v>
      </c>
      <c r="AF679" s="17" t="str">
        <f t="shared" si="70"/>
        <v>NO APLICA</v>
      </c>
      <c r="AG679" s="6" t="s">
        <v>400</v>
      </c>
      <c r="AH679" s="39"/>
      <c r="AI679" s="22" t="s">
        <v>558</v>
      </c>
      <c r="AJ679" s="174"/>
    </row>
    <row r="680" spans="1:36" ht="14.25" customHeight="1">
      <c r="A680" s="170">
        <v>56926</v>
      </c>
      <c r="B680" s="38" t="s">
        <v>269</v>
      </c>
      <c r="C680" s="8" t="s">
        <v>270</v>
      </c>
      <c r="D680" s="39" t="s">
        <v>1915</v>
      </c>
      <c r="E680" s="6" t="s">
        <v>1916</v>
      </c>
      <c r="F680" s="6" t="s">
        <v>1917</v>
      </c>
      <c r="G680" s="6">
        <v>922001083</v>
      </c>
      <c r="H680" s="18">
        <v>45630</v>
      </c>
      <c r="I680" s="21">
        <v>0.59652777777777777</v>
      </c>
      <c r="J680" s="6" t="s">
        <v>373</v>
      </c>
      <c r="K680" s="15">
        <v>1</v>
      </c>
      <c r="L680" s="6" t="s">
        <v>398</v>
      </c>
      <c r="M680" s="6" t="s">
        <v>6</v>
      </c>
      <c r="N680" s="6" t="b">
        <f t="shared" si="69"/>
        <v>0</v>
      </c>
      <c r="O680" s="6" t="s">
        <v>3815</v>
      </c>
      <c r="P680" s="6">
        <v>308292</v>
      </c>
      <c r="Q680" s="6" t="s">
        <v>6</v>
      </c>
      <c r="R680" s="6" t="s">
        <v>3816</v>
      </c>
      <c r="S680" s="16">
        <f t="shared" si="73"/>
        <v>25000</v>
      </c>
      <c r="T680" s="6" t="s">
        <v>400</v>
      </c>
      <c r="U680" s="6" t="s">
        <v>3808</v>
      </c>
      <c r="V680" s="6" t="s">
        <v>3817</v>
      </c>
      <c r="W680" s="18">
        <v>45632</v>
      </c>
      <c r="X680" s="78">
        <v>0.27569444444444446</v>
      </c>
      <c r="Y680" s="6" t="s">
        <v>3818</v>
      </c>
      <c r="Z680" s="6" t="s">
        <v>3819</v>
      </c>
      <c r="AA680" s="6" t="s">
        <v>3820</v>
      </c>
      <c r="AB680" s="6">
        <v>984263771</v>
      </c>
      <c r="AC680" s="24">
        <f t="shared" si="72"/>
        <v>3</v>
      </c>
      <c r="AD680" s="17">
        <f t="shared" si="71"/>
        <v>25000</v>
      </c>
      <c r="AE680" s="6" t="s">
        <v>6</v>
      </c>
      <c r="AF680" s="17" t="str">
        <f t="shared" si="70"/>
        <v>NO APLICA</v>
      </c>
      <c r="AG680" s="6" t="s">
        <v>400</v>
      </c>
      <c r="AH680" s="39"/>
      <c r="AI680" s="22" t="s">
        <v>1359</v>
      </c>
      <c r="AJ680" s="174"/>
    </row>
    <row r="681" spans="1:36" ht="15.45" customHeight="1">
      <c r="A681" s="170">
        <v>56927</v>
      </c>
      <c r="B681" s="7" t="s">
        <v>245</v>
      </c>
      <c r="C681" s="4" t="s">
        <v>246</v>
      </c>
      <c r="D681" s="39" t="s">
        <v>2658</v>
      </c>
      <c r="E681" s="6" t="s">
        <v>2318</v>
      </c>
      <c r="F681" s="6" t="s">
        <v>2319</v>
      </c>
      <c r="G681" s="6">
        <v>957418555</v>
      </c>
      <c r="H681" s="18">
        <v>45630</v>
      </c>
      <c r="I681" s="21">
        <v>0.60416666666666663</v>
      </c>
      <c r="J681" s="6" t="s">
        <v>373</v>
      </c>
      <c r="K681" s="15">
        <v>1</v>
      </c>
      <c r="L681" s="6" t="s">
        <v>398</v>
      </c>
      <c r="M681" s="6" t="s">
        <v>6</v>
      </c>
      <c r="N681" s="6" t="b">
        <f t="shared" si="69"/>
        <v>1</v>
      </c>
      <c r="O681" s="6" t="s">
        <v>3571</v>
      </c>
      <c r="P681" s="6">
        <v>21093057</v>
      </c>
      <c r="Q681" s="6" t="s">
        <v>6</v>
      </c>
      <c r="R681" s="6" t="s">
        <v>3572</v>
      </c>
      <c r="S681" s="16">
        <f t="shared" si="73"/>
        <v>25000</v>
      </c>
      <c r="T681" s="6" t="s">
        <v>400</v>
      </c>
      <c r="U681" s="6" t="s">
        <v>3119</v>
      </c>
      <c r="V681" s="6" t="s">
        <v>3821</v>
      </c>
      <c r="W681" s="18">
        <v>45636</v>
      </c>
      <c r="X681" s="78">
        <v>0.91249999999999998</v>
      </c>
      <c r="Y681" s="6" t="s">
        <v>3822</v>
      </c>
      <c r="Z681" s="6" t="s">
        <v>3216</v>
      </c>
      <c r="AA681" s="6" t="s">
        <v>3217</v>
      </c>
      <c r="AB681" s="6">
        <v>992950449</v>
      </c>
      <c r="AC681" s="24">
        <f t="shared" si="72"/>
        <v>7</v>
      </c>
      <c r="AD681" s="17">
        <f t="shared" si="71"/>
        <v>29000</v>
      </c>
      <c r="AE681" s="6" t="s">
        <v>6</v>
      </c>
      <c r="AF681" s="17" t="str">
        <f t="shared" si="70"/>
        <v>NO APLICA</v>
      </c>
      <c r="AG681" s="6" t="s">
        <v>400</v>
      </c>
      <c r="AH681" s="39"/>
      <c r="AI681" s="22" t="s">
        <v>983</v>
      </c>
      <c r="AJ681" s="174"/>
    </row>
    <row r="682" spans="1:36" ht="15.45" customHeight="1">
      <c r="A682" s="170">
        <v>56928</v>
      </c>
      <c r="B682" s="7" t="s">
        <v>245</v>
      </c>
      <c r="C682" s="4" t="s">
        <v>246</v>
      </c>
      <c r="D682" s="39" t="s">
        <v>2665</v>
      </c>
      <c r="E682" s="6" t="s">
        <v>2329</v>
      </c>
      <c r="F682" s="6" t="s">
        <v>1454</v>
      </c>
      <c r="G682" s="6">
        <v>964284814</v>
      </c>
      <c r="H682" s="18">
        <v>45630</v>
      </c>
      <c r="I682" s="21">
        <v>0.60833333333333328</v>
      </c>
      <c r="J682" s="6" t="s">
        <v>373</v>
      </c>
      <c r="K682" s="15">
        <v>1</v>
      </c>
      <c r="L682" s="6" t="s">
        <v>398</v>
      </c>
      <c r="M682" s="6" t="s">
        <v>6</v>
      </c>
      <c r="N682" s="6" t="b">
        <f t="shared" si="69"/>
        <v>0</v>
      </c>
      <c r="O682" s="6" t="s">
        <v>3823</v>
      </c>
      <c r="P682" s="6">
        <v>21090667</v>
      </c>
      <c r="Q682" s="6" t="s">
        <v>6</v>
      </c>
      <c r="R682" s="6" t="s">
        <v>3824</v>
      </c>
      <c r="S682" s="16">
        <f t="shared" si="73"/>
        <v>25000</v>
      </c>
      <c r="T682" s="6" t="s">
        <v>400</v>
      </c>
      <c r="U682" s="6" t="s">
        <v>3825</v>
      </c>
      <c r="V682" s="6" t="s">
        <v>490</v>
      </c>
      <c r="W682" s="18">
        <v>45630</v>
      </c>
      <c r="X682" s="78">
        <v>0.64375000000000004</v>
      </c>
      <c r="Y682" s="6" t="s">
        <v>1599</v>
      </c>
      <c r="Z682" s="6" t="s">
        <v>1003</v>
      </c>
      <c r="AA682" s="6" t="s">
        <v>1173</v>
      </c>
      <c r="AB682" s="6">
        <v>942723548</v>
      </c>
      <c r="AC682" s="24">
        <f t="shared" si="72"/>
        <v>1</v>
      </c>
      <c r="AD682" s="17">
        <f t="shared" si="71"/>
        <v>25000</v>
      </c>
      <c r="AE682" s="6" t="s">
        <v>6</v>
      </c>
      <c r="AF682" s="17" t="str">
        <f t="shared" si="70"/>
        <v>NO APLICA</v>
      </c>
      <c r="AG682" s="6" t="s">
        <v>400</v>
      </c>
      <c r="AH682" s="39"/>
      <c r="AI682" s="22" t="s">
        <v>983</v>
      </c>
      <c r="AJ682" s="174"/>
    </row>
    <row r="683" spans="1:36" ht="15.45" customHeight="1">
      <c r="A683" s="170">
        <v>56929</v>
      </c>
      <c r="B683" s="7" t="s">
        <v>284</v>
      </c>
      <c r="C683" s="4" t="s">
        <v>285</v>
      </c>
      <c r="D683" s="39" t="s">
        <v>2935</v>
      </c>
      <c r="E683" s="6" t="s">
        <v>1120</v>
      </c>
      <c r="F683" s="6" t="s">
        <v>1121</v>
      </c>
      <c r="G683" s="6">
        <v>991545276</v>
      </c>
      <c r="H683" s="18">
        <v>45630</v>
      </c>
      <c r="I683" s="21">
        <v>0.61597222222222225</v>
      </c>
      <c r="J683" s="6" t="s">
        <v>373</v>
      </c>
      <c r="K683" s="15">
        <v>1</v>
      </c>
      <c r="L683" s="6" t="s">
        <v>398</v>
      </c>
      <c r="M683" s="6" t="s">
        <v>6</v>
      </c>
      <c r="N683" s="6" t="b">
        <f t="shared" si="69"/>
        <v>0</v>
      </c>
      <c r="O683" s="6" t="s">
        <v>3826</v>
      </c>
      <c r="P683" s="6">
        <v>35009409</v>
      </c>
      <c r="Q683" s="6" t="s">
        <v>6</v>
      </c>
      <c r="R683" s="6" t="s">
        <v>3827</v>
      </c>
      <c r="S683" s="16">
        <f t="shared" si="73"/>
        <v>25000</v>
      </c>
      <c r="T683" s="6" t="s">
        <v>400</v>
      </c>
      <c r="U683" s="6" t="s">
        <v>1252</v>
      </c>
      <c r="V683" s="6"/>
      <c r="W683" s="18">
        <v>45633</v>
      </c>
      <c r="X683" s="78">
        <v>0.63194444444444442</v>
      </c>
      <c r="Y683" s="6" t="s">
        <v>3828</v>
      </c>
      <c r="Z683" s="6" t="s">
        <v>3829</v>
      </c>
      <c r="AA683" s="6" t="s">
        <v>3830</v>
      </c>
      <c r="AB683" s="6">
        <v>992293483</v>
      </c>
      <c r="AC683" s="24">
        <f t="shared" si="72"/>
        <v>4</v>
      </c>
      <c r="AD683" s="17">
        <f t="shared" si="71"/>
        <v>25000</v>
      </c>
      <c r="AE683" s="6" t="s">
        <v>6</v>
      </c>
      <c r="AF683" s="17" t="str">
        <f t="shared" si="70"/>
        <v>NO APLICA</v>
      </c>
      <c r="AG683" s="6" t="s">
        <v>1874</v>
      </c>
      <c r="AH683" s="39" t="s">
        <v>3831</v>
      </c>
      <c r="AI683" s="22" t="s">
        <v>3759</v>
      </c>
      <c r="AJ683" s="174"/>
    </row>
    <row r="684" spans="1:36" ht="15.45" customHeight="1">
      <c r="A684" s="170">
        <v>56930</v>
      </c>
      <c r="B684" s="7" t="s">
        <v>274</v>
      </c>
      <c r="C684" s="4" t="s">
        <v>275</v>
      </c>
      <c r="D684" s="39" t="s">
        <v>3832</v>
      </c>
      <c r="E684" s="6" t="s">
        <v>3833</v>
      </c>
      <c r="F684" s="6" t="s">
        <v>3834</v>
      </c>
      <c r="G684" s="6">
        <v>930708527</v>
      </c>
      <c r="H684" s="18">
        <v>45630</v>
      </c>
      <c r="I684" s="21">
        <v>0.62152777777777779</v>
      </c>
      <c r="J684" s="6" t="s">
        <v>373</v>
      </c>
      <c r="K684" s="15">
        <v>1</v>
      </c>
      <c r="L684" s="6" t="s">
        <v>398</v>
      </c>
      <c r="M684" s="6" t="s">
        <v>6</v>
      </c>
      <c r="N684" s="6" t="b">
        <f t="shared" si="69"/>
        <v>0</v>
      </c>
      <c r="O684" s="6" t="s">
        <v>3835</v>
      </c>
      <c r="P684" s="6">
        <v>308281</v>
      </c>
      <c r="Q684" s="6" t="s">
        <v>6</v>
      </c>
      <c r="R684" s="6" t="s">
        <v>3836</v>
      </c>
      <c r="S684" s="16">
        <f t="shared" si="73"/>
        <v>25000</v>
      </c>
      <c r="T684" s="6" t="s">
        <v>400</v>
      </c>
      <c r="U684" s="6" t="s">
        <v>3078</v>
      </c>
      <c r="V684" s="6" t="s">
        <v>3682</v>
      </c>
      <c r="W684" s="18">
        <v>45630</v>
      </c>
      <c r="X684" s="78">
        <v>0.96805555555555556</v>
      </c>
      <c r="Y684" s="6" t="s">
        <v>3837</v>
      </c>
      <c r="Z684" s="6" t="s">
        <v>3838</v>
      </c>
      <c r="AA684" s="6" t="s">
        <v>3839</v>
      </c>
      <c r="AB684" s="6">
        <v>940482717</v>
      </c>
      <c r="AC684" s="24">
        <f t="shared" si="72"/>
        <v>1</v>
      </c>
      <c r="AD684" s="17">
        <f t="shared" si="71"/>
        <v>25000</v>
      </c>
      <c r="AE684" s="6" t="s">
        <v>9</v>
      </c>
      <c r="AF684" s="17">
        <f t="shared" si="70"/>
        <v>29750</v>
      </c>
      <c r="AG684" s="6" t="s">
        <v>1874</v>
      </c>
      <c r="AH684" s="39" t="s">
        <v>3840</v>
      </c>
      <c r="AI684" s="22" t="s">
        <v>3841</v>
      </c>
      <c r="AJ684" s="174"/>
    </row>
    <row r="685" spans="1:36" ht="15.45" customHeight="1">
      <c r="A685" s="170">
        <v>56931</v>
      </c>
      <c r="B685" s="8" t="s">
        <v>320</v>
      </c>
      <c r="C685" s="5" t="s">
        <v>321</v>
      </c>
      <c r="D685" s="48" t="s">
        <v>2404</v>
      </c>
      <c r="E685" s="25" t="s">
        <v>2405</v>
      </c>
      <c r="F685" s="24" t="s">
        <v>2406</v>
      </c>
      <c r="G685" s="24">
        <v>942010990</v>
      </c>
      <c r="H685" s="18">
        <v>45630</v>
      </c>
      <c r="I685" s="21">
        <v>0.64722222222222225</v>
      </c>
      <c r="J685" s="6" t="s">
        <v>373</v>
      </c>
      <c r="K685" s="15">
        <v>1</v>
      </c>
      <c r="L685" s="6" t="s">
        <v>398</v>
      </c>
      <c r="M685" s="6" t="s">
        <v>6</v>
      </c>
      <c r="N685" s="6" t="b">
        <f t="shared" si="69"/>
        <v>0</v>
      </c>
      <c r="O685" s="6" t="s">
        <v>3842</v>
      </c>
      <c r="P685" s="6">
        <v>308328</v>
      </c>
      <c r="Q685" s="6" t="s">
        <v>6</v>
      </c>
      <c r="R685" s="6" t="s">
        <v>3843</v>
      </c>
      <c r="S685" s="16">
        <f t="shared" si="73"/>
        <v>25000</v>
      </c>
      <c r="T685" s="6" t="s">
        <v>400</v>
      </c>
      <c r="U685" s="6" t="s">
        <v>3428</v>
      </c>
      <c r="V685" s="6" t="s">
        <v>2810</v>
      </c>
      <c r="W685" s="18">
        <v>45632</v>
      </c>
      <c r="X685" s="78">
        <v>0.61527777777777781</v>
      </c>
      <c r="Y685" s="6" t="s">
        <v>2570</v>
      </c>
      <c r="Z685" s="6" t="s">
        <v>2983</v>
      </c>
      <c r="AA685" s="6" t="s">
        <v>2572</v>
      </c>
      <c r="AB685" s="6">
        <v>95522479</v>
      </c>
      <c r="AC685" s="24">
        <f t="shared" si="72"/>
        <v>3</v>
      </c>
      <c r="AD685" s="17">
        <f t="shared" si="71"/>
        <v>25000</v>
      </c>
      <c r="AE685" s="6" t="s">
        <v>6</v>
      </c>
      <c r="AF685" s="17" t="str">
        <f t="shared" si="70"/>
        <v>NO APLICA</v>
      </c>
      <c r="AG685" s="6" t="s">
        <v>400</v>
      </c>
      <c r="AH685" s="39"/>
      <c r="AI685" s="22" t="s">
        <v>558</v>
      </c>
      <c r="AJ685" s="174"/>
    </row>
    <row r="686" spans="1:36" ht="15.45" customHeight="1">
      <c r="A686" s="170">
        <v>56932</v>
      </c>
      <c r="B686" s="8" t="s">
        <v>320</v>
      </c>
      <c r="C686" s="5" t="s">
        <v>321</v>
      </c>
      <c r="D686" s="48" t="s">
        <v>568</v>
      </c>
      <c r="E686" s="25" t="s">
        <v>569</v>
      </c>
      <c r="F686" s="24" t="s">
        <v>570</v>
      </c>
      <c r="G686" s="24">
        <v>947401808</v>
      </c>
      <c r="H686" s="18">
        <v>45630</v>
      </c>
      <c r="I686" s="21">
        <v>0.65138888888888891</v>
      </c>
      <c r="J686" s="6" t="s">
        <v>373</v>
      </c>
      <c r="K686" s="15">
        <v>1</v>
      </c>
      <c r="L686" s="6" t="s">
        <v>398</v>
      </c>
      <c r="M686" s="6" t="s">
        <v>6</v>
      </c>
      <c r="N686" s="6" t="b">
        <f t="shared" si="69"/>
        <v>0</v>
      </c>
      <c r="O686" s="6" t="s">
        <v>3844</v>
      </c>
      <c r="P686" s="6">
        <v>308330</v>
      </c>
      <c r="Q686" s="6" t="s">
        <v>6</v>
      </c>
      <c r="R686" s="6" t="s">
        <v>3845</v>
      </c>
      <c r="S686" s="16">
        <f t="shared" si="73"/>
        <v>25000</v>
      </c>
      <c r="T686" s="6" t="s">
        <v>400</v>
      </c>
      <c r="U686" s="6" t="s">
        <v>2158</v>
      </c>
      <c r="V686" s="6" t="s">
        <v>3795</v>
      </c>
      <c r="W686" s="18">
        <v>45632</v>
      </c>
      <c r="X686" s="78">
        <v>0.64166666666666672</v>
      </c>
      <c r="Y686" s="6" t="s">
        <v>2831</v>
      </c>
      <c r="Z686" s="6" t="s">
        <v>1503</v>
      </c>
      <c r="AA686" s="6" t="s">
        <v>1504</v>
      </c>
      <c r="AB686" s="6">
        <v>974309634</v>
      </c>
      <c r="AC686" s="24">
        <f t="shared" si="72"/>
        <v>3</v>
      </c>
      <c r="AD686" s="17">
        <f t="shared" si="71"/>
        <v>25000</v>
      </c>
      <c r="AE686" s="6" t="s">
        <v>6</v>
      </c>
      <c r="AF686" s="17" t="str">
        <f t="shared" si="70"/>
        <v>NO APLICA</v>
      </c>
      <c r="AG686" s="6" t="s">
        <v>400</v>
      </c>
      <c r="AH686" s="39"/>
      <c r="AI686" s="22" t="s">
        <v>558</v>
      </c>
      <c r="AJ686" s="174"/>
    </row>
    <row r="687" spans="1:36" ht="15.45" customHeight="1">
      <c r="A687" s="170">
        <v>56933</v>
      </c>
      <c r="B687" s="8" t="s">
        <v>320</v>
      </c>
      <c r="C687" s="5" t="s">
        <v>321</v>
      </c>
      <c r="D687" s="48" t="s">
        <v>2811</v>
      </c>
      <c r="E687" s="25" t="s">
        <v>709</v>
      </c>
      <c r="F687" s="24" t="s">
        <v>710</v>
      </c>
      <c r="G687" s="24">
        <v>987744411</v>
      </c>
      <c r="H687" s="18">
        <v>45630</v>
      </c>
      <c r="I687" s="21">
        <v>0.65625</v>
      </c>
      <c r="J687" s="6" t="s">
        <v>373</v>
      </c>
      <c r="K687" s="15">
        <v>1</v>
      </c>
      <c r="L687" s="6" t="s">
        <v>398</v>
      </c>
      <c r="M687" s="6" t="s">
        <v>6</v>
      </c>
      <c r="N687" s="6" t="b">
        <f t="shared" si="69"/>
        <v>0</v>
      </c>
      <c r="O687" s="6" t="s">
        <v>3846</v>
      </c>
      <c r="P687" s="6">
        <v>308333</v>
      </c>
      <c r="Q687" s="6" t="s">
        <v>6</v>
      </c>
      <c r="R687" s="6" t="s">
        <v>3847</v>
      </c>
      <c r="S687" s="16">
        <f t="shared" si="73"/>
        <v>25000</v>
      </c>
      <c r="T687" s="6" t="s">
        <v>400</v>
      </c>
      <c r="U687" s="6" t="s">
        <v>2158</v>
      </c>
      <c r="V687" s="6" t="s">
        <v>3728</v>
      </c>
      <c r="W687" s="18">
        <v>45632</v>
      </c>
      <c r="X687" s="78">
        <v>0.66111111111111109</v>
      </c>
      <c r="Y687" s="6" t="s">
        <v>3848</v>
      </c>
      <c r="Z687" s="6" t="s">
        <v>3849</v>
      </c>
      <c r="AA687" s="6" t="s">
        <v>607</v>
      </c>
      <c r="AB687" s="6">
        <v>982495724</v>
      </c>
      <c r="AC687" s="24">
        <f t="shared" si="72"/>
        <v>3</v>
      </c>
      <c r="AD687" s="17">
        <f t="shared" si="71"/>
        <v>25000</v>
      </c>
      <c r="AE687" s="6" t="s">
        <v>6</v>
      </c>
      <c r="AF687" s="17" t="str">
        <f t="shared" si="70"/>
        <v>NO APLICA</v>
      </c>
      <c r="AG687" s="6" t="s">
        <v>400</v>
      </c>
      <c r="AH687" s="39"/>
      <c r="AI687" s="22" t="s">
        <v>558</v>
      </c>
      <c r="AJ687" s="174"/>
    </row>
    <row r="688" spans="1:36" ht="15.45" customHeight="1">
      <c r="A688" s="170">
        <v>56934</v>
      </c>
      <c r="B688" s="7" t="s">
        <v>284</v>
      </c>
      <c r="C688" s="4" t="s">
        <v>285</v>
      </c>
      <c r="D688" s="48" t="s">
        <v>3367</v>
      </c>
      <c r="E688" s="25" t="s">
        <v>3368</v>
      </c>
      <c r="F688" s="24" t="s">
        <v>3369</v>
      </c>
      <c r="G688" s="24">
        <v>937300568</v>
      </c>
      <c r="H688" s="18">
        <v>45630</v>
      </c>
      <c r="I688" s="21">
        <v>0.6694444444444444</v>
      </c>
      <c r="J688" s="6" t="s">
        <v>373</v>
      </c>
      <c r="K688" s="15">
        <v>1</v>
      </c>
      <c r="L688" s="6" t="s">
        <v>398</v>
      </c>
      <c r="M688" s="6" t="s">
        <v>6</v>
      </c>
      <c r="N688" s="6" t="b">
        <f t="shared" si="69"/>
        <v>0</v>
      </c>
      <c r="O688" s="6" t="s">
        <v>3850</v>
      </c>
      <c r="P688" s="6">
        <v>24795486</v>
      </c>
      <c r="Q688" s="6" t="s">
        <v>6</v>
      </c>
      <c r="R688" s="42" t="s">
        <v>3851</v>
      </c>
      <c r="S688" s="16">
        <f t="shared" si="73"/>
        <v>25000</v>
      </c>
      <c r="T688" s="6" t="s">
        <v>400</v>
      </c>
      <c r="U688" s="6" t="s">
        <v>2158</v>
      </c>
      <c r="V688" s="6"/>
      <c r="W688" s="18">
        <v>45633</v>
      </c>
      <c r="X688" s="78">
        <v>0.60347222222222219</v>
      </c>
      <c r="Y688" s="6" t="s">
        <v>3852</v>
      </c>
      <c r="Z688" s="6" t="s">
        <v>3779</v>
      </c>
      <c r="AA688" s="6" t="s">
        <v>3780</v>
      </c>
      <c r="AB688" s="6">
        <v>931058047</v>
      </c>
      <c r="AC688" s="24">
        <f t="shared" si="72"/>
        <v>4</v>
      </c>
      <c r="AD688" s="17">
        <f t="shared" si="71"/>
        <v>25000</v>
      </c>
      <c r="AE688" s="6" t="s">
        <v>6</v>
      </c>
      <c r="AF688" s="17" t="str">
        <f t="shared" si="70"/>
        <v>NO APLICA</v>
      </c>
      <c r="AG688" s="6" t="s">
        <v>1874</v>
      </c>
      <c r="AH688" s="39" t="s">
        <v>3853</v>
      </c>
      <c r="AI688" s="22" t="s">
        <v>3759</v>
      </c>
      <c r="AJ688" s="174"/>
    </row>
    <row r="689" spans="1:36" ht="15.45" customHeight="1">
      <c r="A689" s="170">
        <v>56935</v>
      </c>
      <c r="B689" s="8" t="s">
        <v>320</v>
      </c>
      <c r="C689" s="5" t="s">
        <v>321</v>
      </c>
      <c r="D689" s="48" t="s">
        <v>1915</v>
      </c>
      <c r="E689" s="25" t="s">
        <v>1916</v>
      </c>
      <c r="F689" s="24" t="s">
        <v>1917</v>
      </c>
      <c r="G689" s="24">
        <v>922001083</v>
      </c>
      <c r="H689" s="18">
        <v>45630</v>
      </c>
      <c r="I689" s="21">
        <v>0.67708333333333337</v>
      </c>
      <c r="J689" s="6" t="s">
        <v>373</v>
      </c>
      <c r="K689" s="15">
        <v>1</v>
      </c>
      <c r="L689" s="6" t="s">
        <v>398</v>
      </c>
      <c r="M689" s="6" t="s">
        <v>6</v>
      </c>
      <c r="N689" s="6" t="b">
        <f t="shared" si="69"/>
        <v>0</v>
      </c>
      <c r="O689" s="6" t="s">
        <v>3854</v>
      </c>
      <c r="P689" s="6">
        <v>308340</v>
      </c>
      <c r="Q689" s="6" t="s">
        <v>6</v>
      </c>
      <c r="R689" s="6" t="s">
        <v>3855</v>
      </c>
      <c r="S689" s="16">
        <f t="shared" si="73"/>
        <v>25000</v>
      </c>
      <c r="T689" s="6" t="s">
        <v>400</v>
      </c>
      <c r="U689" s="6" t="s">
        <v>2158</v>
      </c>
      <c r="V689" s="6" t="s">
        <v>3283</v>
      </c>
      <c r="W689" s="18">
        <v>45632</v>
      </c>
      <c r="X689" s="78">
        <v>0.4201388888888889</v>
      </c>
      <c r="Y689" s="6" t="s">
        <v>3057</v>
      </c>
      <c r="Z689" s="6" t="s">
        <v>715</v>
      </c>
      <c r="AA689" s="6" t="s">
        <v>2617</v>
      </c>
      <c r="AB689" s="6">
        <v>995307942</v>
      </c>
      <c r="AC689" s="24">
        <f t="shared" si="72"/>
        <v>3</v>
      </c>
      <c r="AD689" s="17">
        <f t="shared" si="71"/>
        <v>25000</v>
      </c>
      <c r="AE689" s="6" t="s">
        <v>6</v>
      </c>
      <c r="AF689" s="17" t="str">
        <f t="shared" si="70"/>
        <v>NO APLICA</v>
      </c>
      <c r="AG689" s="6" t="s">
        <v>400</v>
      </c>
      <c r="AH689" s="39"/>
      <c r="AI689" s="22" t="s">
        <v>558</v>
      </c>
      <c r="AJ689" s="174"/>
    </row>
    <row r="690" spans="1:36" ht="15.45" customHeight="1">
      <c r="A690" s="170">
        <v>56936</v>
      </c>
      <c r="B690" s="8" t="s">
        <v>320</v>
      </c>
      <c r="C690" s="5" t="s">
        <v>321</v>
      </c>
      <c r="D690" s="48" t="s">
        <v>2811</v>
      </c>
      <c r="E690" s="25" t="s">
        <v>709</v>
      </c>
      <c r="F690" s="24" t="s">
        <v>710</v>
      </c>
      <c r="G690" s="24">
        <v>987744411</v>
      </c>
      <c r="H690" s="18">
        <v>45630</v>
      </c>
      <c r="I690" s="21">
        <v>0.69513888888888886</v>
      </c>
      <c r="J690" s="6" t="s">
        <v>373</v>
      </c>
      <c r="K690" s="15">
        <v>1</v>
      </c>
      <c r="L690" s="6" t="s">
        <v>398</v>
      </c>
      <c r="M690" s="6" t="s">
        <v>6</v>
      </c>
      <c r="N690" s="6" t="b">
        <f t="shared" si="69"/>
        <v>0</v>
      </c>
      <c r="O690" s="6" t="s">
        <v>3856</v>
      </c>
      <c r="P690" s="6">
        <v>308350</v>
      </c>
      <c r="Q690" s="6" t="s">
        <v>6</v>
      </c>
      <c r="R690" s="6" t="s">
        <v>3857</v>
      </c>
      <c r="S690" s="16">
        <f t="shared" si="73"/>
        <v>25000</v>
      </c>
      <c r="T690" s="6" t="s">
        <v>400</v>
      </c>
      <c r="U690" s="6" t="s">
        <v>2158</v>
      </c>
      <c r="V690" s="6" t="s">
        <v>3039</v>
      </c>
      <c r="W690" s="18">
        <v>45632</v>
      </c>
      <c r="X690" s="78">
        <v>0.42986111111111114</v>
      </c>
      <c r="Y690" s="6" t="s">
        <v>3261</v>
      </c>
      <c r="Z690" s="6" t="s">
        <v>1468</v>
      </c>
      <c r="AA690" s="6" t="s">
        <v>2578</v>
      </c>
      <c r="AB690" s="6">
        <v>965345656</v>
      </c>
      <c r="AC690" s="24">
        <f t="shared" si="72"/>
        <v>3</v>
      </c>
      <c r="AD690" s="17">
        <f t="shared" si="71"/>
        <v>25000</v>
      </c>
      <c r="AE690" s="6" t="s">
        <v>6</v>
      </c>
      <c r="AF690" s="17" t="str">
        <f t="shared" si="70"/>
        <v>NO APLICA</v>
      </c>
      <c r="AG690" s="6" t="s">
        <v>400</v>
      </c>
      <c r="AH690" s="39"/>
      <c r="AI690" s="22" t="s">
        <v>558</v>
      </c>
      <c r="AJ690" s="174"/>
    </row>
    <row r="691" spans="1:36" ht="15.45" customHeight="1">
      <c r="A691" s="170">
        <v>56937</v>
      </c>
      <c r="B691" s="8" t="s">
        <v>320</v>
      </c>
      <c r="C691" s="5" t="s">
        <v>321</v>
      </c>
      <c r="D691" s="48" t="s">
        <v>2570</v>
      </c>
      <c r="E691" s="25" t="s">
        <v>2983</v>
      </c>
      <c r="F691" s="24" t="s">
        <v>2572</v>
      </c>
      <c r="G691" s="24">
        <v>955224797</v>
      </c>
      <c r="H691" s="18">
        <v>45630</v>
      </c>
      <c r="I691" s="21">
        <v>0.70486111111111116</v>
      </c>
      <c r="J691" s="6" t="s">
        <v>373</v>
      </c>
      <c r="K691" s="15">
        <v>1</v>
      </c>
      <c r="L691" s="6" t="s">
        <v>398</v>
      </c>
      <c r="M691" s="6" t="s">
        <v>6</v>
      </c>
      <c r="N691" s="6" t="b">
        <f t="shared" si="69"/>
        <v>0</v>
      </c>
      <c r="O691" s="6" t="s">
        <v>3858</v>
      </c>
      <c r="P691" s="6">
        <v>21093763</v>
      </c>
      <c r="Q691" s="6" t="s">
        <v>6</v>
      </c>
      <c r="R691" s="6" t="s">
        <v>3859</v>
      </c>
      <c r="S691" s="16">
        <f t="shared" si="73"/>
        <v>25000</v>
      </c>
      <c r="T691" s="6" t="s">
        <v>400</v>
      </c>
      <c r="U691" s="6" t="s">
        <v>528</v>
      </c>
      <c r="V691" s="6" t="s">
        <v>2830</v>
      </c>
      <c r="W691" s="18">
        <v>45631</v>
      </c>
      <c r="X691" s="78">
        <v>0.81736111111111109</v>
      </c>
      <c r="Y691" s="6" t="s">
        <v>2247</v>
      </c>
      <c r="Z691" s="6" t="s">
        <v>2248</v>
      </c>
      <c r="AA691" s="6" t="s">
        <v>2249</v>
      </c>
      <c r="AB691" s="6">
        <v>989385797</v>
      </c>
      <c r="AC691" s="24">
        <f t="shared" si="72"/>
        <v>2</v>
      </c>
      <c r="AD691" s="17">
        <f t="shared" si="71"/>
        <v>25000</v>
      </c>
      <c r="AE691" s="6" t="s">
        <v>6</v>
      </c>
      <c r="AF691" s="17" t="str">
        <f t="shared" si="70"/>
        <v>NO APLICA</v>
      </c>
      <c r="AG691" s="6" t="s">
        <v>400</v>
      </c>
      <c r="AH691" s="39"/>
      <c r="AI691" s="22" t="s">
        <v>558</v>
      </c>
      <c r="AJ691" s="174"/>
    </row>
    <row r="692" spans="1:36" ht="15.45" customHeight="1">
      <c r="A692" s="170">
        <v>56938</v>
      </c>
      <c r="B692" s="7" t="s">
        <v>189</v>
      </c>
      <c r="C692" s="4" t="s">
        <v>190</v>
      </c>
      <c r="D692" s="48" t="s">
        <v>507</v>
      </c>
      <c r="E692" s="24" t="s">
        <v>508</v>
      </c>
      <c r="F692" s="26" t="s">
        <v>509</v>
      </c>
      <c r="G692" s="24">
        <v>997062936</v>
      </c>
      <c r="H692" s="18">
        <v>45630</v>
      </c>
      <c r="I692" s="21">
        <v>0.71180555555555558</v>
      </c>
      <c r="J692" s="6" t="s">
        <v>373</v>
      </c>
      <c r="K692" s="15">
        <v>1</v>
      </c>
      <c r="L692" s="6" t="s">
        <v>398</v>
      </c>
      <c r="M692" s="6" t="s">
        <v>6</v>
      </c>
      <c r="N692" s="6" t="b">
        <f t="shared" si="69"/>
        <v>0</v>
      </c>
      <c r="O692" s="6" t="s">
        <v>3860</v>
      </c>
      <c r="P692" s="6">
        <v>1227640</v>
      </c>
      <c r="Q692" s="6" t="s">
        <v>6</v>
      </c>
      <c r="R692" s="6" t="s">
        <v>3861</v>
      </c>
      <c r="S692" s="16">
        <f t="shared" si="73"/>
        <v>25000</v>
      </c>
      <c r="T692" s="6" t="s">
        <v>400</v>
      </c>
      <c r="U692" s="6" t="s">
        <v>2005</v>
      </c>
      <c r="V692" s="6" t="s">
        <v>2965</v>
      </c>
      <c r="W692" s="18">
        <v>45630</v>
      </c>
      <c r="X692" s="78">
        <v>0.95277777777777772</v>
      </c>
      <c r="Y692" s="6" t="s">
        <v>3862</v>
      </c>
      <c r="Z692" s="6" t="s">
        <v>3863</v>
      </c>
      <c r="AA692" s="6" t="s">
        <v>3864</v>
      </c>
      <c r="AB692" s="6">
        <v>991352539</v>
      </c>
      <c r="AC692" s="24">
        <f t="shared" si="72"/>
        <v>1</v>
      </c>
      <c r="AD692" s="17">
        <f t="shared" si="71"/>
        <v>25000</v>
      </c>
      <c r="AE692" s="6" t="s">
        <v>6</v>
      </c>
      <c r="AF692" s="17" t="str">
        <f t="shared" si="70"/>
        <v>NO APLICA</v>
      </c>
      <c r="AG692" s="6" t="s">
        <v>1874</v>
      </c>
      <c r="AH692" s="39" t="s">
        <v>3865</v>
      </c>
      <c r="AI692" s="22" t="s">
        <v>3652</v>
      </c>
      <c r="AJ692" s="174"/>
    </row>
    <row r="693" spans="1:36" ht="15.45" customHeight="1">
      <c r="A693" s="170">
        <v>56939</v>
      </c>
      <c r="B693" s="7" t="s">
        <v>269</v>
      </c>
      <c r="C693" s="4" t="s">
        <v>270</v>
      </c>
      <c r="D693" s="48" t="s">
        <v>1476</v>
      </c>
      <c r="E693" s="25" t="s">
        <v>1477</v>
      </c>
      <c r="F693" s="24" t="s">
        <v>1478</v>
      </c>
      <c r="G693" s="24">
        <v>954134836</v>
      </c>
      <c r="H693" s="18">
        <v>45630</v>
      </c>
      <c r="I693" s="21">
        <v>0.72847222222222219</v>
      </c>
      <c r="J693" s="6" t="s">
        <v>373</v>
      </c>
      <c r="K693" s="15">
        <v>1</v>
      </c>
      <c r="L693" s="6" t="s">
        <v>398</v>
      </c>
      <c r="M693" s="6" t="s">
        <v>6</v>
      </c>
      <c r="N693" s="6" t="b">
        <f t="shared" si="69"/>
        <v>0</v>
      </c>
      <c r="O693" s="6" t="s">
        <v>3866</v>
      </c>
      <c r="P693" s="6">
        <v>1226856</v>
      </c>
      <c r="Q693" s="6" t="s">
        <v>6</v>
      </c>
      <c r="R693" s="6" t="s">
        <v>3867</v>
      </c>
      <c r="S693" s="16">
        <f t="shared" si="73"/>
        <v>25000</v>
      </c>
      <c r="T693" s="6" t="s">
        <v>400</v>
      </c>
      <c r="U693" s="6" t="s">
        <v>528</v>
      </c>
      <c r="V693" s="6" t="s">
        <v>3682</v>
      </c>
      <c r="W693" s="18">
        <v>45630</v>
      </c>
      <c r="X693" s="78">
        <v>0.76527777777777772</v>
      </c>
      <c r="Y693" s="6" t="s">
        <v>3333</v>
      </c>
      <c r="Z693" s="6" t="s">
        <v>3334</v>
      </c>
      <c r="AA693" s="6" t="s">
        <v>3335</v>
      </c>
      <c r="AB693" s="6">
        <v>930695691</v>
      </c>
      <c r="AC693" s="24">
        <f t="shared" si="72"/>
        <v>1</v>
      </c>
      <c r="AD693" s="17">
        <f t="shared" si="71"/>
        <v>25000</v>
      </c>
      <c r="AE693" s="6" t="s">
        <v>6</v>
      </c>
      <c r="AF693" s="17" t="str">
        <f t="shared" si="70"/>
        <v>NO APLICA</v>
      </c>
      <c r="AG693" s="6" t="s">
        <v>400</v>
      </c>
      <c r="AH693" s="39"/>
      <c r="AI693" s="22" t="s">
        <v>1359</v>
      </c>
      <c r="AJ693" s="174"/>
    </row>
    <row r="694" spans="1:36" ht="15.45" customHeight="1">
      <c r="A694" s="170">
        <v>56940</v>
      </c>
      <c r="B694" s="7" t="s">
        <v>124</v>
      </c>
      <c r="C694" s="4" t="s">
        <v>125</v>
      </c>
      <c r="D694" s="48" t="s">
        <v>1915</v>
      </c>
      <c r="E694" s="24" t="s">
        <v>1916</v>
      </c>
      <c r="F694" s="26" t="s">
        <v>1917</v>
      </c>
      <c r="G694" s="24">
        <v>922001083</v>
      </c>
      <c r="H694" s="18">
        <v>45630</v>
      </c>
      <c r="I694" s="21">
        <v>0.7416666666666667</v>
      </c>
      <c r="J694" s="6" t="s">
        <v>373</v>
      </c>
      <c r="K694" s="15">
        <v>1</v>
      </c>
      <c r="L694" s="6" t="s">
        <v>398</v>
      </c>
      <c r="M694" s="6" t="s">
        <v>6</v>
      </c>
      <c r="N694" s="6" t="b">
        <f t="shared" si="69"/>
        <v>0</v>
      </c>
      <c r="O694" s="6" t="s">
        <v>3868</v>
      </c>
      <c r="P694" s="6">
        <v>1227673</v>
      </c>
      <c r="Q694" s="6" t="s">
        <v>6</v>
      </c>
      <c r="R694" s="6" t="s">
        <v>3869</v>
      </c>
      <c r="S694" s="16">
        <f t="shared" si="73"/>
        <v>25000</v>
      </c>
      <c r="T694" s="6" t="s">
        <v>400</v>
      </c>
      <c r="U694" s="6" t="s">
        <v>2100</v>
      </c>
      <c r="V694" s="6" t="s">
        <v>2881</v>
      </c>
      <c r="W694" s="18">
        <v>45642</v>
      </c>
      <c r="X694" s="78">
        <v>0.72847222222222219</v>
      </c>
      <c r="Y694" s="67" t="s">
        <v>2539</v>
      </c>
      <c r="Z694" s="67" t="s">
        <v>3870</v>
      </c>
      <c r="AA694" s="67" t="s">
        <v>2791</v>
      </c>
      <c r="AB694" s="143">
        <v>963312923</v>
      </c>
      <c r="AC694" s="6">
        <f t="shared" si="72"/>
        <v>13</v>
      </c>
      <c r="AD694" s="23">
        <f t="shared" si="71"/>
        <v>56000</v>
      </c>
      <c r="AE694" s="23" t="s">
        <v>9</v>
      </c>
      <c r="AF694" s="17">
        <f t="shared" si="70"/>
        <v>66640</v>
      </c>
      <c r="AG694" s="6" t="s">
        <v>400</v>
      </c>
      <c r="AH694" s="39"/>
      <c r="AI694" s="22" t="s">
        <v>2759</v>
      </c>
      <c r="AJ694" s="174"/>
    </row>
    <row r="695" spans="1:36" ht="15.45" customHeight="1">
      <c r="A695" s="170">
        <v>56941</v>
      </c>
      <c r="B695" s="38" t="s">
        <v>284</v>
      </c>
      <c r="C695" s="8" t="s">
        <v>285</v>
      </c>
      <c r="D695" s="46" t="s">
        <v>1352</v>
      </c>
      <c r="E695" s="28" t="s">
        <v>1353</v>
      </c>
      <c r="F695" s="27" t="s">
        <v>1354</v>
      </c>
      <c r="G695" s="27">
        <v>956749939</v>
      </c>
      <c r="H695" s="18">
        <v>45630</v>
      </c>
      <c r="I695" s="21">
        <v>0.75347222222222221</v>
      </c>
      <c r="J695" s="6" t="s">
        <v>373</v>
      </c>
      <c r="K695" s="15">
        <v>1</v>
      </c>
      <c r="L695" s="6" t="s">
        <v>398</v>
      </c>
      <c r="M695" s="6" t="s">
        <v>6</v>
      </c>
      <c r="N695" s="6" t="b">
        <f t="shared" si="69"/>
        <v>0</v>
      </c>
      <c r="O695" s="6" t="s">
        <v>3871</v>
      </c>
      <c r="P695" s="6">
        <v>24795662</v>
      </c>
      <c r="Q695" s="6" t="s">
        <v>6</v>
      </c>
      <c r="R695" s="6" t="s">
        <v>3872</v>
      </c>
      <c r="S695" s="16">
        <f t="shared" si="73"/>
        <v>25000</v>
      </c>
      <c r="T695" s="6" t="s">
        <v>400</v>
      </c>
      <c r="U695" s="6" t="s">
        <v>2100</v>
      </c>
      <c r="V695" s="6" t="s">
        <v>3873</v>
      </c>
      <c r="W695" s="18">
        <v>45634</v>
      </c>
      <c r="X695" s="78">
        <v>8.4722222222222227E-2</v>
      </c>
      <c r="Y695" s="6" t="s">
        <v>3874</v>
      </c>
      <c r="Z695" s="6" t="s">
        <v>3875</v>
      </c>
      <c r="AA695" s="6" t="s">
        <v>3876</v>
      </c>
      <c r="AB695" s="6">
        <v>978572942</v>
      </c>
      <c r="AC695" s="27">
        <f t="shared" si="72"/>
        <v>5</v>
      </c>
      <c r="AD695" s="17">
        <f t="shared" si="71"/>
        <v>25000</v>
      </c>
      <c r="AE695" s="6" t="s">
        <v>6</v>
      </c>
      <c r="AF695" s="17" t="str">
        <f t="shared" si="70"/>
        <v>NO APLICA</v>
      </c>
      <c r="AG695" s="6" t="s">
        <v>1874</v>
      </c>
      <c r="AH695" s="34" t="s">
        <v>3877</v>
      </c>
      <c r="AI695" s="22" t="s">
        <v>3759</v>
      </c>
      <c r="AJ695" s="174"/>
    </row>
    <row r="696" spans="1:36" ht="15.45" customHeight="1">
      <c r="A696" s="170">
        <v>56942</v>
      </c>
      <c r="B696" s="7" t="s">
        <v>284</v>
      </c>
      <c r="C696" s="4" t="s">
        <v>285</v>
      </c>
      <c r="D696" s="48" t="s">
        <v>1042</v>
      </c>
      <c r="E696" s="25" t="s">
        <v>1043</v>
      </c>
      <c r="F696" s="24" t="s">
        <v>1044</v>
      </c>
      <c r="G696" s="24">
        <v>933294463</v>
      </c>
      <c r="H696" s="18">
        <v>45630</v>
      </c>
      <c r="I696" s="21">
        <v>0.7631944444444444</v>
      </c>
      <c r="J696" s="6" t="s">
        <v>373</v>
      </c>
      <c r="K696" s="15">
        <v>1</v>
      </c>
      <c r="L696" s="6" t="s">
        <v>398</v>
      </c>
      <c r="M696" s="6" t="s">
        <v>6</v>
      </c>
      <c r="N696" s="6" t="b">
        <f t="shared" si="69"/>
        <v>0</v>
      </c>
      <c r="O696" s="6" t="s">
        <v>3878</v>
      </c>
      <c r="P696" s="6">
        <v>24795674</v>
      </c>
      <c r="Q696" s="6" t="s">
        <v>6</v>
      </c>
      <c r="R696" s="6" t="s">
        <v>3879</v>
      </c>
      <c r="S696" s="16">
        <f t="shared" si="73"/>
        <v>25000</v>
      </c>
      <c r="T696" s="6" t="s">
        <v>400</v>
      </c>
      <c r="U696" s="6" t="s">
        <v>2100</v>
      </c>
      <c r="V696" s="6" t="s">
        <v>3880</v>
      </c>
      <c r="W696" s="18">
        <v>45633</v>
      </c>
      <c r="X696" s="78">
        <v>0.93125000000000002</v>
      </c>
      <c r="Y696" s="6" t="s">
        <v>3881</v>
      </c>
      <c r="Z696" s="6" t="s">
        <v>2892</v>
      </c>
      <c r="AA696" s="6" t="s">
        <v>2893</v>
      </c>
      <c r="AB696" s="6">
        <v>942332149</v>
      </c>
      <c r="AC696" s="24">
        <f t="shared" si="72"/>
        <v>4</v>
      </c>
      <c r="AD696" s="17">
        <f t="shared" si="71"/>
        <v>25000</v>
      </c>
      <c r="AE696" s="6" t="s">
        <v>6</v>
      </c>
      <c r="AF696" s="17" t="str">
        <f t="shared" si="70"/>
        <v>NO APLICA</v>
      </c>
      <c r="AG696" s="6" t="s">
        <v>1874</v>
      </c>
      <c r="AH696" s="39" t="s">
        <v>3882</v>
      </c>
      <c r="AI696" s="22" t="s">
        <v>3759</v>
      </c>
      <c r="AJ696" s="174" t="s">
        <v>3883</v>
      </c>
    </row>
    <row r="697" spans="1:36" ht="15.45" customHeight="1">
      <c r="A697" s="170">
        <v>56943</v>
      </c>
      <c r="B697" s="7" t="s">
        <v>284</v>
      </c>
      <c r="C697" s="4" t="s">
        <v>285</v>
      </c>
      <c r="D697" s="48" t="s">
        <v>3367</v>
      </c>
      <c r="E697" s="25" t="s">
        <v>3368</v>
      </c>
      <c r="F697" s="24" t="s">
        <v>3369</v>
      </c>
      <c r="G697" s="24">
        <v>937300568</v>
      </c>
      <c r="H697" s="18">
        <v>45630</v>
      </c>
      <c r="I697" s="21">
        <v>0.76736111111111116</v>
      </c>
      <c r="J697" s="6" t="s">
        <v>373</v>
      </c>
      <c r="K697" s="15">
        <v>1</v>
      </c>
      <c r="L697" s="6" t="s">
        <v>398</v>
      </c>
      <c r="M697" s="6" t="s">
        <v>6</v>
      </c>
      <c r="N697" s="6" t="b">
        <f t="shared" si="69"/>
        <v>0</v>
      </c>
      <c r="O697" s="6" t="s">
        <v>3884</v>
      </c>
      <c r="P697" s="6">
        <v>24795668</v>
      </c>
      <c r="Q697" s="6" t="s">
        <v>6</v>
      </c>
      <c r="R697" s="6" t="s">
        <v>3885</v>
      </c>
      <c r="S697" s="16">
        <f t="shared" si="73"/>
        <v>25000</v>
      </c>
      <c r="T697" s="6" t="s">
        <v>400</v>
      </c>
      <c r="U697" s="6" t="s">
        <v>2158</v>
      </c>
      <c r="V697" s="6"/>
      <c r="W697" s="18">
        <v>45633</v>
      </c>
      <c r="X697" s="78">
        <v>0.60069444444444442</v>
      </c>
      <c r="Y697" s="6" t="s">
        <v>1517</v>
      </c>
      <c r="Z697" s="6" t="s">
        <v>3763</v>
      </c>
      <c r="AA697" s="6" t="s">
        <v>3764</v>
      </c>
      <c r="AB697" s="6">
        <v>965966487</v>
      </c>
      <c r="AC697" s="24">
        <f t="shared" si="72"/>
        <v>4</v>
      </c>
      <c r="AD697" s="17">
        <f t="shared" si="71"/>
        <v>25000</v>
      </c>
      <c r="AE697" s="6" t="s">
        <v>6</v>
      </c>
      <c r="AF697" s="17" t="str">
        <f t="shared" si="70"/>
        <v>NO APLICA</v>
      </c>
      <c r="AG697" s="6" t="s">
        <v>1874</v>
      </c>
      <c r="AH697" s="39" t="s">
        <v>3886</v>
      </c>
      <c r="AI697" s="22" t="s">
        <v>3759</v>
      </c>
      <c r="AJ697" s="174"/>
    </row>
    <row r="698" spans="1:36" ht="15.45" customHeight="1">
      <c r="A698" s="170">
        <v>56944</v>
      </c>
      <c r="B698" s="7" t="s">
        <v>20</v>
      </c>
      <c r="C698" s="4" t="s">
        <v>21</v>
      </c>
      <c r="D698" s="11" t="s">
        <v>20</v>
      </c>
      <c r="E698" s="24" t="s">
        <v>3309</v>
      </c>
      <c r="F698" s="24" t="s">
        <v>3310</v>
      </c>
      <c r="G698" s="24">
        <v>996505625</v>
      </c>
      <c r="H698" s="18">
        <v>45630</v>
      </c>
      <c r="I698" s="21">
        <v>0.80972222222222223</v>
      </c>
      <c r="J698" s="6" t="s">
        <v>1873</v>
      </c>
      <c r="K698" s="15">
        <v>1</v>
      </c>
      <c r="L698" s="6" t="s">
        <v>3399</v>
      </c>
      <c r="M698" s="6" t="s">
        <v>3887</v>
      </c>
      <c r="N698" s="6" t="b">
        <f t="shared" si="69"/>
        <v>1</v>
      </c>
      <c r="O698" s="6" t="s">
        <v>527</v>
      </c>
      <c r="P698" s="6" t="s">
        <v>487</v>
      </c>
      <c r="Q698" s="6" t="s">
        <v>6</v>
      </c>
      <c r="R698" s="6" t="s">
        <v>488</v>
      </c>
      <c r="S698" s="16">
        <f t="shared" si="73"/>
        <v>7000</v>
      </c>
      <c r="T698" s="6" t="s">
        <v>400</v>
      </c>
      <c r="U698" s="6" t="s">
        <v>528</v>
      </c>
      <c r="V698" s="6" t="s">
        <v>490</v>
      </c>
      <c r="W698" s="18">
        <v>45630</v>
      </c>
      <c r="X698" s="78">
        <v>0.81041666666666667</v>
      </c>
      <c r="Y698" s="6" t="s">
        <v>14</v>
      </c>
      <c r="Z698" s="6" t="s">
        <v>388</v>
      </c>
      <c r="AA698" s="6" t="s">
        <v>530</v>
      </c>
      <c r="AB698" s="6">
        <v>964638566</v>
      </c>
      <c r="AC698" s="24">
        <f t="shared" si="72"/>
        <v>1</v>
      </c>
      <c r="AD698" s="17">
        <f t="shared" si="71"/>
        <v>7000</v>
      </c>
      <c r="AE698" s="6" t="s">
        <v>6</v>
      </c>
      <c r="AF698" s="17" t="str">
        <f t="shared" si="70"/>
        <v>NO APLICA</v>
      </c>
      <c r="AG698" s="6" t="s">
        <v>1874</v>
      </c>
      <c r="AH698" s="39" t="s">
        <v>3888</v>
      </c>
      <c r="AI698" s="22" t="s">
        <v>3312</v>
      </c>
      <c r="AJ698" s="174"/>
    </row>
    <row r="699" spans="1:36" ht="15.45" customHeight="1">
      <c r="A699" s="170">
        <v>56945</v>
      </c>
      <c r="B699" s="7" t="s">
        <v>347</v>
      </c>
      <c r="C699" s="4" t="s">
        <v>348</v>
      </c>
      <c r="D699" s="39" t="s">
        <v>3889</v>
      </c>
      <c r="E699" s="6" t="s">
        <v>3890</v>
      </c>
      <c r="F699" s="6" t="s">
        <v>3891</v>
      </c>
      <c r="G699" s="6">
        <v>940905738</v>
      </c>
      <c r="H699" s="18">
        <v>45630</v>
      </c>
      <c r="I699" s="21">
        <v>0.83958333333333335</v>
      </c>
      <c r="J699" s="6" t="s">
        <v>373</v>
      </c>
      <c r="K699" s="15">
        <v>1</v>
      </c>
      <c r="L699" s="6" t="s">
        <v>398</v>
      </c>
      <c r="M699" s="6" t="s">
        <v>6</v>
      </c>
      <c r="N699" s="6" t="b">
        <f t="shared" si="69"/>
        <v>0</v>
      </c>
      <c r="O699" s="6" t="s">
        <v>3892</v>
      </c>
      <c r="P699" s="6">
        <v>1227771</v>
      </c>
      <c r="Q699" s="6" t="s">
        <v>6</v>
      </c>
      <c r="R699" s="6" t="s">
        <v>3893</v>
      </c>
      <c r="S699" s="16">
        <f t="shared" si="73"/>
        <v>25000</v>
      </c>
      <c r="T699" s="6" t="s">
        <v>400</v>
      </c>
      <c r="U699" s="6" t="s">
        <v>1943</v>
      </c>
      <c r="V699" s="6" t="s">
        <v>3894</v>
      </c>
      <c r="W699" s="18">
        <v>45630</v>
      </c>
      <c r="X699" s="78">
        <v>0.93125000000000002</v>
      </c>
      <c r="Y699" s="6" t="s">
        <v>3895</v>
      </c>
      <c r="Z699" s="6" t="s">
        <v>3896</v>
      </c>
      <c r="AA699" s="6" t="s">
        <v>3897</v>
      </c>
      <c r="AB699" s="6">
        <v>996358336</v>
      </c>
      <c r="AC699" s="24">
        <f t="shared" si="72"/>
        <v>1</v>
      </c>
      <c r="AD699" s="17">
        <f t="shared" si="71"/>
        <v>25000</v>
      </c>
      <c r="AE699" s="6" t="s">
        <v>6</v>
      </c>
      <c r="AF699" s="17" t="str">
        <f t="shared" si="70"/>
        <v>NO APLICA</v>
      </c>
      <c r="AG699" s="6" t="s">
        <v>400</v>
      </c>
      <c r="AH699" s="39"/>
      <c r="AI699" s="22" t="s">
        <v>3898</v>
      </c>
      <c r="AJ699" s="174"/>
    </row>
    <row r="700" spans="1:36" ht="15.45" customHeight="1">
      <c r="A700" s="170">
        <v>56946</v>
      </c>
      <c r="B700" s="7" t="s">
        <v>284</v>
      </c>
      <c r="C700" s="4" t="s">
        <v>285</v>
      </c>
      <c r="D700" s="39" t="s">
        <v>3899</v>
      </c>
      <c r="E700" s="6" t="s">
        <v>1916</v>
      </c>
      <c r="F700" s="6" t="s">
        <v>1917</v>
      </c>
      <c r="G700" s="6">
        <v>922001083</v>
      </c>
      <c r="H700" s="18">
        <v>45630</v>
      </c>
      <c r="I700" s="21">
        <v>0.84930555555555554</v>
      </c>
      <c r="J700" s="6" t="s">
        <v>373</v>
      </c>
      <c r="K700" s="15">
        <v>1</v>
      </c>
      <c r="L700" s="6" t="s">
        <v>398</v>
      </c>
      <c r="M700" s="6" t="s">
        <v>6</v>
      </c>
      <c r="N700" s="6" t="b">
        <f t="shared" si="69"/>
        <v>0</v>
      </c>
      <c r="O700" s="6" t="s">
        <v>3900</v>
      </c>
      <c r="P700" s="6">
        <v>24795768</v>
      </c>
      <c r="Q700" s="6" t="s">
        <v>6</v>
      </c>
      <c r="R700" s="6" t="s">
        <v>3901</v>
      </c>
      <c r="S700" s="16">
        <f t="shared" si="73"/>
        <v>25000</v>
      </c>
      <c r="T700" s="6" t="s">
        <v>400</v>
      </c>
      <c r="U700" s="6" t="s">
        <v>3016</v>
      </c>
      <c r="V700" s="6"/>
      <c r="W700" s="18">
        <v>45633</v>
      </c>
      <c r="X700" s="78">
        <v>0.59236111111111112</v>
      </c>
      <c r="Y700" s="6" t="s">
        <v>3902</v>
      </c>
      <c r="Z700" s="6" t="s">
        <v>3903</v>
      </c>
      <c r="AA700" s="6" t="s">
        <v>3904</v>
      </c>
      <c r="AB700" s="6">
        <v>994531704</v>
      </c>
      <c r="AC700" s="24">
        <f t="shared" si="72"/>
        <v>4</v>
      </c>
      <c r="AD700" s="17">
        <f t="shared" si="71"/>
        <v>25000</v>
      </c>
      <c r="AE700" s="6" t="s">
        <v>6</v>
      </c>
      <c r="AF700" s="17" t="str">
        <f t="shared" si="70"/>
        <v>NO APLICA</v>
      </c>
      <c r="AG700" s="6" t="s">
        <v>1874</v>
      </c>
      <c r="AH700" s="39" t="s">
        <v>3905</v>
      </c>
      <c r="AI700" s="22" t="s">
        <v>3759</v>
      </c>
      <c r="AJ700" s="174"/>
    </row>
    <row r="701" spans="1:36" ht="15.45" customHeight="1">
      <c r="A701" s="170">
        <v>56947</v>
      </c>
      <c r="B701" s="7" t="s">
        <v>284</v>
      </c>
      <c r="C701" s="4" t="s">
        <v>285</v>
      </c>
      <c r="D701" s="48" t="s">
        <v>1042</v>
      </c>
      <c r="E701" s="25" t="s">
        <v>1043</v>
      </c>
      <c r="F701" s="24" t="s">
        <v>1044</v>
      </c>
      <c r="G701" s="24">
        <v>933294463</v>
      </c>
      <c r="H701" s="18">
        <v>45630</v>
      </c>
      <c r="I701" s="21">
        <v>0.85277777777777775</v>
      </c>
      <c r="J701" s="6" t="s">
        <v>373</v>
      </c>
      <c r="K701" s="15">
        <v>1</v>
      </c>
      <c r="L701" s="6" t="s">
        <v>398</v>
      </c>
      <c r="M701" s="6" t="s">
        <v>6</v>
      </c>
      <c r="N701" s="6" t="b">
        <f t="shared" si="69"/>
        <v>0</v>
      </c>
      <c r="O701" s="6" t="s">
        <v>3906</v>
      </c>
      <c r="P701" s="6">
        <v>24795770</v>
      </c>
      <c r="Q701" s="6" t="s">
        <v>6</v>
      </c>
      <c r="R701" s="6" t="s">
        <v>3907</v>
      </c>
      <c r="S701" s="16">
        <f t="shared" si="73"/>
        <v>25000</v>
      </c>
      <c r="T701" s="6" t="s">
        <v>400</v>
      </c>
      <c r="U701" s="6" t="s">
        <v>1972</v>
      </c>
      <c r="V701" s="6"/>
      <c r="W701" s="18">
        <v>45633</v>
      </c>
      <c r="X701" s="78">
        <v>0.51597222222222228</v>
      </c>
      <c r="Y701" s="6" t="s">
        <v>3908</v>
      </c>
      <c r="Z701" s="6" t="s">
        <v>3909</v>
      </c>
      <c r="AA701" s="6" t="s">
        <v>3910</v>
      </c>
      <c r="AB701" s="6">
        <v>932963137</v>
      </c>
      <c r="AC701" s="24">
        <f t="shared" si="72"/>
        <v>4</v>
      </c>
      <c r="AD701" s="17">
        <f t="shared" si="71"/>
        <v>25000</v>
      </c>
      <c r="AE701" s="6" t="s">
        <v>6</v>
      </c>
      <c r="AF701" s="17" t="str">
        <f t="shared" si="70"/>
        <v>NO APLICA</v>
      </c>
      <c r="AG701" s="6" t="s">
        <v>1874</v>
      </c>
      <c r="AH701" s="39" t="s">
        <v>3911</v>
      </c>
      <c r="AI701" s="22" t="s">
        <v>3759</v>
      </c>
      <c r="AJ701" s="174"/>
    </row>
    <row r="702" spans="1:36" ht="15.45" customHeight="1">
      <c r="A702" s="170">
        <v>56948</v>
      </c>
      <c r="B702" s="39" t="s">
        <v>3912</v>
      </c>
      <c r="C702" s="6" t="s">
        <v>1385</v>
      </c>
      <c r="D702" s="39" t="s">
        <v>3367</v>
      </c>
      <c r="E702" s="6" t="s">
        <v>3368</v>
      </c>
      <c r="F702" s="6" t="s">
        <v>3805</v>
      </c>
      <c r="G702" s="6">
        <v>937300568</v>
      </c>
      <c r="H702" s="18">
        <v>45630</v>
      </c>
      <c r="I702" s="21">
        <v>0.85833333333333328</v>
      </c>
      <c r="J702" s="6" t="s">
        <v>373</v>
      </c>
      <c r="K702" s="15">
        <v>1</v>
      </c>
      <c r="L702" s="6" t="s">
        <v>3399</v>
      </c>
      <c r="M702" s="6" t="s">
        <v>6</v>
      </c>
      <c r="N702" s="6" t="b">
        <f t="shared" si="69"/>
        <v>0</v>
      </c>
      <c r="O702" s="6" t="s">
        <v>3913</v>
      </c>
      <c r="P702" s="6">
        <v>3263456</v>
      </c>
      <c r="Q702" s="6" t="s">
        <v>6</v>
      </c>
      <c r="R702" s="6" t="s">
        <v>3914</v>
      </c>
      <c r="S702" s="16">
        <f t="shared" si="73"/>
        <v>18000</v>
      </c>
      <c r="T702" s="6" t="s">
        <v>400</v>
      </c>
      <c r="U702" s="6" t="s">
        <v>1943</v>
      </c>
      <c r="V702" s="6" t="s">
        <v>490</v>
      </c>
      <c r="W702" s="18">
        <v>45630</v>
      </c>
      <c r="X702" s="78">
        <v>0.85833333333333328</v>
      </c>
      <c r="Y702" s="6" t="s">
        <v>3915</v>
      </c>
      <c r="Z702" s="6" t="s">
        <v>1385</v>
      </c>
      <c r="AA702" s="6" t="s">
        <v>1386</v>
      </c>
      <c r="AB702" s="6">
        <v>52151041</v>
      </c>
      <c r="AC702" s="24">
        <v>1</v>
      </c>
      <c r="AD702" s="17">
        <f t="shared" si="71"/>
        <v>18000</v>
      </c>
      <c r="AE702" s="6" t="s">
        <v>6</v>
      </c>
      <c r="AF702" s="17" t="str">
        <f t="shared" si="70"/>
        <v>NO APLICA</v>
      </c>
      <c r="AG702" s="6" t="s">
        <v>1874</v>
      </c>
      <c r="AH702" s="39" t="s">
        <v>3916</v>
      </c>
      <c r="AI702" s="22" t="s">
        <v>499</v>
      </c>
      <c r="AJ702" s="174"/>
    </row>
    <row r="703" spans="1:36" ht="15.45" customHeight="1">
      <c r="A703" s="170">
        <v>56949</v>
      </c>
      <c r="B703" s="7" t="s">
        <v>284</v>
      </c>
      <c r="C703" s="4" t="s">
        <v>285</v>
      </c>
      <c r="D703" s="39" t="s">
        <v>3917</v>
      </c>
      <c r="E703" s="6" t="s">
        <v>3918</v>
      </c>
      <c r="F703" s="6" t="s">
        <v>3919</v>
      </c>
      <c r="G703" s="6" t="s">
        <v>3920</v>
      </c>
      <c r="H703" s="18">
        <v>45630</v>
      </c>
      <c r="I703" s="21">
        <v>0.86458333333333337</v>
      </c>
      <c r="J703" s="6" t="s">
        <v>373</v>
      </c>
      <c r="K703" s="15">
        <v>1</v>
      </c>
      <c r="L703" s="6" t="s">
        <v>398</v>
      </c>
      <c r="M703" s="6" t="s">
        <v>6</v>
      </c>
      <c r="N703" s="6" t="b">
        <f t="shared" si="69"/>
        <v>0</v>
      </c>
      <c r="O703" s="6" t="s">
        <v>3921</v>
      </c>
      <c r="P703" s="6">
        <v>24795783</v>
      </c>
      <c r="Q703" s="6" t="s">
        <v>6</v>
      </c>
      <c r="R703" s="6" t="s">
        <v>3922</v>
      </c>
      <c r="S703" s="16">
        <f t="shared" si="73"/>
        <v>25000</v>
      </c>
      <c r="T703" s="6" t="s">
        <v>400</v>
      </c>
      <c r="U703" s="6" t="s">
        <v>1972</v>
      </c>
      <c r="V703" s="6"/>
      <c r="W703" s="18">
        <v>45633</v>
      </c>
      <c r="X703" s="78">
        <v>0.51388888888888884</v>
      </c>
      <c r="Y703" s="6" t="s">
        <v>3923</v>
      </c>
      <c r="Z703" s="6" t="s">
        <v>3924</v>
      </c>
      <c r="AA703" s="6" t="s">
        <v>3925</v>
      </c>
      <c r="AB703" s="6">
        <v>974170163</v>
      </c>
      <c r="AC703" s="24">
        <f t="shared" ref="AC703:AC725" si="74">IF(AND(W703&lt;&gt;"",H703&lt;&gt;"",ISNUMBER(W703-H703)),W703-H703+1,"")</f>
        <v>4</v>
      </c>
      <c r="AD703" s="17">
        <f t="shared" si="71"/>
        <v>25000</v>
      </c>
      <c r="AE703" s="6" t="s">
        <v>6</v>
      </c>
      <c r="AF703" s="17" t="str">
        <f t="shared" si="70"/>
        <v>NO APLICA</v>
      </c>
      <c r="AG703" s="6" t="s">
        <v>1874</v>
      </c>
      <c r="AH703" s="39" t="s">
        <v>3911</v>
      </c>
      <c r="AI703" s="22" t="s">
        <v>3759</v>
      </c>
      <c r="AJ703" s="174"/>
    </row>
    <row r="704" spans="1:36" ht="15.45" customHeight="1">
      <c r="A704" s="170">
        <v>56950</v>
      </c>
      <c r="B704" s="7" t="s">
        <v>320</v>
      </c>
      <c r="C704" s="4" t="s">
        <v>321</v>
      </c>
      <c r="D704" s="39" t="s">
        <v>704</v>
      </c>
      <c r="E704" s="6" t="s">
        <v>588</v>
      </c>
      <c r="F704" s="6" t="s">
        <v>589</v>
      </c>
      <c r="G704" s="6">
        <v>966777388</v>
      </c>
      <c r="H704" s="18">
        <v>45631</v>
      </c>
      <c r="I704" s="21">
        <v>7.0833333333333331E-2</v>
      </c>
      <c r="J704" s="6" t="s">
        <v>373</v>
      </c>
      <c r="K704" s="15">
        <v>1</v>
      </c>
      <c r="L704" s="6" t="s">
        <v>398</v>
      </c>
      <c r="M704" s="6" t="s">
        <v>6</v>
      </c>
      <c r="N704" s="6" t="b">
        <f t="shared" si="69"/>
        <v>0</v>
      </c>
      <c r="O704" s="6" t="s">
        <v>3926</v>
      </c>
      <c r="P704" s="6">
        <v>21093880</v>
      </c>
      <c r="Q704" s="6" t="s">
        <v>6</v>
      </c>
      <c r="R704" s="6" t="s">
        <v>3927</v>
      </c>
      <c r="S704" s="16">
        <f t="shared" si="73"/>
        <v>25000</v>
      </c>
      <c r="T704" s="6" t="s">
        <v>400</v>
      </c>
      <c r="U704" s="6" t="s">
        <v>1972</v>
      </c>
      <c r="V704" s="6" t="s">
        <v>3422</v>
      </c>
      <c r="W704" s="18">
        <v>45633</v>
      </c>
      <c r="X704" s="78">
        <v>0.43263888888888891</v>
      </c>
      <c r="Y704" s="6" t="s">
        <v>3170</v>
      </c>
      <c r="Z704" s="6" t="s">
        <v>3171</v>
      </c>
      <c r="AA704" s="6" t="s">
        <v>722</v>
      </c>
      <c r="AB704" s="6">
        <v>997177590</v>
      </c>
      <c r="AC704" s="24">
        <f t="shared" si="74"/>
        <v>3</v>
      </c>
      <c r="AD704" s="17">
        <f t="shared" si="71"/>
        <v>25000</v>
      </c>
      <c r="AE704" s="6" t="s">
        <v>6</v>
      </c>
      <c r="AF704" s="17" t="str">
        <f t="shared" si="70"/>
        <v>NO APLICA</v>
      </c>
      <c r="AG704" s="6" t="s">
        <v>400</v>
      </c>
      <c r="AH704" s="39"/>
      <c r="AI704" s="22" t="s">
        <v>558</v>
      </c>
      <c r="AJ704" s="174"/>
    </row>
    <row r="705" spans="1:36" ht="15.45" customHeight="1">
      <c r="A705" s="170">
        <v>56951</v>
      </c>
      <c r="B705" s="7" t="s">
        <v>274</v>
      </c>
      <c r="C705" s="4" t="s">
        <v>275</v>
      </c>
      <c r="D705" s="48" t="s">
        <v>3917</v>
      </c>
      <c r="E705" s="25" t="s">
        <v>3918</v>
      </c>
      <c r="F705" s="24" t="s">
        <v>3919</v>
      </c>
      <c r="G705" s="24">
        <v>933299215</v>
      </c>
      <c r="H705" s="18">
        <v>45631</v>
      </c>
      <c r="I705" s="21">
        <v>0.43125000000000002</v>
      </c>
      <c r="J705" s="6" t="s">
        <v>373</v>
      </c>
      <c r="K705" s="15">
        <v>1</v>
      </c>
      <c r="L705" s="6" t="s">
        <v>398</v>
      </c>
      <c r="M705" s="6" t="s">
        <v>6</v>
      </c>
      <c r="N705" s="6" t="b">
        <f t="shared" si="69"/>
        <v>0</v>
      </c>
      <c r="O705" s="6" t="s">
        <v>3928</v>
      </c>
      <c r="P705" s="6">
        <v>3264109</v>
      </c>
      <c r="Q705" s="6" t="s">
        <v>6</v>
      </c>
      <c r="R705" s="6" t="s">
        <v>3929</v>
      </c>
      <c r="S705" s="16">
        <f t="shared" si="73"/>
        <v>25000</v>
      </c>
      <c r="T705" s="6" t="s">
        <v>400</v>
      </c>
      <c r="U705" s="6" t="s">
        <v>2158</v>
      </c>
      <c r="V705" s="6" t="s">
        <v>3153</v>
      </c>
      <c r="W705" s="18">
        <v>45634</v>
      </c>
      <c r="X705" s="78">
        <v>0.83611111111111114</v>
      </c>
      <c r="Y705" s="6" t="s">
        <v>3930</v>
      </c>
      <c r="Z705" s="6" t="s">
        <v>3931</v>
      </c>
      <c r="AA705" s="6" t="s">
        <v>3932</v>
      </c>
      <c r="AB705" s="6">
        <v>933960708</v>
      </c>
      <c r="AC705" s="24">
        <f t="shared" si="74"/>
        <v>4</v>
      </c>
      <c r="AD705" s="17">
        <f t="shared" si="71"/>
        <v>25000</v>
      </c>
      <c r="AE705" s="6" t="s">
        <v>9</v>
      </c>
      <c r="AF705" s="17">
        <f t="shared" si="70"/>
        <v>29750</v>
      </c>
      <c r="AG705" s="6" t="s">
        <v>1874</v>
      </c>
      <c r="AH705" s="39" t="s">
        <v>3933</v>
      </c>
      <c r="AI705" s="22" t="s">
        <v>3841</v>
      </c>
      <c r="AJ705" s="174"/>
    </row>
    <row r="706" spans="1:36" ht="15.45" customHeight="1">
      <c r="A706" s="170">
        <v>56952</v>
      </c>
      <c r="B706" s="7" t="s">
        <v>274</v>
      </c>
      <c r="C706" s="4" t="s">
        <v>275</v>
      </c>
      <c r="D706" s="48" t="s">
        <v>3934</v>
      </c>
      <c r="E706" s="25" t="s">
        <v>1361</v>
      </c>
      <c r="F706" s="24" t="s">
        <v>1362</v>
      </c>
      <c r="G706" s="24">
        <v>988287678</v>
      </c>
      <c r="H706" s="18">
        <v>45631</v>
      </c>
      <c r="I706" s="21">
        <v>0.43819444444444444</v>
      </c>
      <c r="J706" s="6" t="s">
        <v>373</v>
      </c>
      <c r="K706" s="15">
        <v>1</v>
      </c>
      <c r="L706" s="6" t="s">
        <v>398</v>
      </c>
      <c r="M706" s="6" t="s">
        <v>6</v>
      </c>
      <c r="N706" s="6" t="b">
        <f t="shared" ref="N706:N769" si="75">COUNTIF($O$1:$O$1172,O706)&gt;1</f>
        <v>0</v>
      </c>
      <c r="O706" s="6" t="s">
        <v>3935</v>
      </c>
      <c r="P706" s="6">
        <v>3264139</v>
      </c>
      <c r="Q706" s="6" t="s">
        <v>6</v>
      </c>
      <c r="R706" s="6" t="s">
        <v>3936</v>
      </c>
      <c r="S706" s="16">
        <f t="shared" si="73"/>
        <v>25000</v>
      </c>
      <c r="T706" s="6" t="s">
        <v>400</v>
      </c>
      <c r="U706" s="6" t="s">
        <v>2100</v>
      </c>
      <c r="V706" s="6" t="s">
        <v>2863</v>
      </c>
      <c r="W706" s="18">
        <v>45635</v>
      </c>
      <c r="X706" s="78">
        <v>7.2916666666666671E-2</v>
      </c>
      <c r="Y706" s="6" t="s">
        <v>3937</v>
      </c>
      <c r="Z706" s="6" t="s">
        <v>3938</v>
      </c>
      <c r="AA706" s="6" t="s">
        <v>3939</v>
      </c>
      <c r="AB706" s="6">
        <v>968786026</v>
      </c>
      <c r="AC706" s="24">
        <f t="shared" si="74"/>
        <v>5</v>
      </c>
      <c r="AD706" s="17">
        <f t="shared" si="71"/>
        <v>25000</v>
      </c>
      <c r="AE706" s="6" t="s">
        <v>9</v>
      </c>
      <c r="AF706" s="17">
        <f t="shared" si="70"/>
        <v>29750</v>
      </c>
      <c r="AG706" s="6" t="s">
        <v>1874</v>
      </c>
      <c r="AH706" s="39" t="s">
        <v>3940</v>
      </c>
      <c r="AI706" s="22" t="s">
        <v>3841</v>
      </c>
      <c r="AJ706" s="174"/>
    </row>
    <row r="707" spans="1:36" ht="15.45" customHeight="1">
      <c r="A707" s="170">
        <v>56953</v>
      </c>
      <c r="B707" s="8" t="s">
        <v>320</v>
      </c>
      <c r="C707" s="5" t="s">
        <v>321</v>
      </c>
      <c r="D707" s="48" t="s">
        <v>3142</v>
      </c>
      <c r="E707" s="25" t="s">
        <v>727</v>
      </c>
      <c r="F707" s="24" t="s">
        <v>728</v>
      </c>
      <c r="G707" s="24">
        <v>992376903</v>
      </c>
      <c r="H707" s="18">
        <v>45631</v>
      </c>
      <c r="I707" s="21">
        <v>0.43958333333333333</v>
      </c>
      <c r="J707" s="6" t="s">
        <v>373</v>
      </c>
      <c r="K707" s="15">
        <v>1</v>
      </c>
      <c r="L707" s="6" t="s">
        <v>398</v>
      </c>
      <c r="M707" s="6" t="s">
        <v>6</v>
      </c>
      <c r="N707" s="6" t="b">
        <f t="shared" si="75"/>
        <v>0</v>
      </c>
      <c r="O707" s="6" t="s">
        <v>3941</v>
      </c>
      <c r="P707" s="6">
        <v>3264142</v>
      </c>
      <c r="Q707" s="6" t="s">
        <v>6</v>
      </c>
      <c r="R707" s="6" t="s">
        <v>3942</v>
      </c>
      <c r="S707" s="16">
        <f t="shared" si="73"/>
        <v>25000</v>
      </c>
      <c r="T707" s="6" t="s">
        <v>400</v>
      </c>
      <c r="U707" s="6" t="s">
        <v>2100</v>
      </c>
      <c r="V707" s="6" t="s">
        <v>3943</v>
      </c>
      <c r="W707" s="18">
        <v>45632</v>
      </c>
      <c r="X707" s="78">
        <v>0.94305555555555554</v>
      </c>
      <c r="Y707" s="6" t="s">
        <v>3273</v>
      </c>
      <c r="Z707" s="6" t="s">
        <v>1958</v>
      </c>
      <c r="AA707" s="6" t="s">
        <v>1959</v>
      </c>
      <c r="AB707" s="6">
        <v>964882975</v>
      </c>
      <c r="AC707" s="24">
        <f t="shared" si="74"/>
        <v>2</v>
      </c>
      <c r="AD707" s="17">
        <f t="shared" si="71"/>
        <v>25000</v>
      </c>
      <c r="AE707" s="6" t="s">
        <v>6</v>
      </c>
      <c r="AF707" s="17" t="str">
        <f t="shared" si="70"/>
        <v>NO APLICA</v>
      </c>
      <c r="AG707" s="6" t="s">
        <v>400</v>
      </c>
      <c r="AH707" s="39"/>
      <c r="AI707" s="22" t="s">
        <v>558</v>
      </c>
      <c r="AJ707" s="174"/>
    </row>
    <row r="708" spans="1:36" ht="15.45" customHeight="1">
      <c r="A708" s="170">
        <v>56954</v>
      </c>
      <c r="B708" s="8" t="s">
        <v>320</v>
      </c>
      <c r="C708" s="5" t="s">
        <v>321</v>
      </c>
      <c r="D708" s="48" t="s">
        <v>3944</v>
      </c>
      <c r="E708" s="25" t="s">
        <v>606</v>
      </c>
      <c r="F708" s="24" t="s">
        <v>607</v>
      </c>
      <c r="G708" s="24">
        <v>982495724</v>
      </c>
      <c r="H708" s="18">
        <v>45631</v>
      </c>
      <c r="I708" s="21">
        <v>0.46250000000000002</v>
      </c>
      <c r="J708" s="6" t="s">
        <v>373</v>
      </c>
      <c r="K708" s="15">
        <v>1</v>
      </c>
      <c r="L708" s="6" t="s">
        <v>398</v>
      </c>
      <c r="M708" s="6" t="s">
        <v>6</v>
      </c>
      <c r="N708" s="6" t="b">
        <f t="shared" si="75"/>
        <v>0</v>
      </c>
      <c r="O708" s="6" t="s">
        <v>3945</v>
      </c>
      <c r="P708" s="6">
        <v>3264222</v>
      </c>
      <c r="Q708" s="6" t="s">
        <v>6</v>
      </c>
      <c r="R708" s="6" t="s">
        <v>3946</v>
      </c>
      <c r="S708" s="16">
        <f t="shared" si="73"/>
        <v>25000</v>
      </c>
      <c r="T708" s="6" t="s">
        <v>400</v>
      </c>
      <c r="U708" s="6" t="s">
        <v>2158</v>
      </c>
      <c r="V708" s="6" t="s">
        <v>2830</v>
      </c>
      <c r="W708" s="18">
        <v>45633</v>
      </c>
      <c r="X708" s="78">
        <v>0.43055555555555558</v>
      </c>
      <c r="Y708" s="6" t="s">
        <v>2570</v>
      </c>
      <c r="Z708" s="6" t="s">
        <v>2983</v>
      </c>
      <c r="AA708" s="6" t="s">
        <v>2572</v>
      </c>
      <c r="AB708" s="6">
        <v>955224797</v>
      </c>
      <c r="AC708" s="24">
        <f t="shared" si="74"/>
        <v>3</v>
      </c>
      <c r="AD708" s="17">
        <f t="shared" si="71"/>
        <v>25000</v>
      </c>
      <c r="AE708" s="6" t="s">
        <v>6</v>
      </c>
      <c r="AF708" s="17" t="str">
        <f t="shared" ref="AF708:AF771" si="76">IFERROR(IF(AD708="","",IF(AE708="NO","NO APLICA",IF(AE708="SI",AD708*1.19,""))), "")</f>
        <v>NO APLICA</v>
      </c>
      <c r="AG708" s="6" t="s">
        <v>400</v>
      </c>
      <c r="AH708" s="39"/>
      <c r="AI708" s="22" t="s">
        <v>558</v>
      </c>
      <c r="AJ708" s="174"/>
    </row>
    <row r="709" spans="1:36" ht="15.45" customHeight="1">
      <c r="A709" s="170">
        <v>56955</v>
      </c>
      <c r="B709" s="8" t="s">
        <v>320</v>
      </c>
      <c r="C709" s="5" t="s">
        <v>321</v>
      </c>
      <c r="D709" s="8" t="s">
        <v>3120</v>
      </c>
      <c r="E709" s="5" t="s">
        <v>694</v>
      </c>
      <c r="F709" s="5" t="s">
        <v>695</v>
      </c>
      <c r="G709" s="5">
        <v>939686092</v>
      </c>
      <c r="H709" s="18">
        <v>45631</v>
      </c>
      <c r="I709" s="21">
        <v>0.46527777777777779</v>
      </c>
      <c r="J709" s="6" t="s">
        <v>373</v>
      </c>
      <c r="K709" s="15">
        <v>1</v>
      </c>
      <c r="L709" s="6" t="s">
        <v>398</v>
      </c>
      <c r="M709" s="6" t="s">
        <v>6</v>
      </c>
      <c r="N709" s="6" t="b">
        <f t="shared" si="75"/>
        <v>0</v>
      </c>
      <c r="O709" s="6" t="s">
        <v>3947</v>
      </c>
      <c r="P709" s="6">
        <v>3264237</v>
      </c>
      <c r="Q709" s="6" t="s">
        <v>6</v>
      </c>
      <c r="R709" s="6" t="s">
        <v>3948</v>
      </c>
      <c r="S709" s="16">
        <f t="shared" si="73"/>
        <v>25000</v>
      </c>
      <c r="T709" s="6" t="s">
        <v>400</v>
      </c>
      <c r="U709" s="6" t="s">
        <v>2158</v>
      </c>
      <c r="V709" s="6" t="s">
        <v>3005</v>
      </c>
      <c r="W709" s="18">
        <v>45633</v>
      </c>
      <c r="X709" s="78">
        <v>0.37777777777777777</v>
      </c>
      <c r="Y709" s="6" t="s">
        <v>3057</v>
      </c>
      <c r="Z709" s="6" t="s">
        <v>715</v>
      </c>
      <c r="AA709" s="6" t="s">
        <v>2617</v>
      </c>
      <c r="AB709" s="6">
        <v>995307942</v>
      </c>
      <c r="AC709" s="24">
        <f t="shared" si="74"/>
        <v>3</v>
      </c>
      <c r="AD709" s="17">
        <f t="shared" si="71"/>
        <v>25000</v>
      </c>
      <c r="AE709" s="6" t="s">
        <v>6</v>
      </c>
      <c r="AF709" s="17" t="str">
        <f t="shared" si="76"/>
        <v>NO APLICA</v>
      </c>
      <c r="AG709" s="6" t="s">
        <v>400</v>
      </c>
      <c r="AH709" s="39"/>
      <c r="AI709" s="22" t="s">
        <v>558</v>
      </c>
      <c r="AJ709" s="174"/>
    </row>
    <row r="710" spans="1:36" ht="15.45" customHeight="1">
      <c r="A710" s="170">
        <v>56956</v>
      </c>
      <c r="B710" s="7" t="s">
        <v>274</v>
      </c>
      <c r="C710" s="4" t="s">
        <v>275</v>
      </c>
      <c r="D710" s="39" t="s">
        <v>3949</v>
      </c>
      <c r="E710" s="6" t="s">
        <v>3950</v>
      </c>
      <c r="F710" s="6" t="s">
        <v>3951</v>
      </c>
      <c r="G710" s="6">
        <v>955354477</v>
      </c>
      <c r="H710" s="18">
        <v>45631</v>
      </c>
      <c r="I710" s="21">
        <v>0.47569444444444442</v>
      </c>
      <c r="J710" s="6" t="s">
        <v>373</v>
      </c>
      <c r="K710" s="15">
        <v>1</v>
      </c>
      <c r="L710" s="6" t="s">
        <v>398</v>
      </c>
      <c r="M710" s="6" t="s">
        <v>6</v>
      </c>
      <c r="N710" s="6" t="b">
        <f t="shared" si="75"/>
        <v>0</v>
      </c>
      <c r="O710" s="6" t="s">
        <v>3952</v>
      </c>
      <c r="P710" s="6">
        <v>3264232</v>
      </c>
      <c r="Q710" s="6" t="s">
        <v>6</v>
      </c>
      <c r="R710" s="6" t="s">
        <v>3953</v>
      </c>
      <c r="S710" s="16">
        <f t="shared" si="73"/>
        <v>25000</v>
      </c>
      <c r="T710" s="6" t="s">
        <v>400</v>
      </c>
      <c r="U710" s="6" t="s">
        <v>1252</v>
      </c>
      <c r="V710" s="6" t="s">
        <v>2900</v>
      </c>
      <c r="W710" s="18">
        <v>45633</v>
      </c>
      <c r="X710" s="78">
        <v>0.39097222222222222</v>
      </c>
      <c r="Y710" s="6" t="s">
        <v>3954</v>
      </c>
      <c r="Z710" s="6" t="s">
        <v>3955</v>
      </c>
      <c r="AA710" s="6" t="s">
        <v>3956</v>
      </c>
      <c r="AB710" s="6">
        <v>978451047</v>
      </c>
      <c r="AC710" s="24">
        <f t="shared" si="74"/>
        <v>3</v>
      </c>
      <c r="AD710" s="17">
        <f t="shared" si="71"/>
        <v>25000</v>
      </c>
      <c r="AE710" s="6" t="s">
        <v>9</v>
      </c>
      <c r="AF710" s="17">
        <f t="shared" si="76"/>
        <v>29750</v>
      </c>
      <c r="AG710" s="6" t="s">
        <v>1874</v>
      </c>
      <c r="AH710" s="39" t="s">
        <v>3957</v>
      </c>
      <c r="AI710" s="22" t="s">
        <v>3841</v>
      </c>
      <c r="AJ710" s="174" t="s">
        <v>3958</v>
      </c>
    </row>
    <row r="711" spans="1:36" ht="15.45" customHeight="1">
      <c r="A711" s="170">
        <v>56957</v>
      </c>
      <c r="B711" s="7" t="s">
        <v>103</v>
      </c>
      <c r="C711" s="4" t="s">
        <v>104</v>
      </c>
      <c r="D711" s="8" t="s">
        <v>3734</v>
      </c>
      <c r="E711" s="5" t="s">
        <v>317</v>
      </c>
      <c r="F711" s="5" t="s">
        <v>3735</v>
      </c>
      <c r="G711" s="5">
        <v>974599785</v>
      </c>
      <c r="H711" s="18">
        <v>45631</v>
      </c>
      <c r="I711" s="21">
        <v>0.4826388888888889</v>
      </c>
      <c r="J711" s="6" t="s">
        <v>373</v>
      </c>
      <c r="K711" s="15">
        <v>1</v>
      </c>
      <c r="L711" s="6" t="s">
        <v>398</v>
      </c>
      <c r="M711" s="6" t="s">
        <v>6</v>
      </c>
      <c r="N711" s="6" t="b">
        <f t="shared" si="75"/>
        <v>0</v>
      </c>
      <c r="O711" s="6" t="s">
        <v>3959</v>
      </c>
      <c r="P711" s="6">
        <v>100809762</v>
      </c>
      <c r="Q711" s="6" t="s">
        <v>6</v>
      </c>
      <c r="R711" s="6" t="s">
        <v>3960</v>
      </c>
      <c r="S711" s="16">
        <f t="shared" si="73"/>
        <v>25000</v>
      </c>
      <c r="T711" s="6" t="s">
        <v>400</v>
      </c>
      <c r="U711" s="6" t="s">
        <v>2100</v>
      </c>
      <c r="V711" s="6" t="s">
        <v>2881</v>
      </c>
      <c r="W711" s="18">
        <v>45632</v>
      </c>
      <c r="X711" s="78">
        <v>0.96111111111111114</v>
      </c>
      <c r="Y711" s="6" t="s">
        <v>3961</v>
      </c>
      <c r="Z711" s="6">
        <v>18786397</v>
      </c>
      <c r="AA711" s="6" t="s">
        <v>3962</v>
      </c>
      <c r="AB711" s="6">
        <v>962677790</v>
      </c>
      <c r="AC711" s="24">
        <f t="shared" si="74"/>
        <v>2</v>
      </c>
      <c r="AD711" s="17">
        <f t="shared" si="71"/>
        <v>25000</v>
      </c>
      <c r="AE711" s="6" t="s">
        <v>6</v>
      </c>
      <c r="AF711" s="17" t="str">
        <f t="shared" si="76"/>
        <v>NO APLICA</v>
      </c>
      <c r="AG711" s="6" t="s">
        <v>1874</v>
      </c>
      <c r="AH711" s="39" t="s">
        <v>3963</v>
      </c>
      <c r="AI711" s="22" t="s">
        <v>3737</v>
      </c>
      <c r="AJ711" s="174"/>
    </row>
    <row r="712" spans="1:36" ht="15.45" customHeight="1">
      <c r="A712" s="170">
        <v>56958</v>
      </c>
      <c r="B712" s="8" t="s">
        <v>320</v>
      </c>
      <c r="C712" s="5" t="s">
        <v>321</v>
      </c>
      <c r="D712" s="8" t="s">
        <v>761</v>
      </c>
      <c r="E712" s="5" t="s">
        <v>3132</v>
      </c>
      <c r="F712" s="5" t="s">
        <v>763</v>
      </c>
      <c r="G712" s="5">
        <v>957796336</v>
      </c>
      <c r="H712" s="18">
        <v>45631</v>
      </c>
      <c r="I712" s="21">
        <v>0.49930555555555556</v>
      </c>
      <c r="J712" s="6" t="s">
        <v>373</v>
      </c>
      <c r="K712" s="15">
        <v>1</v>
      </c>
      <c r="L712" s="6" t="s">
        <v>398</v>
      </c>
      <c r="M712" s="6" t="s">
        <v>6</v>
      </c>
      <c r="N712" s="6" t="b">
        <f t="shared" si="75"/>
        <v>0</v>
      </c>
      <c r="O712" s="6" t="s">
        <v>3964</v>
      </c>
      <c r="P712" s="6">
        <v>3264344</v>
      </c>
      <c r="Q712" s="6" t="s">
        <v>6</v>
      </c>
      <c r="R712" s="6" t="s">
        <v>3965</v>
      </c>
      <c r="S712" s="16">
        <f t="shared" si="73"/>
        <v>25000</v>
      </c>
      <c r="T712" s="6" t="s">
        <v>400</v>
      </c>
      <c r="U712" s="6" t="s">
        <v>2158</v>
      </c>
      <c r="V712" s="6" t="s">
        <v>3001</v>
      </c>
      <c r="W712" s="18">
        <v>45633</v>
      </c>
      <c r="X712" s="78">
        <v>0.36388888888888887</v>
      </c>
      <c r="Y712" s="6" t="s">
        <v>587</v>
      </c>
      <c r="Z712" s="6" t="s">
        <v>588</v>
      </c>
      <c r="AA712" s="6" t="s">
        <v>589</v>
      </c>
      <c r="AB712" s="6">
        <v>966777388</v>
      </c>
      <c r="AC712" s="24">
        <f t="shared" si="74"/>
        <v>3</v>
      </c>
      <c r="AD712" s="17">
        <f t="shared" si="71"/>
        <v>25000</v>
      </c>
      <c r="AE712" s="6" t="s">
        <v>6</v>
      </c>
      <c r="AF712" s="17" t="str">
        <f t="shared" si="76"/>
        <v>NO APLICA</v>
      </c>
      <c r="AG712" s="6" t="s">
        <v>400</v>
      </c>
      <c r="AH712" s="39"/>
      <c r="AI712" s="22" t="s">
        <v>558</v>
      </c>
      <c r="AJ712" s="174"/>
    </row>
    <row r="713" spans="1:36" ht="15.45" customHeight="1">
      <c r="A713" s="170">
        <v>56959</v>
      </c>
      <c r="B713" s="8" t="s">
        <v>320</v>
      </c>
      <c r="C713" s="5" t="s">
        <v>321</v>
      </c>
      <c r="D713" s="48" t="s">
        <v>3057</v>
      </c>
      <c r="E713" s="25" t="s">
        <v>715</v>
      </c>
      <c r="F713" s="24" t="s">
        <v>2617</v>
      </c>
      <c r="G713" s="24">
        <v>995307942</v>
      </c>
      <c r="H713" s="18">
        <v>45631</v>
      </c>
      <c r="I713" s="21">
        <v>0.50347222222222221</v>
      </c>
      <c r="J713" s="6" t="s">
        <v>373</v>
      </c>
      <c r="K713" s="15">
        <v>1</v>
      </c>
      <c r="L713" s="6" t="s">
        <v>398</v>
      </c>
      <c r="M713" s="6" t="s">
        <v>6</v>
      </c>
      <c r="N713" s="6" t="b">
        <f t="shared" si="75"/>
        <v>0</v>
      </c>
      <c r="O713" s="6" t="s">
        <v>3966</v>
      </c>
      <c r="P713" s="6">
        <v>21094078</v>
      </c>
      <c r="Q713" s="6" t="s">
        <v>6</v>
      </c>
      <c r="R713" s="6" t="s">
        <v>3967</v>
      </c>
      <c r="S713" s="16">
        <f t="shared" si="73"/>
        <v>25000</v>
      </c>
      <c r="T713" s="6" t="s">
        <v>400</v>
      </c>
      <c r="U713" s="6" t="s">
        <v>2100</v>
      </c>
      <c r="V713" s="6" t="s">
        <v>3005</v>
      </c>
      <c r="W713" s="18">
        <v>45632</v>
      </c>
      <c r="X713" s="78">
        <v>0.13263888888888889</v>
      </c>
      <c r="Y713" s="6" t="s">
        <v>2570</v>
      </c>
      <c r="Z713" s="6" t="s">
        <v>2983</v>
      </c>
      <c r="AA713" s="6" t="s">
        <v>2572</v>
      </c>
      <c r="AB713" s="6">
        <v>955224797</v>
      </c>
      <c r="AC713" s="24">
        <f t="shared" si="74"/>
        <v>2</v>
      </c>
      <c r="AD713" s="17">
        <f t="shared" si="71"/>
        <v>25000</v>
      </c>
      <c r="AE713" s="6" t="s">
        <v>6</v>
      </c>
      <c r="AF713" s="17" t="str">
        <f t="shared" si="76"/>
        <v>NO APLICA</v>
      </c>
      <c r="AG713" s="6" t="s">
        <v>400</v>
      </c>
      <c r="AH713" s="39"/>
      <c r="AI713" s="22" t="s">
        <v>558</v>
      </c>
      <c r="AJ713" s="174"/>
    </row>
    <row r="714" spans="1:36" ht="15.45" customHeight="1">
      <c r="A714" s="170">
        <v>56960</v>
      </c>
      <c r="B714" s="8" t="s">
        <v>320</v>
      </c>
      <c r="C714" s="5" t="s">
        <v>321</v>
      </c>
      <c r="D714" s="8" t="s">
        <v>3150</v>
      </c>
      <c r="E714" s="5" t="s">
        <v>2209</v>
      </c>
      <c r="F714" s="5" t="s">
        <v>2210</v>
      </c>
      <c r="G714" s="5">
        <v>994454750</v>
      </c>
      <c r="H714" s="18">
        <v>45631</v>
      </c>
      <c r="I714" s="21">
        <v>0.50972222222222219</v>
      </c>
      <c r="J714" s="6" t="s">
        <v>373</v>
      </c>
      <c r="K714" s="15">
        <v>1</v>
      </c>
      <c r="L714" s="6" t="s">
        <v>398</v>
      </c>
      <c r="M714" s="6" t="s">
        <v>6</v>
      </c>
      <c r="N714" s="6" t="b">
        <f t="shared" si="75"/>
        <v>0</v>
      </c>
      <c r="O714" s="6" t="s">
        <v>3968</v>
      </c>
      <c r="P714" s="6">
        <v>100810549</v>
      </c>
      <c r="Q714" s="6" t="s">
        <v>6</v>
      </c>
      <c r="R714" s="6" t="s">
        <v>3969</v>
      </c>
      <c r="S714" s="16">
        <f t="shared" si="73"/>
        <v>25000</v>
      </c>
      <c r="T714" s="6" t="s">
        <v>400</v>
      </c>
      <c r="U714" s="6" t="s">
        <v>528</v>
      </c>
      <c r="V714" s="6" t="s">
        <v>2830</v>
      </c>
      <c r="W714" s="18">
        <v>45631</v>
      </c>
      <c r="X714" s="78">
        <v>0.64166666666666672</v>
      </c>
      <c r="Y714" s="6" t="s">
        <v>2584</v>
      </c>
      <c r="Z714" s="6" t="s">
        <v>2585</v>
      </c>
      <c r="AA714" s="6" t="s">
        <v>1209</v>
      </c>
      <c r="AB714" s="6">
        <v>944259293</v>
      </c>
      <c r="AC714" s="24">
        <f t="shared" si="74"/>
        <v>1</v>
      </c>
      <c r="AD714" s="17">
        <f t="shared" si="71"/>
        <v>25000</v>
      </c>
      <c r="AE714" s="6" t="s">
        <v>6</v>
      </c>
      <c r="AF714" s="17" t="str">
        <f t="shared" si="76"/>
        <v>NO APLICA</v>
      </c>
      <c r="AG714" s="6" t="s">
        <v>400</v>
      </c>
      <c r="AH714" s="39"/>
      <c r="AI714" s="22" t="s">
        <v>558</v>
      </c>
      <c r="AJ714" s="174"/>
    </row>
    <row r="715" spans="1:36" ht="15.45" customHeight="1">
      <c r="A715" s="170">
        <v>56961</v>
      </c>
      <c r="B715" s="8" t="s">
        <v>320</v>
      </c>
      <c r="C715" s="5" t="s">
        <v>321</v>
      </c>
      <c r="D715" s="48" t="s">
        <v>1482</v>
      </c>
      <c r="E715" s="25" t="s">
        <v>1483</v>
      </c>
      <c r="F715" s="24" t="s">
        <v>1484</v>
      </c>
      <c r="G715" s="24">
        <v>974070931</v>
      </c>
      <c r="H715" s="18">
        <v>45631</v>
      </c>
      <c r="I715" s="21">
        <v>0.52013888888888893</v>
      </c>
      <c r="J715" s="6" t="s">
        <v>373</v>
      </c>
      <c r="K715" s="15">
        <v>1</v>
      </c>
      <c r="L715" s="6" t="s">
        <v>398</v>
      </c>
      <c r="M715" s="6" t="s">
        <v>6</v>
      </c>
      <c r="N715" s="6" t="b">
        <f t="shared" si="75"/>
        <v>0</v>
      </c>
      <c r="O715" s="6" t="s">
        <v>3970</v>
      </c>
      <c r="P715" s="6">
        <v>3264401</v>
      </c>
      <c r="Q715" s="6" t="s">
        <v>6</v>
      </c>
      <c r="R715" s="6" t="s">
        <v>3971</v>
      </c>
      <c r="S715" s="16">
        <f t="shared" si="73"/>
        <v>25000</v>
      </c>
      <c r="T715" s="6" t="s">
        <v>400</v>
      </c>
      <c r="U715" s="6" t="s">
        <v>2158</v>
      </c>
      <c r="V715" s="6" t="s">
        <v>3039</v>
      </c>
      <c r="W715" s="18">
        <v>45633</v>
      </c>
      <c r="X715" s="78">
        <v>0.45555555555555555</v>
      </c>
      <c r="Y715" s="6" t="s">
        <v>3142</v>
      </c>
      <c r="Z715" s="6" t="s">
        <v>727</v>
      </c>
      <c r="AA715" s="6" t="s">
        <v>728</v>
      </c>
      <c r="AB715" s="6">
        <v>992376903</v>
      </c>
      <c r="AC715" s="24">
        <f t="shared" si="74"/>
        <v>3</v>
      </c>
      <c r="AD715" s="17">
        <f t="shared" si="71"/>
        <v>25000</v>
      </c>
      <c r="AE715" s="6" t="s">
        <v>6</v>
      </c>
      <c r="AF715" s="17" t="str">
        <f t="shared" si="76"/>
        <v>NO APLICA</v>
      </c>
      <c r="AG715" s="6" t="s">
        <v>400</v>
      </c>
      <c r="AH715" s="39"/>
      <c r="AI715" s="22" t="s">
        <v>558</v>
      </c>
      <c r="AJ715" s="174"/>
    </row>
    <row r="716" spans="1:36" ht="15.45" customHeight="1">
      <c r="A716" s="170">
        <v>56962</v>
      </c>
      <c r="B716" s="7" t="s">
        <v>274</v>
      </c>
      <c r="C716" s="4" t="s">
        <v>275</v>
      </c>
      <c r="D716" s="48" t="s">
        <v>3934</v>
      </c>
      <c r="E716" s="25" t="s">
        <v>1361</v>
      </c>
      <c r="F716" s="24" t="s">
        <v>1362</v>
      </c>
      <c r="G716" s="24">
        <v>988287678</v>
      </c>
      <c r="H716" s="18">
        <v>45631</v>
      </c>
      <c r="I716" s="21">
        <v>0.54166666666666663</v>
      </c>
      <c r="J716" s="6" t="s">
        <v>373</v>
      </c>
      <c r="K716" s="15">
        <v>1</v>
      </c>
      <c r="L716" s="6" t="s">
        <v>398</v>
      </c>
      <c r="M716" s="6" t="s">
        <v>6</v>
      </c>
      <c r="N716" s="6" t="b">
        <f t="shared" si="75"/>
        <v>0</v>
      </c>
      <c r="O716" s="6" t="s">
        <v>3972</v>
      </c>
      <c r="P716" s="6">
        <v>3264535</v>
      </c>
      <c r="Q716" s="6" t="s">
        <v>6</v>
      </c>
      <c r="R716" s="6" t="s">
        <v>3973</v>
      </c>
      <c r="S716" s="16">
        <f t="shared" si="73"/>
        <v>25000</v>
      </c>
      <c r="T716" s="6" t="s">
        <v>400</v>
      </c>
      <c r="U716" s="6" t="s">
        <v>2158</v>
      </c>
      <c r="V716" s="6" t="s">
        <v>2900</v>
      </c>
      <c r="W716" s="18">
        <v>45634</v>
      </c>
      <c r="X716" s="78">
        <v>0.47083333333333333</v>
      </c>
      <c r="Y716" s="6" t="s">
        <v>3974</v>
      </c>
      <c r="Z716" s="6" t="s">
        <v>3833</v>
      </c>
      <c r="AA716" s="6" t="s">
        <v>3834</v>
      </c>
      <c r="AB716" s="6">
        <v>930708527</v>
      </c>
      <c r="AC716" s="24">
        <f t="shared" si="74"/>
        <v>4</v>
      </c>
      <c r="AD716" s="17">
        <f t="shared" ref="AD716:AD779" si="77">IF(AC716&lt;=0, "ERROR EN DÍA DE SALIDA",
    IF(AC716="", "",
        IF(OR(J716="1X40 RF VACIO", J716="1X40 DRY VACIO"),
            IF(L716="CUSTODIA",
                IF(AC716&lt;=5, 25000,
                    IF(AC716&gt;5, IF(AC716&lt;=8, 25000 + 2000*(AC716 - 5), 31000 + 5000*(AC716-8)), "")
                ),
                IF(OR(L716="TRASPASO",L716="MOVIMIENTO"), 18000, "")
            ),
            IF(OR(J716="1X20 RF VACIO", J716="1X20 DRY VACIO", J716="ISOTANK"),
                IF(L716="CUSTODIA",
                    IF(AC716&lt;=5, 18000,
                        IF(AC716&gt;5, IF(AC716&lt;=8, 18000 + 2000*(AC716 - 5), 24000 + 5000*(AC716-8)), "")
                    ),
                    IF(OR(L716="TRASPASO",L716="MOVIMIENTO"), 15000, "Error en tipo de acción")
                ),
                IF(AND(OR(J716="PALLET", J716="CAJON"), L716="CUSTODIA", AC716&lt;=5),
                    IF(M716="SI (XL)", 7000*K716,
                        IF(M716="SI (XXL)", 9000*K716, 5000*K716)
                    ),
                    IF(AND(OR(J716="PALLET", J716="CAJON"), L716="CUSTODIA", AC716&gt;5),
                        IF(M716="SI (XL)", (7000 + 1000*(AC716 - 5))*K716,
                            IF(M716="SI (XXL)", (9000 + 1000*(AC716 - 5))*K716, (5000 + 1000*(AC716 - 5))*K716)
                        ),
                        IF(AND(OR(J716="PALLET", J716="CAJON"),OR(L716="TRASPASO",L716="MOVIMIENTO")),
                            IF(M716="SI (XL)", 5000*K716,
                                IF(M716="SI (XXL)", 7000*K716, 3500*K716)
                            ),
                            ""
                        )
                    )
                )
            )
        )
    )
)</f>
        <v>25000</v>
      </c>
      <c r="AE716" s="6" t="s">
        <v>9</v>
      </c>
      <c r="AF716" s="17">
        <f t="shared" si="76"/>
        <v>29750</v>
      </c>
      <c r="AG716" s="6" t="s">
        <v>1874</v>
      </c>
      <c r="AH716" s="39" t="s">
        <v>3975</v>
      </c>
      <c r="AI716" s="22" t="s">
        <v>3841</v>
      </c>
      <c r="AJ716" s="174"/>
    </row>
    <row r="717" spans="1:36" ht="15.45" customHeight="1">
      <c r="A717" s="170">
        <v>56963</v>
      </c>
      <c r="B717" s="7" t="s">
        <v>274</v>
      </c>
      <c r="C717" s="4" t="s">
        <v>275</v>
      </c>
      <c r="D717" s="39" t="s">
        <v>3976</v>
      </c>
      <c r="E717" s="6" t="s">
        <v>3977</v>
      </c>
      <c r="F717" s="6" t="s">
        <v>3919</v>
      </c>
      <c r="G717" s="6">
        <v>933299215</v>
      </c>
      <c r="H717" s="18">
        <v>45631</v>
      </c>
      <c r="I717" s="21">
        <v>0.57430555555555551</v>
      </c>
      <c r="J717" s="6" t="s">
        <v>373</v>
      </c>
      <c r="K717" s="15">
        <v>1</v>
      </c>
      <c r="L717" s="6" t="s">
        <v>398</v>
      </c>
      <c r="M717" s="6" t="s">
        <v>6</v>
      </c>
      <c r="N717" s="6" t="b">
        <f t="shared" si="75"/>
        <v>0</v>
      </c>
      <c r="O717" s="6" t="s">
        <v>3978</v>
      </c>
      <c r="P717" s="6">
        <v>3264648</v>
      </c>
      <c r="Q717" s="6" t="s">
        <v>6</v>
      </c>
      <c r="R717" s="6" t="s">
        <v>3979</v>
      </c>
      <c r="S717" s="16">
        <f t="shared" si="73"/>
        <v>25000</v>
      </c>
      <c r="T717" s="6" t="s">
        <v>400</v>
      </c>
      <c r="U717" s="6" t="s">
        <v>1252</v>
      </c>
      <c r="V717" s="6" t="s">
        <v>2863</v>
      </c>
      <c r="W717" s="18">
        <v>45634</v>
      </c>
      <c r="X717" s="78">
        <v>0.55694444444444446</v>
      </c>
      <c r="Y717" s="6" t="s">
        <v>3980</v>
      </c>
      <c r="Z717" s="6" t="s">
        <v>3981</v>
      </c>
      <c r="AA717" s="6" t="s">
        <v>3982</v>
      </c>
      <c r="AB717" s="6">
        <v>955330751</v>
      </c>
      <c r="AC717" s="24">
        <f t="shared" si="74"/>
        <v>4</v>
      </c>
      <c r="AD717" s="17">
        <f t="shared" si="77"/>
        <v>25000</v>
      </c>
      <c r="AE717" s="6" t="s">
        <v>9</v>
      </c>
      <c r="AF717" s="17">
        <f t="shared" si="76"/>
        <v>29750</v>
      </c>
      <c r="AG717" s="6" t="s">
        <v>1874</v>
      </c>
      <c r="AH717" s="39" t="s">
        <v>3983</v>
      </c>
      <c r="AI717" s="22" t="s">
        <v>3841</v>
      </c>
      <c r="AJ717" s="174" t="s">
        <v>3984</v>
      </c>
    </row>
    <row r="718" spans="1:36" ht="15.45" customHeight="1">
      <c r="A718" s="170">
        <v>56964</v>
      </c>
      <c r="B718" s="8" t="s">
        <v>320</v>
      </c>
      <c r="C718" s="5" t="s">
        <v>321</v>
      </c>
      <c r="D718" s="39" t="s">
        <v>2501</v>
      </c>
      <c r="E718" s="6" t="s">
        <v>2502</v>
      </c>
      <c r="F718" s="6" t="s">
        <v>2503</v>
      </c>
      <c r="G718" s="6">
        <v>983262493</v>
      </c>
      <c r="H718" s="18">
        <v>45631</v>
      </c>
      <c r="I718" s="21">
        <v>0.6069444444444444</v>
      </c>
      <c r="J718" s="6" t="s">
        <v>373</v>
      </c>
      <c r="K718" s="15">
        <v>1</v>
      </c>
      <c r="L718" s="6" t="s">
        <v>398</v>
      </c>
      <c r="M718" s="6" t="s">
        <v>6</v>
      </c>
      <c r="N718" s="6" t="b">
        <f t="shared" si="75"/>
        <v>0</v>
      </c>
      <c r="O718" s="6" t="s">
        <v>3985</v>
      </c>
      <c r="P718" s="6">
        <v>3264782</v>
      </c>
      <c r="Q718" s="6" t="s">
        <v>6</v>
      </c>
      <c r="R718" s="6" t="s">
        <v>3986</v>
      </c>
      <c r="S718" s="16">
        <f t="shared" si="73"/>
        <v>25000</v>
      </c>
      <c r="T718" s="6" t="s">
        <v>400</v>
      </c>
      <c r="U718" s="6" t="s">
        <v>1252</v>
      </c>
      <c r="V718" s="6" t="s">
        <v>3987</v>
      </c>
      <c r="W718" s="18">
        <v>45633</v>
      </c>
      <c r="X718" s="78">
        <v>0.47222222222222221</v>
      </c>
      <c r="Y718" s="6" t="s">
        <v>2602</v>
      </c>
      <c r="Z718" s="6" t="s">
        <v>2603</v>
      </c>
      <c r="AA718" s="6" t="s">
        <v>2249</v>
      </c>
      <c r="AB718" s="6">
        <v>989385797</v>
      </c>
      <c r="AC718" s="24">
        <f t="shared" si="74"/>
        <v>3</v>
      </c>
      <c r="AD718" s="17">
        <f t="shared" si="77"/>
        <v>25000</v>
      </c>
      <c r="AE718" s="6" t="s">
        <v>6</v>
      </c>
      <c r="AF718" s="17" t="str">
        <f t="shared" si="76"/>
        <v>NO APLICA</v>
      </c>
      <c r="AG718" s="6" t="s">
        <v>400</v>
      </c>
      <c r="AH718" s="39"/>
      <c r="AI718" s="22" t="s">
        <v>558</v>
      </c>
      <c r="AJ718" s="174"/>
    </row>
    <row r="719" spans="1:36" ht="15.45" customHeight="1">
      <c r="A719" s="170">
        <v>56965</v>
      </c>
      <c r="B719" s="8" t="s">
        <v>320</v>
      </c>
      <c r="C719" s="5" t="s">
        <v>321</v>
      </c>
      <c r="D719" s="39" t="s">
        <v>3988</v>
      </c>
      <c r="E719" s="6" t="s">
        <v>3028</v>
      </c>
      <c r="F719" s="6" t="s">
        <v>3029</v>
      </c>
      <c r="G719" s="6">
        <v>941989934</v>
      </c>
      <c r="H719" s="18">
        <v>45631</v>
      </c>
      <c r="I719" s="21">
        <v>0.61944444444444446</v>
      </c>
      <c r="J719" s="6" t="s">
        <v>373</v>
      </c>
      <c r="K719" s="15">
        <v>1</v>
      </c>
      <c r="L719" s="6" t="s">
        <v>398</v>
      </c>
      <c r="M719" s="6" t="s">
        <v>6</v>
      </c>
      <c r="N719" s="6" t="b">
        <f t="shared" si="75"/>
        <v>0</v>
      </c>
      <c r="O719" s="6" t="s">
        <v>3989</v>
      </c>
      <c r="P719" s="6">
        <v>2364828</v>
      </c>
      <c r="Q719" s="6" t="s">
        <v>6</v>
      </c>
      <c r="R719" s="6" t="s">
        <v>3990</v>
      </c>
      <c r="S719" s="16">
        <f t="shared" si="73"/>
        <v>25000</v>
      </c>
      <c r="T719" s="6" t="s">
        <v>400</v>
      </c>
      <c r="U719" s="6" t="s">
        <v>2158</v>
      </c>
      <c r="V719" s="6" t="s">
        <v>2950</v>
      </c>
      <c r="W719" s="18">
        <v>45633</v>
      </c>
      <c r="X719" s="78">
        <v>0.41666666666666669</v>
      </c>
      <c r="Y719" s="6" t="s">
        <v>3848</v>
      </c>
      <c r="Z719" s="6" t="s">
        <v>3849</v>
      </c>
      <c r="AA719" s="6" t="s">
        <v>607</v>
      </c>
      <c r="AB719" s="6">
        <v>982495724</v>
      </c>
      <c r="AC719" s="24">
        <f t="shared" si="74"/>
        <v>3</v>
      </c>
      <c r="AD719" s="17">
        <f t="shared" si="77"/>
        <v>25000</v>
      </c>
      <c r="AE719" s="6" t="s">
        <v>6</v>
      </c>
      <c r="AF719" s="17" t="str">
        <f t="shared" si="76"/>
        <v>NO APLICA</v>
      </c>
      <c r="AG719" s="6" t="s">
        <v>400</v>
      </c>
      <c r="AH719" s="39"/>
      <c r="AI719" s="22" t="s">
        <v>558</v>
      </c>
      <c r="AJ719" s="174"/>
    </row>
    <row r="720" spans="1:36" ht="15.45" customHeight="1">
      <c r="A720" s="170">
        <v>56966</v>
      </c>
      <c r="B720" s="7" t="s">
        <v>189</v>
      </c>
      <c r="C720" s="4" t="s">
        <v>190</v>
      </c>
      <c r="D720" s="24" t="s">
        <v>2131</v>
      </c>
      <c r="E720" s="25" t="s">
        <v>3991</v>
      </c>
      <c r="F720" s="24" t="s">
        <v>2132</v>
      </c>
      <c r="G720" s="24">
        <v>956632973</v>
      </c>
      <c r="H720" s="18">
        <v>45631</v>
      </c>
      <c r="I720" s="21">
        <v>0.78194444444444444</v>
      </c>
      <c r="J720" s="6" t="s">
        <v>373</v>
      </c>
      <c r="K720" s="15">
        <v>1</v>
      </c>
      <c r="L720" s="6" t="s">
        <v>398</v>
      </c>
      <c r="M720" s="6" t="s">
        <v>6</v>
      </c>
      <c r="N720" s="6" t="b">
        <f t="shared" si="75"/>
        <v>0</v>
      </c>
      <c r="O720" s="6" t="s">
        <v>3992</v>
      </c>
      <c r="P720" s="6">
        <v>308516</v>
      </c>
      <c r="Q720" s="6" t="s">
        <v>6</v>
      </c>
      <c r="R720" s="6" t="s">
        <v>3993</v>
      </c>
      <c r="S720" s="16">
        <f t="shared" si="73"/>
        <v>25000</v>
      </c>
      <c r="T720" s="6" t="s">
        <v>400</v>
      </c>
      <c r="U720" s="6" t="s">
        <v>2100</v>
      </c>
      <c r="V720" s="6" t="s">
        <v>3617</v>
      </c>
      <c r="W720" s="18">
        <v>45633</v>
      </c>
      <c r="X720" s="78">
        <v>4.4444444444444446E-2</v>
      </c>
      <c r="Y720" s="6" t="s">
        <v>3655</v>
      </c>
      <c r="Z720" s="6" t="s">
        <v>3656</v>
      </c>
      <c r="AA720" s="6" t="s">
        <v>3994</v>
      </c>
      <c r="AB720" s="6">
        <v>966172413</v>
      </c>
      <c r="AC720" s="24">
        <f t="shared" si="74"/>
        <v>3</v>
      </c>
      <c r="AD720" s="17">
        <f t="shared" si="77"/>
        <v>25000</v>
      </c>
      <c r="AE720" s="6" t="s">
        <v>6</v>
      </c>
      <c r="AF720" s="17" t="str">
        <f t="shared" si="76"/>
        <v>NO APLICA</v>
      </c>
      <c r="AG720" s="6" t="s">
        <v>1874</v>
      </c>
      <c r="AH720" s="34" t="s">
        <v>3995</v>
      </c>
      <c r="AI720" s="22" t="s">
        <v>3652</v>
      </c>
      <c r="AJ720" s="174"/>
    </row>
    <row r="721" spans="1:36" ht="15.45" customHeight="1">
      <c r="A721" s="170">
        <v>56967</v>
      </c>
      <c r="B721" s="7" t="s">
        <v>339</v>
      </c>
      <c r="C721" s="4" t="s">
        <v>340</v>
      </c>
      <c r="D721" s="24" t="s">
        <v>385</v>
      </c>
      <c r="E721" s="25" t="s">
        <v>818</v>
      </c>
      <c r="F721" s="24" t="s">
        <v>700</v>
      </c>
      <c r="G721" s="24">
        <v>947974081</v>
      </c>
      <c r="H721" s="18">
        <v>45631</v>
      </c>
      <c r="I721" s="21">
        <v>0.80069444444444449</v>
      </c>
      <c r="J721" s="6" t="s">
        <v>373</v>
      </c>
      <c r="K721" s="15">
        <v>1</v>
      </c>
      <c r="L721" s="6" t="s">
        <v>398</v>
      </c>
      <c r="M721" s="6" t="s">
        <v>6</v>
      </c>
      <c r="N721" s="6" t="b">
        <f t="shared" si="75"/>
        <v>0</v>
      </c>
      <c r="O721" s="6" t="s">
        <v>3996</v>
      </c>
      <c r="P721" s="6">
        <v>3265453</v>
      </c>
      <c r="Q721" s="6" t="s">
        <v>6</v>
      </c>
      <c r="R721" s="6" t="s">
        <v>3997</v>
      </c>
      <c r="S721" s="16">
        <f t="shared" si="73"/>
        <v>25000</v>
      </c>
      <c r="T721" s="6" t="s">
        <v>400</v>
      </c>
      <c r="U721" s="6" t="s">
        <v>2100</v>
      </c>
      <c r="V721" s="6" t="s">
        <v>2971</v>
      </c>
      <c r="W721" s="18">
        <v>45633</v>
      </c>
      <c r="X721" s="78">
        <v>0.86458333333333337</v>
      </c>
      <c r="Y721" s="6" t="s">
        <v>3509</v>
      </c>
      <c r="Z721" s="6" t="s">
        <v>3510</v>
      </c>
      <c r="AA721" s="6" t="s">
        <v>3511</v>
      </c>
      <c r="AB721" s="6">
        <v>993013369</v>
      </c>
      <c r="AC721" s="24">
        <f t="shared" si="74"/>
        <v>3</v>
      </c>
      <c r="AD721" s="17">
        <f t="shared" si="77"/>
        <v>25000</v>
      </c>
      <c r="AE721" s="6" t="s">
        <v>6</v>
      </c>
      <c r="AF721" s="17" t="str">
        <f t="shared" si="76"/>
        <v>NO APLICA</v>
      </c>
      <c r="AG721" s="6" t="s">
        <v>400</v>
      </c>
      <c r="AH721" s="39"/>
      <c r="AI721" s="22" t="s">
        <v>2797</v>
      </c>
      <c r="AJ721" s="174"/>
    </row>
    <row r="722" spans="1:36" ht="15.45" customHeight="1">
      <c r="A722" s="170">
        <v>56968</v>
      </c>
      <c r="B722" s="13" t="s">
        <v>7</v>
      </c>
      <c r="C722" s="4" t="s">
        <v>8</v>
      </c>
      <c r="D722" s="24" t="s">
        <v>3998</v>
      </c>
      <c r="E722" s="25" t="s">
        <v>3999</v>
      </c>
      <c r="F722" s="24" t="s">
        <v>4000</v>
      </c>
      <c r="G722" s="24">
        <v>994756991</v>
      </c>
      <c r="H722" s="18">
        <v>45631</v>
      </c>
      <c r="I722" s="21">
        <v>0.81041666666666667</v>
      </c>
      <c r="J722" s="6" t="s">
        <v>3250</v>
      </c>
      <c r="K722" s="15">
        <v>1</v>
      </c>
      <c r="L722" s="6" t="s">
        <v>398</v>
      </c>
      <c r="M722" s="6" t="s">
        <v>6</v>
      </c>
      <c r="N722" s="6" t="b">
        <f t="shared" si="75"/>
        <v>1</v>
      </c>
      <c r="O722" s="6" t="s">
        <v>527</v>
      </c>
      <c r="P722" s="6" t="s">
        <v>487</v>
      </c>
      <c r="Q722" s="6" t="s">
        <v>6</v>
      </c>
      <c r="R722" s="6" t="s">
        <v>488</v>
      </c>
      <c r="S722" s="16">
        <f t="shared" si="73"/>
        <v>5000</v>
      </c>
      <c r="T722" s="6" t="s">
        <v>400</v>
      </c>
      <c r="U722" s="6" t="s">
        <v>2100</v>
      </c>
      <c r="V722" s="6" t="s">
        <v>490</v>
      </c>
      <c r="W722" s="18">
        <v>45632</v>
      </c>
      <c r="X722" s="78">
        <v>0.29236111111111113</v>
      </c>
      <c r="Y722" s="6" t="s">
        <v>4001</v>
      </c>
      <c r="Z722" s="6" t="s">
        <v>4002</v>
      </c>
      <c r="AA722" s="6" t="s">
        <v>4003</v>
      </c>
      <c r="AB722" s="6">
        <v>933985608</v>
      </c>
      <c r="AC722" s="24">
        <f t="shared" si="74"/>
        <v>2</v>
      </c>
      <c r="AD722" s="17">
        <f t="shared" si="77"/>
        <v>5000</v>
      </c>
      <c r="AE722" s="6" t="s">
        <v>6</v>
      </c>
      <c r="AF722" s="17" t="str">
        <f t="shared" si="76"/>
        <v>NO APLICA</v>
      </c>
      <c r="AG722" s="6" t="s">
        <v>400</v>
      </c>
      <c r="AH722" s="39"/>
      <c r="AI722" s="22" t="s">
        <v>4004</v>
      </c>
      <c r="AJ722" s="174"/>
    </row>
    <row r="723" spans="1:36" ht="15.45" customHeight="1">
      <c r="A723" s="170">
        <v>56969</v>
      </c>
      <c r="B723" s="7" t="s">
        <v>339</v>
      </c>
      <c r="C723" s="4" t="s">
        <v>340</v>
      </c>
      <c r="D723" s="25" t="s">
        <v>1042</v>
      </c>
      <c r="E723" s="24" t="s">
        <v>1043</v>
      </c>
      <c r="F723" s="24" t="s">
        <v>1044</v>
      </c>
      <c r="G723" s="24">
        <v>933294463</v>
      </c>
      <c r="H723" s="18">
        <v>45631</v>
      </c>
      <c r="I723" s="21">
        <v>0.81180555555555556</v>
      </c>
      <c r="J723" s="6" t="s">
        <v>373</v>
      </c>
      <c r="K723" s="15">
        <v>1</v>
      </c>
      <c r="L723" s="6" t="s">
        <v>398</v>
      </c>
      <c r="M723" s="6" t="s">
        <v>6</v>
      </c>
      <c r="N723" s="6" t="b">
        <f t="shared" si="75"/>
        <v>0</v>
      </c>
      <c r="O723" s="6" t="s">
        <v>4005</v>
      </c>
      <c r="P723" s="6">
        <v>3265505</v>
      </c>
      <c r="Q723" s="6" t="s">
        <v>6</v>
      </c>
      <c r="R723" s="6" t="s">
        <v>4006</v>
      </c>
      <c r="S723" s="16">
        <f t="shared" si="73"/>
        <v>25000</v>
      </c>
      <c r="T723" s="6" t="s">
        <v>400</v>
      </c>
      <c r="U723" s="6" t="s">
        <v>2100</v>
      </c>
      <c r="V723" s="6" t="s">
        <v>2971</v>
      </c>
      <c r="W723" s="18">
        <v>45635</v>
      </c>
      <c r="X723" s="78">
        <v>4.1666666666666664E-2</v>
      </c>
      <c r="Y723" s="6" t="s">
        <v>3509</v>
      </c>
      <c r="Z723" s="6" t="s">
        <v>3510</v>
      </c>
      <c r="AA723" s="6" t="s">
        <v>3511</v>
      </c>
      <c r="AB723" s="6">
        <v>993013369</v>
      </c>
      <c r="AC723" s="24">
        <f t="shared" si="74"/>
        <v>5</v>
      </c>
      <c r="AD723" s="17">
        <f t="shared" si="77"/>
        <v>25000</v>
      </c>
      <c r="AE723" s="6" t="s">
        <v>6</v>
      </c>
      <c r="AF723" s="17" t="str">
        <f t="shared" si="76"/>
        <v>NO APLICA</v>
      </c>
      <c r="AG723" s="6" t="s">
        <v>400</v>
      </c>
      <c r="AH723" s="39"/>
      <c r="AI723" s="22" t="s">
        <v>2797</v>
      </c>
      <c r="AJ723" s="174"/>
    </row>
    <row r="724" spans="1:36" ht="15.45" customHeight="1">
      <c r="A724" s="170">
        <v>56970</v>
      </c>
      <c r="B724" s="7" t="s">
        <v>255</v>
      </c>
      <c r="C724" s="4" t="s">
        <v>256</v>
      </c>
      <c r="D724" s="24" t="s">
        <v>2131</v>
      </c>
      <c r="E724" s="25" t="s">
        <v>3991</v>
      </c>
      <c r="F724" s="24" t="s">
        <v>2132</v>
      </c>
      <c r="G724" s="24">
        <v>956632973</v>
      </c>
      <c r="H724" s="18">
        <v>45631</v>
      </c>
      <c r="I724" s="21">
        <v>0.82361111111111107</v>
      </c>
      <c r="J724" s="6" t="s">
        <v>373</v>
      </c>
      <c r="K724" s="15">
        <v>1</v>
      </c>
      <c r="L724" s="6" t="s">
        <v>398</v>
      </c>
      <c r="M724" s="6" t="s">
        <v>6</v>
      </c>
      <c r="N724" s="6" t="b">
        <f t="shared" si="75"/>
        <v>0</v>
      </c>
      <c r="O724" s="6" t="s">
        <v>4007</v>
      </c>
      <c r="P724" s="6">
        <v>21093791</v>
      </c>
      <c r="Q724" s="6" t="s">
        <v>6</v>
      </c>
      <c r="R724" s="6" t="s">
        <v>4008</v>
      </c>
      <c r="S724" s="16">
        <f t="shared" si="73"/>
        <v>25000</v>
      </c>
      <c r="T724" s="6" t="s">
        <v>400</v>
      </c>
      <c r="U724" s="6" t="s">
        <v>2100</v>
      </c>
      <c r="V724" s="6" t="s">
        <v>3617</v>
      </c>
      <c r="W724" s="18">
        <v>45631</v>
      </c>
      <c r="X724" s="77">
        <v>0.89097222222222228</v>
      </c>
      <c r="Y724" s="6" t="s">
        <v>4009</v>
      </c>
      <c r="Z724" s="6" t="s">
        <v>4010</v>
      </c>
      <c r="AA724" s="6" t="s">
        <v>4011</v>
      </c>
      <c r="AB724" s="6">
        <v>998298274</v>
      </c>
      <c r="AC724" s="24">
        <f t="shared" si="74"/>
        <v>1</v>
      </c>
      <c r="AD724" s="17">
        <f t="shared" si="77"/>
        <v>25000</v>
      </c>
      <c r="AE724" s="6" t="s">
        <v>9</v>
      </c>
      <c r="AF724" s="17">
        <f t="shared" si="76"/>
        <v>29750</v>
      </c>
      <c r="AG724" s="6" t="s">
        <v>1874</v>
      </c>
      <c r="AH724" s="34" t="s">
        <v>4012</v>
      </c>
      <c r="AI724" s="22" t="s">
        <v>4013</v>
      </c>
      <c r="AJ724" s="174"/>
    </row>
    <row r="725" spans="1:36" ht="15.45" customHeight="1">
      <c r="A725" s="170">
        <v>56971</v>
      </c>
      <c r="B725" s="7" t="s">
        <v>14</v>
      </c>
      <c r="C725" s="4" t="s">
        <v>15</v>
      </c>
      <c r="D725" s="25" t="s">
        <v>14</v>
      </c>
      <c r="E725" s="24" t="s">
        <v>388</v>
      </c>
      <c r="F725" s="24" t="s">
        <v>530</v>
      </c>
      <c r="G725" s="24">
        <v>964638566</v>
      </c>
      <c r="H725" s="18">
        <v>45631</v>
      </c>
      <c r="I725" s="21">
        <v>0.82916666666666672</v>
      </c>
      <c r="J725" s="6" t="s">
        <v>1873</v>
      </c>
      <c r="K725" s="15">
        <v>2</v>
      </c>
      <c r="L725" s="6" t="s">
        <v>398</v>
      </c>
      <c r="M725" s="6" t="s">
        <v>6</v>
      </c>
      <c r="N725" s="6" t="b">
        <f t="shared" si="75"/>
        <v>1</v>
      </c>
      <c r="O725" s="6" t="s">
        <v>527</v>
      </c>
      <c r="P725" s="6" t="s">
        <v>487</v>
      </c>
      <c r="Q725" s="6" t="s">
        <v>6</v>
      </c>
      <c r="R725" s="6" t="s">
        <v>488</v>
      </c>
      <c r="S725" s="16">
        <f t="shared" si="73"/>
        <v>10000</v>
      </c>
      <c r="T725" s="6" t="s">
        <v>400</v>
      </c>
      <c r="U725" s="6" t="s">
        <v>528</v>
      </c>
      <c r="V725" s="6" t="s">
        <v>490</v>
      </c>
      <c r="W725" s="18">
        <v>45631</v>
      </c>
      <c r="X725" s="78">
        <v>0.82916666666666672</v>
      </c>
      <c r="Y725" s="6" t="s">
        <v>14</v>
      </c>
      <c r="Z725" s="6" t="s">
        <v>388</v>
      </c>
      <c r="AA725" s="6" t="s">
        <v>530</v>
      </c>
      <c r="AB725" s="6">
        <v>964638566</v>
      </c>
      <c r="AC725" s="24">
        <f t="shared" si="74"/>
        <v>1</v>
      </c>
      <c r="AD725" s="17">
        <f t="shared" si="77"/>
        <v>10000</v>
      </c>
      <c r="AE725" s="6" t="s">
        <v>6</v>
      </c>
      <c r="AF725" s="17" t="str">
        <f t="shared" si="76"/>
        <v>NO APLICA</v>
      </c>
      <c r="AG725" s="6" t="s">
        <v>400</v>
      </c>
      <c r="AH725" s="39"/>
      <c r="AI725" s="22" t="s">
        <v>533</v>
      </c>
      <c r="AJ725" s="174"/>
    </row>
    <row r="726" spans="1:36" ht="15.45" customHeight="1">
      <c r="A726" s="170">
        <v>56972</v>
      </c>
      <c r="B726" s="7" t="s">
        <v>339</v>
      </c>
      <c r="C726" s="4" t="s">
        <v>340</v>
      </c>
      <c r="D726" s="24" t="s">
        <v>3094</v>
      </c>
      <c r="E726" s="25" t="s">
        <v>3095</v>
      </c>
      <c r="F726" s="24" t="s">
        <v>1121</v>
      </c>
      <c r="G726" s="24">
        <v>995758698</v>
      </c>
      <c r="H726" s="18">
        <v>45631</v>
      </c>
      <c r="I726" s="21">
        <v>0.83333333333333337</v>
      </c>
      <c r="J726" s="6" t="s">
        <v>373</v>
      </c>
      <c r="K726" s="15">
        <v>1</v>
      </c>
      <c r="L726" s="6" t="s">
        <v>398</v>
      </c>
      <c r="M726" s="6" t="s">
        <v>6</v>
      </c>
      <c r="N726" s="6" t="b">
        <f t="shared" si="75"/>
        <v>0</v>
      </c>
      <c r="O726" s="6" t="s">
        <v>4014</v>
      </c>
      <c r="P726" s="6">
        <v>3265558</v>
      </c>
      <c r="Q726" s="6" t="s">
        <v>6</v>
      </c>
      <c r="R726" s="6" t="s">
        <v>4015</v>
      </c>
      <c r="S726" s="16">
        <f t="shared" si="73"/>
        <v>25000</v>
      </c>
      <c r="T726" s="6" t="s">
        <v>400</v>
      </c>
      <c r="U726" s="6" t="s">
        <v>2100</v>
      </c>
      <c r="V726" s="6" t="s">
        <v>504</v>
      </c>
      <c r="W726" s="18">
        <v>45632</v>
      </c>
      <c r="X726" s="78">
        <v>0.91388888888888886</v>
      </c>
      <c r="Y726" s="6" t="s">
        <v>4016</v>
      </c>
      <c r="Z726" s="6" t="s">
        <v>4017</v>
      </c>
      <c r="AA726" s="6" t="s">
        <v>4018</v>
      </c>
      <c r="AB726" s="6">
        <v>963516429</v>
      </c>
      <c r="AC726" s="24">
        <v>2</v>
      </c>
      <c r="AD726" s="17">
        <f t="shared" si="77"/>
        <v>25000</v>
      </c>
      <c r="AE726" s="6" t="s">
        <v>6</v>
      </c>
      <c r="AF726" s="17" t="str">
        <f t="shared" si="76"/>
        <v>NO APLICA</v>
      </c>
      <c r="AG726" s="6" t="s">
        <v>400</v>
      </c>
      <c r="AH726" s="39"/>
      <c r="AI726" s="22" t="s">
        <v>2797</v>
      </c>
      <c r="AJ726" s="174"/>
    </row>
    <row r="727" spans="1:36" ht="15.45" customHeight="1">
      <c r="A727" s="170">
        <v>56973</v>
      </c>
      <c r="B727" s="39" t="s">
        <v>189</v>
      </c>
      <c r="C727" s="4" t="s">
        <v>190</v>
      </c>
      <c r="D727" s="48" t="s">
        <v>507</v>
      </c>
      <c r="E727" s="24" t="s">
        <v>508</v>
      </c>
      <c r="F727" s="26" t="s">
        <v>509</v>
      </c>
      <c r="G727" s="24">
        <v>997062936</v>
      </c>
      <c r="H727" s="18">
        <v>45631</v>
      </c>
      <c r="I727" s="21">
        <v>0.85138888888888886</v>
      </c>
      <c r="J727" s="6" t="s">
        <v>373</v>
      </c>
      <c r="K727" s="15">
        <v>1</v>
      </c>
      <c r="L727" s="6" t="s">
        <v>398</v>
      </c>
      <c r="M727" s="6" t="s">
        <v>6</v>
      </c>
      <c r="N727" s="6" t="b">
        <f t="shared" si="75"/>
        <v>0</v>
      </c>
      <c r="O727" s="6" t="s">
        <v>4019</v>
      </c>
      <c r="P727" s="6">
        <v>1228361</v>
      </c>
      <c r="Q727" s="6" t="s">
        <v>6</v>
      </c>
      <c r="R727" s="6" t="s">
        <v>4020</v>
      </c>
      <c r="S727" s="16">
        <f t="shared" si="73"/>
        <v>25000</v>
      </c>
      <c r="T727" s="6" t="s">
        <v>400</v>
      </c>
      <c r="U727" s="6" t="s">
        <v>803</v>
      </c>
      <c r="V727" s="6" t="s">
        <v>3617</v>
      </c>
      <c r="W727" s="18">
        <v>45632</v>
      </c>
      <c r="X727" s="78">
        <v>0.51875000000000004</v>
      </c>
      <c r="Y727" s="6" t="s">
        <v>4021</v>
      </c>
      <c r="Z727" s="6">
        <v>21257109</v>
      </c>
      <c r="AA727" s="6" t="s">
        <v>4022</v>
      </c>
      <c r="AB727" s="6">
        <v>923743135</v>
      </c>
      <c r="AC727" s="24">
        <f t="shared" ref="AC727:AC790" si="78">IF(AND(W727&lt;&gt;"",H727&lt;&gt;"",ISNUMBER(W727-H727)),W727-H727+1,"")</f>
        <v>2</v>
      </c>
      <c r="AD727" s="17">
        <f t="shared" si="77"/>
        <v>25000</v>
      </c>
      <c r="AE727" s="6" t="s">
        <v>6</v>
      </c>
      <c r="AF727" s="17" t="str">
        <f t="shared" si="76"/>
        <v>NO APLICA</v>
      </c>
      <c r="AG727" s="6" t="s">
        <v>1874</v>
      </c>
      <c r="AH727" s="39" t="s">
        <v>4023</v>
      </c>
      <c r="AI727" s="22" t="s">
        <v>3652</v>
      </c>
      <c r="AJ727" s="174"/>
    </row>
    <row r="728" spans="1:36" ht="15.45" customHeight="1">
      <c r="A728" s="170">
        <v>56974</v>
      </c>
      <c r="B728" s="39" t="s">
        <v>4024</v>
      </c>
      <c r="C728" s="6"/>
      <c r="D728" s="39" t="s">
        <v>4025</v>
      </c>
      <c r="E728" s="6" t="s">
        <v>4026</v>
      </c>
      <c r="F728" s="6" t="s">
        <v>4027</v>
      </c>
      <c r="G728" s="6">
        <v>99464827</v>
      </c>
      <c r="H728" s="18">
        <v>45631</v>
      </c>
      <c r="I728" s="21">
        <v>0.98055555555555551</v>
      </c>
      <c r="J728" s="6" t="s">
        <v>373</v>
      </c>
      <c r="K728" s="15">
        <v>1</v>
      </c>
      <c r="L728" s="6" t="s">
        <v>3399</v>
      </c>
      <c r="M728" s="6" t="s">
        <v>6</v>
      </c>
      <c r="N728" s="6" t="b">
        <f t="shared" si="75"/>
        <v>0</v>
      </c>
      <c r="O728" s="6" t="s">
        <v>4028</v>
      </c>
      <c r="P728" s="6" t="s">
        <v>487</v>
      </c>
      <c r="Q728" s="6" t="s">
        <v>6</v>
      </c>
      <c r="R728" s="6" t="s">
        <v>488</v>
      </c>
      <c r="S728" s="16">
        <f t="shared" si="73"/>
        <v>18000</v>
      </c>
      <c r="T728" s="6" t="s">
        <v>400</v>
      </c>
      <c r="U728" s="6" t="s">
        <v>822</v>
      </c>
      <c r="V728" s="6" t="s">
        <v>490</v>
      </c>
      <c r="W728" s="18">
        <v>45631</v>
      </c>
      <c r="X728" s="78">
        <v>23.32</v>
      </c>
      <c r="Y728" s="6" t="s">
        <v>4029</v>
      </c>
      <c r="Z728" s="6" t="s">
        <v>4030</v>
      </c>
      <c r="AA728" s="6" t="s">
        <v>4031</v>
      </c>
      <c r="AB728" s="6">
        <v>989058042</v>
      </c>
      <c r="AC728" s="24">
        <f t="shared" si="78"/>
        <v>1</v>
      </c>
      <c r="AD728" s="17">
        <f t="shared" si="77"/>
        <v>18000</v>
      </c>
      <c r="AE728" s="6" t="s">
        <v>6</v>
      </c>
      <c r="AF728" s="17" t="str">
        <f t="shared" si="76"/>
        <v>NO APLICA</v>
      </c>
      <c r="AG728" s="6" t="s">
        <v>1874</v>
      </c>
      <c r="AH728" s="39" t="s">
        <v>4032</v>
      </c>
      <c r="AI728" s="22" t="s">
        <v>499</v>
      </c>
      <c r="AJ728" s="174"/>
    </row>
    <row r="729" spans="1:36" ht="15.45" customHeight="1">
      <c r="A729" s="170">
        <v>56975</v>
      </c>
      <c r="B729" s="39" t="s">
        <v>54</v>
      </c>
      <c r="C729" s="4" t="s">
        <v>55</v>
      </c>
      <c r="D729" s="39" t="s">
        <v>507</v>
      </c>
      <c r="E729" s="6" t="s">
        <v>508</v>
      </c>
      <c r="F729" s="6" t="s">
        <v>509</v>
      </c>
      <c r="G729" s="6">
        <v>997062936</v>
      </c>
      <c r="H729" s="18">
        <v>45632</v>
      </c>
      <c r="I729" s="21">
        <v>0.37777777777777777</v>
      </c>
      <c r="J729" s="6" t="s">
        <v>373</v>
      </c>
      <c r="K729" s="15">
        <v>1</v>
      </c>
      <c r="L729" s="6" t="s">
        <v>398</v>
      </c>
      <c r="M729" s="6" t="s">
        <v>6</v>
      </c>
      <c r="N729" s="6" t="b">
        <f t="shared" si="75"/>
        <v>0</v>
      </c>
      <c r="O729" s="6" t="s">
        <v>4033</v>
      </c>
      <c r="P729" s="6">
        <v>24796627</v>
      </c>
      <c r="Q729" s="6" t="s">
        <v>6</v>
      </c>
      <c r="R729" s="6" t="s">
        <v>4034</v>
      </c>
      <c r="S729" s="16">
        <f t="shared" si="73"/>
        <v>25000</v>
      </c>
      <c r="T729" s="6" t="s">
        <v>400</v>
      </c>
      <c r="U729" s="6" t="s">
        <v>610</v>
      </c>
      <c r="V729" s="6" t="s">
        <v>3290</v>
      </c>
      <c r="W729" s="18">
        <v>45642</v>
      </c>
      <c r="X729" s="78">
        <v>0.9</v>
      </c>
      <c r="Y729" s="6" t="s">
        <v>4035</v>
      </c>
      <c r="Z729" s="6" t="s">
        <v>4036</v>
      </c>
      <c r="AA729" s="6" t="s">
        <v>4037</v>
      </c>
      <c r="AB729" s="6">
        <v>983440882</v>
      </c>
      <c r="AC729" s="6">
        <f t="shared" si="78"/>
        <v>11</v>
      </c>
      <c r="AD729" s="23">
        <f t="shared" si="77"/>
        <v>46000</v>
      </c>
      <c r="AE729" s="23" t="s">
        <v>6</v>
      </c>
      <c r="AF729" s="17" t="str">
        <f t="shared" si="76"/>
        <v>NO APLICA</v>
      </c>
      <c r="AG729" s="6" t="s">
        <v>1874</v>
      </c>
      <c r="AH729" s="39" t="s">
        <v>4038</v>
      </c>
      <c r="AI729" s="22" t="s">
        <v>3266</v>
      </c>
      <c r="AJ729" s="174"/>
    </row>
    <row r="730" spans="1:36" ht="15.45" customHeight="1">
      <c r="A730" s="170">
        <v>56976</v>
      </c>
      <c r="B730" s="7" t="s">
        <v>165</v>
      </c>
      <c r="C730" s="4" t="s">
        <v>166</v>
      </c>
      <c r="D730" s="39" t="s">
        <v>4039</v>
      </c>
      <c r="E730" s="6" t="s">
        <v>1678</v>
      </c>
      <c r="F730" s="6" t="s">
        <v>1679</v>
      </c>
      <c r="G730" s="6">
        <v>979940016</v>
      </c>
      <c r="H730" s="18">
        <v>45632</v>
      </c>
      <c r="I730" s="21">
        <v>0.44513888888888886</v>
      </c>
      <c r="J730" s="6" t="s">
        <v>373</v>
      </c>
      <c r="K730" s="15">
        <v>1</v>
      </c>
      <c r="L730" s="6" t="s">
        <v>398</v>
      </c>
      <c r="M730" s="6" t="s">
        <v>6</v>
      </c>
      <c r="N730" s="6" t="b">
        <f t="shared" si="75"/>
        <v>0</v>
      </c>
      <c r="O730" s="6" t="s">
        <v>4040</v>
      </c>
      <c r="P730" s="6">
        <v>3266139</v>
      </c>
      <c r="Q730" s="6" t="s">
        <v>6</v>
      </c>
      <c r="R730" s="6" t="s">
        <v>4041</v>
      </c>
      <c r="S730" s="16">
        <f t="shared" si="73"/>
        <v>25000</v>
      </c>
      <c r="T730" s="6" t="s">
        <v>400</v>
      </c>
      <c r="U730" s="6" t="s">
        <v>1450</v>
      </c>
      <c r="V730" s="6" t="s">
        <v>3817</v>
      </c>
      <c r="W730" s="18">
        <v>45640</v>
      </c>
      <c r="X730" s="78">
        <v>0.52361111111111114</v>
      </c>
      <c r="Y730" s="95" t="s">
        <v>2362</v>
      </c>
      <c r="Z730" s="95" t="s">
        <v>2363</v>
      </c>
      <c r="AA730" s="95" t="s">
        <v>1447</v>
      </c>
      <c r="AB730" s="95">
        <v>992336047</v>
      </c>
      <c r="AC730" s="24">
        <f t="shared" si="78"/>
        <v>9</v>
      </c>
      <c r="AD730" s="17">
        <f t="shared" si="77"/>
        <v>36000</v>
      </c>
      <c r="AE730" s="6" t="s">
        <v>6</v>
      </c>
      <c r="AF730" s="17" t="str">
        <f t="shared" si="76"/>
        <v>NO APLICA</v>
      </c>
      <c r="AG730" s="6" t="s">
        <v>400</v>
      </c>
      <c r="AH730" s="39"/>
      <c r="AI730" s="22" t="s">
        <v>3287</v>
      </c>
      <c r="AJ730" s="174"/>
    </row>
    <row r="731" spans="1:36" ht="15.45" customHeight="1">
      <c r="A731" s="170">
        <v>56977</v>
      </c>
      <c r="B731" s="39" t="s">
        <v>54</v>
      </c>
      <c r="C731" s="4" t="s">
        <v>55</v>
      </c>
      <c r="D731" s="11" t="s">
        <v>3030</v>
      </c>
      <c r="E731" s="24" t="s">
        <v>514</v>
      </c>
      <c r="F731" s="24" t="s">
        <v>515</v>
      </c>
      <c r="G731" s="24">
        <v>940534751</v>
      </c>
      <c r="H731" s="18">
        <v>45632</v>
      </c>
      <c r="I731" s="21">
        <v>0.47361111111111109</v>
      </c>
      <c r="J731" s="6" t="s">
        <v>373</v>
      </c>
      <c r="K731" s="15">
        <v>1</v>
      </c>
      <c r="L731" s="6" t="s">
        <v>398</v>
      </c>
      <c r="M731" s="6" t="s">
        <v>6</v>
      </c>
      <c r="N731" s="6" t="b">
        <f t="shared" si="75"/>
        <v>0</v>
      </c>
      <c r="O731" s="6" t="s">
        <v>4042</v>
      </c>
      <c r="P731" s="6" t="s">
        <v>4043</v>
      </c>
      <c r="Q731" s="6" t="s">
        <v>6</v>
      </c>
      <c r="R731" s="6" t="s">
        <v>4044</v>
      </c>
      <c r="S731" s="16">
        <f t="shared" si="73"/>
        <v>25000</v>
      </c>
      <c r="T731" s="6" t="s">
        <v>400</v>
      </c>
      <c r="U731" s="6" t="s">
        <v>610</v>
      </c>
      <c r="V731" s="6" t="s">
        <v>3494</v>
      </c>
      <c r="W731" s="18">
        <v>45642</v>
      </c>
      <c r="X731" s="78">
        <v>0.9819444444444444</v>
      </c>
      <c r="Y731" s="6" t="s">
        <v>3361</v>
      </c>
      <c r="Z731" s="6" t="s">
        <v>4045</v>
      </c>
      <c r="AA731" s="6" t="s">
        <v>3363</v>
      </c>
      <c r="AB731" s="6">
        <v>955204579</v>
      </c>
      <c r="AC731" s="6">
        <f t="shared" si="78"/>
        <v>11</v>
      </c>
      <c r="AD731" s="23">
        <f t="shared" si="77"/>
        <v>46000</v>
      </c>
      <c r="AE731" s="23" t="s">
        <v>6</v>
      </c>
      <c r="AF731" s="17" t="str">
        <f t="shared" si="76"/>
        <v>NO APLICA</v>
      </c>
      <c r="AG731" s="6" t="s">
        <v>400</v>
      </c>
      <c r="AH731" s="39" t="s">
        <v>4046</v>
      </c>
      <c r="AI731" s="22" t="s">
        <v>3266</v>
      </c>
      <c r="AJ731" s="174"/>
    </row>
    <row r="732" spans="1:36" ht="15.45" customHeight="1">
      <c r="A732" s="170">
        <v>56978</v>
      </c>
      <c r="B732" s="39" t="s">
        <v>339</v>
      </c>
      <c r="C732" s="4" t="s">
        <v>340</v>
      </c>
      <c r="D732" s="39" t="s">
        <v>2935</v>
      </c>
      <c r="E732" s="6" t="s">
        <v>1120</v>
      </c>
      <c r="F732" s="6" t="s">
        <v>1121</v>
      </c>
      <c r="G732" s="6">
        <v>991545276</v>
      </c>
      <c r="H732" s="18">
        <v>45632</v>
      </c>
      <c r="I732" s="21">
        <v>0.4861111111111111</v>
      </c>
      <c r="J732" s="6" t="s">
        <v>373</v>
      </c>
      <c r="K732" s="15">
        <v>1</v>
      </c>
      <c r="L732" s="6" t="s">
        <v>398</v>
      </c>
      <c r="M732" s="6" t="s">
        <v>6</v>
      </c>
      <c r="N732" s="6" t="b">
        <f t="shared" si="75"/>
        <v>0</v>
      </c>
      <c r="O732" s="6" t="s">
        <v>4047</v>
      </c>
      <c r="P732" s="6">
        <v>1228698</v>
      </c>
      <c r="Q732" s="6" t="s">
        <v>6</v>
      </c>
      <c r="R732" s="6" t="s">
        <v>4048</v>
      </c>
      <c r="S732" s="16">
        <f t="shared" si="73"/>
        <v>25000</v>
      </c>
      <c r="T732" s="6" t="s">
        <v>400</v>
      </c>
      <c r="U732" s="6" t="s">
        <v>4049</v>
      </c>
      <c r="V732" s="6" t="s">
        <v>2810</v>
      </c>
      <c r="W732" s="18">
        <v>45636</v>
      </c>
      <c r="X732" s="78">
        <v>0.87916666666666665</v>
      </c>
      <c r="Y732" s="6" t="s">
        <v>4050</v>
      </c>
      <c r="Z732" s="6" t="s">
        <v>4051</v>
      </c>
      <c r="AA732" s="6" t="s">
        <v>4052</v>
      </c>
      <c r="AB732" s="6">
        <v>939565576</v>
      </c>
      <c r="AC732" s="24">
        <f t="shared" si="78"/>
        <v>5</v>
      </c>
      <c r="AD732" s="17">
        <f t="shared" si="77"/>
        <v>25000</v>
      </c>
      <c r="AE732" s="6" t="s">
        <v>6</v>
      </c>
      <c r="AF732" s="17" t="str">
        <f t="shared" si="76"/>
        <v>NO APLICA</v>
      </c>
      <c r="AG732" s="6" t="s">
        <v>400</v>
      </c>
      <c r="AH732" s="39"/>
      <c r="AI732" s="22" t="s">
        <v>2797</v>
      </c>
      <c r="AJ732" s="174"/>
    </row>
    <row r="733" spans="1:36" ht="15.45" customHeight="1">
      <c r="A733" s="170">
        <v>56979</v>
      </c>
      <c r="B733" s="7" t="s">
        <v>165</v>
      </c>
      <c r="C733" s="4" t="s">
        <v>166</v>
      </c>
      <c r="D733" s="39" t="s">
        <v>4053</v>
      </c>
      <c r="E733" s="6" t="s">
        <v>1690</v>
      </c>
      <c r="F733" s="6" t="s">
        <v>1691</v>
      </c>
      <c r="G733" s="6">
        <v>993480204</v>
      </c>
      <c r="H733" s="18">
        <v>45632</v>
      </c>
      <c r="I733" s="21">
        <v>0.49027777777777776</v>
      </c>
      <c r="J733" s="6" t="s">
        <v>373</v>
      </c>
      <c r="K733" s="15">
        <v>1</v>
      </c>
      <c r="L733" s="6" t="s">
        <v>398</v>
      </c>
      <c r="M733" s="6" t="s">
        <v>6</v>
      </c>
      <c r="N733" s="6" t="b">
        <f t="shared" si="75"/>
        <v>0</v>
      </c>
      <c r="O733" s="6" t="s">
        <v>4054</v>
      </c>
      <c r="P733" s="6">
        <v>3266288</v>
      </c>
      <c r="Q733" s="6" t="s">
        <v>6</v>
      </c>
      <c r="R733" s="6" t="s">
        <v>4055</v>
      </c>
      <c r="S733" s="16">
        <f t="shared" si="73"/>
        <v>25000</v>
      </c>
      <c r="T733" s="6" t="s">
        <v>400</v>
      </c>
      <c r="U733" s="6" t="s">
        <v>1450</v>
      </c>
      <c r="V733" s="6" t="s">
        <v>3817</v>
      </c>
      <c r="W733" s="18">
        <v>45640</v>
      </c>
      <c r="X733" s="78">
        <v>0.53194444444444444</v>
      </c>
      <c r="Y733" s="95" t="s">
        <v>2339</v>
      </c>
      <c r="Z733" s="95" t="s">
        <v>2340</v>
      </c>
      <c r="AA733" s="95" t="s">
        <v>2341</v>
      </c>
      <c r="AB733" s="134">
        <v>975123851</v>
      </c>
      <c r="AC733" s="24">
        <f t="shared" si="78"/>
        <v>9</v>
      </c>
      <c r="AD733" s="17">
        <f t="shared" si="77"/>
        <v>36000</v>
      </c>
      <c r="AE733" s="6" t="s">
        <v>6</v>
      </c>
      <c r="AF733" s="17" t="str">
        <f t="shared" si="76"/>
        <v>NO APLICA</v>
      </c>
      <c r="AG733" s="6" t="s">
        <v>400</v>
      </c>
      <c r="AH733" s="39"/>
      <c r="AI733" s="22" t="s">
        <v>3287</v>
      </c>
      <c r="AJ733" s="174"/>
    </row>
    <row r="734" spans="1:36" ht="15.45" customHeight="1">
      <c r="A734" s="170">
        <v>56980</v>
      </c>
      <c r="B734" s="8" t="s">
        <v>320</v>
      </c>
      <c r="C734" s="5" t="s">
        <v>321</v>
      </c>
      <c r="D734" s="39" t="s">
        <v>647</v>
      </c>
      <c r="E734" s="6" t="s">
        <v>648</v>
      </c>
      <c r="F734" s="6" t="s">
        <v>649</v>
      </c>
      <c r="G734" s="6">
        <v>968566439</v>
      </c>
      <c r="H734" s="18">
        <v>45632</v>
      </c>
      <c r="I734" s="21">
        <v>0.55138888888888893</v>
      </c>
      <c r="J734" s="6" t="s">
        <v>373</v>
      </c>
      <c r="K734" s="15">
        <v>1</v>
      </c>
      <c r="L734" s="6" t="s">
        <v>398</v>
      </c>
      <c r="M734" s="6" t="s">
        <v>6</v>
      </c>
      <c r="N734" s="6" t="b">
        <f t="shared" si="75"/>
        <v>0</v>
      </c>
      <c r="O734" s="6" t="s">
        <v>4056</v>
      </c>
      <c r="P734" s="6">
        <v>3266522</v>
      </c>
      <c r="Q734" s="6" t="s">
        <v>6</v>
      </c>
      <c r="R734" s="6" t="s">
        <v>4057</v>
      </c>
      <c r="S734" s="16">
        <f t="shared" si="73"/>
        <v>25000</v>
      </c>
      <c r="T734" s="6" t="s">
        <v>400</v>
      </c>
      <c r="U734" s="6" t="s">
        <v>1450</v>
      </c>
      <c r="V734" s="6" t="s">
        <v>3795</v>
      </c>
      <c r="W734" s="18">
        <v>45634</v>
      </c>
      <c r="X734" s="78">
        <v>0.87638888888888888</v>
      </c>
      <c r="Y734" s="6" t="s">
        <v>3161</v>
      </c>
      <c r="Z734" s="6" t="s">
        <v>3164</v>
      </c>
      <c r="AA734" s="6" t="s">
        <v>1488</v>
      </c>
      <c r="AB734" s="6">
        <v>989843586</v>
      </c>
      <c r="AC734" s="24">
        <f t="shared" si="78"/>
        <v>3</v>
      </c>
      <c r="AD734" s="17">
        <f t="shared" si="77"/>
        <v>25000</v>
      </c>
      <c r="AE734" s="6" t="s">
        <v>6</v>
      </c>
      <c r="AF734" s="17" t="str">
        <f t="shared" si="76"/>
        <v>NO APLICA</v>
      </c>
      <c r="AG734" s="6" t="s">
        <v>400</v>
      </c>
      <c r="AH734" s="39"/>
      <c r="AI734" s="22" t="s">
        <v>558</v>
      </c>
      <c r="AJ734" s="174"/>
    </row>
    <row r="735" spans="1:36" ht="15.45" customHeight="1">
      <c r="A735" s="170">
        <v>56981</v>
      </c>
      <c r="B735" s="8" t="s">
        <v>320</v>
      </c>
      <c r="C735" s="5" t="s">
        <v>321</v>
      </c>
      <c r="D735" s="39" t="s">
        <v>548</v>
      </c>
      <c r="E735" s="6">
        <v>17669495</v>
      </c>
      <c r="F735" s="6" t="s">
        <v>549</v>
      </c>
      <c r="G735" s="6">
        <v>929902825</v>
      </c>
      <c r="H735" s="18">
        <v>45632</v>
      </c>
      <c r="I735" s="21">
        <v>0.55833333333333335</v>
      </c>
      <c r="J735" s="6" t="s">
        <v>373</v>
      </c>
      <c r="K735" s="15">
        <v>1</v>
      </c>
      <c r="L735" s="6" t="s">
        <v>398</v>
      </c>
      <c r="M735" s="6" t="s">
        <v>6</v>
      </c>
      <c r="N735" s="6" t="b">
        <f t="shared" si="75"/>
        <v>0</v>
      </c>
      <c r="O735" s="6" t="s">
        <v>4058</v>
      </c>
      <c r="P735" s="6">
        <v>3266574</v>
      </c>
      <c r="Q735" s="6" t="s">
        <v>6</v>
      </c>
      <c r="R735" s="6" t="s">
        <v>4059</v>
      </c>
      <c r="S735" s="16">
        <f t="shared" si="73"/>
        <v>25000</v>
      </c>
      <c r="T735" s="6" t="s">
        <v>400</v>
      </c>
      <c r="U735" s="6" t="s">
        <v>552</v>
      </c>
      <c r="V735" s="6" t="s">
        <v>2980</v>
      </c>
      <c r="W735" s="18">
        <v>45635</v>
      </c>
      <c r="X735" s="78">
        <v>0.65763888888888888</v>
      </c>
      <c r="Y735" s="105" t="s">
        <v>2370</v>
      </c>
      <c r="Z735" s="6" t="s">
        <v>2371</v>
      </c>
      <c r="AA735" s="6" t="s">
        <v>2372</v>
      </c>
      <c r="AB735" s="6">
        <v>963001591</v>
      </c>
      <c r="AC735" s="5">
        <f t="shared" si="78"/>
        <v>4</v>
      </c>
      <c r="AD735" s="17">
        <f t="shared" si="77"/>
        <v>25000</v>
      </c>
      <c r="AE735" s="6" t="s">
        <v>6</v>
      </c>
      <c r="AF735" s="17" t="str">
        <f t="shared" si="76"/>
        <v>NO APLICA</v>
      </c>
      <c r="AG735" s="6" t="s">
        <v>400</v>
      </c>
      <c r="AH735" s="39"/>
      <c r="AI735" s="22" t="s">
        <v>558</v>
      </c>
      <c r="AJ735" s="174"/>
    </row>
    <row r="736" spans="1:36" ht="15.45" customHeight="1">
      <c r="A736" s="170">
        <v>56982</v>
      </c>
      <c r="B736" s="8" t="s">
        <v>320</v>
      </c>
      <c r="C736" s="5" t="s">
        <v>321</v>
      </c>
      <c r="D736" s="39" t="s">
        <v>3113</v>
      </c>
      <c r="E736" s="6" t="s">
        <v>636</v>
      </c>
      <c r="F736" s="6" t="s">
        <v>637</v>
      </c>
      <c r="G736" s="6">
        <v>988364635</v>
      </c>
      <c r="H736" s="18">
        <v>45632</v>
      </c>
      <c r="I736" s="21">
        <v>0.5625</v>
      </c>
      <c r="J736" s="6" t="s">
        <v>373</v>
      </c>
      <c r="K736" s="15">
        <v>1</v>
      </c>
      <c r="L736" s="6" t="s">
        <v>398</v>
      </c>
      <c r="M736" s="6" t="s">
        <v>6</v>
      </c>
      <c r="N736" s="6" t="b">
        <f t="shared" si="75"/>
        <v>0</v>
      </c>
      <c r="O736" s="6" t="s">
        <v>4060</v>
      </c>
      <c r="P736" s="6">
        <v>3266607</v>
      </c>
      <c r="Q736" s="6" t="s">
        <v>6</v>
      </c>
      <c r="R736" s="6" t="s">
        <v>4061</v>
      </c>
      <c r="S736" s="16">
        <f t="shared" si="73"/>
        <v>25000</v>
      </c>
      <c r="T736" s="6" t="s">
        <v>400</v>
      </c>
      <c r="U736" s="6" t="s">
        <v>552</v>
      </c>
      <c r="V736" s="6" t="s">
        <v>3049</v>
      </c>
      <c r="W736" s="18">
        <v>45635</v>
      </c>
      <c r="X736" s="78">
        <v>0.72291666666666665</v>
      </c>
      <c r="Y736" s="64" t="s">
        <v>4062</v>
      </c>
      <c r="Z736" s="6" t="s">
        <v>579</v>
      </c>
      <c r="AA736" s="6" t="s">
        <v>580</v>
      </c>
      <c r="AB736" s="6">
        <v>992200094</v>
      </c>
      <c r="AC736" s="5">
        <f t="shared" si="78"/>
        <v>4</v>
      </c>
      <c r="AD736" s="17">
        <f t="shared" si="77"/>
        <v>25000</v>
      </c>
      <c r="AE736" s="6" t="s">
        <v>6</v>
      </c>
      <c r="AF736" s="17" t="str">
        <f t="shared" si="76"/>
        <v>NO APLICA</v>
      </c>
      <c r="AG736" s="6" t="s">
        <v>400</v>
      </c>
      <c r="AH736" s="39"/>
      <c r="AI736" s="22" t="s">
        <v>558</v>
      </c>
      <c r="AJ736" s="174"/>
    </row>
    <row r="737" spans="1:36" ht="15.45" customHeight="1">
      <c r="A737" s="170">
        <v>56983</v>
      </c>
      <c r="B737" s="8" t="s">
        <v>320</v>
      </c>
      <c r="C737" s="5" t="s">
        <v>321</v>
      </c>
      <c r="D737" s="39" t="s">
        <v>4063</v>
      </c>
      <c r="E737" s="6" t="s">
        <v>3230</v>
      </c>
      <c r="F737" s="6" t="s">
        <v>832</v>
      </c>
      <c r="G737" s="6">
        <v>961091623</v>
      </c>
      <c r="H737" s="18">
        <v>45632</v>
      </c>
      <c r="I737" s="21">
        <v>0.56805555555555554</v>
      </c>
      <c r="J737" s="6" t="s">
        <v>373</v>
      </c>
      <c r="K737" s="15">
        <v>1</v>
      </c>
      <c r="L737" s="6" t="s">
        <v>398</v>
      </c>
      <c r="M737" s="6" t="s">
        <v>6</v>
      </c>
      <c r="N737" s="6" t="b">
        <f t="shared" si="75"/>
        <v>0</v>
      </c>
      <c r="O737" s="6" t="s">
        <v>4064</v>
      </c>
      <c r="P737" s="6">
        <v>3266628</v>
      </c>
      <c r="Q737" s="6" t="s">
        <v>6</v>
      </c>
      <c r="R737" s="6" t="s">
        <v>4065</v>
      </c>
      <c r="S737" s="16">
        <f t="shared" ref="S737:S800" si="79">IF(OR(H737&lt;=0, H737=""), "",
    IF(OR(J737="1X40 RF VACIO", J737="1X40 DRY VACIO"),
        IF(L737="CUSTODIA", 25000,
            IF(OR(L737="TRASPASO", L737="MOVIMIENTO"), 18000, "")
        ),
        IF(OR(J737="1X20 RF VACIO", J737="1X20 DRY VACIO", J737="ISOTANK"),
            IF(L737="CUSTODIA", 18000,
                IF(OR(L737="TRASPASO", L737="MOVIMIENTO"), 15000, "Error en tipo de acción")
            ),
            IF(AND(OR(J737="PALLET", J737="CAJON"), L737="CUSTODIA"),
                IF(M737="SI (XL)", 7000*K737,
                    IF(M737="SI (XXL)", 9000*K737,
                        IF(M737="SI (OTRO)", "", 5000*K737)
                    )
                ),
                IF(AND(OR(J737="PALLET", J737="CAJON"),OR(L737="TRASPASO", L737="MOVIMIENTO")),
                    IF(M737="SI (XL)", 5000*K737,
                        IF(M737="SI (XXL)", 7000*K737,
                            IF(M737="SI (OTRO)", "", 3500*K737)
                        )
                    ),
                    ""
                )
            )
        )
    )
)</f>
        <v>25000</v>
      </c>
      <c r="T737" s="6" t="s">
        <v>400</v>
      </c>
      <c r="U737" s="6" t="s">
        <v>552</v>
      </c>
      <c r="V737" s="6" t="s">
        <v>2800</v>
      </c>
      <c r="W737" s="18">
        <v>45635</v>
      </c>
      <c r="X737" s="78">
        <v>0.56805555555555554</v>
      </c>
      <c r="Y737" s="105" t="s">
        <v>4066</v>
      </c>
      <c r="Z737" s="6" t="s">
        <v>1114</v>
      </c>
      <c r="AA737" s="6" t="s">
        <v>1115</v>
      </c>
      <c r="AB737" s="6">
        <v>926464737</v>
      </c>
      <c r="AC737" s="5">
        <f t="shared" si="78"/>
        <v>4</v>
      </c>
      <c r="AD737" s="17">
        <f t="shared" si="77"/>
        <v>25000</v>
      </c>
      <c r="AE737" s="6" t="s">
        <v>6</v>
      </c>
      <c r="AF737" s="17" t="str">
        <f t="shared" si="76"/>
        <v>NO APLICA</v>
      </c>
      <c r="AG737" s="6" t="s">
        <v>400</v>
      </c>
      <c r="AH737" s="39"/>
      <c r="AI737" s="22" t="s">
        <v>558</v>
      </c>
      <c r="AJ737" s="174"/>
    </row>
    <row r="738" spans="1:36" ht="15.45" customHeight="1">
      <c r="A738" s="170">
        <v>56984</v>
      </c>
      <c r="B738" s="39" t="s">
        <v>14</v>
      </c>
      <c r="C738" s="4" t="s">
        <v>15</v>
      </c>
      <c r="D738" s="39" t="s">
        <v>4067</v>
      </c>
      <c r="E738" s="6" t="s">
        <v>4068</v>
      </c>
      <c r="F738" s="6" t="s">
        <v>4069</v>
      </c>
      <c r="G738" s="6">
        <v>965785100</v>
      </c>
      <c r="H738" s="18">
        <v>45632</v>
      </c>
      <c r="I738" s="21">
        <v>0.5708333333333333</v>
      </c>
      <c r="J738" s="6" t="s">
        <v>1873</v>
      </c>
      <c r="K738" s="15">
        <v>1</v>
      </c>
      <c r="L738" s="6" t="s">
        <v>398</v>
      </c>
      <c r="M738" s="6" t="s">
        <v>6</v>
      </c>
      <c r="N738" s="6" t="b">
        <f t="shared" si="75"/>
        <v>1</v>
      </c>
      <c r="O738" s="6" t="s">
        <v>488</v>
      </c>
      <c r="P738" s="6">
        <v>348593</v>
      </c>
      <c r="Q738" s="6" t="s">
        <v>6</v>
      </c>
      <c r="R738" s="6" t="s">
        <v>488</v>
      </c>
      <c r="S738" s="16">
        <f t="shared" si="79"/>
        <v>5000</v>
      </c>
      <c r="T738" s="6" t="s">
        <v>400</v>
      </c>
      <c r="U738" s="6" t="s">
        <v>552</v>
      </c>
      <c r="V738" s="6" t="s">
        <v>490</v>
      </c>
      <c r="W738" s="18">
        <v>45633</v>
      </c>
      <c r="X738" s="78">
        <v>0.50624999999999998</v>
      </c>
      <c r="Y738" s="68" t="s">
        <v>543</v>
      </c>
      <c r="Z738" s="6" t="s">
        <v>544</v>
      </c>
      <c r="AA738" s="6" t="s">
        <v>545</v>
      </c>
      <c r="AB738" s="6">
        <v>995367617</v>
      </c>
      <c r="AC738" s="5">
        <f t="shared" si="78"/>
        <v>2</v>
      </c>
      <c r="AD738" s="17">
        <f t="shared" si="77"/>
        <v>5000</v>
      </c>
      <c r="AE738" s="6" t="s">
        <v>6</v>
      </c>
      <c r="AF738" s="17" t="str">
        <f t="shared" si="76"/>
        <v>NO APLICA</v>
      </c>
      <c r="AG738" s="6" t="s">
        <v>400</v>
      </c>
      <c r="AH738" s="39"/>
      <c r="AI738" s="22" t="s">
        <v>533</v>
      </c>
      <c r="AJ738" s="174"/>
    </row>
    <row r="739" spans="1:36" ht="15.45" customHeight="1">
      <c r="A739" s="170">
        <v>56985</v>
      </c>
      <c r="B739" s="39" t="s">
        <v>14</v>
      </c>
      <c r="C739" s="4" t="s">
        <v>15</v>
      </c>
      <c r="D739" s="39" t="s">
        <v>4067</v>
      </c>
      <c r="E739" s="6" t="s">
        <v>4068</v>
      </c>
      <c r="F739" s="6" t="s">
        <v>4069</v>
      </c>
      <c r="G739" s="6">
        <v>965785100</v>
      </c>
      <c r="H739" s="18">
        <v>45632</v>
      </c>
      <c r="I739" s="21">
        <v>0.5708333333333333</v>
      </c>
      <c r="J739" s="6" t="s">
        <v>1873</v>
      </c>
      <c r="K739" s="15">
        <v>1</v>
      </c>
      <c r="L739" s="6" t="s">
        <v>398</v>
      </c>
      <c r="M739" s="6" t="s">
        <v>6</v>
      </c>
      <c r="N739" s="6" t="b">
        <f t="shared" si="75"/>
        <v>1</v>
      </c>
      <c r="O739" s="6" t="s">
        <v>488</v>
      </c>
      <c r="P739" s="6">
        <v>52614</v>
      </c>
      <c r="Q739" s="6" t="s">
        <v>6</v>
      </c>
      <c r="R739" s="6" t="s">
        <v>488</v>
      </c>
      <c r="S739" s="16">
        <f t="shared" si="79"/>
        <v>5000</v>
      </c>
      <c r="T739" s="6" t="s">
        <v>400</v>
      </c>
      <c r="U739" s="6" t="s">
        <v>552</v>
      </c>
      <c r="V739" s="6" t="s">
        <v>490</v>
      </c>
      <c r="W739" s="18">
        <v>45635</v>
      </c>
      <c r="X739" s="78">
        <v>0.5708333333333333</v>
      </c>
      <c r="Y739" s="105" t="s">
        <v>4070</v>
      </c>
      <c r="Z739" s="6" t="s">
        <v>4071</v>
      </c>
      <c r="AA739" s="6" t="s">
        <v>4072</v>
      </c>
      <c r="AB739" s="6">
        <v>944810348</v>
      </c>
      <c r="AC739" s="5">
        <f t="shared" si="78"/>
        <v>4</v>
      </c>
      <c r="AD739" s="17">
        <f t="shared" si="77"/>
        <v>5000</v>
      </c>
      <c r="AE739" s="6" t="s">
        <v>6</v>
      </c>
      <c r="AF739" s="17" t="str">
        <f t="shared" si="76"/>
        <v>NO APLICA</v>
      </c>
      <c r="AG739" s="6" t="s">
        <v>400</v>
      </c>
      <c r="AH739" s="39"/>
      <c r="AI739" s="22" t="s">
        <v>533</v>
      </c>
      <c r="AJ739" s="174"/>
    </row>
    <row r="740" spans="1:36" ht="15.45" customHeight="1">
      <c r="A740" s="170">
        <v>56986</v>
      </c>
      <c r="B740" s="39" t="s">
        <v>4073</v>
      </c>
      <c r="C740" s="4" t="s">
        <v>352</v>
      </c>
      <c r="D740" s="39" t="s">
        <v>4074</v>
      </c>
      <c r="E740" s="6" t="s">
        <v>4075</v>
      </c>
      <c r="F740" s="6" t="s">
        <v>4076</v>
      </c>
      <c r="G740" s="6">
        <v>938791818</v>
      </c>
      <c r="H740" s="18">
        <v>45632</v>
      </c>
      <c r="I740" s="21">
        <v>0.57916666666666672</v>
      </c>
      <c r="J740" s="6" t="s">
        <v>373</v>
      </c>
      <c r="K740" s="15">
        <v>1</v>
      </c>
      <c r="L740" s="6" t="s">
        <v>398</v>
      </c>
      <c r="M740" s="6" t="s">
        <v>6</v>
      </c>
      <c r="N740" s="6" t="b">
        <f t="shared" si="75"/>
        <v>0</v>
      </c>
      <c r="O740" s="6" t="s">
        <v>4077</v>
      </c>
      <c r="P740" s="6">
        <v>21094569</v>
      </c>
      <c r="Q740" s="6" t="s">
        <v>6</v>
      </c>
      <c r="R740" s="6" t="s">
        <v>4078</v>
      </c>
      <c r="S740" s="16">
        <f t="shared" si="79"/>
        <v>25000</v>
      </c>
      <c r="T740" s="6" t="s">
        <v>400</v>
      </c>
      <c r="U740" s="6" t="s">
        <v>552</v>
      </c>
      <c r="V740" s="6" t="s">
        <v>3416</v>
      </c>
      <c r="W740" s="18">
        <v>45633</v>
      </c>
      <c r="X740" s="78">
        <v>0.46805555555555556</v>
      </c>
      <c r="Y740" s="6" t="s">
        <v>1581</v>
      </c>
      <c r="Z740" s="6" t="s">
        <v>1582</v>
      </c>
      <c r="AA740" s="6" t="s">
        <v>1645</v>
      </c>
      <c r="AB740" s="6">
        <v>966372408</v>
      </c>
      <c r="AC740" s="5">
        <f t="shared" si="78"/>
        <v>2</v>
      </c>
      <c r="AD740" s="17">
        <f t="shared" si="77"/>
        <v>25000</v>
      </c>
      <c r="AE740" s="6" t="s">
        <v>6</v>
      </c>
      <c r="AF740" s="17" t="str">
        <f t="shared" si="76"/>
        <v>NO APLICA</v>
      </c>
      <c r="AG740" s="6" t="s">
        <v>400</v>
      </c>
      <c r="AH740" s="39"/>
      <c r="AI740" s="22" t="s">
        <v>3459</v>
      </c>
      <c r="AJ740" s="174"/>
    </row>
    <row r="741" spans="1:36" ht="15.45" customHeight="1">
      <c r="A741" s="170">
        <v>56987</v>
      </c>
      <c r="B741" s="39" t="s">
        <v>339</v>
      </c>
      <c r="C741" s="4" t="s">
        <v>340</v>
      </c>
      <c r="D741" s="39" t="s">
        <v>1031</v>
      </c>
      <c r="E741" s="6" t="s">
        <v>1032</v>
      </c>
      <c r="F741" s="6" t="s">
        <v>1033</v>
      </c>
      <c r="G741" s="6">
        <v>973592739</v>
      </c>
      <c r="H741" s="18">
        <v>45632</v>
      </c>
      <c r="I741" s="21">
        <v>0.58125000000000004</v>
      </c>
      <c r="J741" s="6" t="s">
        <v>373</v>
      </c>
      <c r="K741" s="15">
        <v>1</v>
      </c>
      <c r="L741" s="6" t="s">
        <v>398</v>
      </c>
      <c r="M741" s="6" t="s">
        <v>6</v>
      </c>
      <c r="N741" s="6" t="b">
        <f t="shared" si="75"/>
        <v>0</v>
      </c>
      <c r="O741" s="6" t="s">
        <v>4079</v>
      </c>
      <c r="P741" s="6">
        <v>24797041</v>
      </c>
      <c r="Q741" s="6" t="s">
        <v>6</v>
      </c>
      <c r="R741" s="6" t="s">
        <v>4080</v>
      </c>
      <c r="S741" s="16">
        <f t="shared" si="79"/>
        <v>25000</v>
      </c>
      <c r="T741" s="6" t="s">
        <v>400</v>
      </c>
      <c r="U741" s="6" t="s">
        <v>552</v>
      </c>
      <c r="V741" s="6" t="s">
        <v>3431</v>
      </c>
      <c r="W741" s="18">
        <v>45635</v>
      </c>
      <c r="X741" s="78">
        <v>0.70833333333333337</v>
      </c>
      <c r="Y741" s="6" t="s">
        <v>948</v>
      </c>
      <c r="Z741" s="6" t="s">
        <v>949</v>
      </c>
      <c r="AA741" s="6" t="s">
        <v>950</v>
      </c>
      <c r="AB741" s="6">
        <v>978971557</v>
      </c>
      <c r="AC741" s="5">
        <f t="shared" si="78"/>
        <v>4</v>
      </c>
      <c r="AD741" s="17">
        <f t="shared" si="77"/>
        <v>25000</v>
      </c>
      <c r="AE741" s="6" t="s">
        <v>6</v>
      </c>
      <c r="AF741" s="17" t="str">
        <f t="shared" si="76"/>
        <v>NO APLICA</v>
      </c>
      <c r="AG741" s="6" t="s">
        <v>400</v>
      </c>
      <c r="AH741" s="39"/>
      <c r="AI741" s="22" t="s">
        <v>2797</v>
      </c>
      <c r="AJ741" s="174"/>
    </row>
    <row r="742" spans="1:36" ht="15.45" customHeight="1">
      <c r="A742" s="170">
        <v>56988</v>
      </c>
      <c r="B742" s="8" t="s">
        <v>320</v>
      </c>
      <c r="C742" s="5" t="s">
        <v>321</v>
      </c>
      <c r="D742" s="48" t="s">
        <v>2811</v>
      </c>
      <c r="E742" s="25" t="s">
        <v>709</v>
      </c>
      <c r="F742" s="24" t="s">
        <v>710</v>
      </c>
      <c r="G742" s="24">
        <v>987744411</v>
      </c>
      <c r="H742" s="18">
        <v>45632</v>
      </c>
      <c r="I742" s="21">
        <v>0.58680555555555558</v>
      </c>
      <c r="J742" s="6" t="s">
        <v>373</v>
      </c>
      <c r="K742" s="15">
        <v>1</v>
      </c>
      <c r="L742" s="6" t="s">
        <v>398</v>
      </c>
      <c r="M742" s="6" t="s">
        <v>6</v>
      </c>
      <c r="N742" s="6" t="b">
        <f t="shared" si="75"/>
        <v>0</v>
      </c>
      <c r="O742" s="6" t="s">
        <v>4081</v>
      </c>
      <c r="P742" s="6">
        <v>3266732</v>
      </c>
      <c r="Q742" s="6" t="s">
        <v>6</v>
      </c>
      <c r="R742" s="6" t="s">
        <v>4082</v>
      </c>
      <c r="S742" s="16">
        <f t="shared" si="79"/>
        <v>25000</v>
      </c>
      <c r="T742" s="6" t="s">
        <v>400</v>
      </c>
      <c r="U742" s="6" t="s">
        <v>3085</v>
      </c>
      <c r="V742" s="6" t="s">
        <v>3123</v>
      </c>
      <c r="W742" s="18">
        <v>45635</v>
      </c>
      <c r="X742" s="78">
        <v>0.58680555555555558</v>
      </c>
      <c r="Y742" s="6" t="s">
        <v>2628</v>
      </c>
      <c r="Z742" s="6" t="s">
        <v>2280</v>
      </c>
      <c r="AA742" s="6" t="s">
        <v>2281</v>
      </c>
      <c r="AB742" s="6">
        <v>93500895</v>
      </c>
      <c r="AC742" s="5">
        <f t="shared" si="78"/>
        <v>4</v>
      </c>
      <c r="AD742" s="17">
        <f t="shared" si="77"/>
        <v>25000</v>
      </c>
      <c r="AE742" s="6" t="s">
        <v>6</v>
      </c>
      <c r="AF742" s="17" t="str">
        <f t="shared" si="76"/>
        <v>NO APLICA</v>
      </c>
      <c r="AG742" s="6" t="s">
        <v>400</v>
      </c>
      <c r="AH742" s="39"/>
      <c r="AI742" s="22" t="s">
        <v>558</v>
      </c>
      <c r="AJ742" s="174"/>
    </row>
    <row r="743" spans="1:36" ht="15.45" customHeight="1">
      <c r="A743" s="170">
        <v>56989</v>
      </c>
      <c r="B743" s="7" t="s">
        <v>159</v>
      </c>
      <c r="C743" s="4" t="s">
        <v>160</v>
      </c>
      <c r="D743" s="39" t="s">
        <v>4083</v>
      </c>
      <c r="E743" s="6" t="s">
        <v>4084</v>
      </c>
      <c r="F743" s="6" t="s">
        <v>4085</v>
      </c>
      <c r="G743" s="6">
        <v>958198384</v>
      </c>
      <c r="H743" s="18">
        <v>45632</v>
      </c>
      <c r="I743" s="21">
        <v>0.59236111111111112</v>
      </c>
      <c r="J743" s="6" t="s">
        <v>373</v>
      </c>
      <c r="K743" s="15">
        <v>1</v>
      </c>
      <c r="L743" s="6" t="s">
        <v>398</v>
      </c>
      <c r="M743" s="6" t="s">
        <v>6</v>
      </c>
      <c r="N743" s="6" t="b">
        <f t="shared" si="75"/>
        <v>0</v>
      </c>
      <c r="O743" s="6" t="s">
        <v>4086</v>
      </c>
      <c r="P743" s="6">
        <v>3266750</v>
      </c>
      <c r="Q743" s="6" t="s">
        <v>6</v>
      </c>
      <c r="R743" s="6" t="s">
        <v>4087</v>
      </c>
      <c r="S743" s="16">
        <f t="shared" si="79"/>
        <v>25000</v>
      </c>
      <c r="T743" s="6" t="s">
        <v>400</v>
      </c>
      <c r="U743" s="6" t="s">
        <v>1252</v>
      </c>
      <c r="V743" s="6" t="s">
        <v>3283</v>
      </c>
      <c r="W743" s="18">
        <v>45633</v>
      </c>
      <c r="X743" s="78">
        <v>0.69791666666666663</v>
      </c>
      <c r="Y743" s="6" t="s">
        <v>4088</v>
      </c>
      <c r="Z743" s="6" t="s">
        <v>4084</v>
      </c>
      <c r="AA743" s="6" t="s">
        <v>4085</v>
      </c>
      <c r="AB743" s="6">
        <v>958198384</v>
      </c>
      <c r="AC743" s="5">
        <f t="shared" si="78"/>
        <v>2</v>
      </c>
      <c r="AD743" s="17">
        <f t="shared" si="77"/>
        <v>25000</v>
      </c>
      <c r="AE743" s="6" t="s">
        <v>6</v>
      </c>
      <c r="AF743" s="17" t="str">
        <f t="shared" si="76"/>
        <v>NO APLICA</v>
      </c>
      <c r="AG743" s="6" t="s">
        <v>1874</v>
      </c>
      <c r="AH743" s="39" t="s">
        <v>4089</v>
      </c>
      <c r="AI743" s="22" t="s">
        <v>3506</v>
      </c>
      <c r="AJ743" s="174"/>
    </row>
    <row r="744" spans="1:36" ht="15.45" customHeight="1">
      <c r="A744" s="170">
        <v>56990</v>
      </c>
      <c r="B744" s="8" t="s">
        <v>320</v>
      </c>
      <c r="C744" s="5" t="s">
        <v>321</v>
      </c>
      <c r="D744" s="39" t="s">
        <v>616</v>
      </c>
      <c r="E744" s="6" t="s">
        <v>617</v>
      </c>
      <c r="F744" s="6" t="s">
        <v>618</v>
      </c>
      <c r="G744" s="6">
        <v>951155582</v>
      </c>
      <c r="H744" s="18">
        <v>45632</v>
      </c>
      <c r="I744" s="21">
        <v>0.69444444444444442</v>
      </c>
      <c r="J744" s="6" t="s">
        <v>373</v>
      </c>
      <c r="K744" s="15">
        <v>1</v>
      </c>
      <c r="L744" s="6" t="s">
        <v>398</v>
      </c>
      <c r="M744" s="6" t="s">
        <v>6</v>
      </c>
      <c r="N744" s="6" t="b">
        <f t="shared" si="75"/>
        <v>0</v>
      </c>
      <c r="O744" s="6" t="s">
        <v>4090</v>
      </c>
      <c r="P744" s="6">
        <v>3267106</v>
      </c>
      <c r="Q744" s="6" t="s">
        <v>6</v>
      </c>
      <c r="R744" s="6" t="s">
        <v>4091</v>
      </c>
      <c r="S744" s="16">
        <f t="shared" si="79"/>
        <v>25000</v>
      </c>
      <c r="T744" s="6" t="s">
        <v>400</v>
      </c>
      <c r="U744" s="6" t="s">
        <v>552</v>
      </c>
      <c r="V744" s="6" t="s">
        <v>2995</v>
      </c>
      <c r="W744" s="18">
        <v>45635</v>
      </c>
      <c r="X744" s="78">
        <v>0.67013888888888884</v>
      </c>
      <c r="Y744" s="6" t="s">
        <v>3150</v>
      </c>
      <c r="Z744" s="6" t="s">
        <v>2209</v>
      </c>
      <c r="AA744" s="6" t="s">
        <v>2210</v>
      </c>
      <c r="AB744" s="6">
        <v>994454750</v>
      </c>
      <c r="AC744" s="5">
        <f t="shared" si="78"/>
        <v>4</v>
      </c>
      <c r="AD744" s="17">
        <f t="shared" si="77"/>
        <v>25000</v>
      </c>
      <c r="AE744" s="6" t="s">
        <v>6</v>
      </c>
      <c r="AF744" s="17" t="str">
        <f t="shared" si="76"/>
        <v>NO APLICA</v>
      </c>
      <c r="AG744" s="6" t="s">
        <v>400</v>
      </c>
      <c r="AH744" s="39"/>
      <c r="AI744" s="22" t="s">
        <v>558</v>
      </c>
      <c r="AJ744" s="174"/>
    </row>
    <row r="745" spans="1:36" ht="15.45" customHeight="1">
      <c r="A745" s="170">
        <v>56991</v>
      </c>
      <c r="B745" s="39" t="s">
        <v>269</v>
      </c>
      <c r="C745" s="4" t="s">
        <v>270</v>
      </c>
      <c r="D745" s="39" t="s">
        <v>1455</v>
      </c>
      <c r="E745" s="6" t="s">
        <v>1456</v>
      </c>
      <c r="F745" s="6" t="s">
        <v>1457</v>
      </c>
      <c r="G745" s="6">
        <v>989020821</v>
      </c>
      <c r="H745" s="18">
        <v>45632</v>
      </c>
      <c r="I745" s="21">
        <v>0.70416666666666672</v>
      </c>
      <c r="J745" s="6" t="s">
        <v>373</v>
      </c>
      <c r="K745" s="15">
        <v>1</v>
      </c>
      <c r="L745" s="6" t="s">
        <v>398</v>
      </c>
      <c r="M745" s="6" t="s">
        <v>6</v>
      </c>
      <c r="N745" s="6" t="b">
        <f t="shared" si="75"/>
        <v>0</v>
      </c>
      <c r="O745" s="6" t="s">
        <v>4092</v>
      </c>
      <c r="P745" s="6">
        <v>100811798</v>
      </c>
      <c r="Q745" s="6" t="s">
        <v>6</v>
      </c>
      <c r="R745" s="6" t="s">
        <v>4093</v>
      </c>
      <c r="S745" s="16">
        <f t="shared" si="79"/>
        <v>25000</v>
      </c>
      <c r="T745" s="6" t="s">
        <v>400</v>
      </c>
      <c r="U745" s="6" t="s">
        <v>524</v>
      </c>
      <c r="V745" s="6" t="s">
        <v>3987</v>
      </c>
      <c r="W745" s="18">
        <v>45635</v>
      </c>
      <c r="X745" s="78" t="s">
        <v>4094</v>
      </c>
      <c r="Y745" s="6" t="s">
        <v>4095</v>
      </c>
      <c r="Z745" s="6" t="s">
        <v>4096</v>
      </c>
      <c r="AA745" s="6" t="s">
        <v>4097</v>
      </c>
      <c r="AB745" s="6">
        <v>941866166</v>
      </c>
      <c r="AC745" s="5">
        <f t="shared" si="78"/>
        <v>4</v>
      </c>
      <c r="AD745" s="17">
        <f t="shared" si="77"/>
        <v>25000</v>
      </c>
      <c r="AE745" s="6" t="s">
        <v>6</v>
      </c>
      <c r="AF745" s="17" t="str">
        <f t="shared" si="76"/>
        <v>NO APLICA</v>
      </c>
      <c r="AG745" s="6" t="s">
        <v>400</v>
      </c>
      <c r="AH745" s="39"/>
      <c r="AI745" s="22" t="s">
        <v>1359</v>
      </c>
      <c r="AJ745" s="174"/>
    </row>
    <row r="746" spans="1:36" ht="15.45" customHeight="1">
      <c r="A746" s="170">
        <v>56992</v>
      </c>
      <c r="B746" s="39" t="s">
        <v>380</v>
      </c>
      <c r="C746" s="4" t="s">
        <v>246</v>
      </c>
      <c r="D746" s="39" t="s">
        <v>4098</v>
      </c>
      <c r="E746" s="6" t="s">
        <v>4099</v>
      </c>
      <c r="F746" s="6" t="s">
        <v>4100</v>
      </c>
      <c r="G746" s="6">
        <v>920512971</v>
      </c>
      <c r="H746" s="18">
        <v>45632</v>
      </c>
      <c r="I746" s="21">
        <v>0.70833333333333337</v>
      </c>
      <c r="J746" s="6" t="s">
        <v>373</v>
      </c>
      <c r="K746" s="15">
        <v>1</v>
      </c>
      <c r="L746" s="6" t="s">
        <v>398</v>
      </c>
      <c r="M746" s="6" t="s">
        <v>6</v>
      </c>
      <c r="N746" s="6" t="b">
        <f t="shared" si="75"/>
        <v>0</v>
      </c>
      <c r="O746" s="6" t="s">
        <v>4101</v>
      </c>
      <c r="P746" s="6">
        <v>3267165</v>
      </c>
      <c r="Q746" s="6" t="s">
        <v>6</v>
      </c>
      <c r="R746" s="6" t="s">
        <v>4102</v>
      </c>
      <c r="S746" s="16">
        <f t="shared" si="79"/>
        <v>25000</v>
      </c>
      <c r="T746" s="6" t="s">
        <v>400</v>
      </c>
      <c r="U746" s="6" t="s">
        <v>552</v>
      </c>
      <c r="V746" s="6" t="s">
        <v>2950</v>
      </c>
      <c r="W746" s="18">
        <v>45633</v>
      </c>
      <c r="X746" s="78">
        <v>0.49861111111111112</v>
      </c>
      <c r="Y746" s="6" t="s">
        <v>4103</v>
      </c>
      <c r="Z746" s="6" t="s">
        <v>2394</v>
      </c>
      <c r="AA746" s="6" t="s">
        <v>2395</v>
      </c>
      <c r="AB746" s="6">
        <v>961689877</v>
      </c>
      <c r="AC746" s="5">
        <f t="shared" si="78"/>
        <v>2</v>
      </c>
      <c r="AD746" s="17">
        <f t="shared" si="77"/>
        <v>25000</v>
      </c>
      <c r="AE746" s="6" t="s">
        <v>6</v>
      </c>
      <c r="AF746" s="17" t="str">
        <f t="shared" si="76"/>
        <v>NO APLICA</v>
      </c>
      <c r="AG746" s="6" t="s">
        <v>400</v>
      </c>
      <c r="AH746" s="39"/>
      <c r="AI746" s="22" t="s">
        <v>983</v>
      </c>
      <c r="AJ746" s="174"/>
    </row>
    <row r="747" spans="1:36" ht="15.45" customHeight="1">
      <c r="A747" s="170">
        <v>56993</v>
      </c>
      <c r="B747" s="8" t="s">
        <v>320</v>
      </c>
      <c r="C747" s="5" t="s">
        <v>321</v>
      </c>
      <c r="D747" s="39" t="s">
        <v>647</v>
      </c>
      <c r="E747" s="6" t="s">
        <v>648</v>
      </c>
      <c r="F747" s="6" t="s">
        <v>649</v>
      </c>
      <c r="G747" s="6">
        <v>968566439</v>
      </c>
      <c r="H747" s="18">
        <v>45632</v>
      </c>
      <c r="I747" s="21">
        <v>0.71805555555555556</v>
      </c>
      <c r="J747" s="6" t="s">
        <v>373</v>
      </c>
      <c r="K747" s="15">
        <v>1</v>
      </c>
      <c r="L747" s="6" t="s">
        <v>398</v>
      </c>
      <c r="M747" s="6" t="s">
        <v>6</v>
      </c>
      <c r="N747" s="6" t="b">
        <f t="shared" si="75"/>
        <v>0</v>
      </c>
      <c r="O747" s="6" t="s">
        <v>4104</v>
      </c>
      <c r="P747" s="6">
        <v>3267201</v>
      </c>
      <c r="Q747" s="6" t="s">
        <v>6</v>
      </c>
      <c r="R747" s="6" t="s">
        <v>4105</v>
      </c>
      <c r="S747" s="16">
        <f t="shared" si="79"/>
        <v>25000</v>
      </c>
      <c r="T747" s="6" t="s">
        <v>400</v>
      </c>
      <c r="U747" s="6" t="s">
        <v>552</v>
      </c>
      <c r="V747" s="6" t="s">
        <v>3238</v>
      </c>
      <c r="W747" s="18">
        <v>45635</v>
      </c>
      <c r="X747" s="78">
        <v>0.70694444444444449</v>
      </c>
      <c r="Y747" s="6" t="s">
        <v>2570</v>
      </c>
      <c r="Z747" s="6" t="s">
        <v>2983</v>
      </c>
      <c r="AA747" s="6" t="s">
        <v>2572</v>
      </c>
      <c r="AB747" s="6">
        <v>955224797</v>
      </c>
      <c r="AC747" s="5">
        <f t="shared" si="78"/>
        <v>4</v>
      </c>
      <c r="AD747" s="17">
        <f t="shared" si="77"/>
        <v>25000</v>
      </c>
      <c r="AE747" s="6" t="s">
        <v>6</v>
      </c>
      <c r="AF747" s="17" t="str">
        <f t="shared" si="76"/>
        <v>NO APLICA</v>
      </c>
      <c r="AG747" s="6" t="s">
        <v>400</v>
      </c>
      <c r="AH747" s="39"/>
      <c r="AI747" s="22" t="s">
        <v>558</v>
      </c>
      <c r="AJ747" s="174"/>
    </row>
    <row r="748" spans="1:36" ht="15.45" customHeight="1">
      <c r="A748" s="170">
        <v>56994</v>
      </c>
      <c r="B748" s="8" t="s">
        <v>320</v>
      </c>
      <c r="C748" s="5" t="s">
        <v>321</v>
      </c>
      <c r="D748" s="39" t="s">
        <v>548</v>
      </c>
      <c r="E748" s="6">
        <v>17669495</v>
      </c>
      <c r="F748" s="6" t="s">
        <v>549</v>
      </c>
      <c r="G748" s="6">
        <v>929902825</v>
      </c>
      <c r="H748" s="18">
        <v>45632</v>
      </c>
      <c r="I748" s="21">
        <v>0.74375000000000002</v>
      </c>
      <c r="J748" s="6" t="s">
        <v>373</v>
      </c>
      <c r="K748" s="15">
        <v>1</v>
      </c>
      <c r="L748" s="6" t="s">
        <v>398</v>
      </c>
      <c r="M748" s="6" t="s">
        <v>6</v>
      </c>
      <c r="N748" s="6" t="b">
        <f t="shared" si="75"/>
        <v>0</v>
      </c>
      <c r="O748" s="6" t="s">
        <v>4106</v>
      </c>
      <c r="P748" s="6">
        <v>3267290</v>
      </c>
      <c r="Q748" s="6" t="s">
        <v>6</v>
      </c>
      <c r="R748" s="6" t="s">
        <v>4107</v>
      </c>
      <c r="S748" s="16">
        <f t="shared" si="79"/>
        <v>25000</v>
      </c>
      <c r="T748" s="6" t="s">
        <v>400</v>
      </c>
      <c r="U748" s="6" t="s">
        <v>552</v>
      </c>
      <c r="V748" s="6" t="s">
        <v>2980</v>
      </c>
      <c r="W748" s="18">
        <v>45635</v>
      </c>
      <c r="X748" s="78">
        <v>0.69027777777777777</v>
      </c>
      <c r="Y748" s="6" t="s">
        <v>4108</v>
      </c>
      <c r="Z748" s="6" t="s">
        <v>3137</v>
      </c>
      <c r="AA748" s="6" t="s">
        <v>3138</v>
      </c>
      <c r="AB748" s="6">
        <v>959084095</v>
      </c>
      <c r="AC748" s="5">
        <f t="shared" si="78"/>
        <v>4</v>
      </c>
      <c r="AD748" s="17">
        <f t="shared" si="77"/>
        <v>25000</v>
      </c>
      <c r="AE748" s="6" t="s">
        <v>6</v>
      </c>
      <c r="AF748" s="17" t="str">
        <f t="shared" si="76"/>
        <v>NO APLICA</v>
      </c>
      <c r="AG748" s="6" t="s">
        <v>400</v>
      </c>
      <c r="AH748" s="39"/>
      <c r="AI748" s="22" t="s">
        <v>558</v>
      </c>
      <c r="AJ748" s="174"/>
    </row>
    <row r="749" spans="1:36" ht="15" customHeight="1">
      <c r="A749" s="170">
        <v>56995</v>
      </c>
      <c r="B749" s="8" t="s">
        <v>320</v>
      </c>
      <c r="C749" s="5" t="s">
        <v>321</v>
      </c>
      <c r="D749" s="39" t="s">
        <v>4063</v>
      </c>
      <c r="E749" s="6" t="s">
        <v>3230</v>
      </c>
      <c r="F749" s="6" t="s">
        <v>832</v>
      </c>
      <c r="G749" s="6">
        <v>961091623</v>
      </c>
      <c r="H749" s="18">
        <v>45632</v>
      </c>
      <c r="I749" s="21">
        <v>0.74722222222222223</v>
      </c>
      <c r="J749" s="6" t="s">
        <v>373</v>
      </c>
      <c r="K749" s="15">
        <v>1</v>
      </c>
      <c r="L749" s="6" t="s">
        <v>398</v>
      </c>
      <c r="M749" s="6" t="s">
        <v>6</v>
      </c>
      <c r="N749" s="6" t="b">
        <f t="shared" si="75"/>
        <v>0</v>
      </c>
      <c r="O749" s="6" t="s">
        <v>4109</v>
      </c>
      <c r="P749" s="6">
        <v>3267311</v>
      </c>
      <c r="Q749" s="6" t="s">
        <v>6</v>
      </c>
      <c r="R749" s="6" t="s">
        <v>4110</v>
      </c>
      <c r="S749" s="16">
        <f t="shared" si="79"/>
        <v>25000</v>
      </c>
      <c r="T749" s="6" t="s">
        <v>400</v>
      </c>
      <c r="U749" s="6" t="s">
        <v>1561</v>
      </c>
      <c r="V749" s="6" t="s">
        <v>3049</v>
      </c>
      <c r="W749" s="18">
        <v>45635</v>
      </c>
      <c r="X749" s="78">
        <v>0.90694444444444444</v>
      </c>
      <c r="Y749" s="6" t="s">
        <v>578</v>
      </c>
      <c r="Z749" s="6" t="s">
        <v>579</v>
      </c>
      <c r="AA749" s="6" t="s">
        <v>580</v>
      </c>
      <c r="AB749" s="6">
        <v>99220009</v>
      </c>
      <c r="AC749" s="5">
        <f t="shared" si="78"/>
        <v>4</v>
      </c>
      <c r="AD749" s="17">
        <f t="shared" si="77"/>
        <v>25000</v>
      </c>
      <c r="AE749" s="6" t="s">
        <v>6</v>
      </c>
      <c r="AF749" s="17" t="str">
        <f t="shared" si="76"/>
        <v>NO APLICA</v>
      </c>
      <c r="AG749" s="6" t="s">
        <v>400</v>
      </c>
      <c r="AH749" s="39"/>
      <c r="AI749" s="22" t="s">
        <v>558</v>
      </c>
      <c r="AJ749" s="174"/>
    </row>
    <row r="750" spans="1:36" ht="15.45" customHeight="1">
      <c r="A750" s="170">
        <v>56996</v>
      </c>
      <c r="B750" s="8" t="s">
        <v>320</v>
      </c>
      <c r="C750" s="5" t="s">
        <v>321</v>
      </c>
      <c r="D750" s="39" t="s">
        <v>3113</v>
      </c>
      <c r="E750" s="6" t="s">
        <v>636</v>
      </c>
      <c r="F750" s="6" t="s">
        <v>637</v>
      </c>
      <c r="G750" s="6">
        <v>988364635</v>
      </c>
      <c r="H750" s="18">
        <v>45632</v>
      </c>
      <c r="I750" s="21">
        <v>0.75</v>
      </c>
      <c r="J750" s="6" t="s">
        <v>373</v>
      </c>
      <c r="K750" s="15">
        <v>1</v>
      </c>
      <c r="L750" s="6" t="s">
        <v>398</v>
      </c>
      <c r="M750" s="6" t="s">
        <v>6</v>
      </c>
      <c r="N750" s="6" t="b">
        <f t="shared" si="75"/>
        <v>0</v>
      </c>
      <c r="O750" s="6" t="s">
        <v>4111</v>
      </c>
      <c r="P750" s="6">
        <v>3267308</v>
      </c>
      <c r="Q750" s="6" t="s">
        <v>6</v>
      </c>
      <c r="R750" s="6" t="s">
        <v>4112</v>
      </c>
      <c r="S750" s="16">
        <f t="shared" si="79"/>
        <v>25000</v>
      </c>
      <c r="T750" s="6" t="s">
        <v>400</v>
      </c>
      <c r="U750" s="6" t="s">
        <v>552</v>
      </c>
      <c r="V750" s="6" t="s">
        <v>3068</v>
      </c>
      <c r="W750" s="18">
        <v>45635</v>
      </c>
      <c r="X750" s="78">
        <v>0.77430555555555558</v>
      </c>
      <c r="Y750" s="6" t="s">
        <v>3036</v>
      </c>
      <c r="Z750" s="6" t="s">
        <v>654</v>
      </c>
      <c r="AA750" s="6" t="s">
        <v>655</v>
      </c>
      <c r="AB750" s="6">
        <v>956193777</v>
      </c>
      <c r="AC750" s="5">
        <f t="shared" si="78"/>
        <v>4</v>
      </c>
      <c r="AD750" s="17">
        <f t="shared" si="77"/>
        <v>25000</v>
      </c>
      <c r="AE750" s="6" t="s">
        <v>6</v>
      </c>
      <c r="AF750" s="17" t="str">
        <f t="shared" si="76"/>
        <v>NO APLICA</v>
      </c>
      <c r="AG750" s="6" t="s">
        <v>400</v>
      </c>
      <c r="AH750" s="39"/>
      <c r="AI750" s="22" t="s">
        <v>558</v>
      </c>
      <c r="AJ750" s="174"/>
    </row>
    <row r="751" spans="1:36" ht="15" customHeight="1">
      <c r="A751" s="170">
        <v>56997</v>
      </c>
      <c r="B751" s="39" t="s">
        <v>110</v>
      </c>
      <c r="C751" s="4" t="s">
        <v>111</v>
      </c>
      <c r="D751" s="39" t="s">
        <v>2851</v>
      </c>
      <c r="E751" s="6" t="s">
        <v>560</v>
      </c>
      <c r="F751" s="6" t="s">
        <v>561</v>
      </c>
      <c r="G751" s="6">
        <v>956055766</v>
      </c>
      <c r="H751" s="18">
        <v>45632</v>
      </c>
      <c r="I751" s="21">
        <v>0.75486111111111109</v>
      </c>
      <c r="J751" s="6" t="s">
        <v>373</v>
      </c>
      <c r="K751" s="15">
        <v>1</v>
      </c>
      <c r="L751" s="6" t="s">
        <v>398</v>
      </c>
      <c r="M751" s="6" t="s">
        <v>6</v>
      </c>
      <c r="N751" s="6" t="b">
        <f t="shared" si="75"/>
        <v>0</v>
      </c>
      <c r="O751" s="6" t="s">
        <v>4113</v>
      </c>
      <c r="P751" s="6">
        <v>100811872</v>
      </c>
      <c r="Q751" s="6" t="s">
        <v>6</v>
      </c>
      <c r="R751" s="6" t="s">
        <v>4114</v>
      </c>
      <c r="S751" s="16">
        <f t="shared" si="79"/>
        <v>25000</v>
      </c>
      <c r="T751" s="6" t="s">
        <v>400</v>
      </c>
      <c r="U751" s="6" t="s">
        <v>1450</v>
      </c>
      <c r="V751" s="6" t="s">
        <v>3290</v>
      </c>
      <c r="W751" s="18">
        <v>45634</v>
      </c>
      <c r="X751" s="78">
        <v>0.89444444444444449</v>
      </c>
      <c r="Y751" s="6" t="s">
        <v>4115</v>
      </c>
      <c r="Z751" s="6" t="s">
        <v>4116</v>
      </c>
      <c r="AA751" s="6" t="s">
        <v>4117</v>
      </c>
      <c r="AB751" s="6">
        <v>993387122</v>
      </c>
      <c r="AC751" s="5">
        <f t="shared" si="78"/>
        <v>3</v>
      </c>
      <c r="AD751" s="17">
        <f t="shared" si="77"/>
        <v>25000</v>
      </c>
      <c r="AE751" s="6" t="s">
        <v>9</v>
      </c>
      <c r="AF751" s="17">
        <f t="shared" si="76"/>
        <v>29750</v>
      </c>
      <c r="AG751" s="6" t="s">
        <v>1874</v>
      </c>
      <c r="AH751" s="39" t="s">
        <v>4118</v>
      </c>
      <c r="AI751" s="22" t="s">
        <v>3538</v>
      </c>
      <c r="AJ751" s="174"/>
    </row>
    <row r="752" spans="1:36" ht="15.45" customHeight="1">
      <c r="A752" s="170">
        <v>56998</v>
      </c>
      <c r="B752" s="8" t="s">
        <v>320</v>
      </c>
      <c r="C752" s="5" t="s">
        <v>321</v>
      </c>
      <c r="D752" s="39" t="s">
        <v>2851</v>
      </c>
      <c r="E752" s="6" t="s">
        <v>2405</v>
      </c>
      <c r="F752" s="6" t="s">
        <v>2406</v>
      </c>
      <c r="G752" s="6">
        <v>942010990</v>
      </c>
      <c r="H752" s="18">
        <v>45632</v>
      </c>
      <c r="I752" s="21">
        <v>0.75763888888888886</v>
      </c>
      <c r="J752" s="6" t="s">
        <v>373</v>
      </c>
      <c r="K752" s="15">
        <v>1</v>
      </c>
      <c r="L752" s="6" t="s">
        <v>398</v>
      </c>
      <c r="M752" s="6" t="s">
        <v>6</v>
      </c>
      <c r="N752" s="6" t="b">
        <f t="shared" si="75"/>
        <v>0</v>
      </c>
      <c r="O752" s="6" t="s">
        <v>4119</v>
      </c>
      <c r="P752" s="6">
        <v>3267328</v>
      </c>
      <c r="Q752" s="6" t="s">
        <v>6</v>
      </c>
      <c r="R752" s="6" t="s">
        <v>4120</v>
      </c>
      <c r="S752" s="16">
        <f t="shared" si="79"/>
        <v>25000</v>
      </c>
      <c r="T752" s="6" t="s">
        <v>400</v>
      </c>
      <c r="U752" s="6" t="s">
        <v>1450</v>
      </c>
      <c r="V752" s="6" t="s">
        <v>4121</v>
      </c>
      <c r="W752" s="18">
        <v>45632</v>
      </c>
      <c r="X752" s="78">
        <v>0.93680555555555556</v>
      </c>
      <c r="Y752" s="6" t="s">
        <v>3042</v>
      </c>
      <c r="Z752" s="6" t="s">
        <v>3043</v>
      </c>
      <c r="AA752" s="6" t="s">
        <v>3044</v>
      </c>
      <c r="AB752" s="6">
        <v>983614640</v>
      </c>
      <c r="AC752" s="5">
        <f t="shared" si="78"/>
        <v>1</v>
      </c>
      <c r="AD752" s="17">
        <f t="shared" si="77"/>
        <v>25000</v>
      </c>
      <c r="AE752" s="6" t="s">
        <v>6</v>
      </c>
      <c r="AF752" s="17" t="str">
        <f t="shared" si="76"/>
        <v>NO APLICA</v>
      </c>
      <c r="AG752" s="6" t="s">
        <v>400</v>
      </c>
      <c r="AH752" s="39"/>
      <c r="AI752" s="22" t="s">
        <v>558</v>
      </c>
      <c r="AJ752" s="174"/>
    </row>
    <row r="753" spans="1:36" ht="15.45" customHeight="1">
      <c r="A753" s="170">
        <v>56999</v>
      </c>
      <c r="B753" s="39" t="s">
        <v>269</v>
      </c>
      <c r="C753" s="4" t="s">
        <v>270</v>
      </c>
      <c r="D753" s="39" t="s">
        <v>1476</v>
      </c>
      <c r="E753" s="6" t="s">
        <v>1477</v>
      </c>
      <c r="F753" s="6" t="s">
        <v>1478</v>
      </c>
      <c r="G753" s="6">
        <v>954134836</v>
      </c>
      <c r="H753" s="18">
        <v>45632</v>
      </c>
      <c r="I753" s="21">
        <v>0.76111111111111107</v>
      </c>
      <c r="J753" s="6" t="s">
        <v>373</v>
      </c>
      <c r="K753" s="15">
        <v>1</v>
      </c>
      <c r="L753" s="6" t="s">
        <v>398</v>
      </c>
      <c r="M753" s="6" t="s">
        <v>6</v>
      </c>
      <c r="N753" s="6" t="b">
        <f t="shared" si="75"/>
        <v>0</v>
      </c>
      <c r="O753" s="6" t="s">
        <v>4122</v>
      </c>
      <c r="P753" s="6">
        <v>100811875</v>
      </c>
      <c r="Q753" s="6" t="s">
        <v>6</v>
      </c>
      <c r="R753" s="6" t="s">
        <v>4123</v>
      </c>
      <c r="S753" s="16">
        <f t="shared" si="79"/>
        <v>25000</v>
      </c>
      <c r="T753" s="6" t="s">
        <v>400</v>
      </c>
      <c r="U753" s="6" t="s">
        <v>524</v>
      </c>
      <c r="V753" s="6" t="s">
        <v>2800</v>
      </c>
      <c r="W753" s="18">
        <v>45635</v>
      </c>
      <c r="X753" s="78">
        <v>0.63958333333333328</v>
      </c>
      <c r="Y753" s="6" t="s">
        <v>4124</v>
      </c>
      <c r="Z753" s="6" t="s">
        <v>4125</v>
      </c>
      <c r="AA753" s="6" t="s">
        <v>4126</v>
      </c>
      <c r="AB753" s="6">
        <v>952383199</v>
      </c>
      <c r="AC753" s="5">
        <f t="shared" si="78"/>
        <v>4</v>
      </c>
      <c r="AD753" s="17">
        <f t="shared" si="77"/>
        <v>25000</v>
      </c>
      <c r="AE753" s="6" t="s">
        <v>6</v>
      </c>
      <c r="AF753" s="17" t="str">
        <f t="shared" si="76"/>
        <v>NO APLICA</v>
      </c>
      <c r="AG753" s="6" t="s">
        <v>400</v>
      </c>
      <c r="AH753" s="39"/>
      <c r="AI753" s="22" t="s">
        <v>1359</v>
      </c>
      <c r="AJ753" s="174"/>
    </row>
    <row r="754" spans="1:36" ht="15.45" customHeight="1">
      <c r="A754" s="170">
        <v>57000</v>
      </c>
      <c r="B754" s="39" t="s">
        <v>269</v>
      </c>
      <c r="C754" s="4" t="s">
        <v>270</v>
      </c>
      <c r="D754" s="25" t="s">
        <v>507</v>
      </c>
      <c r="E754" s="24" t="s">
        <v>508</v>
      </c>
      <c r="F754" s="24" t="s">
        <v>509</v>
      </c>
      <c r="G754" s="24">
        <v>997062936</v>
      </c>
      <c r="H754" s="18">
        <v>45632</v>
      </c>
      <c r="I754" s="21">
        <v>0.7631944444444444</v>
      </c>
      <c r="J754" s="6" t="s">
        <v>373</v>
      </c>
      <c r="K754" s="15">
        <v>1</v>
      </c>
      <c r="L754" s="6" t="s">
        <v>398</v>
      </c>
      <c r="M754" s="6" t="s">
        <v>6</v>
      </c>
      <c r="N754" s="6" t="b">
        <f t="shared" si="75"/>
        <v>0</v>
      </c>
      <c r="O754" s="6" t="s">
        <v>4127</v>
      </c>
      <c r="P754" s="6">
        <v>100811880</v>
      </c>
      <c r="Q754" s="6" t="s">
        <v>6</v>
      </c>
      <c r="R754" s="6" t="s">
        <v>4128</v>
      </c>
      <c r="S754" s="16">
        <f t="shared" si="79"/>
        <v>25000</v>
      </c>
      <c r="T754" s="6" t="s">
        <v>400</v>
      </c>
      <c r="U754" s="6" t="s">
        <v>4129</v>
      </c>
      <c r="V754" s="6" t="s">
        <v>3494</v>
      </c>
      <c r="W754" s="18">
        <v>45635</v>
      </c>
      <c r="X754" s="78">
        <v>0.65416666666666667</v>
      </c>
      <c r="Y754" s="6" t="s">
        <v>4130</v>
      </c>
      <c r="Z754" s="6" t="s">
        <v>4131</v>
      </c>
      <c r="AA754" s="6" t="s">
        <v>4132</v>
      </c>
      <c r="AB754" s="6">
        <v>992308758</v>
      </c>
      <c r="AC754" s="5">
        <f t="shared" si="78"/>
        <v>4</v>
      </c>
      <c r="AD754" s="17">
        <f t="shared" si="77"/>
        <v>25000</v>
      </c>
      <c r="AE754" s="6" t="s">
        <v>6</v>
      </c>
      <c r="AF754" s="17" t="str">
        <f t="shared" si="76"/>
        <v>NO APLICA</v>
      </c>
      <c r="AG754" s="6" t="s">
        <v>400</v>
      </c>
      <c r="AH754" s="39"/>
      <c r="AI754" s="22" t="s">
        <v>1359</v>
      </c>
      <c r="AJ754" s="174"/>
    </row>
    <row r="755" spans="1:36" ht="15" customHeight="1">
      <c r="A755" s="170">
        <v>57001</v>
      </c>
      <c r="B755" s="39" t="s">
        <v>165</v>
      </c>
      <c r="C755" s="4" t="s">
        <v>166</v>
      </c>
      <c r="D755" s="39" t="s">
        <v>4133</v>
      </c>
      <c r="E755" s="6" t="s">
        <v>4134</v>
      </c>
      <c r="F755" s="6" t="s">
        <v>4135</v>
      </c>
      <c r="G755" s="6">
        <v>954733071</v>
      </c>
      <c r="H755" s="18">
        <v>45632</v>
      </c>
      <c r="I755" s="21">
        <v>0.76597222222222228</v>
      </c>
      <c r="J755" s="6" t="s">
        <v>373</v>
      </c>
      <c r="K755" s="15">
        <v>1</v>
      </c>
      <c r="L755" s="6" t="s">
        <v>398</v>
      </c>
      <c r="M755" s="6" t="s">
        <v>6</v>
      </c>
      <c r="N755" s="6" t="b">
        <f t="shared" si="75"/>
        <v>0</v>
      </c>
      <c r="O755" s="6" t="s">
        <v>4136</v>
      </c>
      <c r="P755" s="6">
        <v>3267341</v>
      </c>
      <c r="Q755" s="6" t="s">
        <v>6</v>
      </c>
      <c r="R755" s="6" t="s">
        <v>4137</v>
      </c>
      <c r="S755" s="16">
        <f t="shared" si="79"/>
        <v>25000</v>
      </c>
      <c r="T755" s="6" t="s">
        <v>400</v>
      </c>
      <c r="U755" s="6" t="s">
        <v>552</v>
      </c>
      <c r="V755" s="6" t="s">
        <v>3821</v>
      </c>
      <c r="W755" s="18">
        <v>45633</v>
      </c>
      <c r="X755" s="78">
        <v>0.46666666666666667</v>
      </c>
      <c r="Y755" s="6" t="s">
        <v>4138</v>
      </c>
      <c r="Z755" s="6" t="s">
        <v>2363</v>
      </c>
      <c r="AA755" s="6" t="s">
        <v>1447</v>
      </c>
      <c r="AB755" s="6">
        <v>992336047</v>
      </c>
      <c r="AC755" s="5">
        <f t="shared" si="78"/>
        <v>2</v>
      </c>
      <c r="AD755" s="17">
        <f t="shared" si="77"/>
        <v>25000</v>
      </c>
      <c r="AE755" s="6" t="s">
        <v>6</v>
      </c>
      <c r="AF755" s="17" t="str">
        <f t="shared" si="76"/>
        <v>NO APLICA</v>
      </c>
      <c r="AG755" s="6" t="s">
        <v>400</v>
      </c>
      <c r="AH755" s="39"/>
      <c r="AI755" s="22" t="s">
        <v>3287</v>
      </c>
      <c r="AJ755" s="174"/>
    </row>
    <row r="756" spans="1:36" ht="15.45" customHeight="1">
      <c r="A756" s="170">
        <v>57002</v>
      </c>
      <c r="B756" s="8" t="s">
        <v>320</v>
      </c>
      <c r="C756" s="5" t="s">
        <v>321</v>
      </c>
      <c r="D756" s="25" t="s">
        <v>2811</v>
      </c>
      <c r="E756" s="24" t="s">
        <v>709</v>
      </c>
      <c r="F756" s="24" t="s">
        <v>710</v>
      </c>
      <c r="G756" s="24">
        <v>987744411</v>
      </c>
      <c r="H756" s="18">
        <v>45632</v>
      </c>
      <c r="I756" s="21">
        <v>0.77847222222222223</v>
      </c>
      <c r="J756" s="6" t="s">
        <v>373</v>
      </c>
      <c r="K756" s="15">
        <v>1</v>
      </c>
      <c r="L756" s="6" t="s">
        <v>398</v>
      </c>
      <c r="M756" s="6" t="s">
        <v>6</v>
      </c>
      <c r="N756" s="6" t="b">
        <f t="shared" si="75"/>
        <v>0</v>
      </c>
      <c r="O756" s="6" t="s">
        <v>4139</v>
      </c>
      <c r="P756" s="6">
        <v>3267379</v>
      </c>
      <c r="Q756" s="6" t="s">
        <v>6</v>
      </c>
      <c r="R756" s="6" t="s">
        <v>4140</v>
      </c>
      <c r="S756" s="16">
        <f t="shared" si="79"/>
        <v>25000</v>
      </c>
      <c r="T756" s="6" t="s">
        <v>400</v>
      </c>
      <c r="U756" s="6" t="s">
        <v>1561</v>
      </c>
      <c r="V756" s="6" t="s">
        <v>3049</v>
      </c>
      <c r="W756" s="18">
        <v>45635</v>
      </c>
      <c r="X756" s="78">
        <v>0.94097222222222221</v>
      </c>
      <c r="Y756" s="6" t="s">
        <v>2582</v>
      </c>
      <c r="Z756" s="6" t="s">
        <v>2583</v>
      </c>
      <c r="AA756" s="6" t="s">
        <v>1136</v>
      </c>
      <c r="AB756" s="6">
        <v>947137523</v>
      </c>
      <c r="AC756" s="5">
        <f t="shared" si="78"/>
        <v>4</v>
      </c>
      <c r="AD756" s="17">
        <f t="shared" si="77"/>
        <v>25000</v>
      </c>
      <c r="AE756" s="6" t="s">
        <v>6</v>
      </c>
      <c r="AF756" s="17" t="str">
        <f t="shared" si="76"/>
        <v>NO APLICA</v>
      </c>
      <c r="AG756" s="6" t="s">
        <v>400</v>
      </c>
      <c r="AH756" s="39"/>
      <c r="AI756" s="22" t="s">
        <v>558</v>
      </c>
      <c r="AJ756" s="174"/>
    </row>
    <row r="757" spans="1:36" ht="15.45" customHeight="1">
      <c r="A757" s="170">
        <v>57003</v>
      </c>
      <c r="B757" s="39" t="s">
        <v>2860</v>
      </c>
      <c r="C757" s="5" t="s">
        <v>202</v>
      </c>
      <c r="D757" s="24" t="s">
        <v>1713</v>
      </c>
      <c r="E757" s="24" t="s">
        <v>1714</v>
      </c>
      <c r="F757" s="26" t="s">
        <v>1715</v>
      </c>
      <c r="G757" s="24">
        <v>953992026</v>
      </c>
      <c r="H757" s="18">
        <v>45632</v>
      </c>
      <c r="I757" s="21">
        <v>0.78194444444444444</v>
      </c>
      <c r="J757" s="6" t="s">
        <v>373</v>
      </c>
      <c r="K757" s="15">
        <v>1</v>
      </c>
      <c r="L757" s="6" t="s">
        <v>398</v>
      </c>
      <c r="M757" s="6" t="s">
        <v>6</v>
      </c>
      <c r="N757" s="6" t="b">
        <f t="shared" si="75"/>
        <v>0</v>
      </c>
      <c r="O757" s="6" t="s">
        <v>4141</v>
      </c>
      <c r="P757" s="6">
        <v>21094642</v>
      </c>
      <c r="Q757" s="6" t="s">
        <v>6</v>
      </c>
      <c r="R757" s="6" t="s">
        <v>4142</v>
      </c>
      <c r="S757" s="16">
        <f t="shared" si="79"/>
        <v>25000</v>
      </c>
      <c r="T757" s="6" t="s">
        <v>400</v>
      </c>
      <c r="U757" s="6" t="s">
        <v>524</v>
      </c>
      <c r="V757" s="6" t="s">
        <v>2965</v>
      </c>
      <c r="W757" s="18"/>
      <c r="X757" s="78"/>
      <c r="Y757" s="6"/>
      <c r="Z757" s="6"/>
      <c r="AA757" s="6"/>
      <c r="AB757" s="6"/>
      <c r="AC757" s="6" t="str">
        <f t="shared" si="78"/>
        <v/>
      </c>
      <c r="AD757" s="23" t="str">
        <f t="shared" si="77"/>
        <v/>
      </c>
      <c r="AE757" s="23"/>
      <c r="AF757" s="17" t="str">
        <f t="shared" si="76"/>
        <v/>
      </c>
      <c r="AG757" s="6"/>
      <c r="AH757" s="39"/>
      <c r="AI757" s="22" t="s">
        <v>2868</v>
      </c>
      <c r="AJ757" s="174"/>
    </row>
    <row r="758" spans="1:36" ht="15.45" customHeight="1">
      <c r="A758" s="170">
        <v>57004</v>
      </c>
      <c r="B758" s="8" t="s">
        <v>320</v>
      </c>
      <c r="C758" s="5" t="s">
        <v>321</v>
      </c>
      <c r="D758" s="39" t="s">
        <v>1031</v>
      </c>
      <c r="E758" s="6" t="s">
        <v>1032</v>
      </c>
      <c r="F758" s="6" t="s">
        <v>1033</v>
      </c>
      <c r="G758" s="6">
        <v>973592739</v>
      </c>
      <c r="H758" s="18">
        <v>45632</v>
      </c>
      <c r="I758" s="21">
        <v>0.80833333333333335</v>
      </c>
      <c r="J758" s="6" t="s">
        <v>373</v>
      </c>
      <c r="K758" s="15">
        <v>1</v>
      </c>
      <c r="L758" s="6" t="s">
        <v>398</v>
      </c>
      <c r="M758" s="6" t="s">
        <v>6</v>
      </c>
      <c r="N758" s="6" t="b">
        <f t="shared" si="75"/>
        <v>0</v>
      </c>
      <c r="O758" s="6" t="s">
        <v>4143</v>
      </c>
      <c r="P758" s="6">
        <v>3267439</v>
      </c>
      <c r="Q758" s="6" t="s">
        <v>6</v>
      </c>
      <c r="R758" s="6" t="s">
        <v>4144</v>
      </c>
      <c r="S758" s="16">
        <f t="shared" si="79"/>
        <v>25000</v>
      </c>
      <c r="T758" s="6" t="s">
        <v>400</v>
      </c>
      <c r="U758" s="6" t="s">
        <v>1561</v>
      </c>
      <c r="V758" s="6" t="s">
        <v>2980</v>
      </c>
      <c r="W758" s="18">
        <v>45635</v>
      </c>
      <c r="X758" s="78">
        <v>0.94652777777777775</v>
      </c>
      <c r="Y758" s="6" t="s">
        <v>3161</v>
      </c>
      <c r="Z758" s="6" t="s">
        <v>1114</v>
      </c>
      <c r="AA758" s="6" t="s">
        <v>1115</v>
      </c>
      <c r="AB758" s="6">
        <v>926464737</v>
      </c>
      <c r="AC758" s="5">
        <f t="shared" si="78"/>
        <v>4</v>
      </c>
      <c r="AD758" s="17">
        <f t="shared" si="77"/>
        <v>25000</v>
      </c>
      <c r="AE758" s="6" t="s">
        <v>6</v>
      </c>
      <c r="AF758" s="17" t="str">
        <f t="shared" si="76"/>
        <v>NO APLICA</v>
      </c>
      <c r="AG758" s="6" t="s">
        <v>400</v>
      </c>
      <c r="AH758" s="39"/>
      <c r="AI758" s="22" t="s">
        <v>558</v>
      </c>
      <c r="AJ758" s="174"/>
    </row>
    <row r="759" spans="1:36" ht="15" customHeight="1">
      <c r="A759" s="170">
        <v>57005</v>
      </c>
      <c r="B759" s="8" t="s">
        <v>320</v>
      </c>
      <c r="C759" s="5" t="s">
        <v>321</v>
      </c>
      <c r="D759" s="39" t="s">
        <v>616</v>
      </c>
      <c r="E759" s="6" t="s">
        <v>617</v>
      </c>
      <c r="F759" s="6" t="s">
        <v>618</v>
      </c>
      <c r="G759" s="6">
        <v>951155582</v>
      </c>
      <c r="H759" s="18">
        <v>45632</v>
      </c>
      <c r="I759" s="21">
        <v>0.87152777777777779</v>
      </c>
      <c r="J759" s="6" t="s">
        <v>373</v>
      </c>
      <c r="K759" s="15">
        <v>1</v>
      </c>
      <c r="L759" s="6" t="s">
        <v>398</v>
      </c>
      <c r="M759" s="6" t="s">
        <v>6</v>
      </c>
      <c r="N759" s="6" t="b">
        <f t="shared" si="75"/>
        <v>0</v>
      </c>
      <c r="O759" s="6" t="s">
        <v>4145</v>
      </c>
      <c r="P759" s="6">
        <v>3267544</v>
      </c>
      <c r="Q759" s="6" t="s">
        <v>6</v>
      </c>
      <c r="R759" s="6" t="s">
        <v>4146</v>
      </c>
      <c r="S759" s="16">
        <f t="shared" si="79"/>
        <v>25000</v>
      </c>
      <c r="T759" s="6" t="s">
        <v>400</v>
      </c>
      <c r="U759" s="6" t="s">
        <v>1278</v>
      </c>
      <c r="V759" s="6" t="s">
        <v>3062</v>
      </c>
      <c r="W759" s="18">
        <v>45636</v>
      </c>
      <c r="X759" s="78">
        <v>2.2222222222222223E-2</v>
      </c>
      <c r="Y759" s="6" t="s">
        <v>3127</v>
      </c>
      <c r="Z759" s="6" t="s">
        <v>3849</v>
      </c>
      <c r="AA759" s="6" t="s">
        <v>607</v>
      </c>
      <c r="AB759" s="6">
        <v>982495724</v>
      </c>
      <c r="AC759" s="5">
        <f t="shared" si="78"/>
        <v>5</v>
      </c>
      <c r="AD759" s="17">
        <f t="shared" si="77"/>
        <v>25000</v>
      </c>
      <c r="AE759" s="6" t="s">
        <v>6</v>
      </c>
      <c r="AF759" s="17" t="str">
        <f t="shared" si="76"/>
        <v>NO APLICA</v>
      </c>
      <c r="AG759" s="6" t="s">
        <v>400</v>
      </c>
      <c r="AH759" s="39"/>
      <c r="AI759" s="22" t="s">
        <v>558</v>
      </c>
      <c r="AJ759" s="174"/>
    </row>
    <row r="760" spans="1:36" ht="15.45" customHeight="1">
      <c r="A760" s="170">
        <v>57006</v>
      </c>
      <c r="B760" s="8" t="s">
        <v>320</v>
      </c>
      <c r="C760" s="5" t="s">
        <v>321</v>
      </c>
      <c r="D760" s="39" t="s">
        <v>647</v>
      </c>
      <c r="E760" s="6" t="s">
        <v>648</v>
      </c>
      <c r="F760" s="6" t="s">
        <v>649</v>
      </c>
      <c r="G760" s="6">
        <v>968566439</v>
      </c>
      <c r="H760" s="18">
        <v>45632</v>
      </c>
      <c r="I760" s="21">
        <v>0.88263888888888886</v>
      </c>
      <c r="J760" s="6" t="s">
        <v>373</v>
      </c>
      <c r="K760" s="15">
        <v>1</v>
      </c>
      <c r="L760" s="6" t="s">
        <v>398</v>
      </c>
      <c r="M760" s="6" t="s">
        <v>6</v>
      </c>
      <c r="N760" s="6" t="b">
        <f t="shared" si="75"/>
        <v>0</v>
      </c>
      <c r="O760" s="6" t="s">
        <v>4147</v>
      </c>
      <c r="P760" s="6">
        <v>3267566</v>
      </c>
      <c r="Q760" s="6" t="s">
        <v>6</v>
      </c>
      <c r="R760" s="6" t="s">
        <v>4144</v>
      </c>
      <c r="S760" s="16">
        <f t="shared" si="79"/>
        <v>25000</v>
      </c>
      <c r="T760" s="6" t="s">
        <v>400</v>
      </c>
      <c r="U760" s="6" t="s">
        <v>803</v>
      </c>
      <c r="V760" s="6" t="s">
        <v>2796</v>
      </c>
      <c r="W760" s="18">
        <v>45633</v>
      </c>
      <c r="X760" s="78">
        <v>0.4777777777777778</v>
      </c>
      <c r="Y760" s="6" t="s">
        <v>761</v>
      </c>
      <c r="Z760" s="6" t="s">
        <v>3132</v>
      </c>
      <c r="AA760" s="6" t="s">
        <v>763</v>
      </c>
      <c r="AB760" s="6">
        <v>957796336</v>
      </c>
      <c r="AC760" s="6">
        <f t="shared" si="78"/>
        <v>2</v>
      </c>
      <c r="AD760" s="17">
        <f t="shared" si="77"/>
        <v>25000</v>
      </c>
      <c r="AE760" s="6" t="s">
        <v>6</v>
      </c>
      <c r="AF760" s="17" t="str">
        <f t="shared" si="76"/>
        <v>NO APLICA</v>
      </c>
      <c r="AG760" s="6" t="s">
        <v>400</v>
      </c>
      <c r="AH760" s="39"/>
      <c r="AI760" s="22" t="s">
        <v>558</v>
      </c>
      <c r="AJ760" s="174"/>
    </row>
    <row r="761" spans="1:36" ht="15.45" customHeight="1">
      <c r="A761" s="170">
        <v>57007</v>
      </c>
      <c r="B761" s="8" t="s">
        <v>320</v>
      </c>
      <c r="C761" s="5" t="s">
        <v>321</v>
      </c>
      <c r="D761" s="39" t="s">
        <v>548</v>
      </c>
      <c r="E761" s="6">
        <v>17669495</v>
      </c>
      <c r="F761" s="6" t="s">
        <v>549</v>
      </c>
      <c r="G761" s="6">
        <v>929902825</v>
      </c>
      <c r="H761" s="18">
        <v>45632</v>
      </c>
      <c r="I761" s="21">
        <v>0.91111111111111109</v>
      </c>
      <c r="J761" s="6" t="s">
        <v>373</v>
      </c>
      <c r="K761" s="15">
        <v>1</v>
      </c>
      <c r="L761" s="6" t="s">
        <v>398</v>
      </c>
      <c r="M761" s="6" t="s">
        <v>6</v>
      </c>
      <c r="N761" s="6" t="b">
        <f t="shared" si="75"/>
        <v>0</v>
      </c>
      <c r="O761" s="6" t="s">
        <v>4148</v>
      </c>
      <c r="P761" s="6">
        <v>3267614</v>
      </c>
      <c r="Q761" s="6" t="s">
        <v>6</v>
      </c>
      <c r="R761" s="6" t="s">
        <v>4149</v>
      </c>
      <c r="S761" s="16">
        <f t="shared" si="79"/>
        <v>25000</v>
      </c>
      <c r="T761" s="6" t="s">
        <v>400</v>
      </c>
      <c r="U761" s="6" t="s">
        <v>803</v>
      </c>
      <c r="V761" s="6" t="s">
        <v>2871</v>
      </c>
      <c r="W761" s="18">
        <v>45633</v>
      </c>
      <c r="X761" s="78">
        <v>0.36805555555555558</v>
      </c>
      <c r="Y761" s="6" t="s">
        <v>2831</v>
      </c>
      <c r="Z761" s="6" t="s">
        <v>1503</v>
      </c>
      <c r="AA761" s="6" t="s">
        <v>1504</v>
      </c>
      <c r="AB761" s="6">
        <v>974309634</v>
      </c>
      <c r="AC761" s="6">
        <f t="shared" si="78"/>
        <v>2</v>
      </c>
      <c r="AD761" s="17">
        <f t="shared" si="77"/>
        <v>25000</v>
      </c>
      <c r="AE761" s="6" t="s">
        <v>6</v>
      </c>
      <c r="AF761" s="17" t="str">
        <f t="shared" si="76"/>
        <v>NO APLICA</v>
      </c>
      <c r="AG761" s="6" t="s">
        <v>400</v>
      </c>
      <c r="AH761" s="39"/>
      <c r="AI761" s="22" t="s">
        <v>558</v>
      </c>
      <c r="AJ761" s="174"/>
    </row>
    <row r="762" spans="1:36" ht="15.45" customHeight="1">
      <c r="A762" s="170">
        <v>57008</v>
      </c>
      <c r="B762" s="39" t="s">
        <v>4150</v>
      </c>
      <c r="C762" s="6"/>
      <c r="D762" s="28" t="s">
        <v>2811</v>
      </c>
      <c r="E762" s="27" t="s">
        <v>709</v>
      </c>
      <c r="F762" s="27" t="s">
        <v>710</v>
      </c>
      <c r="G762" s="27">
        <v>987744411</v>
      </c>
      <c r="H762" s="18">
        <v>45632</v>
      </c>
      <c r="I762" s="21">
        <v>22.09</v>
      </c>
      <c r="J762" s="6" t="s">
        <v>373</v>
      </c>
      <c r="K762" s="15">
        <v>1</v>
      </c>
      <c r="L762" s="6" t="s">
        <v>398</v>
      </c>
      <c r="M762" s="6" t="s">
        <v>6</v>
      </c>
      <c r="N762" s="6" t="b">
        <f t="shared" si="75"/>
        <v>0</v>
      </c>
      <c r="O762" s="6" t="s">
        <v>4151</v>
      </c>
      <c r="P762" s="6">
        <v>3267630</v>
      </c>
      <c r="Q762" s="6" t="s">
        <v>9</v>
      </c>
      <c r="R762" s="6" t="s">
        <v>4152</v>
      </c>
      <c r="S762" s="16">
        <f t="shared" si="79"/>
        <v>25000</v>
      </c>
      <c r="T762" s="6" t="s">
        <v>400</v>
      </c>
      <c r="U762" s="6" t="s">
        <v>822</v>
      </c>
      <c r="V762" s="6" t="s">
        <v>3022</v>
      </c>
      <c r="W762" s="18">
        <v>45634</v>
      </c>
      <c r="X762" s="78">
        <v>0.94791666666666663</v>
      </c>
      <c r="Y762" s="6" t="s">
        <v>4153</v>
      </c>
      <c r="Z762" s="6" t="s">
        <v>4154</v>
      </c>
      <c r="AA762" s="6" t="s">
        <v>4155</v>
      </c>
      <c r="AB762" s="6">
        <v>997150938</v>
      </c>
      <c r="AC762" s="5">
        <f t="shared" si="78"/>
        <v>3</v>
      </c>
      <c r="AD762" s="17">
        <f t="shared" si="77"/>
        <v>25000</v>
      </c>
      <c r="AE762" s="6" t="s">
        <v>6</v>
      </c>
      <c r="AF762" s="17" t="str">
        <f t="shared" si="76"/>
        <v>NO APLICA</v>
      </c>
      <c r="AG762" s="6" t="s">
        <v>1874</v>
      </c>
      <c r="AH762" s="39" t="s">
        <v>4156</v>
      </c>
      <c r="AI762" s="22" t="s">
        <v>499</v>
      </c>
      <c r="AJ762" s="174"/>
    </row>
    <row r="763" spans="1:36" ht="15.45" customHeight="1">
      <c r="A763" s="170">
        <v>57009</v>
      </c>
      <c r="B763" s="39" t="s">
        <v>20</v>
      </c>
      <c r="C763" s="4" t="s">
        <v>21</v>
      </c>
      <c r="D763" s="11" t="s">
        <v>20</v>
      </c>
      <c r="E763" s="24" t="s">
        <v>3309</v>
      </c>
      <c r="F763" s="24" t="s">
        <v>3310</v>
      </c>
      <c r="G763" s="24">
        <v>996505625</v>
      </c>
      <c r="H763" s="18">
        <v>45633</v>
      </c>
      <c r="I763" s="21">
        <v>0.39374999999999999</v>
      </c>
      <c r="J763" s="6" t="s">
        <v>1873</v>
      </c>
      <c r="K763" s="15">
        <v>4</v>
      </c>
      <c r="L763" s="6" t="s">
        <v>398</v>
      </c>
      <c r="M763" s="6" t="s">
        <v>6</v>
      </c>
      <c r="N763" s="6" t="b">
        <f t="shared" si="75"/>
        <v>1</v>
      </c>
      <c r="O763" s="6" t="s">
        <v>1355</v>
      </c>
      <c r="P763" s="6">
        <v>18426</v>
      </c>
      <c r="Q763" s="6" t="s">
        <v>6</v>
      </c>
      <c r="R763" s="6" t="s">
        <v>488</v>
      </c>
      <c r="S763" s="16">
        <f t="shared" si="79"/>
        <v>20000</v>
      </c>
      <c r="T763" s="6" t="s">
        <v>400</v>
      </c>
      <c r="U763" s="6" t="s">
        <v>552</v>
      </c>
      <c r="V763" s="6" t="s">
        <v>490</v>
      </c>
      <c r="W763" s="18">
        <v>45634</v>
      </c>
      <c r="X763" s="78">
        <v>0.64930555555555558</v>
      </c>
      <c r="Y763" s="6" t="s">
        <v>20</v>
      </c>
      <c r="Z763" s="6" t="s">
        <v>3309</v>
      </c>
      <c r="AA763" s="6" t="s">
        <v>3310</v>
      </c>
      <c r="AB763" s="6">
        <v>996505625</v>
      </c>
      <c r="AC763" s="5">
        <f t="shared" si="78"/>
        <v>2</v>
      </c>
      <c r="AD763" s="17">
        <f t="shared" si="77"/>
        <v>20000</v>
      </c>
      <c r="AE763" s="6" t="s">
        <v>6</v>
      </c>
      <c r="AF763" s="17" t="str">
        <f t="shared" si="76"/>
        <v>NO APLICA</v>
      </c>
      <c r="AG763" s="6" t="s">
        <v>1874</v>
      </c>
      <c r="AH763" s="39" t="s">
        <v>4157</v>
      </c>
      <c r="AI763" s="22" t="s">
        <v>3312</v>
      </c>
      <c r="AJ763" s="174"/>
    </row>
    <row r="764" spans="1:36" ht="15.45" customHeight="1">
      <c r="A764" s="170">
        <v>57010</v>
      </c>
      <c r="B764" s="8" t="s">
        <v>320</v>
      </c>
      <c r="C764" s="5" t="s">
        <v>321</v>
      </c>
      <c r="D764" s="39" t="s">
        <v>647</v>
      </c>
      <c r="E764" s="6" t="s">
        <v>648</v>
      </c>
      <c r="F764" s="6" t="s">
        <v>649</v>
      </c>
      <c r="G764" s="6">
        <v>968566439</v>
      </c>
      <c r="H764" s="18">
        <v>45633</v>
      </c>
      <c r="I764" s="21">
        <v>0.40972222222222221</v>
      </c>
      <c r="J764" s="6" t="s">
        <v>373</v>
      </c>
      <c r="K764" s="15">
        <v>1</v>
      </c>
      <c r="L764" s="6" t="s">
        <v>398</v>
      </c>
      <c r="M764" s="6" t="s">
        <v>6</v>
      </c>
      <c r="N764" s="6" t="b">
        <f t="shared" si="75"/>
        <v>0</v>
      </c>
      <c r="O764" s="6" t="s">
        <v>4158</v>
      </c>
      <c r="P764" s="6">
        <v>308640</v>
      </c>
      <c r="Q764" s="6" t="s">
        <v>6</v>
      </c>
      <c r="R764" s="6" t="s">
        <v>4159</v>
      </c>
      <c r="S764" s="16">
        <f t="shared" si="79"/>
        <v>25000</v>
      </c>
      <c r="T764" s="6" t="s">
        <v>400</v>
      </c>
      <c r="U764" s="6" t="s">
        <v>1561</v>
      </c>
      <c r="V764" s="6" t="s">
        <v>4160</v>
      </c>
      <c r="W764" s="18">
        <v>45638</v>
      </c>
      <c r="X764" s="78">
        <v>6.9444444444444447E-4</v>
      </c>
      <c r="Y764" s="6" t="s">
        <v>3079</v>
      </c>
      <c r="Z764" s="6" t="s">
        <v>3080</v>
      </c>
      <c r="AA764" s="6" t="s">
        <v>3081</v>
      </c>
      <c r="AB764" s="6">
        <v>989710493</v>
      </c>
      <c r="AC764" s="5">
        <f t="shared" si="78"/>
        <v>6</v>
      </c>
      <c r="AD764" s="17">
        <f t="shared" si="77"/>
        <v>27000</v>
      </c>
      <c r="AE764" s="6" t="s">
        <v>6</v>
      </c>
      <c r="AF764" s="17" t="str">
        <f t="shared" si="76"/>
        <v>NO APLICA</v>
      </c>
      <c r="AG764" s="6" t="s">
        <v>400</v>
      </c>
      <c r="AH764" s="39"/>
      <c r="AI764" s="22" t="s">
        <v>558</v>
      </c>
      <c r="AJ764" s="174"/>
    </row>
    <row r="765" spans="1:36" ht="15" customHeight="1">
      <c r="A765" s="170">
        <v>57011</v>
      </c>
      <c r="B765" s="8" t="s">
        <v>320</v>
      </c>
      <c r="C765" s="5" t="s">
        <v>321</v>
      </c>
      <c r="D765" s="39" t="s">
        <v>1689</v>
      </c>
      <c r="E765" s="6" t="s">
        <v>1690</v>
      </c>
      <c r="F765" s="6" t="s">
        <v>1691</v>
      </c>
      <c r="G765" s="6">
        <v>993480204</v>
      </c>
      <c r="H765" s="18">
        <v>45633</v>
      </c>
      <c r="I765" s="21">
        <v>0.41041666666666665</v>
      </c>
      <c r="J765" s="6" t="s">
        <v>373</v>
      </c>
      <c r="K765" s="15">
        <v>1</v>
      </c>
      <c r="L765" s="6" t="s">
        <v>398</v>
      </c>
      <c r="M765" s="6" t="s">
        <v>6</v>
      </c>
      <c r="N765" s="6" t="b">
        <f t="shared" si="75"/>
        <v>0</v>
      </c>
      <c r="O765" s="6" t="s">
        <v>4161</v>
      </c>
      <c r="P765" s="6">
        <v>308641</v>
      </c>
      <c r="Q765" s="6" t="s">
        <v>6</v>
      </c>
      <c r="R765" s="6" t="s">
        <v>4162</v>
      </c>
      <c r="S765" s="16">
        <f t="shared" si="79"/>
        <v>25000</v>
      </c>
      <c r="T765" s="6" t="s">
        <v>400</v>
      </c>
      <c r="U765" s="6" t="s">
        <v>4163</v>
      </c>
      <c r="V765" s="6" t="s">
        <v>2989</v>
      </c>
      <c r="W765" s="18">
        <v>45638</v>
      </c>
      <c r="X765" s="78">
        <v>0.85347222222222219</v>
      </c>
      <c r="Y765" s="6" t="s">
        <v>4164</v>
      </c>
      <c r="Z765" s="6" t="s">
        <v>4165</v>
      </c>
      <c r="AA765" s="6" t="s">
        <v>4166</v>
      </c>
      <c r="AB765" s="6">
        <v>941837574</v>
      </c>
      <c r="AC765" s="5">
        <f t="shared" si="78"/>
        <v>6</v>
      </c>
      <c r="AD765" s="17">
        <f t="shared" si="77"/>
        <v>27000</v>
      </c>
      <c r="AE765" s="6" t="s">
        <v>6</v>
      </c>
      <c r="AF765" s="17" t="str">
        <f t="shared" si="76"/>
        <v>NO APLICA</v>
      </c>
      <c r="AG765" s="6" t="s">
        <v>400</v>
      </c>
      <c r="AH765" s="39"/>
      <c r="AI765" s="22" t="s">
        <v>558</v>
      </c>
      <c r="AJ765" s="174"/>
    </row>
    <row r="766" spans="1:36" ht="15.45" customHeight="1">
      <c r="A766" s="170">
        <v>57012</v>
      </c>
      <c r="B766" s="8" t="s">
        <v>320</v>
      </c>
      <c r="C766" s="5" t="s">
        <v>321</v>
      </c>
      <c r="D766" s="39" t="s">
        <v>548</v>
      </c>
      <c r="E766" s="6">
        <v>17669495</v>
      </c>
      <c r="F766" s="6" t="s">
        <v>549</v>
      </c>
      <c r="G766" s="6">
        <v>929902825</v>
      </c>
      <c r="H766" s="18">
        <v>45633</v>
      </c>
      <c r="I766" s="21">
        <v>0.41666666666666669</v>
      </c>
      <c r="J766" s="6" t="s">
        <v>373</v>
      </c>
      <c r="K766" s="15">
        <v>1</v>
      </c>
      <c r="L766" s="6" t="s">
        <v>398</v>
      </c>
      <c r="M766" s="6" t="s">
        <v>6</v>
      </c>
      <c r="N766" s="6" t="b">
        <f t="shared" si="75"/>
        <v>0</v>
      </c>
      <c r="O766" s="6" t="s">
        <v>4167</v>
      </c>
      <c r="P766" s="6">
        <v>308643</v>
      </c>
      <c r="Q766" s="6" t="s">
        <v>6</v>
      </c>
      <c r="R766" s="6" t="s">
        <v>4168</v>
      </c>
      <c r="S766" s="16">
        <f t="shared" si="79"/>
        <v>25000</v>
      </c>
      <c r="T766" s="6" t="s">
        <v>400</v>
      </c>
      <c r="U766" s="6" t="s">
        <v>620</v>
      </c>
      <c r="V766" s="6" t="s">
        <v>4160</v>
      </c>
      <c r="W766" s="18">
        <v>45638</v>
      </c>
      <c r="X766" s="78">
        <v>0.46111111111111114</v>
      </c>
      <c r="Y766" s="6" t="s">
        <v>3193</v>
      </c>
      <c r="Z766" s="6" t="s">
        <v>3688</v>
      </c>
      <c r="AA766" s="6" t="s">
        <v>2578</v>
      </c>
      <c r="AB766" s="6">
        <v>991266126</v>
      </c>
      <c r="AC766" s="5">
        <f t="shared" si="78"/>
        <v>6</v>
      </c>
      <c r="AD766" s="17">
        <f t="shared" si="77"/>
        <v>27000</v>
      </c>
      <c r="AE766" s="6" t="s">
        <v>6</v>
      </c>
      <c r="AF766" s="17" t="str">
        <f t="shared" si="76"/>
        <v>NO APLICA</v>
      </c>
      <c r="AG766" s="6" t="s">
        <v>400</v>
      </c>
      <c r="AH766" s="39"/>
      <c r="AI766" s="22" t="s">
        <v>558</v>
      </c>
      <c r="AJ766" s="174"/>
    </row>
    <row r="767" spans="1:36" ht="15" customHeight="1">
      <c r="A767" s="170">
        <v>57013</v>
      </c>
      <c r="B767" s="8" t="s">
        <v>320</v>
      </c>
      <c r="C767" s="5" t="s">
        <v>321</v>
      </c>
      <c r="D767" s="39" t="s">
        <v>616</v>
      </c>
      <c r="E767" s="6" t="s">
        <v>617</v>
      </c>
      <c r="F767" s="6" t="s">
        <v>618</v>
      </c>
      <c r="G767" s="6">
        <v>951155582</v>
      </c>
      <c r="H767" s="18">
        <v>45633</v>
      </c>
      <c r="I767" s="21">
        <v>0.4284722222222222</v>
      </c>
      <c r="J767" s="6" t="s">
        <v>373</v>
      </c>
      <c r="K767" s="15">
        <v>1</v>
      </c>
      <c r="L767" s="6" t="s">
        <v>398</v>
      </c>
      <c r="M767" s="6" t="s">
        <v>6</v>
      </c>
      <c r="N767" s="6" t="b">
        <f t="shared" si="75"/>
        <v>0</v>
      </c>
      <c r="O767" s="6" t="s">
        <v>4169</v>
      </c>
      <c r="P767" s="6">
        <v>308650</v>
      </c>
      <c r="Q767" s="6" t="s">
        <v>6</v>
      </c>
      <c r="R767" s="6" t="s">
        <v>4170</v>
      </c>
      <c r="S767" s="16">
        <f t="shared" si="79"/>
        <v>25000</v>
      </c>
      <c r="T767" s="6" t="s">
        <v>400</v>
      </c>
      <c r="U767" s="6" t="s">
        <v>1561</v>
      </c>
      <c r="V767" s="6" t="s">
        <v>2944</v>
      </c>
      <c r="W767" s="18">
        <v>45638</v>
      </c>
      <c r="X767" s="78">
        <v>0.85486111111111107</v>
      </c>
      <c r="Y767" s="6" t="s">
        <v>682</v>
      </c>
      <c r="Z767" s="6" t="s">
        <v>4171</v>
      </c>
      <c r="AA767" s="6" t="s">
        <v>684</v>
      </c>
      <c r="AB767" s="6">
        <v>987204298</v>
      </c>
      <c r="AC767" s="5">
        <f t="shared" si="78"/>
        <v>6</v>
      </c>
      <c r="AD767" s="17">
        <f t="shared" si="77"/>
        <v>27000</v>
      </c>
      <c r="AE767" s="6" t="s">
        <v>6</v>
      </c>
      <c r="AF767" s="17" t="str">
        <f t="shared" si="76"/>
        <v>NO APLICA</v>
      </c>
      <c r="AG767" s="6" t="s">
        <v>400</v>
      </c>
      <c r="AH767" s="39"/>
      <c r="AI767" s="22" t="s">
        <v>558</v>
      </c>
      <c r="AJ767" s="174"/>
    </row>
    <row r="768" spans="1:36" ht="15.45" customHeight="1">
      <c r="A768" s="170">
        <v>57014</v>
      </c>
      <c r="B768" s="8" t="s">
        <v>320</v>
      </c>
      <c r="C768" s="5" t="s">
        <v>321</v>
      </c>
      <c r="D768" s="39" t="s">
        <v>4063</v>
      </c>
      <c r="E768" s="6" t="s">
        <v>3230</v>
      </c>
      <c r="F768" s="6" t="s">
        <v>832</v>
      </c>
      <c r="G768" s="6">
        <v>961091623</v>
      </c>
      <c r="H768" s="18">
        <v>45633</v>
      </c>
      <c r="I768" s="21">
        <v>0.43472222222222223</v>
      </c>
      <c r="J768" s="6" t="s">
        <v>373</v>
      </c>
      <c r="K768" s="15">
        <v>1</v>
      </c>
      <c r="L768" s="6" t="s">
        <v>398</v>
      </c>
      <c r="M768" s="6" t="s">
        <v>6</v>
      </c>
      <c r="N768" s="6" t="b">
        <f t="shared" si="75"/>
        <v>0</v>
      </c>
      <c r="O768" s="6" t="s">
        <v>4172</v>
      </c>
      <c r="P768" s="6">
        <v>308654</v>
      </c>
      <c r="Q768" s="6" t="s">
        <v>6</v>
      </c>
      <c r="R768" s="6" t="s">
        <v>4173</v>
      </c>
      <c r="S768" s="16">
        <f t="shared" si="79"/>
        <v>25000</v>
      </c>
      <c r="T768" s="6" t="s">
        <v>400</v>
      </c>
      <c r="U768" s="6" t="s">
        <v>1561</v>
      </c>
      <c r="V768" s="6" t="s">
        <v>2830</v>
      </c>
      <c r="W768" s="18">
        <v>45638</v>
      </c>
      <c r="X768" s="78">
        <v>0.83333333333333337</v>
      </c>
      <c r="Y768" s="6" t="s">
        <v>3198</v>
      </c>
      <c r="Z768" s="6" t="s">
        <v>4174</v>
      </c>
      <c r="AA768" s="6" t="s">
        <v>2267</v>
      </c>
      <c r="AB768" s="6">
        <v>953698058</v>
      </c>
      <c r="AC768" s="5">
        <f t="shared" si="78"/>
        <v>6</v>
      </c>
      <c r="AD768" s="17">
        <f t="shared" si="77"/>
        <v>27000</v>
      </c>
      <c r="AE768" s="6" t="s">
        <v>6</v>
      </c>
      <c r="AF768" s="17" t="str">
        <f t="shared" si="76"/>
        <v>NO APLICA</v>
      </c>
      <c r="AG768" s="6" t="s">
        <v>400</v>
      </c>
      <c r="AH768" s="39"/>
      <c r="AI768" s="22" t="s">
        <v>558</v>
      </c>
      <c r="AJ768" s="174"/>
    </row>
    <row r="769" spans="1:36" ht="15" customHeight="1">
      <c r="A769" s="170">
        <v>57015</v>
      </c>
      <c r="B769" s="39" t="s">
        <v>20</v>
      </c>
      <c r="C769" s="4" t="s">
        <v>21</v>
      </c>
      <c r="D769" s="11" t="s">
        <v>20</v>
      </c>
      <c r="E769" s="24" t="s">
        <v>3309</v>
      </c>
      <c r="F769" s="24" t="s">
        <v>3310</v>
      </c>
      <c r="G769" s="24">
        <v>996505625</v>
      </c>
      <c r="H769" s="18">
        <v>45633</v>
      </c>
      <c r="I769" s="21">
        <v>0.43888888888888888</v>
      </c>
      <c r="J769" s="6" t="s">
        <v>1873</v>
      </c>
      <c r="K769" s="15">
        <v>2</v>
      </c>
      <c r="L769" s="6" t="s">
        <v>398</v>
      </c>
      <c r="M769" s="6" t="s">
        <v>6</v>
      </c>
      <c r="N769" s="6" t="b">
        <f t="shared" si="75"/>
        <v>1</v>
      </c>
      <c r="O769" s="6" t="s">
        <v>1355</v>
      </c>
      <c r="P769" s="6">
        <v>51299</v>
      </c>
      <c r="Q769" s="6" t="s">
        <v>6</v>
      </c>
      <c r="R769" s="6" t="s">
        <v>488</v>
      </c>
      <c r="S769" s="16">
        <f t="shared" si="79"/>
        <v>10000</v>
      </c>
      <c r="T769" s="6" t="s">
        <v>400</v>
      </c>
      <c r="U769" s="6" t="s">
        <v>552</v>
      </c>
      <c r="V769" s="6" t="s">
        <v>490</v>
      </c>
      <c r="W769" s="18">
        <v>45634</v>
      </c>
      <c r="X769" s="78">
        <v>0.65</v>
      </c>
      <c r="Y769" s="6" t="s">
        <v>20</v>
      </c>
      <c r="Z769" s="6" t="s">
        <v>3309</v>
      </c>
      <c r="AA769" s="6" t="s">
        <v>3310</v>
      </c>
      <c r="AB769" s="6">
        <v>996505625</v>
      </c>
      <c r="AC769" s="5">
        <f t="shared" si="78"/>
        <v>2</v>
      </c>
      <c r="AD769" s="17">
        <f t="shared" si="77"/>
        <v>10000</v>
      </c>
      <c r="AE769" s="6" t="s">
        <v>6</v>
      </c>
      <c r="AF769" s="17" t="str">
        <f t="shared" si="76"/>
        <v>NO APLICA</v>
      </c>
      <c r="AG769" s="6" t="s">
        <v>1874</v>
      </c>
      <c r="AH769" s="39" t="s">
        <v>4157</v>
      </c>
      <c r="AI769" s="22" t="s">
        <v>3312</v>
      </c>
      <c r="AJ769" s="174"/>
    </row>
    <row r="770" spans="1:36" ht="15" customHeight="1">
      <c r="A770" s="170">
        <v>57016</v>
      </c>
      <c r="B770" s="8" t="s">
        <v>320</v>
      </c>
      <c r="C770" s="5" t="s">
        <v>321</v>
      </c>
      <c r="D770" s="48" t="s">
        <v>2811</v>
      </c>
      <c r="E770" s="25" t="s">
        <v>709</v>
      </c>
      <c r="F770" s="24" t="s">
        <v>710</v>
      </c>
      <c r="G770" s="24">
        <v>987744411</v>
      </c>
      <c r="H770" s="18">
        <v>45633</v>
      </c>
      <c r="I770" s="21">
        <v>0.44236111111111109</v>
      </c>
      <c r="J770" s="6" t="s">
        <v>373</v>
      </c>
      <c r="K770" s="15">
        <v>1</v>
      </c>
      <c r="L770" s="6" t="s">
        <v>398</v>
      </c>
      <c r="M770" s="6" t="s">
        <v>6</v>
      </c>
      <c r="N770" s="6" t="b">
        <f t="shared" ref="N770:N833" si="80">COUNTIF($O$1:$O$1172,O770)&gt;1</f>
        <v>0</v>
      </c>
      <c r="O770" s="6" t="s">
        <v>4175</v>
      </c>
      <c r="P770" s="6">
        <v>308658</v>
      </c>
      <c r="Q770" s="6" t="s">
        <v>6</v>
      </c>
      <c r="R770" s="6" t="s">
        <v>4176</v>
      </c>
      <c r="S770" s="16">
        <f t="shared" si="79"/>
        <v>25000</v>
      </c>
      <c r="T770" s="6" t="s">
        <v>400</v>
      </c>
      <c r="U770" s="6" t="s">
        <v>4177</v>
      </c>
      <c r="V770" s="6" t="s">
        <v>3005</v>
      </c>
      <c r="W770" s="18">
        <v>45638</v>
      </c>
      <c r="X770" s="78">
        <v>2.0833333333333332E-2</v>
      </c>
      <c r="Y770" s="6" t="s">
        <v>3161</v>
      </c>
      <c r="Z770" s="6" t="s">
        <v>1114</v>
      </c>
      <c r="AA770" s="6" t="s">
        <v>1115</v>
      </c>
      <c r="AB770" s="6">
        <v>926464737</v>
      </c>
      <c r="AC770" s="5">
        <f t="shared" si="78"/>
        <v>6</v>
      </c>
      <c r="AD770" s="17">
        <f t="shared" si="77"/>
        <v>27000</v>
      </c>
      <c r="AE770" s="6" t="s">
        <v>6</v>
      </c>
      <c r="AF770" s="17" t="str">
        <f t="shared" si="76"/>
        <v>NO APLICA</v>
      </c>
      <c r="AG770" s="6" t="s">
        <v>400</v>
      </c>
      <c r="AH770" s="39"/>
      <c r="AI770" s="22" t="s">
        <v>558</v>
      </c>
      <c r="AJ770" s="174"/>
    </row>
    <row r="771" spans="1:36" ht="15" customHeight="1">
      <c r="A771" s="170">
        <v>57017</v>
      </c>
      <c r="B771" s="8" t="s">
        <v>320</v>
      </c>
      <c r="C771" s="5" t="s">
        <v>321</v>
      </c>
      <c r="D771" s="39" t="s">
        <v>3113</v>
      </c>
      <c r="E771" s="6" t="s">
        <v>636</v>
      </c>
      <c r="F771" s="6" t="s">
        <v>637</v>
      </c>
      <c r="G771" s="6">
        <v>988364635</v>
      </c>
      <c r="H771" s="18">
        <v>45633</v>
      </c>
      <c r="I771" s="21">
        <v>0.44722222222222224</v>
      </c>
      <c r="J771" s="6" t="s">
        <v>373</v>
      </c>
      <c r="K771" s="15">
        <v>1</v>
      </c>
      <c r="L771" s="6" t="s">
        <v>398</v>
      </c>
      <c r="M771" s="6" t="s">
        <v>6</v>
      </c>
      <c r="N771" s="6" t="b">
        <f t="shared" si="80"/>
        <v>0</v>
      </c>
      <c r="O771" s="6" t="s">
        <v>4178</v>
      </c>
      <c r="P771" s="6">
        <v>308659</v>
      </c>
      <c r="Q771" s="6" t="s">
        <v>6</v>
      </c>
      <c r="R771" s="6" t="s">
        <v>4179</v>
      </c>
      <c r="S771" s="16">
        <f t="shared" si="79"/>
        <v>25000</v>
      </c>
      <c r="T771" s="6" t="s">
        <v>400</v>
      </c>
      <c r="U771" s="6" t="s">
        <v>1561</v>
      </c>
      <c r="V771" s="6" t="s">
        <v>3039</v>
      </c>
      <c r="W771" s="18">
        <v>45638</v>
      </c>
      <c r="X771" s="78">
        <v>1.1791666666666667</v>
      </c>
      <c r="Y771" s="6" t="s">
        <v>3079</v>
      </c>
      <c r="Z771" s="6" t="s">
        <v>4180</v>
      </c>
      <c r="AA771" s="6" t="s">
        <v>3081</v>
      </c>
      <c r="AB771" s="6">
        <v>989710493</v>
      </c>
      <c r="AC771" s="5">
        <f t="shared" si="78"/>
        <v>6</v>
      </c>
      <c r="AD771" s="17">
        <f t="shared" si="77"/>
        <v>27000</v>
      </c>
      <c r="AE771" s="6" t="s">
        <v>6</v>
      </c>
      <c r="AF771" s="17" t="str">
        <f t="shared" si="76"/>
        <v>NO APLICA</v>
      </c>
      <c r="AG771" s="6" t="s">
        <v>400</v>
      </c>
      <c r="AH771" s="39"/>
      <c r="AI771" s="22" t="s">
        <v>558</v>
      </c>
      <c r="AJ771" s="174"/>
    </row>
    <row r="772" spans="1:36" ht="15.45" customHeight="1">
      <c r="A772" s="170">
        <v>57018</v>
      </c>
      <c r="B772" s="8" t="s">
        <v>320</v>
      </c>
      <c r="C772" s="5" t="s">
        <v>321</v>
      </c>
      <c r="D772" s="39" t="s">
        <v>647</v>
      </c>
      <c r="E772" s="6" t="s">
        <v>648</v>
      </c>
      <c r="F772" s="6" t="s">
        <v>649</v>
      </c>
      <c r="G772" s="6">
        <v>968566439</v>
      </c>
      <c r="H772" s="18">
        <v>45633</v>
      </c>
      <c r="I772" s="21">
        <v>0.44930555555555557</v>
      </c>
      <c r="J772" s="6" t="s">
        <v>373</v>
      </c>
      <c r="K772" s="15">
        <v>1</v>
      </c>
      <c r="L772" s="6" t="s">
        <v>398</v>
      </c>
      <c r="M772" s="6" t="s">
        <v>6</v>
      </c>
      <c r="N772" s="6" t="b">
        <f t="shared" si="80"/>
        <v>0</v>
      </c>
      <c r="O772" s="6" t="s">
        <v>4181</v>
      </c>
      <c r="P772" s="6">
        <v>308660</v>
      </c>
      <c r="Q772" s="6" t="s">
        <v>6</v>
      </c>
      <c r="R772" s="6" t="s">
        <v>4182</v>
      </c>
      <c r="S772" s="16">
        <f t="shared" si="79"/>
        <v>25000</v>
      </c>
      <c r="T772" s="6" t="s">
        <v>400</v>
      </c>
      <c r="U772" s="6" t="s">
        <v>1561</v>
      </c>
      <c r="V772" s="6" t="s">
        <v>2830</v>
      </c>
      <c r="W772" s="18">
        <v>45638</v>
      </c>
      <c r="X772" s="78">
        <v>0.8666666666666667</v>
      </c>
      <c r="Y772" s="6" t="s">
        <v>3702</v>
      </c>
      <c r="Z772" s="6" t="s">
        <v>3703</v>
      </c>
      <c r="AA772" s="6" t="s">
        <v>3138</v>
      </c>
      <c r="AB772" s="6">
        <v>959084095</v>
      </c>
      <c r="AC772" s="5">
        <f t="shared" si="78"/>
        <v>6</v>
      </c>
      <c r="AD772" s="17">
        <f t="shared" si="77"/>
        <v>27000</v>
      </c>
      <c r="AE772" s="6" t="s">
        <v>6</v>
      </c>
      <c r="AF772" s="17" t="str">
        <f t="shared" ref="AF772:AF835" si="81">IFERROR(IF(AD772="","",IF(AE772="NO","NO APLICA",IF(AE772="SI",AD772*1.19,""))), "")</f>
        <v>NO APLICA</v>
      </c>
      <c r="AG772" s="6" t="s">
        <v>400</v>
      </c>
      <c r="AH772" s="39"/>
      <c r="AI772" s="22" t="s">
        <v>558</v>
      </c>
      <c r="AJ772" s="174"/>
    </row>
    <row r="773" spans="1:36" ht="15.45" customHeight="1">
      <c r="A773" s="170">
        <v>57019</v>
      </c>
      <c r="B773" s="8" t="s">
        <v>320</v>
      </c>
      <c r="C773" s="5" t="s">
        <v>321</v>
      </c>
      <c r="D773" s="39" t="s">
        <v>1689</v>
      </c>
      <c r="E773" s="6" t="s">
        <v>1690</v>
      </c>
      <c r="F773" s="6" t="s">
        <v>1691</v>
      </c>
      <c r="G773" s="6">
        <v>993480204</v>
      </c>
      <c r="H773" s="18">
        <v>45633</v>
      </c>
      <c r="I773" s="21">
        <v>0.45833333333333331</v>
      </c>
      <c r="J773" s="6" t="s">
        <v>373</v>
      </c>
      <c r="K773" s="15">
        <v>1</v>
      </c>
      <c r="L773" s="6" t="s">
        <v>398</v>
      </c>
      <c r="M773" s="6" t="s">
        <v>6</v>
      </c>
      <c r="N773" s="6" t="b">
        <f t="shared" si="80"/>
        <v>0</v>
      </c>
      <c r="O773" s="6" t="s">
        <v>4183</v>
      </c>
      <c r="P773" s="6">
        <v>308662</v>
      </c>
      <c r="Q773" s="6" t="s">
        <v>6</v>
      </c>
      <c r="R773" s="6" t="s">
        <v>4184</v>
      </c>
      <c r="S773" s="16">
        <f t="shared" si="79"/>
        <v>25000</v>
      </c>
      <c r="T773" s="6" t="s">
        <v>400</v>
      </c>
      <c r="U773" s="6" t="s">
        <v>620</v>
      </c>
      <c r="V773" s="6" t="s">
        <v>4121</v>
      </c>
      <c r="W773" s="18">
        <v>45638</v>
      </c>
      <c r="X773" s="78">
        <v>0.44930555555555557</v>
      </c>
      <c r="Y773" s="6" t="s">
        <v>597</v>
      </c>
      <c r="Z773" s="6" t="s">
        <v>2589</v>
      </c>
      <c r="AA773" s="6" t="s">
        <v>599</v>
      </c>
      <c r="AB773" s="6">
        <v>974764518</v>
      </c>
      <c r="AC773" s="5">
        <f t="shared" si="78"/>
        <v>6</v>
      </c>
      <c r="AD773" s="17">
        <f t="shared" si="77"/>
        <v>27000</v>
      </c>
      <c r="AE773" s="6" t="s">
        <v>6</v>
      </c>
      <c r="AF773" s="17" t="str">
        <f t="shared" si="81"/>
        <v>NO APLICA</v>
      </c>
      <c r="AG773" s="6" t="s">
        <v>400</v>
      </c>
      <c r="AH773" s="39"/>
      <c r="AI773" s="22" t="s">
        <v>558</v>
      </c>
      <c r="AJ773" s="174"/>
    </row>
    <row r="774" spans="1:36" ht="15.45" customHeight="1">
      <c r="A774" s="170">
        <v>57020</v>
      </c>
      <c r="B774" s="8" t="s">
        <v>320</v>
      </c>
      <c r="C774" s="5" t="s">
        <v>321</v>
      </c>
      <c r="D774" s="39" t="s">
        <v>548</v>
      </c>
      <c r="E774" s="6">
        <v>17669495</v>
      </c>
      <c r="F774" s="6" t="s">
        <v>549</v>
      </c>
      <c r="G774" s="6">
        <v>929902825</v>
      </c>
      <c r="H774" s="18">
        <v>45633</v>
      </c>
      <c r="I774" s="21">
        <v>0.46041666666666664</v>
      </c>
      <c r="J774" s="6" t="s">
        <v>373</v>
      </c>
      <c r="K774" s="15">
        <v>1</v>
      </c>
      <c r="L774" s="6" t="s">
        <v>398</v>
      </c>
      <c r="M774" s="6" t="s">
        <v>6</v>
      </c>
      <c r="N774" s="6" t="b">
        <f t="shared" si="80"/>
        <v>0</v>
      </c>
      <c r="O774" s="6" t="s">
        <v>4185</v>
      </c>
      <c r="P774" s="6">
        <v>308663</v>
      </c>
      <c r="Q774" s="6" t="s">
        <v>6</v>
      </c>
      <c r="R774" s="6" t="s">
        <v>4186</v>
      </c>
      <c r="S774" s="16">
        <f t="shared" si="79"/>
        <v>25000</v>
      </c>
      <c r="T774" s="6" t="s">
        <v>400</v>
      </c>
      <c r="U774" s="6" t="s">
        <v>1561</v>
      </c>
      <c r="V774" s="6" t="s">
        <v>2995</v>
      </c>
      <c r="W774" s="18">
        <v>45638</v>
      </c>
      <c r="X774" s="78">
        <v>0.88888888888888884</v>
      </c>
      <c r="Y774" s="6" t="s">
        <v>2304</v>
      </c>
      <c r="Z774" s="6" t="s">
        <v>1114</v>
      </c>
      <c r="AA774" s="6" t="s">
        <v>1115</v>
      </c>
      <c r="AB774" s="6">
        <v>926464737</v>
      </c>
      <c r="AC774" s="5">
        <f t="shared" si="78"/>
        <v>6</v>
      </c>
      <c r="AD774" s="17">
        <f t="shared" si="77"/>
        <v>27000</v>
      </c>
      <c r="AE774" s="6" t="s">
        <v>6</v>
      </c>
      <c r="AF774" s="17" t="str">
        <f t="shared" si="81"/>
        <v>NO APLICA</v>
      </c>
      <c r="AG774" s="6" t="s">
        <v>400</v>
      </c>
      <c r="AH774" s="39"/>
      <c r="AI774" s="22" t="s">
        <v>558</v>
      </c>
      <c r="AJ774" s="174"/>
    </row>
    <row r="775" spans="1:36" ht="15.45" customHeight="1">
      <c r="A775" s="170">
        <v>57021</v>
      </c>
      <c r="B775" s="8" t="s">
        <v>320</v>
      </c>
      <c r="C775" s="5" t="s">
        <v>321</v>
      </c>
      <c r="D775" s="39" t="s">
        <v>4063</v>
      </c>
      <c r="E775" s="6" t="s">
        <v>3230</v>
      </c>
      <c r="F775" s="6" t="s">
        <v>832</v>
      </c>
      <c r="G775" s="6">
        <v>961091623</v>
      </c>
      <c r="H775" s="18">
        <v>45633</v>
      </c>
      <c r="I775" s="21">
        <v>0.48888888888888887</v>
      </c>
      <c r="J775" s="6" t="s">
        <v>373</v>
      </c>
      <c r="K775" s="15">
        <v>1</v>
      </c>
      <c r="L775" s="6" t="s">
        <v>398</v>
      </c>
      <c r="M775" s="6" t="s">
        <v>6</v>
      </c>
      <c r="N775" s="6" t="b">
        <f t="shared" si="80"/>
        <v>0</v>
      </c>
      <c r="O775" s="6" t="s">
        <v>4187</v>
      </c>
      <c r="P775" s="6">
        <v>308666</v>
      </c>
      <c r="Q775" s="6" t="s">
        <v>6</v>
      </c>
      <c r="R775" s="6" t="s">
        <v>4188</v>
      </c>
      <c r="S775" s="16">
        <f t="shared" si="79"/>
        <v>25000</v>
      </c>
      <c r="T775" s="6" t="s">
        <v>400</v>
      </c>
      <c r="U775" s="6" t="s">
        <v>1561</v>
      </c>
      <c r="V775" s="6" t="s">
        <v>2944</v>
      </c>
      <c r="W775" s="18">
        <v>45638</v>
      </c>
      <c r="X775" s="78">
        <v>7.9861111111111105E-2</v>
      </c>
      <c r="Y775" s="6" t="s">
        <v>1134</v>
      </c>
      <c r="Z775" s="6" t="s">
        <v>1135</v>
      </c>
      <c r="AA775" s="6" t="s">
        <v>4189</v>
      </c>
      <c r="AB775" s="6">
        <v>933711675</v>
      </c>
      <c r="AC775" s="5">
        <f t="shared" si="78"/>
        <v>6</v>
      </c>
      <c r="AD775" s="17">
        <f t="shared" si="77"/>
        <v>27000</v>
      </c>
      <c r="AE775" s="6" t="s">
        <v>6</v>
      </c>
      <c r="AF775" s="17" t="str">
        <f t="shared" si="81"/>
        <v>NO APLICA</v>
      </c>
      <c r="AG775" s="6" t="s">
        <v>400</v>
      </c>
      <c r="AH775" s="39"/>
      <c r="AI775" s="22" t="s">
        <v>558</v>
      </c>
      <c r="AJ775" s="174"/>
    </row>
    <row r="776" spans="1:36" ht="15.45" customHeight="1">
      <c r="A776" s="170">
        <v>57022</v>
      </c>
      <c r="B776" s="39" t="s">
        <v>4190</v>
      </c>
      <c r="C776" s="6"/>
      <c r="D776" s="39" t="s">
        <v>4191</v>
      </c>
      <c r="E776" s="6" t="s">
        <v>2126</v>
      </c>
      <c r="F776" s="6" t="s">
        <v>2127</v>
      </c>
      <c r="G776" s="6">
        <v>931733106</v>
      </c>
      <c r="H776" s="18">
        <v>45633</v>
      </c>
      <c r="I776" s="21">
        <v>0.48958333333333331</v>
      </c>
      <c r="J776" s="6" t="s">
        <v>373</v>
      </c>
      <c r="K776" s="15">
        <v>1</v>
      </c>
      <c r="L776" s="6" t="s">
        <v>3399</v>
      </c>
      <c r="M776" s="6" t="s">
        <v>6</v>
      </c>
      <c r="N776" s="6" t="b">
        <f t="shared" si="80"/>
        <v>0</v>
      </c>
      <c r="O776" s="6" t="s">
        <v>4192</v>
      </c>
      <c r="P776" s="6">
        <v>3268241</v>
      </c>
      <c r="Q776" s="6" t="s">
        <v>6</v>
      </c>
      <c r="R776" s="6" t="s">
        <v>4193</v>
      </c>
      <c r="S776" s="16">
        <f t="shared" si="79"/>
        <v>18000</v>
      </c>
      <c r="T776" s="6" t="s">
        <v>400</v>
      </c>
      <c r="U776" s="6" t="s">
        <v>524</v>
      </c>
      <c r="V776" s="6" t="s">
        <v>490</v>
      </c>
      <c r="W776" s="18">
        <v>45633</v>
      </c>
      <c r="X776" s="78">
        <v>0.48958333333333331</v>
      </c>
      <c r="Y776" s="6" t="s">
        <v>4194</v>
      </c>
      <c r="Z776" s="6" t="s">
        <v>4195</v>
      </c>
      <c r="AA776" s="6" t="s">
        <v>4196</v>
      </c>
      <c r="AB776" s="6">
        <v>996390712</v>
      </c>
      <c r="AC776" s="5">
        <f t="shared" si="78"/>
        <v>1</v>
      </c>
      <c r="AD776" s="17">
        <f t="shared" si="77"/>
        <v>18000</v>
      </c>
      <c r="AE776" s="6" t="s">
        <v>6</v>
      </c>
      <c r="AF776" s="17" t="str">
        <f t="shared" si="81"/>
        <v>NO APLICA</v>
      </c>
      <c r="AG776" s="6" t="s">
        <v>1874</v>
      </c>
      <c r="AH776" s="39" t="s">
        <v>4197</v>
      </c>
      <c r="AI776" s="22" t="s">
        <v>499</v>
      </c>
      <c r="AJ776" s="174"/>
    </row>
    <row r="777" spans="1:36" ht="15" customHeight="1">
      <c r="A777" s="170">
        <v>57023</v>
      </c>
      <c r="B777" s="39" t="s">
        <v>353</v>
      </c>
      <c r="C777" s="4" t="s">
        <v>354</v>
      </c>
      <c r="D777" s="39" t="s">
        <v>2105</v>
      </c>
      <c r="E777" s="6" t="s">
        <v>2106</v>
      </c>
      <c r="F777" s="6" t="s">
        <v>2107</v>
      </c>
      <c r="G777" s="6">
        <v>975918406</v>
      </c>
      <c r="H777" s="18">
        <v>45633</v>
      </c>
      <c r="I777" s="21">
        <v>0.49305555555555558</v>
      </c>
      <c r="J777" s="6" t="s">
        <v>373</v>
      </c>
      <c r="K777" s="15">
        <v>1</v>
      </c>
      <c r="L777" s="6" t="s">
        <v>398</v>
      </c>
      <c r="M777" s="6" t="s">
        <v>6</v>
      </c>
      <c r="N777" s="6" t="b">
        <f t="shared" si="80"/>
        <v>0</v>
      </c>
      <c r="O777" s="6" t="s">
        <v>4198</v>
      </c>
      <c r="P777" s="6">
        <v>1229147</v>
      </c>
      <c r="Q777" s="6" t="s">
        <v>6</v>
      </c>
      <c r="R777" s="6" t="s">
        <v>4199</v>
      </c>
      <c r="S777" s="16">
        <f t="shared" si="79"/>
        <v>25000</v>
      </c>
      <c r="T777" s="6" t="s">
        <v>400</v>
      </c>
      <c r="U777" s="6" t="s">
        <v>1561</v>
      </c>
      <c r="V777" s="6" t="s">
        <v>2796</v>
      </c>
      <c r="W777" s="18">
        <v>45636</v>
      </c>
      <c r="X777" s="78">
        <v>0.13472222222222222</v>
      </c>
      <c r="Y777" s="6" t="s">
        <v>3348</v>
      </c>
      <c r="Z777" s="6">
        <v>14702398</v>
      </c>
      <c r="AA777" s="6" t="s">
        <v>3349</v>
      </c>
      <c r="AB777" s="6">
        <v>966558734</v>
      </c>
      <c r="AC777" s="5">
        <f t="shared" si="78"/>
        <v>4</v>
      </c>
      <c r="AD777" s="17">
        <f t="shared" si="77"/>
        <v>25000</v>
      </c>
      <c r="AE777" s="6" t="s">
        <v>6</v>
      </c>
      <c r="AF777" s="17" t="str">
        <f t="shared" si="81"/>
        <v>NO APLICA</v>
      </c>
      <c r="AG777" s="6" t="s">
        <v>400</v>
      </c>
      <c r="AH777" s="39"/>
      <c r="AI777" s="22" t="s">
        <v>2894</v>
      </c>
      <c r="AJ777" s="174"/>
    </row>
    <row r="778" spans="1:36" ht="15.45" customHeight="1">
      <c r="A778" s="170">
        <v>57024</v>
      </c>
      <c r="B778" s="39" t="s">
        <v>4200</v>
      </c>
      <c r="C778" s="6"/>
      <c r="D778" s="39" t="s">
        <v>4201</v>
      </c>
      <c r="E778" s="6" t="s">
        <v>4202</v>
      </c>
      <c r="F778" s="6" t="s">
        <v>4203</v>
      </c>
      <c r="G778" s="6">
        <v>964329363</v>
      </c>
      <c r="H778" s="18">
        <v>45633</v>
      </c>
      <c r="I778" s="21">
        <v>0.49652777777777779</v>
      </c>
      <c r="J778" s="6" t="s">
        <v>1873</v>
      </c>
      <c r="K778" s="15">
        <v>1</v>
      </c>
      <c r="L778" s="6" t="s">
        <v>398</v>
      </c>
      <c r="M778" s="6" t="s">
        <v>6</v>
      </c>
      <c r="N778" s="6" t="b">
        <f t="shared" si="80"/>
        <v>1</v>
      </c>
      <c r="O778" s="6" t="s">
        <v>1355</v>
      </c>
      <c r="P778" s="6">
        <v>296914</v>
      </c>
      <c r="Q778" s="6" t="s">
        <v>6</v>
      </c>
      <c r="R778" s="6" t="s">
        <v>488</v>
      </c>
      <c r="S778" s="16">
        <f t="shared" si="79"/>
        <v>5000</v>
      </c>
      <c r="T778" s="6" t="s">
        <v>400</v>
      </c>
      <c r="U778" s="6" t="s">
        <v>552</v>
      </c>
      <c r="V778" s="6" t="s">
        <v>490</v>
      </c>
      <c r="W778" s="18">
        <v>45635</v>
      </c>
      <c r="X778" s="78">
        <v>0.64930555555555558</v>
      </c>
      <c r="Y778" s="6" t="s">
        <v>4204</v>
      </c>
      <c r="Z778" s="6" t="s">
        <v>4205</v>
      </c>
      <c r="AA778" s="6" t="s">
        <v>4206</v>
      </c>
      <c r="AB778" s="6">
        <v>944940665</v>
      </c>
      <c r="AC778" s="5">
        <f t="shared" si="78"/>
        <v>3</v>
      </c>
      <c r="AD778" s="17">
        <f t="shared" si="77"/>
        <v>5000</v>
      </c>
      <c r="AE778" s="6" t="s">
        <v>9</v>
      </c>
      <c r="AF778" s="17">
        <f t="shared" si="81"/>
        <v>5950</v>
      </c>
      <c r="AG778" s="6" t="s">
        <v>1874</v>
      </c>
      <c r="AH778" s="6" t="s">
        <v>4207</v>
      </c>
      <c r="AI778" s="22" t="s">
        <v>499</v>
      </c>
      <c r="AJ778" s="174"/>
    </row>
    <row r="779" spans="1:36" ht="15" customHeight="1">
      <c r="A779" s="170">
        <v>57025</v>
      </c>
      <c r="B779" s="39" t="s">
        <v>353</v>
      </c>
      <c r="C779" s="4" t="s">
        <v>354</v>
      </c>
      <c r="D779" s="24" t="s">
        <v>385</v>
      </c>
      <c r="E779" s="25" t="s">
        <v>818</v>
      </c>
      <c r="F779" s="24" t="s">
        <v>700</v>
      </c>
      <c r="G779" s="24">
        <v>947974081</v>
      </c>
      <c r="H779" s="18">
        <v>45633</v>
      </c>
      <c r="I779" s="21">
        <v>0.5</v>
      </c>
      <c r="J779" s="6" t="s">
        <v>373</v>
      </c>
      <c r="K779" s="15">
        <v>1</v>
      </c>
      <c r="L779" s="6" t="s">
        <v>398</v>
      </c>
      <c r="M779" s="6" t="s">
        <v>6</v>
      </c>
      <c r="N779" s="6" t="b">
        <f t="shared" si="80"/>
        <v>0</v>
      </c>
      <c r="O779" s="6" t="s">
        <v>4208</v>
      </c>
      <c r="P779" s="6">
        <v>1229157</v>
      </c>
      <c r="Q779" s="6" t="s">
        <v>6</v>
      </c>
      <c r="R779" s="6" t="s">
        <v>4209</v>
      </c>
      <c r="S779" s="16">
        <f t="shared" si="79"/>
        <v>25000</v>
      </c>
      <c r="T779" s="6" t="s">
        <v>400</v>
      </c>
      <c r="U779" s="6" t="s">
        <v>1450</v>
      </c>
      <c r="V779" s="6" t="s">
        <v>3416</v>
      </c>
      <c r="W779" s="18">
        <v>45634</v>
      </c>
      <c r="X779" s="78">
        <v>0.96111111111111114</v>
      </c>
      <c r="Y779" s="6" t="s">
        <v>3210</v>
      </c>
      <c r="Z779" s="6" t="s">
        <v>3211</v>
      </c>
      <c r="AA779" s="6" t="s">
        <v>3212</v>
      </c>
      <c r="AB779" s="6">
        <v>923727934</v>
      </c>
      <c r="AC779" s="5">
        <f t="shared" si="78"/>
        <v>2</v>
      </c>
      <c r="AD779" s="17">
        <f t="shared" si="77"/>
        <v>25000</v>
      </c>
      <c r="AE779" s="6" t="s">
        <v>6</v>
      </c>
      <c r="AF779" s="17" t="str">
        <f t="shared" si="81"/>
        <v>NO APLICA</v>
      </c>
      <c r="AG779" s="6" t="s">
        <v>400</v>
      </c>
      <c r="AH779" s="39"/>
      <c r="AI779" s="22" t="s">
        <v>2894</v>
      </c>
      <c r="AJ779" s="174"/>
    </row>
    <row r="780" spans="1:36" ht="15.45" customHeight="1">
      <c r="A780" s="170">
        <v>57026</v>
      </c>
      <c r="B780" s="39" t="s">
        <v>4210</v>
      </c>
      <c r="C780" s="4" t="s">
        <v>354</v>
      </c>
      <c r="D780" s="24" t="s">
        <v>2818</v>
      </c>
      <c r="E780" s="6" t="s">
        <v>2819</v>
      </c>
      <c r="F780" s="6" t="s">
        <v>2820</v>
      </c>
      <c r="G780" s="6">
        <v>956422961</v>
      </c>
      <c r="H780" s="18">
        <v>45633</v>
      </c>
      <c r="I780" s="21">
        <v>0.50347222222222221</v>
      </c>
      <c r="J780" s="6" t="s">
        <v>373</v>
      </c>
      <c r="K780" s="15">
        <v>1</v>
      </c>
      <c r="L780" s="6" t="s">
        <v>398</v>
      </c>
      <c r="M780" s="6" t="s">
        <v>6</v>
      </c>
      <c r="N780" s="6" t="b">
        <f t="shared" si="80"/>
        <v>0</v>
      </c>
      <c r="O780" s="6" t="s">
        <v>4211</v>
      </c>
      <c r="P780" s="6">
        <v>1229174</v>
      </c>
      <c r="Q780" s="6" t="s">
        <v>6</v>
      </c>
      <c r="R780" s="6" t="s">
        <v>4212</v>
      </c>
      <c r="S780" s="16">
        <f t="shared" si="79"/>
        <v>25000</v>
      </c>
      <c r="T780" s="6" t="s">
        <v>400</v>
      </c>
      <c r="U780" s="6" t="s">
        <v>552</v>
      </c>
      <c r="V780" s="6" t="s">
        <v>3072</v>
      </c>
      <c r="W780" s="18">
        <v>45635</v>
      </c>
      <c r="X780" s="78">
        <v>0.44722222222222224</v>
      </c>
      <c r="Y780" s="6" t="s">
        <v>4213</v>
      </c>
      <c r="Z780" s="6" t="s">
        <v>4214</v>
      </c>
      <c r="AA780" s="6" t="s">
        <v>4215</v>
      </c>
      <c r="AB780" s="6">
        <v>988618771</v>
      </c>
      <c r="AC780" s="5">
        <f t="shared" si="78"/>
        <v>3</v>
      </c>
      <c r="AD780" s="17">
        <f t="shared" ref="AD780:AD843" si="82">IF(AC780&lt;=0, "ERROR EN DÍA DE SALIDA",
    IF(AC780="", "",
        IF(OR(J780="1X40 RF VACIO", J780="1X40 DRY VACIO"),
            IF(L780="CUSTODIA",
                IF(AC780&lt;=5, 25000,
                    IF(AC780&gt;5, IF(AC780&lt;=8, 25000 + 2000*(AC780 - 5), 31000 + 5000*(AC780-8)), "")
                ),
                IF(OR(L780="TRASPASO",L780="MOVIMIENTO"), 18000, "")
            ),
            IF(OR(J780="1X20 RF VACIO", J780="1X20 DRY VACIO", J780="ISOTANK"),
                IF(L780="CUSTODIA",
                    IF(AC780&lt;=5, 18000,
                        IF(AC780&gt;5, IF(AC780&lt;=8, 18000 + 2000*(AC780 - 5), 24000 + 5000*(AC780-8)), "")
                    ),
                    IF(OR(L780="TRASPASO",L780="MOVIMIENTO"), 15000, "Error en tipo de acción")
                ),
                IF(AND(OR(J780="PALLET", J780="CAJON"), L780="CUSTODIA", AC780&lt;=5),
                    IF(M780="SI (XL)", 7000*K780,
                        IF(M780="SI (XXL)", 9000*K780, 5000*K780)
                    ),
                    IF(AND(OR(J780="PALLET", J780="CAJON"), L780="CUSTODIA", AC780&gt;5),
                        IF(M780="SI (XL)", (7000 + 1000*(AC780 - 5))*K780,
                            IF(M780="SI (XXL)", (9000 + 1000*(AC780 - 5))*K780, (5000 + 1000*(AC780 - 5))*K780)
                        ),
                        IF(AND(OR(J780="PALLET", J780="CAJON"),OR(L780="TRASPASO",L780="MOVIMIENTO")),
                            IF(M780="SI (XL)", 5000*K780,
                                IF(M780="SI (XXL)", 7000*K780, 3500*K780)
                            ),
                            ""
                        )
                    )
                )
            )
        )
    )
)</f>
        <v>25000</v>
      </c>
      <c r="AE780" s="6" t="s">
        <v>6</v>
      </c>
      <c r="AF780" s="17" t="str">
        <f t="shared" si="81"/>
        <v>NO APLICA</v>
      </c>
      <c r="AG780" s="6" t="s">
        <v>400</v>
      </c>
      <c r="AH780" s="39"/>
      <c r="AI780" s="22" t="s">
        <v>2894</v>
      </c>
      <c r="AJ780" s="174"/>
    </row>
    <row r="781" spans="1:36" ht="15.45" customHeight="1">
      <c r="A781" s="170">
        <v>57027</v>
      </c>
      <c r="B781" s="39" t="s">
        <v>14</v>
      </c>
      <c r="C781" s="5" t="s">
        <v>15</v>
      </c>
      <c r="D781" s="45" t="s">
        <v>543</v>
      </c>
      <c r="E781" s="27" t="s">
        <v>544</v>
      </c>
      <c r="F781" s="27" t="s">
        <v>545</v>
      </c>
      <c r="G781" s="27">
        <v>995367617</v>
      </c>
      <c r="H781" s="18">
        <v>45633</v>
      </c>
      <c r="I781" s="21">
        <v>0.50972222222222219</v>
      </c>
      <c r="J781" s="6" t="s">
        <v>1873</v>
      </c>
      <c r="K781" s="15">
        <v>1</v>
      </c>
      <c r="L781" s="6" t="s">
        <v>3399</v>
      </c>
      <c r="M781" s="6" t="s">
        <v>6</v>
      </c>
      <c r="N781" s="6" t="b">
        <f t="shared" si="80"/>
        <v>1</v>
      </c>
      <c r="O781" s="6" t="s">
        <v>488</v>
      </c>
      <c r="P781" s="6" t="s">
        <v>1355</v>
      </c>
      <c r="Q781" s="6" t="s">
        <v>6</v>
      </c>
      <c r="R781" s="6" t="s">
        <v>488</v>
      </c>
      <c r="S781" s="16">
        <f t="shared" si="79"/>
        <v>3500</v>
      </c>
      <c r="T781" s="6" t="s">
        <v>400</v>
      </c>
      <c r="U781" s="6" t="s">
        <v>552</v>
      </c>
      <c r="V781" s="6" t="s">
        <v>490</v>
      </c>
      <c r="W781" s="18">
        <v>45633</v>
      </c>
      <c r="X781" s="78">
        <v>0.50972222222222219</v>
      </c>
      <c r="Y781" s="6" t="s">
        <v>14</v>
      </c>
      <c r="Z781" s="6" t="s">
        <v>388</v>
      </c>
      <c r="AA781" s="6" t="s">
        <v>530</v>
      </c>
      <c r="AB781" s="6">
        <v>964638566</v>
      </c>
      <c r="AC781" s="5">
        <f t="shared" si="78"/>
        <v>1</v>
      </c>
      <c r="AD781" s="17">
        <f t="shared" si="82"/>
        <v>3500</v>
      </c>
      <c r="AE781" s="6" t="s">
        <v>6</v>
      </c>
      <c r="AF781" s="17" t="str">
        <f t="shared" si="81"/>
        <v>NO APLICA</v>
      </c>
      <c r="AG781" s="6" t="s">
        <v>400</v>
      </c>
      <c r="AH781" s="39"/>
      <c r="AI781" s="22" t="s">
        <v>533</v>
      </c>
      <c r="AJ781" s="174"/>
    </row>
    <row r="782" spans="1:36" ht="15.45" customHeight="1">
      <c r="A782" s="170">
        <v>57028</v>
      </c>
      <c r="B782" s="8" t="s">
        <v>320</v>
      </c>
      <c r="C782" s="5" t="s">
        <v>321</v>
      </c>
      <c r="D782" s="25" t="s">
        <v>2811</v>
      </c>
      <c r="E782" s="24" t="s">
        <v>709</v>
      </c>
      <c r="F782" s="24" t="s">
        <v>710</v>
      </c>
      <c r="G782" s="24">
        <v>987744411</v>
      </c>
      <c r="H782" s="18">
        <v>45633</v>
      </c>
      <c r="I782" s="21">
        <v>0.50763888888888886</v>
      </c>
      <c r="J782" s="6" t="s">
        <v>373</v>
      </c>
      <c r="K782" s="15">
        <v>1</v>
      </c>
      <c r="L782" s="6" t="s">
        <v>398</v>
      </c>
      <c r="M782" s="6" t="s">
        <v>6</v>
      </c>
      <c r="N782" s="6" t="b">
        <f t="shared" si="80"/>
        <v>0</v>
      </c>
      <c r="O782" s="6" t="s">
        <v>4216</v>
      </c>
      <c r="P782" s="6">
        <v>308673</v>
      </c>
      <c r="Q782" s="6" t="s">
        <v>6</v>
      </c>
      <c r="R782" s="6" t="s">
        <v>4217</v>
      </c>
      <c r="S782" s="16">
        <f t="shared" si="79"/>
        <v>25000</v>
      </c>
      <c r="T782" s="6" t="s">
        <v>400</v>
      </c>
      <c r="U782" s="6" t="s">
        <v>620</v>
      </c>
      <c r="V782" s="6" t="s">
        <v>2871</v>
      </c>
      <c r="W782" s="18">
        <v>45638</v>
      </c>
      <c r="X782" s="78">
        <v>0.70625000000000004</v>
      </c>
      <c r="Y782" s="6" t="s">
        <v>761</v>
      </c>
      <c r="Z782" s="6" t="s">
        <v>762</v>
      </c>
      <c r="AA782" s="6" t="s">
        <v>763</v>
      </c>
      <c r="AB782" s="6">
        <v>957796336</v>
      </c>
      <c r="AC782" s="5">
        <f t="shared" si="78"/>
        <v>6</v>
      </c>
      <c r="AD782" s="17">
        <f t="shared" si="82"/>
        <v>27000</v>
      </c>
      <c r="AE782" s="6" t="s">
        <v>6</v>
      </c>
      <c r="AF782" s="17" t="str">
        <f t="shared" si="81"/>
        <v>NO APLICA</v>
      </c>
      <c r="AG782" s="6" t="s">
        <v>400</v>
      </c>
      <c r="AH782" s="39"/>
      <c r="AI782" s="22" t="s">
        <v>558</v>
      </c>
      <c r="AJ782" s="174"/>
    </row>
    <row r="783" spans="1:36" ht="15" customHeight="1">
      <c r="A783" s="170">
        <v>57029</v>
      </c>
      <c r="B783" s="8" t="s">
        <v>320</v>
      </c>
      <c r="C783" s="5" t="s">
        <v>321</v>
      </c>
      <c r="D783" s="39" t="s">
        <v>3113</v>
      </c>
      <c r="E783" s="6" t="s">
        <v>636</v>
      </c>
      <c r="F783" s="6" t="s">
        <v>637</v>
      </c>
      <c r="G783" s="6">
        <v>988364635</v>
      </c>
      <c r="H783" s="18">
        <v>45633</v>
      </c>
      <c r="I783" s="21">
        <v>0.51111111111111107</v>
      </c>
      <c r="J783" s="6" t="s">
        <v>373</v>
      </c>
      <c r="K783" s="15">
        <v>1</v>
      </c>
      <c r="L783" s="6" t="s">
        <v>398</v>
      </c>
      <c r="M783" s="6" t="s">
        <v>6</v>
      </c>
      <c r="N783" s="6" t="b">
        <f t="shared" si="80"/>
        <v>0</v>
      </c>
      <c r="O783" s="6" t="s">
        <v>4218</v>
      </c>
      <c r="P783" s="6">
        <v>308674</v>
      </c>
      <c r="Q783" s="6" t="s">
        <v>6</v>
      </c>
      <c r="R783" s="6" t="s">
        <v>4219</v>
      </c>
      <c r="S783" s="16">
        <f t="shared" si="79"/>
        <v>25000</v>
      </c>
      <c r="T783" s="6" t="s">
        <v>400</v>
      </c>
      <c r="U783" s="6" t="s">
        <v>620</v>
      </c>
      <c r="V783" s="6" t="s">
        <v>3062</v>
      </c>
      <c r="W783" s="18">
        <v>45638</v>
      </c>
      <c r="X783" s="78">
        <v>0.48680555555555555</v>
      </c>
      <c r="Y783" s="6" t="s">
        <v>2582</v>
      </c>
      <c r="Z783" s="6" t="s">
        <v>4220</v>
      </c>
      <c r="AA783" s="6" t="s">
        <v>1136</v>
      </c>
      <c r="AB783" s="6">
        <v>947137523</v>
      </c>
      <c r="AC783" s="5">
        <f t="shared" si="78"/>
        <v>6</v>
      </c>
      <c r="AD783" s="17">
        <f t="shared" si="82"/>
        <v>27000</v>
      </c>
      <c r="AE783" s="6" t="s">
        <v>6</v>
      </c>
      <c r="AF783" s="17" t="str">
        <f t="shared" si="81"/>
        <v>NO APLICA</v>
      </c>
      <c r="AG783" s="6" t="s">
        <v>400</v>
      </c>
      <c r="AH783" s="39"/>
      <c r="AI783" s="22" t="s">
        <v>558</v>
      </c>
      <c r="AJ783" s="174"/>
    </row>
    <row r="784" spans="1:36" ht="15.45" customHeight="1">
      <c r="A784" s="170">
        <v>57030</v>
      </c>
      <c r="B784" s="8" t="s">
        <v>320</v>
      </c>
      <c r="C784" s="5" t="s">
        <v>321</v>
      </c>
      <c r="D784" s="39" t="s">
        <v>548</v>
      </c>
      <c r="E784" s="6">
        <v>17669495</v>
      </c>
      <c r="F784" s="6" t="s">
        <v>549</v>
      </c>
      <c r="G784" s="6">
        <v>929902825</v>
      </c>
      <c r="H784" s="18">
        <v>45633</v>
      </c>
      <c r="I784" s="21">
        <v>0.51944444444444449</v>
      </c>
      <c r="J784" s="6" t="s">
        <v>373</v>
      </c>
      <c r="K784" s="15">
        <v>1</v>
      </c>
      <c r="L784" s="6" t="s">
        <v>398</v>
      </c>
      <c r="M784" s="6" t="s">
        <v>6</v>
      </c>
      <c r="N784" s="6" t="b">
        <f t="shared" si="80"/>
        <v>0</v>
      </c>
      <c r="O784" s="6" t="s">
        <v>4221</v>
      </c>
      <c r="P784" s="6">
        <v>308684</v>
      </c>
      <c r="Q784" s="6" t="s">
        <v>6</v>
      </c>
      <c r="R784" s="6" t="s">
        <v>4222</v>
      </c>
      <c r="S784" s="16">
        <f t="shared" si="79"/>
        <v>25000</v>
      </c>
      <c r="T784" s="6" t="s">
        <v>400</v>
      </c>
      <c r="U784" s="6" t="s">
        <v>620</v>
      </c>
      <c r="V784" s="6" t="s">
        <v>3192</v>
      </c>
      <c r="W784" s="18">
        <v>45637</v>
      </c>
      <c r="X784" s="78">
        <v>0.78472222222222221</v>
      </c>
      <c r="Y784" s="6" t="s">
        <v>3273</v>
      </c>
      <c r="Z784" s="6" t="s">
        <v>1958</v>
      </c>
      <c r="AA784" s="6" t="s">
        <v>1959</v>
      </c>
      <c r="AB784" s="6">
        <v>964882975</v>
      </c>
      <c r="AC784" s="5">
        <f t="shared" si="78"/>
        <v>5</v>
      </c>
      <c r="AD784" s="17">
        <f t="shared" si="82"/>
        <v>25000</v>
      </c>
      <c r="AE784" s="6" t="s">
        <v>6</v>
      </c>
      <c r="AF784" s="17" t="str">
        <f t="shared" si="81"/>
        <v>NO APLICA</v>
      </c>
      <c r="AG784" s="6" t="s">
        <v>400</v>
      </c>
      <c r="AH784" s="39"/>
      <c r="AI784" s="22" t="s">
        <v>558</v>
      </c>
      <c r="AJ784" s="174"/>
    </row>
    <row r="785" spans="1:36" ht="15.45" customHeight="1">
      <c r="A785" s="170">
        <v>57031</v>
      </c>
      <c r="B785" s="8" t="s">
        <v>320</v>
      </c>
      <c r="C785" s="5" t="s">
        <v>321</v>
      </c>
      <c r="D785" s="39" t="s">
        <v>1689</v>
      </c>
      <c r="E785" s="6" t="s">
        <v>1690</v>
      </c>
      <c r="F785" s="6" t="s">
        <v>1691</v>
      </c>
      <c r="G785" s="6">
        <v>993480204</v>
      </c>
      <c r="H785" s="18">
        <v>45633</v>
      </c>
      <c r="I785" s="21">
        <v>0.52152777777777781</v>
      </c>
      <c r="J785" s="6" t="s">
        <v>373</v>
      </c>
      <c r="K785" s="15">
        <v>1</v>
      </c>
      <c r="L785" s="6" t="s">
        <v>398</v>
      </c>
      <c r="M785" s="6" t="s">
        <v>6</v>
      </c>
      <c r="N785" s="6" t="b">
        <f t="shared" si="80"/>
        <v>0</v>
      </c>
      <c r="O785" s="6" t="s">
        <v>4223</v>
      </c>
      <c r="P785" s="6">
        <v>308683</v>
      </c>
      <c r="Q785" s="6" t="s">
        <v>6</v>
      </c>
      <c r="R785" s="6" t="s">
        <v>4224</v>
      </c>
      <c r="S785" s="16">
        <f t="shared" si="79"/>
        <v>25000</v>
      </c>
      <c r="T785" s="6" t="s">
        <v>400</v>
      </c>
      <c r="U785" s="6" t="s">
        <v>1561</v>
      </c>
      <c r="V785" s="6" t="s">
        <v>3494</v>
      </c>
      <c r="W785" s="18">
        <v>45638</v>
      </c>
      <c r="X785" s="78">
        <v>2.5694444444444443E-2</v>
      </c>
      <c r="Y785" s="6" t="s">
        <v>4225</v>
      </c>
      <c r="Z785" s="6" t="s">
        <v>3028</v>
      </c>
      <c r="AA785" s="6" t="s">
        <v>3029</v>
      </c>
      <c r="AB785" s="6">
        <v>941989934</v>
      </c>
      <c r="AC785" s="5">
        <f t="shared" si="78"/>
        <v>6</v>
      </c>
      <c r="AD785" s="17">
        <f t="shared" si="82"/>
        <v>27000</v>
      </c>
      <c r="AE785" s="6" t="s">
        <v>6</v>
      </c>
      <c r="AF785" s="17" t="str">
        <f t="shared" si="81"/>
        <v>NO APLICA</v>
      </c>
      <c r="AG785" s="6" t="s">
        <v>400</v>
      </c>
      <c r="AH785" s="39"/>
      <c r="AI785" s="22" t="s">
        <v>558</v>
      </c>
      <c r="AJ785" s="174"/>
    </row>
    <row r="786" spans="1:36" ht="15.45" customHeight="1">
      <c r="A786" s="170">
        <v>57032</v>
      </c>
      <c r="B786" s="8" t="s">
        <v>320</v>
      </c>
      <c r="C786" s="5" t="s">
        <v>321</v>
      </c>
      <c r="D786" s="39" t="s">
        <v>4226</v>
      </c>
      <c r="E786" s="6" t="s">
        <v>569</v>
      </c>
      <c r="F786" s="6" t="s">
        <v>570</v>
      </c>
      <c r="G786" s="6">
        <v>947401808</v>
      </c>
      <c r="H786" s="18">
        <v>45633</v>
      </c>
      <c r="I786" s="21">
        <v>0.52361111111111114</v>
      </c>
      <c r="J786" s="6" t="s">
        <v>373</v>
      </c>
      <c r="K786" s="15">
        <v>1</v>
      </c>
      <c r="L786" s="6" t="s">
        <v>398</v>
      </c>
      <c r="M786" s="6" t="s">
        <v>6</v>
      </c>
      <c r="N786" s="6" t="b">
        <f t="shared" si="80"/>
        <v>0</v>
      </c>
      <c r="O786" s="6" t="s">
        <v>4227</v>
      </c>
      <c r="P786" s="6">
        <v>308686</v>
      </c>
      <c r="Q786" s="6" t="s">
        <v>6</v>
      </c>
      <c r="R786" s="6" t="s">
        <v>4228</v>
      </c>
      <c r="S786" s="16">
        <f t="shared" si="79"/>
        <v>25000</v>
      </c>
      <c r="T786" s="6" t="s">
        <v>400</v>
      </c>
      <c r="U786" s="6" t="s">
        <v>620</v>
      </c>
      <c r="V786" s="6" t="s">
        <v>3987</v>
      </c>
      <c r="W786" s="18">
        <v>45636</v>
      </c>
      <c r="X786" s="78">
        <v>0.64583333333333337</v>
      </c>
      <c r="Y786" s="6" t="s">
        <v>3170</v>
      </c>
      <c r="Z786" s="6" t="s">
        <v>3171</v>
      </c>
      <c r="AA786" s="6" t="s">
        <v>722</v>
      </c>
      <c r="AB786" s="6">
        <v>997177590</v>
      </c>
      <c r="AC786" s="5">
        <f t="shared" si="78"/>
        <v>4</v>
      </c>
      <c r="AD786" s="17">
        <f t="shared" si="82"/>
        <v>25000</v>
      </c>
      <c r="AE786" s="6" t="s">
        <v>6</v>
      </c>
      <c r="AF786" s="17" t="str">
        <f t="shared" si="81"/>
        <v>NO APLICA</v>
      </c>
      <c r="AG786" s="6" t="s">
        <v>400</v>
      </c>
      <c r="AH786" s="39"/>
      <c r="AI786" s="22" t="s">
        <v>558</v>
      </c>
      <c r="AJ786" s="174"/>
    </row>
    <row r="787" spans="1:36" ht="15" customHeight="1">
      <c r="A787" s="170">
        <v>57033</v>
      </c>
      <c r="B787" s="39" t="s">
        <v>4229</v>
      </c>
      <c r="C787" s="6"/>
      <c r="D787" s="39" t="s">
        <v>4230</v>
      </c>
      <c r="E787" s="6" t="s">
        <v>4231</v>
      </c>
      <c r="F787" s="6" t="s">
        <v>4232</v>
      </c>
      <c r="G787" s="6">
        <v>930919471</v>
      </c>
      <c r="H787" s="18">
        <v>45633</v>
      </c>
      <c r="I787" s="21">
        <v>0.52638888888888891</v>
      </c>
      <c r="J787" s="6" t="s">
        <v>373</v>
      </c>
      <c r="K787" s="15">
        <v>1</v>
      </c>
      <c r="L787" s="6" t="s">
        <v>398</v>
      </c>
      <c r="M787" s="6" t="s">
        <v>6</v>
      </c>
      <c r="N787" s="6" t="b">
        <f t="shared" si="80"/>
        <v>0</v>
      </c>
      <c r="O787" s="6" t="s">
        <v>4233</v>
      </c>
      <c r="P787" s="6">
        <v>100812383</v>
      </c>
      <c r="Q787" s="6" t="s">
        <v>6</v>
      </c>
      <c r="R787" s="6" t="s">
        <v>4234</v>
      </c>
      <c r="S787" s="16">
        <f t="shared" si="79"/>
        <v>25000</v>
      </c>
      <c r="T787" s="6" t="s">
        <v>400</v>
      </c>
      <c r="U787" s="6" t="s">
        <v>552</v>
      </c>
      <c r="V787" s="6" t="s">
        <v>2900</v>
      </c>
      <c r="W787" s="18">
        <v>45634</v>
      </c>
      <c r="X787" s="78">
        <v>0.37222222222222223</v>
      </c>
      <c r="Y787" s="6" t="s">
        <v>4235</v>
      </c>
      <c r="Z787" s="6" t="s">
        <v>3637</v>
      </c>
      <c r="AA787" s="6" t="s">
        <v>3638</v>
      </c>
      <c r="AB787" s="6">
        <v>957954378</v>
      </c>
      <c r="AC787" s="5">
        <f t="shared" si="78"/>
        <v>2</v>
      </c>
      <c r="AD787" s="17">
        <f t="shared" si="82"/>
        <v>25000</v>
      </c>
      <c r="AE787" s="6" t="s">
        <v>6</v>
      </c>
      <c r="AF787" s="17" t="str">
        <f t="shared" si="81"/>
        <v>NO APLICA</v>
      </c>
      <c r="AG787" s="6" t="s">
        <v>1874</v>
      </c>
      <c r="AH787" s="39" t="s">
        <v>4236</v>
      </c>
      <c r="AI787" s="22" t="s">
        <v>499</v>
      </c>
      <c r="AJ787" s="174"/>
    </row>
    <row r="788" spans="1:36" ht="15.45" customHeight="1">
      <c r="A788" s="170">
        <v>57034</v>
      </c>
      <c r="B788" s="8" t="s">
        <v>320</v>
      </c>
      <c r="C788" s="5" t="s">
        <v>321</v>
      </c>
      <c r="D788" s="39" t="s">
        <v>4063</v>
      </c>
      <c r="E788" s="6" t="s">
        <v>3230</v>
      </c>
      <c r="F788" s="6" t="s">
        <v>832</v>
      </c>
      <c r="G788" s="6">
        <v>961091623</v>
      </c>
      <c r="H788" s="18">
        <v>45633</v>
      </c>
      <c r="I788" s="21">
        <v>0.52847222222222223</v>
      </c>
      <c r="J788" s="6" t="s">
        <v>373</v>
      </c>
      <c r="K788" s="15">
        <v>1</v>
      </c>
      <c r="L788" s="6" t="s">
        <v>398</v>
      </c>
      <c r="M788" s="6" t="s">
        <v>6</v>
      </c>
      <c r="N788" s="6" t="b">
        <f t="shared" si="80"/>
        <v>0</v>
      </c>
      <c r="O788" s="6" t="s">
        <v>4237</v>
      </c>
      <c r="P788" s="6">
        <v>308687</v>
      </c>
      <c r="Q788" s="6" t="s">
        <v>6</v>
      </c>
      <c r="R788" s="6" t="s">
        <v>4238</v>
      </c>
      <c r="S788" s="16">
        <f t="shared" si="79"/>
        <v>25000</v>
      </c>
      <c r="T788" s="6" t="s">
        <v>400</v>
      </c>
      <c r="U788" s="6" t="s">
        <v>4239</v>
      </c>
      <c r="V788" s="6" t="s">
        <v>2950</v>
      </c>
      <c r="W788" s="18">
        <v>45638</v>
      </c>
      <c r="X788" s="78">
        <v>0.90069444444444446</v>
      </c>
      <c r="Y788" s="6" t="s">
        <v>3146</v>
      </c>
      <c r="Z788" s="6" t="s">
        <v>747</v>
      </c>
      <c r="AA788" s="6" t="s">
        <v>748</v>
      </c>
      <c r="AB788" s="6">
        <v>993623791</v>
      </c>
      <c r="AC788" s="5">
        <f t="shared" si="78"/>
        <v>6</v>
      </c>
      <c r="AD788" s="17">
        <f t="shared" si="82"/>
        <v>27000</v>
      </c>
      <c r="AE788" s="6" t="s">
        <v>6</v>
      </c>
      <c r="AF788" s="17" t="str">
        <f t="shared" si="81"/>
        <v>NO APLICA</v>
      </c>
      <c r="AG788" s="6" t="s">
        <v>400</v>
      </c>
      <c r="AH788" s="39"/>
      <c r="AI788" s="22" t="s">
        <v>558</v>
      </c>
      <c r="AJ788" s="174"/>
    </row>
    <row r="789" spans="1:36" ht="15.45" customHeight="1">
      <c r="A789" s="170">
        <v>57035</v>
      </c>
      <c r="B789" s="39" t="s">
        <v>4210</v>
      </c>
      <c r="C789" s="4" t="s">
        <v>354</v>
      </c>
      <c r="D789" s="39" t="s">
        <v>3477</v>
      </c>
      <c r="E789" s="6" t="s">
        <v>2167</v>
      </c>
      <c r="F789" s="6" t="s">
        <v>2168</v>
      </c>
      <c r="G789" s="6">
        <v>989733865</v>
      </c>
      <c r="H789" s="18">
        <v>45633</v>
      </c>
      <c r="I789" s="21">
        <v>0.53055555555555556</v>
      </c>
      <c r="J789" s="6" t="s">
        <v>373</v>
      </c>
      <c r="K789" s="15">
        <v>1</v>
      </c>
      <c r="L789" s="6" t="s">
        <v>398</v>
      </c>
      <c r="M789" s="6" t="s">
        <v>6</v>
      </c>
      <c r="N789" s="6" t="b">
        <f t="shared" si="80"/>
        <v>0</v>
      </c>
      <c r="O789" s="6" t="s">
        <v>4240</v>
      </c>
      <c r="P789" s="6">
        <v>1229185</v>
      </c>
      <c r="Q789" s="6" t="s">
        <v>6</v>
      </c>
      <c r="R789" s="6" t="s">
        <v>4241</v>
      </c>
      <c r="S789" s="16">
        <f t="shared" si="79"/>
        <v>25000</v>
      </c>
      <c r="T789" s="6" t="s">
        <v>400</v>
      </c>
      <c r="U789" s="6" t="s">
        <v>1450</v>
      </c>
      <c r="V789" s="6" t="s">
        <v>2800</v>
      </c>
      <c r="W789" s="18">
        <v>45634</v>
      </c>
      <c r="X789" s="78">
        <v>0.9506944444444444</v>
      </c>
      <c r="Y789" s="6" t="s">
        <v>3352</v>
      </c>
      <c r="Z789" s="6" t="s">
        <v>4242</v>
      </c>
      <c r="AA789" s="6" t="s">
        <v>3354</v>
      </c>
      <c r="AB789" s="6">
        <v>74395470</v>
      </c>
      <c r="AC789" s="5">
        <f t="shared" si="78"/>
        <v>2</v>
      </c>
      <c r="AD789" s="17">
        <f t="shared" si="82"/>
        <v>25000</v>
      </c>
      <c r="AE789" s="6" t="s">
        <v>6</v>
      </c>
      <c r="AF789" s="17" t="str">
        <f t="shared" si="81"/>
        <v>NO APLICA</v>
      </c>
      <c r="AG789" s="6" t="s">
        <v>400</v>
      </c>
      <c r="AH789" s="39"/>
      <c r="AI789" s="22" t="s">
        <v>2894</v>
      </c>
      <c r="AJ789" s="174"/>
    </row>
    <row r="790" spans="1:36" ht="15.45" customHeight="1">
      <c r="A790" s="170">
        <v>57036</v>
      </c>
      <c r="B790" s="8" t="s">
        <v>320</v>
      </c>
      <c r="C790" s="5" t="s">
        <v>321</v>
      </c>
      <c r="D790" s="25" t="s">
        <v>2811</v>
      </c>
      <c r="E790" s="24" t="s">
        <v>709</v>
      </c>
      <c r="F790" s="24" t="s">
        <v>710</v>
      </c>
      <c r="G790" s="24">
        <v>987744411</v>
      </c>
      <c r="H790" s="18">
        <v>45633</v>
      </c>
      <c r="I790" s="21">
        <v>0.53333333333333333</v>
      </c>
      <c r="J790" s="6" t="s">
        <v>373</v>
      </c>
      <c r="K790" s="15">
        <v>1</v>
      </c>
      <c r="L790" s="6" t="s">
        <v>398</v>
      </c>
      <c r="M790" s="6" t="s">
        <v>6</v>
      </c>
      <c r="N790" s="6" t="b">
        <f t="shared" si="80"/>
        <v>0</v>
      </c>
      <c r="O790" s="6" t="s">
        <v>4243</v>
      </c>
      <c r="P790" s="6">
        <v>308689</v>
      </c>
      <c r="Q790" s="6" t="s">
        <v>6</v>
      </c>
      <c r="R790" s="6" t="s">
        <v>4244</v>
      </c>
      <c r="S790" s="16">
        <f t="shared" si="79"/>
        <v>25000</v>
      </c>
      <c r="T790" s="6" t="s">
        <v>400</v>
      </c>
      <c r="U790" s="6" t="s">
        <v>620</v>
      </c>
      <c r="V790" s="6" t="s">
        <v>3987</v>
      </c>
      <c r="W790" s="18">
        <v>45637</v>
      </c>
      <c r="X790" s="78">
        <v>0.81319444444444444</v>
      </c>
      <c r="Y790" s="6" t="s">
        <v>3150</v>
      </c>
      <c r="Z790" s="6" t="s">
        <v>2209</v>
      </c>
      <c r="AA790" s="6" t="s">
        <v>2210</v>
      </c>
      <c r="AB790" s="6">
        <v>994454750</v>
      </c>
      <c r="AC790" s="5">
        <f t="shared" si="78"/>
        <v>5</v>
      </c>
      <c r="AD790" s="17">
        <f t="shared" si="82"/>
        <v>25000</v>
      </c>
      <c r="AE790" s="6" t="s">
        <v>6</v>
      </c>
      <c r="AF790" s="17" t="str">
        <f t="shared" si="81"/>
        <v>NO APLICA</v>
      </c>
      <c r="AG790" s="6" t="s">
        <v>400</v>
      </c>
      <c r="AH790" s="39"/>
      <c r="AI790" s="22" t="s">
        <v>558</v>
      </c>
      <c r="AJ790" s="174"/>
    </row>
    <row r="791" spans="1:36" ht="15.45" customHeight="1">
      <c r="A791" s="170">
        <v>57037</v>
      </c>
      <c r="B791" s="39" t="s">
        <v>353</v>
      </c>
      <c r="C791" s="4" t="s">
        <v>354</v>
      </c>
      <c r="D791" s="39" t="s">
        <v>1360</v>
      </c>
      <c r="E791" s="6" t="s">
        <v>1361</v>
      </c>
      <c r="F791" s="6" t="s">
        <v>1362</v>
      </c>
      <c r="G791" s="6">
        <v>988287678</v>
      </c>
      <c r="H791" s="18">
        <v>45633</v>
      </c>
      <c r="I791" s="21">
        <v>0.53611111111111109</v>
      </c>
      <c r="J791" s="6" t="s">
        <v>373</v>
      </c>
      <c r="K791" s="15">
        <v>1</v>
      </c>
      <c r="L791" s="6" t="s">
        <v>398</v>
      </c>
      <c r="M791" s="6" t="s">
        <v>6</v>
      </c>
      <c r="N791" s="6" t="b">
        <f t="shared" si="80"/>
        <v>0</v>
      </c>
      <c r="O791" s="6" t="s">
        <v>4245</v>
      </c>
      <c r="P791" s="6">
        <v>1229189</v>
      </c>
      <c r="Q791" s="6" t="s">
        <v>6</v>
      </c>
      <c r="R791" s="6" t="s">
        <v>4246</v>
      </c>
      <c r="S791" s="16">
        <f t="shared" si="79"/>
        <v>25000</v>
      </c>
      <c r="T791" s="6" t="s">
        <v>400</v>
      </c>
      <c r="U791" s="6" t="s">
        <v>1450</v>
      </c>
      <c r="V791" s="6" t="s">
        <v>2800</v>
      </c>
      <c r="W791" s="18">
        <v>45634</v>
      </c>
      <c r="X791" s="78">
        <v>0.92013888888888884</v>
      </c>
      <c r="Y791" s="6" t="s">
        <v>3357</v>
      </c>
      <c r="Z791" s="6" t="s">
        <v>2997</v>
      </c>
      <c r="AA791" s="6" t="s">
        <v>3358</v>
      </c>
      <c r="AB791" s="6">
        <v>992272376</v>
      </c>
      <c r="AC791" s="5">
        <f t="shared" ref="AC791:AC854" si="83">IF(AND(W791&lt;&gt;"",H791&lt;&gt;"",ISNUMBER(W791-H791)),W791-H791+1,"")</f>
        <v>2</v>
      </c>
      <c r="AD791" s="17">
        <f t="shared" si="82"/>
        <v>25000</v>
      </c>
      <c r="AE791" s="6" t="s">
        <v>6</v>
      </c>
      <c r="AF791" s="17" t="str">
        <f t="shared" si="81"/>
        <v>NO APLICA</v>
      </c>
      <c r="AG791" s="6" t="s">
        <v>400</v>
      </c>
      <c r="AH791" s="39"/>
      <c r="AI791" s="22" t="s">
        <v>2894</v>
      </c>
      <c r="AJ791" s="174"/>
    </row>
    <row r="792" spans="1:36" ht="15.45" customHeight="1">
      <c r="A792" s="170">
        <v>57038</v>
      </c>
      <c r="B792" s="39" t="s">
        <v>4150</v>
      </c>
      <c r="C792" s="6"/>
      <c r="D792" s="39" t="s">
        <v>616</v>
      </c>
      <c r="E792" s="6" t="s">
        <v>617</v>
      </c>
      <c r="F792" s="6" t="s">
        <v>618</v>
      </c>
      <c r="G792" s="6">
        <v>951155582</v>
      </c>
      <c r="H792" s="18">
        <v>45633</v>
      </c>
      <c r="I792" s="21">
        <v>0.53819444444444442</v>
      </c>
      <c r="J792" s="6" t="s">
        <v>373</v>
      </c>
      <c r="K792" s="15">
        <v>1</v>
      </c>
      <c r="L792" s="6" t="s">
        <v>398</v>
      </c>
      <c r="M792" s="6" t="s">
        <v>6</v>
      </c>
      <c r="N792" s="6" t="b">
        <f t="shared" si="80"/>
        <v>0</v>
      </c>
      <c r="O792" s="6" t="s">
        <v>4247</v>
      </c>
      <c r="P792" s="6">
        <v>3268346</v>
      </c>
      <c r="Q792" s="6" t="s">
        <v>6</v>
      </c>
      <c r="R792" s="6" t="s">
        <v>4248</v>
      </c>
      <c r="S792" s="16">
        <f t="shared" si="79"/>
        <v>25000</v>
      </c>
      <c r="T792" s="6" t="s">
        <v>400</v>
      </c>
      <c r="U792" s="6" t="s">
        <v>1450</v>
      </c>
      <c r="V792" s="6" t="s">
        <v>2863</v>
      </c>
      <c r="W792" s="18">
        <v>45634</v>
      </c>
      <c r="X792" s="78">
        <v>9.0972222222222218E-2</v>
      </c>
      <c r="Y792" s="6" t="s">
        <v>3612</v>
      </c>
      <c r="Z792" s="6" t="s">
        <v>3613</v>
      </c>
      <c r="AA792" s="6" t="s">
        <v>4249</v>
      </c>
      <c r="AB792" s="6">
        <v>940536195</v>
      </c>
      <c r="AC792" s="5">
        <f t="shared" si="83"/>
        <v>2</v>
      </c>
      <c r="AD792" s="17">
        <f t="shared" si="82"/>
        <v>25000</v>
      </c>
      <c r="AE792" s="6" t="s">
        <v>6</v>
      </c>
      <c r="AF792" s="17" t="str">
        <f t="shared" si="81"/>
        <v>NO APLICA</v>
      </c>
      <c r="AG792" s="6" t="s">
        <v>1874</v>
      </c>
      <c r="AH792" s="34" t="s">
        <v>4250</v>
      </c>
      <c r="AI792" s="22" t="s">
        <v>499</v>
      </c>
      <c r="AJ792" s="174"/>
    </row>
    <row r="793" spans="1:36" ht="15" customHeight="1">
      <c r="A793" s="170">
        <v>57039</v>
      </c>
      <c r="B793" s="39" t="s">
        <v>353</v>
      </c>
      <c r="C793" s="4" t="s">
        <v>354</v>
      </c>
      <c r="D793" s="39" t="s">
        <v>2105</v>
      </c>
      <c r="E793" s="6" t="s">
        <v>2106</v>
      </c>
      <c r="F793" s="6" t="s">
        <v>2107</v>
      </c>
      <c r="G793" s="6">
        <v>975918406</v>
      </c>
      <c r="H793" s="18">
        <v>45633</v>
      </c>
      <c r="I793" s="21">
        <v>0.5395833333333333</v>
      </c>
      <c r="J793" s="6" t="s">
        <v>373</v>
      </c>
      <c r="K793" s="15">
        <v>1</v>
      </c>
      <c r="L793" s="6" t="s">
        <v>398</v>
      </c>
      <c r="M793" s="6" t="s">
        <v>6</v>
      </c>
      <c r="N793" s="6" t="b">
        <f t="shared" si="80"/>
        <v>0</v>
      </c>
      <c r="O793" s="6" t="s">
        <v>4251</v>
      </c>
      <c r="P793" s="6">
        <v>1229195</v>
      </c>
      <c r="Q793" s="6" t="s">
        <v>6</v>
      </c>
      <c r="R793" s="6" t="s">
        <v>4252</v>
      </c>
      <c r="S793" s="16">
        <f t="shared" si="79"/>
        <v>25000</v>
      </c>
      <c r="T793" s="6" t="s">
        <v>400</v>
      </c>
      <c r="U793" s="6" t="s">
        <v>1450</v>
      </c>
      <c r="V793" s="6" t="s">
        <v>2800</v>
      </c>
      <c r="W793" s="18">
        <v>45634</v>
      </c>
      <c r="X793" s="78">
        <v>0.85</v>
      </c>
      <c r="Y793" s="6" t="s">
        <v>4253</v>
      </c>
      <c r="Z793" s="6" t="s">
        <v>4254</v>
      </c>
      <c r="AA793" s="6" t="s">
        <v>4255</v>
      </c>
      <c r="AB793" s="6">
        <v>962949495</v>
      </c>
      <c r="AC793" s="5">
        <f t="shared" si="83"/>
        <v>2</v>
      </c>
      <c r="AD793" s="17">
        <f t="shared" si="82"/>
        <v>25000</v>
      </c>
      <c r="AE793" s="6" t="s">
        <v>6</v>
      </c>
      <c r="AF793" s="17" t="str">
        <f t="shared" si="81"/>
        <v>NO APLICA</v>
      </c>
      <c r="AG793" s="6" t="s">
        <v>400</v>
      </c>
      <c r="AH793" s="39"/>
      <c r="AI793" s="22" t="s">
        <v>2894</v>
      </c>
      <c r="AJ793" s="174"/>
    </row>
    <row r="794" spans="1:36" ht="15.45" customHeight="1">
      <c r="A794" s="170">
        <v>57040</v>
      </c>
      <c r="B794" s="7" t="s">
        <v>345</v>
      </c>
      <c r="C794" s="4" t="s">
        <v>346</v>
      </c>
      <c r="D794" s="39" t="s">
        <v>4256</v>
      </c>
      <c r="E794" s="6" t="s">
        <v>3550</v>
      </c>
      <c r="F794" s="6" t="s">
        <v>4257</v>
      </c>
      <c r="G794" s="6">
        <v>961324021</v>
      </c>
      <c r="H794" s="18">
        <v>45633</v>
      </c>
      <c r="I794" s="21">
        <v>0.54374999999999996</v>
      </c>
      <c r="J794" s="6" t="s">
        <v>373</v>
      </c>
      <c r="K794" s="15">
        <v>1</v>
      </c>
      <c r="L794" s="6" t="s">
        <v>398</v>
      </c>
      <c r="M794" s="6" t="s">
        <v>6</v>
      </c>
      <c r="N794" s="6" t="b">
        <f t="shared" si="80"/>
        <v>0</v>
      </c>
      <c r="O794" s="6" t="s">
        <v>4258</v>
      </c>
      <c r="P794" s="6">
        <v>1229192</v>
      </c>
      <c r="Q794" s="6" t="s">
        <v>6</v>
      </c>
      <c r="R794" s="6" t="s">
        <v>4259</v>
      </c>
      <c r="S794" s="16">
        <f t="shared" si="79"/>
        <v>25000</v>
      </c>
      <c r="T794" s="6" t="s">
        <v>400</v>
      </c>
      <c r="U794" s="6" t="s">
        <v>940</v>
      </c>
      <c r="V794" s="6" t="s">
        <v>3821</v>
      </c>
      <c r="W794" s="18">
        <v>45634</v>
      </c>
      <c r="X794" s="78">
        <v>0.90347222222222223</v>
      </c>
      <c r="Y794" s="6" t="s">
        <v>4260</v>
      </c>
      <c r="Z794" s="6" t="s">
        <v>4261</v>
      </c>
      <c r="AA794" s="6" t="s">
        <v>4262</v>
      </c>
      <c r="AB794" s="6">
        <v>954812384</v>
      </c>
      <c r="AC794" s="5">
        <f t="shared" si="83"/>
        <v>2</v>
      </c>
      <c r="AD794" s="17">
        <f t="shared" si="82"/>
        <v>25000</v>
      </c>
      <c r="AE794" s="6" t="s">
        <v>6</v>
      </c>
      <c r="AF794" s="17" t="str">
        <f t="shared" si="81"/>
        <v>NO APLICA</v>
      </c>
      <c r="AG794" s="6" t="s">
        <v>400</v>
      </c>
      <c r="AH794" s="39"/>
      <c r="AI794" s="22" t="s">
        <v>3552</v>
      </c>
      <c r="AJ794" s="174"/>
    </row>
    <row r="795" spans="1:36" ht="15" customHeight="1">
      <c r="A795" s="170">
        <v>57041</v>
      </c>
      <c r="B795" s="8" t="s">
        <v>320</v>
      </c>
      <c r="C795" s="5" t="s">
        <v>321</v>
      </c>
      <c r="D795" s="39" t="s">
        <v>4263</v>
      </c>
      <c r="E795" s="6" t="s">
        <v>4264</v>
      </c>
      <c r="F795" s="6" t="s">
        <v>4265</v>
      </c>
      <c r="G795" s="6">
        <v>994479307</v>
      </c>
      <c r="H795" s="18">
        <v>45633</v>
      </c>
      <c r="I795" s="21">
        <v>0.54722222222222228</v>
      </c>
      <c r="J795" s="6" t="s">
        <v>373</v>
      </c>
      <c r="K795" s="15">
        <v>1</v>
      </c>
      <c r="L795" s="6" t="s">
        <v>398</v>
      </c>
      <c r="M795" s="6" t="s">
        <v>6</v>
      </c>
      <c r="N795" s="6" t="b">
        <f t="shared" si="80"/>
        <v>0</v>
      </c>
      <c r="O795" s="6" t="s">
        <v>4266</v>
      </c>
      <c r="P795" s="6">
        <v>308693</v>
      </c>
      <c r="Q795" s="6" t="s">
        <v>6</v>
      </c>
      <c r="R795" s="6" t="s">
        <v>4267</v>
      </c>
      <c r="S795" s="16">
        <f t="shared" si="79"/>
        <v>25000</v>
      </c>
      <c r="T795" s="6" t="s">
        <v>400</v>
      </c>
      <c r="U795" s="6" t="s">
        <v>759</v>
      </c>
      <c r="V795" s="6" t="s">
        <v>3817</v>
      </c>
      <c r="W795" s="18">
        <v>45637</v>
      </c>
      <c r="X795" s="78">
        <v>0.75763888888888886</v>
      </c>
      <c r="Y795" s="6" t="s">
        <v>3193</v>
      </c>
      <c r="Z795" s="6" t="s">
        <v>3194</v>
      </c>
      <c r="AA795" s="6" t="s">
        <v>2578</v>
      </c>
      <c r="AB795" s="6">
        <v>991266126</v>
      </c>
      <c r="AC795" s="5">
        <f t="shared" si="83"/>
        <v>5</v>
      </c>
      <c r="AD795" s="17">
        <f t="shared" si="82"/>
        <v>25000</v>
      </c>
      <c r="AE795" s="6" t="s">
        <v>6</v>
      </c>
      <c r="AF795" s="17" t="str">
        <f t="shared" si="81"/>
        <v>NO APLICA</v>
      </c>
      <c r="AG795" s="6" t="s">
        <v>400</v>
      </c>
      <c r="AH795" s="39"/>
      <c r="AI795" s="22" t="s">
        <v>558</v>
      </c>
      <c r="AJ795" s="174"/>
    </row>
    <row r="796" spans="1:36" ht="15.45" customHeight="1">
      <c r="A796" s="170">
        <v>57042</v>
      </c>
      <c r="B796" s="8" t="s">
        <v>320</v>
      </c>
      <c r="C796" s="5" t="s">
        <v>321</v>
      </c>
      <c r="D796" s="39" t="s">
        <v>548</v>
      </c>
      <c r="E796" s="6">
        <v>17669495</v>
      </c>
      <c r="F796" s="6" t="s">
        <v>549</v>
      </c>
      <c r="G796" s="6">
        <v>929902825</v>
      </c>
      <c r="H796" s="18">
        <v>45633</v>
      </c>
      <c r="I796" s="21">
        <v>0.55069444444444449</v>
      </c>
      <c r="J796" s="6" t="s">
        <v>373</v>
      </c>
      <c r="K796" s="15">
        <v>1</v>
      </c>
      <c r="L796" s="6" t="s">
        <v>398</v>
      </c>
      <c r="M796" s="6" t="s">
        <v>6</v>
      </c>
      <c r="N796" s="6" t="b">
        <f t="shared" si="80"/>
        <v>0</v>
      </c>
      <c r="O796" s="6" t="s">
        <v>4268</v>
      </c>
      <c r="P796" s="6">
        <v>308694</v>
      </c>
      <c r="Q796" s="6" t="s">
        <v>6</v>
      </c>
      <c r="R796" s="6" t="s">
        <v>4269</v>
      </c>
      <c r="S796" s="16">
        <f t="shared" si="79"/>
        <v>25000</v>
      </c>
      <c r="T796" s="6" t="s">
        <v>400</v>
      </c>
      <c r="U796" s="6" t="s">
        <v>759</v>
      </c>
      <c r="V796" s="6" t="s">
        <v>3145</v>
      </c>
      <c r="W796" s="18">
        <v>45638</v>
      </c>
      <c r="X796" s="78">
        <v>0.60902777777777772</v>
      </c>
      <c r="Y796" s="6" t="s">
        <v>3036</v>
      </c>
      <c r="Z796" s="6" t="s">
        <v>4270</v>
      </c>
      <c r="AA796" s="6" t="s">
        <v>655</v>
      </c>
      <c r="AB796" s="6">
        <v>956193777</v>
      </c>
      <c r="AC796" s="5">
        <f t="shared" si="83"/>
        <v>6</v>
      </c>
      <c r="AD796" s="17">
        <f t="shared" si="82"/>
        <v>27000</v>
      </c>
      <c r="AE796" s="6" t="s">
        <v>6</v>
      </c>
      <c r="AF796" s="17" t="str">
        <f t="shared" si="81"/>
        <v>NO APLICA</v>
      </c>
      <c r="AG796" s="6" t="s">
        <v>400</v>
      </c>
      <c r="AH796" s="39"/>
      <c r="AI796" s="22" t="s">
        <v>558</v>
      </c>
      <c r="AJ796" s="174"/>
    </row>
    <row r="797" spans="1:36" ht="15" customHeight="1">
      <c r="A797" s="170">
        <v>57043</v>
      </c>
      <c r="B797" s="39" t="s">
        <v>4210</v>
      </c>
      <c r="C797" s="4" t="s">
        <v>354</v>
      </c>
      <c r="D797" s="39" t="s">
        <v>4271</v>
      </c>
      <c r="E797" s="6" t="s">
        <v>3918</v>
      </c>
      <c r="F797" s="6" t="s">
        <v>3919</v>
      </c>
      <c r="G797" s="6">
        <v>933299215</v>
      </c>
      <c r="H797" s="18">
        <v>45633</v>
      </c>
      <c r="I797" s="21">
        <v>0.55277777777777781</v>
      </c>
      <c r="J797" s="6" t="s">
        <v>373</v>
      </c>
      <c r="K797" s="15">
        <v>1</v>
      </c>
      <c r="L797" s="6" t="s">
        <v>398</v>
      </c>
      <c r="M797" s="6" t="s">
        <v>6</v>
      </c>
      <c r="N797" s="6" t="b">
        <f t="shared" si="80"/>
        <v>0</v>
      </c>
      <c r="O797" s="6" t="s">
        <v>4272</v>
      </c>
      <c r="P797" s="6">
        <v>1229199</v>
      </c>
      <c r="Q797" s="6" t="s">
        <v>6</v>
      </c>
      <c r="R797" s="6" t="s">
        <v>4273</v>
      </c>
      <c r="S797" s="16">
        <f t="shared" si="79"/>
        <v>25000</v>
      </c>
      <c r="T797" s="6" t="s">
        <v>400</v>
      </c>
      <c r="U797" s="6" t="s">
        <v>1561</v>
      </c>
      <c r="V797" s="6" t="s">
        <v>3176</v>
      </c>
      <c r="W797" s="18">
        <v>45635</v>
      </c>
      <c r="X797" s="78">
        <v>0.95625000000000004</v>
      </c>
      <c r="Y797" s="6" t="s">
        <v>4274</v>
      </c>
      <c r="Z797" s="6" t="s">
        <v>4195</v>
      </c>
      <c r="AA797" s="6" t="s">
        <v>4196</v>
      </c>
      <c r="AB797" s="6">
        <v>996390712</v>
      </c>
      <c r="AC797" s="5">
        <f t="shared" si="83"/>
        <v>3</v>
      </c>
      <c r="AD797" s="17">
        <f t="shared" si="82"/>
        <v>25000</v>
      </c>
      <c r="AE797" s="6" t="s">
        <v>6</v>
      </c>
      <c r="AF797" s="17" t="str">
        <f t="shared" si="81"/>
        <v>NO APLICA</v>
      </c>
      <c r="AG797" s="6" t="s">
        <v>400</v>
      </c>
      <c r="AH797" s="39"/>
      <c r="AI797" s="22" t="s">
        <v>2894</v>
      </c>
      <c r="AJ797" s="174"/>
    </row>
    <row r="798" spans="1:36" ht="15" customHeight="1">
      <c r="A798" s="170">
        <v>57044</v>
      </c>
      <c r="B798" s="39" t="s">
        <v>4210</v>
      </c>
      <c r="C798" s="4" t="s">
        <v>354</v>
      </c>
      <c r="D798" s="24" t="s">
        <v>2818</v>
      </c>
      <c r="E798" s="6" t="s">
        <v>2819</v>
      </c>
      <c r="F798" s="6" t="s">
        <v>2820</v>
      </c>
      <c r="G798" s="6">
        <v>956422961</v>
      </c>
      <c r="H798" s="18">
        <v>45633</v>
      </c>
      <c r="I798" s="21">
        <v>0.55555555555555558</v>
      </c>
      <c r="J798" s="6" t="s">
        <v>373</v>
      </c>
      <c r="K798" s="15">
        <v>1</v>
      </c>
      <c r="L798" s="6" t="s">
        <v>398</v>
      </c>
      <c r="M798" s="6" t="s">
        <v>6</v>
      </c>
      <c r="N798" s="6" t="b">
        <f t="shared" si="80"/>
        <v>0</v>
      </c>
      <c r="O798" s="6" t="s">
        <v>4275</v>
      </c>
      <c r="P798" s="6">
        <v>1229203</v>
      </c>
      <c r="Q798" s="6" t="s">
        <v>6</v>
      </c>
      <c r="R798" s="6" t="s">
        <v>4276</v>
      </c>
      <c r="S798" s="16">
        <f t="shared" si="79"/>
        <v>25000</v>
      </c>
      <c r="T798" s="6" t="s">
        <v>400</v>
      </c>
      <c r="U798" s="6" t="s">
        <v>1561</v>
      </c>
      <c r="V798" s="6" t="s">
        <v>3682</v>
      </c>
      <c r="W798" s="18">
        <v>45635</v>
      </c>
      <c r="X798" s="78">
        <v>0.93194444444444446</v>
      </c>
      <c r="Y798" s="6" t="s">
        <v>3357</v>
      </c>
      <c r="Z798" s="6" t="s">
        <v>2997</v>
      </c>
      <c r="AA798" s="6" t="s">
        <v>3358</v>
      </c>
      <c r="AB798" s="6">
        <v>992272376</v>
      </c>
      <c r="AC798" s="5">
        <f t="shared" si="83"/>
        <v>3</v>
      </c>
      <c r="AD798" s="17">
        <f t="shared" si="82"/>
        <v>25000</v>
      </c>
      <c r="AE798" s="6" t="s">
        <v>6</v>
      </c>
      <c r="AF798" s="17" t="str">
        <f t="shared" si="81"/>
        <v>NO APLICA</v>
      </c>
      <c r="AG798" s="6" t="s">
        <v>400</v>
      </c>
      <c r="AH798" s="39"/>
      <c r="AI798" s="22" t="s">
        <v>2894</v>
      </c>
      <c r="AJ798" s="174"/>
    </row>
    <row r="799" spans="1:36" ht="15" customHeight="1">
      <c r="A799" s="170">
        <v>57045</v>
      </c>
      <c r="B799" s="39" t="s">
        <v>353</v>
      </c>
      <c r="C799" s="4" t="s">
        <v>354</v>
      </c>
      <c r="D799" s="24" t="s">
        <v>385</v>
      </c>
      <c r="E799" s="25" t="s">
        <v>818</v>
      </c>
      <c r="F799" s="24" t="s">
        <v>700</v>
      </c>
      <c r="G799" s="24">
        <v>947974081</v>
      </c>
      <c r="H799" s="18">
        <v>45633</v>
      </c>
      <c r="I799" s="21">
        <v>0.55763888888888891</v>
      </c>
      <c r="J799" s="6" t="s">
        <v>373</v>
      </c>
      <c r="K799" s="15">
        <v>1</v>
      </c>
      <c r="L799" s="6" t="s">
        <v>398</v>
      </c>
      <c r="M799" s="6" t="s">
        <v>6</v>
      </c>
      <c r="N799" s="6" t="b">
        <f t="shared" si="80"/>
        <v>0</v>
      </c>
      <c r="O799" s="6" t="s">
        <v>4277</v>
      </c>
      <c r="P799" s="6">
        <v>1229201</v>
      </c>
      <c r="Q799" s="6" t="s">
        <v>6</v>
      </c>
      <c r="R799" s="6" t="s">
        <v>4278</v>
      </c>
      <c r="S799" s="16">
        <f t="shared" si="79"/>
        <v>25000</v>
      </c>
      <c r="T799" s="6" t="s">
        <v>400</v>
      </c>
      <c r="U799" s="6" t="s">
        <v>1561</v>
      </c>
      <c r="V799" s="6" t="s">
        <v>2881</v>
      </c>
      <c r="W799" s="18">
        <v>45635</v>
      </c>
      <c r="X799" s="78">
        <v>0.89861111111111114</v>
      </c>
      <c r="Y799" s="6" t="s">
        <v>4253</v>
      </c>
      <c r="Z799" s="6" t="s">
        <v>4254</v>
      </c>
      <c r="AA799" s="6" t="s">
        <v>4255</v>
      </c>
      <c r="AB799" s="6">
        <v>962949495</v>
      </c>
      <c r="AC799" s="5">
        <f t="shared" si="83"/>
        <v>3</v>
      </c>
      <c r="AD799" s="17">
        <f t="shared" si="82"/>
        <v>25000</v>
      </c>
      <c r="AE799" s="6" t="s">
        <v>6</v>
      </c>
      <c r="AF799" s="17" t="str">
        <f t="shared" si="81"/>
        <v>NO APLICA</v>
      </c>
      <c r="AG799" s="6" t="s">
        <v>400</v>
      </c>
      <c r="AH799" s="39"/>
      <c r="AI799" s="22" t="s">
        <v>2894</v>
      </c>
      <c r="AJ799" s="174"/>
    </row>
    <row r="800" spans="1:36" ht="15.45" customHeight="1">
      <c r="A800" s="170">
        <v>57046</v>
      </c>
      <c r="B800" s="39" t="s">
        <v>2860</v>
      </c>
      <c r="C800" s="5" t="s">
        <v>202</v>
      </c>
      <c r="D800" s="24" t="s">
        <v>1713</v>
      </c>
      <c r="E800" s="6" t="s">
        <v>1714</v>
      </c>
      <c r="F800" s="6" t="s">
        <v>1715</v>
      </c>
      <c r="G800" s="6">
        <v>953992026</v>
      </c>
      <c r="H800" s="18">
        <v>45633</v>
      </c>
      <c r="I800" s="21">
        <v>0.56041666666666667</v>
      </c>
      <c r="J800" s="6" t="s">
        <v>373</v>
      </c>
      <c r="K800" s="15">
        <v>1</v>
      </c>
      <c r="L800" s="6" t="s">
        <v>398</v>
      </c>
      <c r="M800" s="6" t="s">
        <v>6</v>
      </c>
      <c r="N800" s="6" t="b">
        <f t="shared" si="80"/>
        <v>0</v>
      </c>
      <c r="O800" s="6" t="s">
        <v>4279</v>
      </c>
      <c r="P800" s="6">
        <v>21094858</v>
      </c>
      <c r="Q800" s="6" t="s">
        <v>6</v>
      </c>
      <c r="R800" s="6" t="s">
        <v>4280</v>
      </c>
      <c r="S800" s="16">
        <f t="shared" si="79"/>
        <v>25000</v>
      </c>
      <c r="T800" s="6" t="s">
        <v>400</v>
      </c>
      <c r="U800" s="6" t="s">
        <v>524</v>
      </c>
      <c r="V800" s="6" t="s">
        <v>2874</v>
      </c>
      <c r="W800" s="6"/>
      <c r="X800" s="78"/>
      <c r="Y800" s="6"/>
      <c r="Z800" s="6"/>
      <c r="AA800" s="6"/>
      <c r="AB800" s="6"/>
      <c r="AC800" s="6" t="str">
        <f t="shared" si="83"/>
        <v/>
      </c>
      <c r="AD800" s="23" t="str">
        <f t="shared" si="82"/>
        <v/>
      </c>
      <c r="AE800" s="23"/>
      <c r="AF800" s="17" t="str">
        <f t="shared" si="81"/>
        <v/>
      </c>
      <c r="AG800" s="6"/>
      <c r="AH800" s="39"/>
      <c r="AI800" s="22" t="s">
        <v>2868</v>
      </c>
      <c r="AJ800" s="174"/>
    </row>
    <row r="801" spans="1:37" ht="15.45" customHeight="1">
      <c r="A801" s="170">
        <v>57047</v>
      </c>
      <c r="B801" s="8" t="s">
        <v>320</v>
      </c>
      <c r="C801" s="5" t="s">
        <v>321</v>
      </c>
      <c r="D801" s="25" t="s">
        <v>2811</v>
      </c>
      <c r="E801" s="24" t="s">
        <v>709</v>
      </c>
      <c r="F801" s="24" t="s">
        <v>710</v>
      </c>
      <c r="G801" s="24">
        <v>987744411</v>
      </c>
      <c r="H801" s="18">
        <v>45633</v>
      </c>
      <c r="I801" s="21">
        <v>0.56319444444444444</v>
      </c>
      <c r="J801" s="6" t="s">
        <v>373</v>
      </c>
      <c r="K801" s="15">
        <v>1</v>
      </c>
      <c r="L801" s="6" t="s">
        <v>398</v>
      </c>
      <c r="M801" s="6" t="s">
        <v>6</v>
      </c>
      <c r="N801" s="6" t="b">
        <f t="shared" si="80"/>
        <v>0</v>
      </c>
      <c r="O801" s="6" t="s">
        <v>4281</v>
      </c>
      <c r="P801" s="6">
        <v>308699</v>
      </c>
      <c r="Q801" s="6" t="s">
        <v>6</v>
      </c>
      <c r="R801" s="6" t="s">
        <v>4282</v>
      </c>
      <c r="S801" s="16">
        <f t="shared" ref="S801:S821" si="84">IF(OR(H801&lt;=0, H801=""), "",
    IF(OR(J801="1X40 RF VACIO", J801="1X40 DRY VACIO"),
        IF(L801="CUSTODIA", 25000,
            IF(OR(L801="TRASPASO", L801="MOVIMIENTO"), 18000, "")
        ),
        IF(OR(J801="1X20 RF VACIO", J801="1X20 DRY VACIO", J801="ISOTANK"),
            IF(L801="CUSTODIA", 18000,
                IF(OR(L801="TRASPASO", L801="MOVIMIENTO"), 15000, "Error en tipo de acción")
            ),
            IF(AND(OR(J801="PALLET", J801="CAJON"), L801="CUSTODIA"),
                IF(M801="SI (XL)", 7000*K801,
                    IF(M801="SI (XXL)", 9000*K801,
                        IF(M801="SI (OTRO)", "", 5000*K801)
                    )
                ),
                IF(AND(OR(J801="PALLET", J801="CAJON"),OR(L801="TRASPASO", L801="MOVIMIENTO")),
                    IF(M801="SI (XL)", 5000*K801,
                        IF(M801="SI (XXL)", 7000*K801,
                            IF(M801="SI (OTRO)", "", 3500*K801)
                        )
                    ),
                    ""
                )
            )
        )
    )
)</f>
        <v>25000</v>
      </c>
      <c r="T801" s="6" t="s">
        <v>400</v>
      </c>
      <c r="U801" s="6" t="s">
        <v>1561</v>
      </c>
      <c r="V801" s="6" t="s">
        <v>3894</v>
      </c>
      <c r="W801" s="18">
        <v>45637</v>
      </c>
      <c r="X801" s="78">
        <v>0.90069444444444446</v>
      </c>
      <c r="Y801" s="6" t="s">
        <v>2040</v>
      </c>
      <c r="Z801" s="6" t="s">
        <v>642</v>
      </c>
      <c r="AA801" s="6" t="s">
        <v>643</v>
      </c>
      <c r="AB801" s="6">
        <v>997786062</v>
      </c>
      <c r="AC801" s="5">
        <f t="shared" si="83"/>
        <v>5</v>
      </c>
      <c r="AD801" s="17">
        <f t="shared" si="82"/>
        <v>25000</v>
      </c>
      <c r="AE801" s="6" t="s">
        <v>6</v>
      </c>
      <c r="AF801" s="17" t="str">
        <f t="shared" si="81"/>
        <v>NO APLICA</v>
      </c>
      <c r="AG801" s="6" t="s">
        <v>400</v>
      </c>
      <c r="AH801" s="39"/>
      <c r="AI801" s="22" t="s">
        <v>558</v>
      </c>
      <c r="AJ801" s="174"/>
    </row>
    <row r="802" spans="1:37" ht="15.45" customHeight="1">
      <c r="A802" s="170">
        <v>57048</v>
      </c>
      <c r="B802" s="39" t="s">
        <v>353</v>
      </c>
      <c r="C802" s="4" t="s">
        <v>354</v>
      </c>
      <c r="D802" s="39" t="s">
        <v>2935</v>
      </c>
      <c r="E802" s="6" t="s">
        <v>1120</v>
      </c>
      <c r="F802" s="6" t="s">
        <v>1121</v>
      </c>
      <c r="G802" s="6">
        <v>991545276</v>
      </c>
      <c r="H802" s="18">
        <v>45633</v>
      </c>
      <c r="I802" s="21">
        <v>0.56527777777777777</v>
      </c>
      <c r="J802" s="6" t="s">
        <v>373</v>
      </c>
      <c r="K802" s="15">
        <v>1</v>
      </c>
      <c r="L802" s="6" t="s">
        <v>398</v>
      </c>
      <c r="M802" s="6" t="s">
        <v>6</v>
      </c>
      <c r="N802" s="6" t="b">
        <f t="shared" si="80"/>
        <v>0</v>
      </c>
      <c r="O802" s="6" t="s">
        <v>4283</v>
      </c>
      <c r="P802" s="6">
        <v>1229210</v>
      </c>
      <c r="Q802" s="6" t="s">
        <v>6</v>
      </c>
      <c r="R802" s="6" t="s">
        <v>4284</v>
      </c>
      <c r="S802" s="16">
        <f t="shared" si="84"/>
        <v>25000</v>
      </c>
      <c r="T802" s="6" t="s">
        <v>400</v>
      </c>
      <c r="U802" s="6" t="s">
        <v>1561</v>
      </c>
      <c r="V802" s="6" t="s">
        <v>2796</v>
      </c>
      <c r="W802" s="18">
        <v>45636</v>
      </c>
      <c r="X802" s="78">
        <v>0.1701388888888889</v>
      </c>
      <c r="Y802" s="6" t="s">
        <v>3246</v>
      </c>
      <c r="Z802" s="6">
        <v>18953063</v>
      </c>
      <c r="AA802" s="6" t="s">
        <v>3247</v>
      </c>
      <c r="AB802" s="6">
        <v>921759764</v>
      </c>
      <c r="AC802" s="5">
        <f t="shared" si="83"/>
        <v>4</v>
      </c>
      <c r="AD802" s="17">
        <f t="shared" si="82"/>
        <v>25000</v>
      </c>
      <c r="AE802" s="6" t="s">
        <v>6</v>
      </c>
      <c r="AF802" s="17" t="str">
        <f t="shared" si="81"/>
        <v>NO APLICA</v>
      </c>
      <c r="AG802" s="6" t="s">
        <v>400</v>
      </c>
      <c r="AH802" s="39"/>
      <c r="AI802" s="22" t="s">
        <v>2894</v>
      </c>
      <c r="AJ802" s="174"/>
    </row>
    <row r="803" spans="1:37" ht="15.45" customHeight="1">
      <c r="A803" s="170">
        <v>57049</v>
      </c>
      <c r="B803" s="8" t="s">
        <v>320</v>
      </c>
      <c r="C803" s="5" t="s">
        <v>321</v>
      </c>
      <c r="D803" s="39" t="s">
        <v>4285</v>
      </c>
      <c r="E803" s="6" t="s">
        <v>2405</v>
      </c>
      <c r="F803" s="6" t="s">
        <v>2406</v>
      </c>
      <c r="G803" s="6">
        <v>942010990</v>
      </c>
      <c r="H803" s="18">
        <v>45633</v>
      </c>
      <c r="I803" s="21">
        <v>0.56736111111111109</v>
      </c>
      <c r="J803" s="6" t="s">
        <v>373</v>
      </c>
      <c r="K803" s="15">
        <v>1</v>
      </c>
      <c r="L803" s="6" t="s">
        <v>398</v>
      </c>
      <c r="M803" s="6" t="s">
        <v>6</v>
      </c>
      <c r="N803" s="6" t="b">
        <f t="shared" si="80"/>
        <v>0</v>
      </c>
      <c r="O803" s="6" t="s">
        <v>4286</v>
      </c>
      <c r="P803" s="6">
        <v>308700</v>
      </c>
      <c r="Q803" s="6" t="s">
        <v>6</v>
      </c>
      <c r="R803" s="6" t="s">
        <v>4287</v>
      </c>
      <c r="S803" s="16">
        <f t="shared" si="84"/>
        <v>25000</v>
      </c>
      <c r="T803" s="6" t="s">
        <v>400</v>
      </c>
      <c r="U803" s="6" t="s">
        <v>620</v>
      </c>
      <c r="V803" s="6" t="s">
        <v>2871</v>
      </c>
      <c r="W803" s="18">
        <v>45638</v>
      </c>
      <c r="X803" s="78">
        <v>0.54236111111111107</v>
      </c>
      <c r="Y803" s="6" t="s">
        <v>1979</v>
      </c>
      <c r="Z803" s="6" t="s">
        <v>1229</v>
      </c>
      <c r="AA803" s="6" t="s">
        <v>1980</v>
      </c>
      <c r="AB803" s="6">
        <v>973591252</v>
      </c>
      <c r="AC803" s="5">
        <f t="shared" si="83"/>
        <v>6</v>
      </c>
      <c r="AD803" s="17">
        <f t="shared" si="82"/>
        <v>27000</v>
      </c>
      <c r="AE803" s="6" t="s">
        <v>6</v>
      </c>
      <c r="AF803" s="17" t="str">
        <f t="shared" si="81"/>
        <v>NO APLICA</v>
      </c>
      <c r="AG803" s="6" t="s">
        <v>400</v>
      </c>
      <c r="AH803" s="39"/>
      <c r="AI803" s="22" t="s">
        <v>558</v>
      </c>
      <c r="AJ803" s="174"/>
    </row>
    <row r="804" spans="1:37" ht="15" customHeight="1">
      <c r="A804" s="170">
        <v>57050</v>
      </c>
      <c r="B804" s="39" t="s">
        <v>4288</v>
      </c>
      <c r="C804" s="6"/>
      <c r="D804" s="39" t="s">
        <v>4230</v>
      </c>
      <c r="E804" s="6" t="s">
        <v>4231</v>
      </c>
      <c r="F804" s="6" t="s">
        <v>4232</v>
      </c>
      <c r="G804" s="6">
        <v>930919471</v>
      </c>
      <c r="H804" s="18">
        <v>45633</v>
      </c>
      <c r="I804" s="21">
        <v>0.57013888888888886</v>
      </c>
      <c r="J804" s="6" t="s">
        <v>373</v>
      </c>
      <c r="K804" s="15">
        <v>1</v>
      </c>
      <c r="L804" s="6" t="s">
        <v>398</v>
      </c>
      <c r="M804" s="6" t="s">
        <v>6</v>
      </c>
      <c r="N804" s="6" t="b">
        <f t="shared" si="80"/>
        <v>0</v>
      </c>
      <c r="O804" s="6" t="s">
        <v>4289</v>
      </c>
      <c r="P804" s="6">
        <v>100812430</v>
      </c>
      <c r="Q804" s="6" t="s">
        <v>9</v>
      </c>
      <c r="R804" s="6" t="s">
        <v>4290</v>
      </c>
      <c r="S804" s="16">
        <f t="shared" si="84"/>
        <v>25000</v>
      </c>
      <c r="T804" s="6" t="s">
        <v>400</v>
      </c>
      <c r="U804" s="6" t="s">
        <v>610</v>
      </c>
      <c r="V804" s="6" t="s">
        <v>490</v>
      </c>
      <c r="W804" s="18">
        <v>45633</v>
      </c>
      <c r="X804" s="78">
        <v>0.58680555555555558</v>
      </c>
      <c r="Y804" s="6" t="s">
        <v>4291</v>
      </c>
      <c r="Z804" s="6" t="s">
        <v>4292</v>
      </c>
      <c r="AA804" s="6" t="s">
        <v>4293</v>
      </c>
      <c r="AB804" s="6">
        <v>968442511</v>
      </c>
      <c r="AC804" s="5">
        <f t="shared" si="83"/>
        <v>1</v>
      </c>
      <c r="AD804" s="17">
        <f t="shared" si="82"/>
        <v>25000</v>
      </c>
      <c r="AE804" s="6" t="s">
        <v>9</v>
      </c>
      <c r="AF804" s="17">
        <f t="shared" si="81"/>
        <v>29750</v>
      </c>
      <c r="AG804" s="6" t="s">
        <v>1874</v>
      </c>
      <c r="AH804" s="6" t="s">
        <v>4294</v>
      </c>
      <c r="AI804" s="22" t="s">
        <v>499</v>
      </c>
      <c r="AJ804" s="174"/>
    </row>
    <row r="805" spans="1:37" ht="15.45" customHeight="1">
      <c r="A805" s="170">
        <v>57051</v>
      </c>
      <c r="B805" s="8" t="s">
        <v>320</v>
      </c>
      <c r="C805" s="5" t="s">
        <v>321</v>
      </c>
      <c r="D805" s="39" t="s">
        <v>4226</v>
      </c>
      <c r="E805" s="6" t="s">
        <v>569</v>
      </c>
      <c r="F805" s="6" t="s">
        <v>570</v>
      </c>
      <c r="G805" s="6">
        <v>947401808</v>
      </c>
      <c r="H805" s="18">
        <v>45633</v>
      </c>
      <c r="I805" s="21">
        <v>0.57291666666666663</v>
      </c>
      <c r="J805" s="6" t="s">
        <v>373</v>
      </c>
      <c r="K805" s="15">
        <v>1</v>
      </c>
      <c r="L805" s="6" t="s">
        <v>398</v>
      </c>
      <c r="M805" s="6" t="s">
        <v>6</v>
      </c>
      <c r="N805" s="6" t="b">
        <f t="shared" si="80"/>
        <v>0</v>
      </c>
      <c r="O805" s="6" t="s">
        <v>4295</v>
      </c>
      <c r="P805" s="6">
        <v>308702</v>
      </c>
      <c r="Q805" s="6" t="s">
        <v>6</v>
      </c>
      <c r="R805" s="6" t="s">
        <v>4296</v>
      </c>
      <c r="S805" s="16">
        <f t="shared" si="84"/>
        <v>25000</v>
      </c>
      <c r="T805" s="6" t="s">
        <v>400</v>
      </c>
      <c r="U805" s="6" t="s">
        <v>620</v>
      </c>
      <c r="V805" s="6" t="s">
        <v>3005</v>
      </c>
      <c r="W805" s="18">
        <v>45637</v>
      </c>
      <c r="X805" s="78">
        <v>0.79166666666666663</v>
      </c>
      <c r="Y805" s="6" t="s">
        <v>2570</v>
      </c>
      <c r="Z805" s="6" t="s">
        <v>2983</v>
      </c>
      <c r="AA805" s="6" t="s">
        <v>2572</v>
      </c>
      <c r="AB805" s="6">
        <v>955224797</v>
      </c>
      <c r="AC805" s="5">
        <f t="shared" si="83"/>
        <v>5</v>
      </c>
      <c r="AD805" s="17">
        <f t="shared" si="82"/>
        <v>25000</v>
      </c>
      <c r="AE805" s="6" t="s">
        <v>6</v>
      </c>
      <c r="AF805" s="17" t="str">
        <f t="shared" si="81"/>
        <v>NO APLICA</v>
      </c>
      <c r="AG805" s="6" t="s">
        <v>400</v>
      </c>
      <c r="AH805" s="39"/>
      <c r="AI805" s="22" t="s">
        <v>558</v>
      </c>
      <c r="AJ805" s="174"/>
    </row>
    <row r="806" spans="1:37" ht="15" customHeight="1">
      <c r="A806" s="170">
        <v>57052</v>
      </c>
      <c r="B806" s="39" t="s">
        <v>4297</v>
      </c>
      <c r="C806" s="4" t="s">
        <v>275</v>
      </c>
      <c r="D806" s="24" t="s">
        <v>4298</v>
      </c>
      <c r="E806" s="24" t="s">
        <v>4299</v>
      </c>
      <c r="F806" s="26" t="s">
        <v>4300</v>
      </c>
      <c r="G806" s="24">
        <v>963409378</v>
      </c>
      <c r="H806" s="18">
        <v>45633</v>
      </c>
      <c r="I806" s="21">
        <v>0.60902777777777772</v>
      </c>
      <c r="J806" s="6" t="s">
        <v>373</v>
      </c>
      <c r="K806" s="15">
        <v>1</v>
      </c>
      <c r="L806" s="6" t="s">
        <v>398</v>
      </c>
      <c r="M806" s="6" t="s">
        <v>6</v>
      </c>
      <c r="N806" s="6" t="b">
        <f t="shared" si="80"/>
        <v>0</v>
      </c>
      <c r="O806" s="6" t="s">
        <v>4301</v>
      </c>
      <c r="P806" s="6">
        <v>3268457</v>
      </c>
      <c r="Q806" s="6" t="s">
        <v>6</v>
      </c>
      <c r="R806" s="6" t="s">
        <v>4302</v>
      </c>
      <c r="S806" s="16">
        <f t="shared" si="84"/>
        <v>25000</v>
      </c>
      <c r="T806" s="6" t="s">
        <v>400</v>
      </c>
      <c r="U806" s="6" t="s">
        <v>552</v>
      </c>
      <c r="V806" s="6" t="s">
        <v>4303</v>
      </c>
      <c r="W806" s="18">
        <v>45634</v>
      </c>
      <c r="X806" s="78">
        <v>0.56041666666666667</v>
      </c>
      <c r="Y806" s="6" t="s">
        <v>4304</v>
      </c>
      <c r="Z806" s="6" t="s">
        <v>4305</v>
      </c>
      <c r="AA806" s="6" t="s">
        <v>4306</v>
      </c>
      <c r="AB806" s="6">
        <v>997424959</v>
      </c>
      <c r="AC806" s="5">
        <f t="shared" si="83"/>
        <v>2</v>
      </c>
      <c r="AD806" s="17">
        <f t="shared" si="82"/>
        <v>25000</v>
      </c>
      <c r="AE806" s="6" t="s">
        <v>9</v>
      </c>
      <c r="AF806" s="17">
        <f t="shared" si="81"/>
        <v>29750</v>
      </c>
      <c r="AG806" s="6" t="s">
        <v>1874</v>
      </c>
      <c r="AH806" s="39" t="s">
        <v>4307</v>
      </c>
      <c r="AI806" s="22" t="s">
        <v>3841</v>
      </c>
      <c r="AJ806" s="174" t="s">
        <v>4308</v>
      </c>
      <c r="AK806" s="214" t="s">
        <v>4309</v>
      </c>
    </row>
    <row r="807" spans="1:37" ht="15.45" customHeight="1">
      <c r="A807" s="170">
        <v>57053</v>
      </c>
      <c r="B807" s="39" t="s">
        <v>4229</v>
      </c>
      <c r="C807" s="6"/>
      <c r="D807" s="39" t="s">
        <v>3113</v>
      </c>
      <c r="E807" s="6" t="s">
        <v>636</v>
      </c>
      <c r="F807" s="6" t="s">
        <v>637</v>
      </c>
      <c r="G807" s="6">
        <v>988364635</v>
      </c>
      <c r="H807" s="18">
        <v>45633</v>
      </c>
      <c r="I807" s="21">
        <v>0.61111111111111116</v>
      </c>
      <c r="J807" s="6" t="s">
        <v>373</v>
      </c>
      <c r="K807" s="15">
        <v>1</v>
      </c>
      <c r="L807" s="6" t="s">
        <v>398</v>
      </c>
      <c r="M807" s="6" t="s">
        <v>6</v>
      </c>
      <c r="N807" s="6" t="b">
        <f t="shared" si="80"/>
        <v>0</v>
      </c>
      <c r="O807" s="6" t="s">
        <v>4310</v>
      </c>
      <c r="P807" s="6">
        <v>3268466</v>
      </c>
      <c r="Q807" s="6" t="s">
        <v>6</v>
      </c>
      <c r="R807" s="6" t="s">
        <v>4311</v>
      </c>
      <c r="S807" s="16">
        <f t="shared" si="84"/>
        <v>25000</v>
      </c>
      <c r="T807" s="6" t="s">
        <v>400</v>
      </c>
      <c r="U807" s="6" t="s">
        <v>1450</v>
      </c>
      <c r="V807" s="6" t="s">
        <v>3153</v>
      </c>
      <c r="W807" s="18">
        <v>45634</v>
      </c>
      <c r="X807" s="78">
        <v>0.31736111111111109</v>
      </c>
      <c r="Y807" s="6" t="s">
        <v>4312</v>
      </c>
      <c r="Z807" s="6" t="s">
        <v>3632</v>
      </c>
      <c r="AA807" s="6" t="s">
        <v>4313</v>
      </c>
      <c r="AB807" s="6">
        <v>987692415</v>
      </c>
      <c r="AC807" s="5">
        <f t="shared" si="83"/>
        <v>2</v>
      </c>
      <c r="AD807" s="17">
        <f t="shared" si="82"/>
        <v>25000</v>
      </c>
      <c r="AE807" s="6" t="s">
        <v>6</v>
      </c>
      <c r="AF807" s="17" t="str">
        <f t="shared" si="81"/>
        <v>NO APLICA</v>
      </c>
      <c r="AG807" s="6" t="s">
        <v>1874</v>
      </c>
      <c r="AH807" s="34" t="s">
        <v>4314</v>
      </c>
      <c r="AI807" s="22" t="s">
        <v>499</v>
      </c>
      <c r="AJ807" s="174"/>
    </row>
    <row r="808" spans="1:37" ht="15.45" customHeight="1">
      <c r="A808" s="170">
        <v>57054</v>
      </c>
      <c r="B808" s="39" t="s">
        <v>353</v>
      </c>
      <c r="C808" s="4" t="s">
        <v>354</v>
      </c>
      <c r="D808" s="39" t="s">
        <v>2105</v>
      </c>
      <c r="E808" s="6" t="s">
        <v>2106</v>
      </c>
      <c r="F808" s="6" t="s">
        <v>2107</v>
      </c>
      <c r="G808" s="6">
        <v>975918406</v>
      </c>
      <c r="H808" s="18">
        <v>45633</v>
      </c>
      <c r="I808" s="21">
        <v>0.6118055555555556</v>
      </c>
      <c r="J808" s="6" t="s">
        <v>373</v>
      </c>
      <c r="K808" s="15">
        <v>1</v>
      </c>
      <c r="L808" s="6" t="s">
        <v>398</v>
      </c>
      <c r="M808" s="6" t="s">
        <v>6</v>
      </c>
      <c r="N808" s="6" t="b">
        <f t="shared" si="80"/>
        <v>0</v>
      </c>
      <c r="O808" s="6" t="s">
        <v>4315</v>
      </c>
      <c r="P808" s="6">
        <v>3268468</v>
      </c>
      <c r="Q808" s="6" t="s">
        <v>6</v>
      </c>
      <c r="R808" s="6" t="s">
        <v>4316</v>
      </c>
      <c r="S808" s="16">
        <f t="shared" si="84"/>
        <v>25000</v>
      </c>
      <c r="T808" s="6" t="s">
        <v>400</v>
      </c>
      <c r="U808" s="6" t="s">
        <v>552</v>
      </c>
      <c r="V808" s="6" t="s">
        <v>2900</v>
      </c>
      <c r="W808" s="18">
        <v>45635</v>
      </c>
      <c r="X808" s="78">
        <v>0.51388888888888884</v>
      </c>
      <c r="Y808" s="6" t="s">
        <v>4317</v>
      </c>
      <c r="Z808" s="6" t="s">
        <v>4318</v>
      </c>
      <c r="AA808" s="6" t="s">
        <v>4319</v>
      </c>
      <c r="AB808" s="6">
        <v>941530955</v>
      </c>
      <c r="AC808" s="5">
        <f t="shared" si="83"/>
        <v>3</v>
      </c>
      <c r="AD808" s="17">
        <f t="shared" si="82"/>
        <v>25000</v>
      </c>
      <c r="AE808" s="6" t="s">
        <v>6</v>
      </c>
      <c r="AF808" s="17" t="str">
        <f t="shared" si="81"/>
        <v>NO APLICA</v>
      </c>
      <c r="AG808" s="6" t="s">
        <v>400</v>
      </c>
      <c r="AH808" s="39"/>
      <c r="AI808" s="22" t="s">
        <v>2894</v>
      </c>
      <c r="AJ808" s="174"/>
    </row>
    <row r="809" spans="1:37" ht="15.45" customHeight="1">
      <c r="A809" s="170">
        <v>57055</v>
      </c>
      <c r="B809" s="39" t="s">
        <v>339</v>
      </c>
      <c r="C809" s="4" t="s">
        <v>340</v>
      </c>
      <c r="D809" s="39" t="s">
        <v>1031</v>
      </c>
      <c r="E809" s="6" t="s">
        <v>1032</v>
      </c>
      <c r="F809" s="6" t="s">
        <v>1033</v>
      </c>
      <c r="G809" s="6">
        <v>973592337</v>
      </c>
      <c r="H809" s="18">
        <v>45633</v>
      </c>
      <c r="I809" s="21">
        <v>0.62986111111111109</v>
      </c>
      <c r="J809" s="6" t="s">
        <v>373</v>
      </c>
      <c r="K809" s="15">
        <v>1</v>
      </c>
      <c r="L809" s="6" t="s">
        <v>398</v>
      </c>
      <c r="M809" s="6" t="s">
        <v>6</v>
      </c>
      <c r="N809" s="6" t="b">
        <f t="shared" si="80"/>
        <v>0</v>
      </c>
      <c r="O809" s="6" t="s">
        <v>4320</v>
      </c>
      <c r="P809" s="6">
        <v>3268493</v>
      </c>
      <c r="Q809" s="6" t="s">
        <v>9</v>
      </c>
      <c r="R809" s="6" t="s">
        <v>4321</v>
      </c>
      <c r="S809" s="16">
        <f t="shared" si="84"/>
        <v>25000</v>
      </c>
      <c r="T809" s="6" t="s">
        <v>400</v>
      </c>
      <c r="U809" s="6" t="s">
        <v>620</v>
      </c>
      <c r="V809" s="6" t="s">
        <v>2863</v>
      </c>
      <c r="W809" s="18">
        <v>45639</v>
      </c>
      <c r="X809" s="78">
        <v>0.4236111111111111</v>
      </c>
      <c r="Y809" s="6" t="s">
        <v>948</v>
      </c>
      <c r="Z809" s="6" t="s">
        <v>949</v>
      </c>
      <c r="AA809" s="6" t="s">
        <v>950</v>
      </c>
      <c r="AB809" s="6">
        <v>978971557</v>
      </c>
      <c r="AC809" s="39">
        <f t="shared" si="83"/>
        <v>7</v>
      </c>
      <c r="AD809" s="17">
        <f t="shared" si="82"/>
        <v>29000</v>
      </c>
      <c r="AE809" s="6" t="s">
        <v>6</v>
      </c>
      <c r="AF809" s="17" t="str">
        <f t="shared" si="81"/>
        <v>NO APLICA</v>
      </c>
      <c r="AG809" s="6" t="s">
        <v>400</v>
      </c>
      <c r="AH809" s="39"/>
      <c r="AI809" s="22" t="s">
        <v>2797</v>
      </c>
      <c r="AJ809" s="174"/>
    </row>
    <row r="810" spans="1:37" ht="15" customHeight="1">
      <c r="A810" s="170">
        <v>57056</v>
      </c>
      <c r="B810" s="39" t="s">
        <v>339</v>
      </c>
      <c r="C810" s="4" t="s">
        <v>340</v>
      </c>
      <c r="D810" s="39" t="s">
        <v>4271</v>
      </c>
      <c r="E810" s="6" t="s">
        <v>3918</v>
      </c>
      <c r="F810" s="6" t="s">
        <v>3919</v>
      </c>
      <c r="G810" s="6">
        <v>933299215</v>
      </c>
      <c r="H810" s="18">
        <v>45633</v>
      </c>
      <c r="I810" s="21">
        <v>0.64375000000000004</v>
      </c>
      <c r="J810" s="6" t="s">
        <v>373</v>
      </c>
      <c r="K810" s="15">
        <v>1</v>
      </c>
      <c r="L810" s="6" t="s">
        <v>398</v>
      </c>
      <c r="M810" s="6" t="s">
        <v>6</v>
      </c>
      <c r="N810" s="6" t="b">
        <f t="shared" si="80"/>
        <v>0</v>
      </c>
      <c r="O810" s="6" t="s">
        <v>4322</v>
      </c>
      <c r="P810" s="6">
        <v>3268521</v>
      </c>
      <c r="Q810" s="6" t="s">
        <v>6</v>
      </c>
      <c r="R810" s="6" t="s">
        <v>4323</v>
      </c>
      <c r="S810" s="16">
        <f t="shared" si="84"/>
        <v>25000</v>
      </c>
      <c r="T810" s="6" t="s">
        <v>400</v>
      </c>
      <c r="U810" s="6" t="s">
        <v>2412</v>
      </c>
      <c r="V810" s="6" t="s">
        <v>3039</v>
      </c>
      <c r="W810" s="18">
        <v>45635</v>
      </c>
      <c r="X810" s="78">
        <v>0.84027777777777779</v>
      </c>
      <c r="Y810" s="6" t="s">
        <v>932</v>
      </c>
      <c r="Z810" s="6" t="s">
        <v>933</v>
      </c>
      <c r="AA810" s="6" t="s">
        <v>934</v>
      </c>
      <c r="AB810" s="6">
        <v>971384780</v>
      </c>
      <c r="AC810" s="5">
        <f t="shared" si="83"/>
        <v>3</v>
      </c>
      <c r="AD810" s="17">
        <f t="shared" si="82"/>
        <v>25000</v>
      </c>
      <c r="AE810" s="6" t="s">
        <v>6</v>
      </c>
      <c r="AF810" s="17" t="str">
        <f t="shared" si="81"/>
        <v>NO APLICA</v>
      </c>
      <c r="AG810" s="6" t="s">
        <v>400</v>
      </c>
      <c r="AH810" s="39"/>
      <c r="AI810" s="22" t="s">
        <v>2797</v>
      </c>
      <c r="AJ810" s="174"/>
    </row>
    <row r="811" spans="1:37" ht="15.45" customHeight="1">
      <c r="A811" s="170">
        <v>57057</v>
      </c>
      <c r="B811" s="39" t="s">
        <v>353</v>
      </c>
      <c r="C811" s="4" t="s">
        <v>354</v>
      </c>
      <c r="D811" s="24" t="s">
        <v>385</v>
      </c>
      <c r="E811" s="25" t="s">
        <v>818</v>
      </c>
      <c r="F811" s="24" t="s">
        <v>700</v>
      </c>
      <c r="G811" s="24">
        <v>947974081</v>
      </c>
      <c r="H811" s="18">
        <v>45633</v>
      </c>
      <c r="I811" s="21">
        <v>0.64583333333333337</v>
      </c>
      <c r="J811" s="6" t="s">
        <v>373</v>
      </c>
      <c r="K811" s="15">
        <v>1</v>
      </c>
      <c r="L811" s="6" t="s">
        <v>398</v>
      </c>
      <c r="M811" s="6" t="s">
        <v>6</v>
      </c>
      <c r="N811" s="6" t="b">
        <f t="shared" si="80"/>
        <v>0</v>
      </c>
      <c r="O811" s="6" t="s">
        <v>4324</v>
      </c>
      <c r="P811" s="6">
        <v>3268536</v>
      </c>
      <c r="Q811" s="6" t="s">
        <v>6</v>
      </c>
      <c r="R811" s="6" t="s">
        <v>4325</v>
      </c>
      <c r="S811" s="16">
        <f t="shared" si="84"/>
        <v>25000</v>
      </c>
      <c r="T811" s="6" t="s">
        <v>400</v>
      </c>
      <c r="U811" s="6" t="s">
        <v>732</v>
      </c>
      <c r="V811" s="6" t="s">
        <v>2830</v>
      </c>
      <c r="W811" s="18">
        <v>45635</v>
      </c>
      <c r="X811" s="78">
        <v>0.60069444444444442</v>
      </c>
      <c r="Y811" s="6" t="s">
        <v>155</v>
      </c>
      <c r="Z811" s="6" t="s">
        <v>2120</v>
      </c>
      <c r="AA811" s="6" t="s">
        <v>2121</v>
      </c>
      <c r="AB811" s="6">
        <v>992757395</v>
      </c>
      <c r="AC811" s="5">
        <f t="shared" si="83"/>
        <v>3</v>
      </c>
      <c r="AD811" s="17">
        <f t="shared" si="82"/>
        <v>25000</v>
      </c>
      <c r="AE811" s="6" t="s">
        <v>6</v>
      </c>
      <c r="AF811" s="17" t="str">
        <f t="shared" si="81"/>
        <v>NO APLICA</v>
      </c>
      <c r="AG811" s="6" t="s">
        <v>400</v>
      </c>
      <c r="AH811" s="39"/>
      <c r="AI811" s="22" t="s">
        <v>2894</v>
      </c>
      <c r="AJ811" s="174"/>
    </row>
    <row r="812" spans="1:37" ht="15.45" customHeight="1">
      <c r="A812" s="170">
        <v>57058</v>
      </c>
      <c r="B812" s="39" t="s">
        <v>4210</v>
      </c>
      <c r="C812" s="4" t="s">
        <v>354</v>
      </c>
      <c r="D812" s="39" t="s">
        <v>3477</v>
      </c>
      <c r="E812" s="6" t="s">
        <v>2167</v>
      </c>
      <c r="F812" s="6" t="s">
        <v>2168</v>
      </c>
      <c r="G812" s="6">
        <v>989733865</v>
      </c>
      <c r="H812" s="18">
        <v>45633</v>
      </c>
      <c r="I812" s="21">
        <v>0.6479166666666667</v>
      </c>
      <c r="J812" s="6" t="s">
        <v>373</v>
      </c>
      <c r="K812" s="15">
        <v>1</v>
      </c>
      <c r="L812" s="6" t="s">
        <v>398</v>
      </c>
      <c r="M812" s="6" t="s">
        <v>6</v>
      </c>
      <c r="N812" s="6" t="b">
        <f t="shared" si="80"/>
        <v>0</v>
      </c>
      <c r="O812" s="6" t="s">
        <v>4326</v>
      </c>
      <c r="P812" s="6">
        <v>3268535</v>
      </c>
      <c r="Q812" s="6" t="s">
        <v>6</v>
      </c>
      <c r="R812" s="6" t="s">
        <v>4327</v>
      </c>
      <c r="S812" s="16">
        <f t="shared" si="84"/>
        <v>25000</v>
      </c>
      <c r="T812" s="6" t="s">
        <v>400</v>
      </c>
      <c r="U812" s="6" t="s">
        <v>732</v>
      </c>
      <c r="V812" s="6" t="s">
        <v>3123</v>
      </c>
      <c r="W812" s="18">
        <v>45639</v>
      </c>
      <c r="X812" s="78">
        <v>0.78333333333333333</v>
      </c>
      <c r="Y812" s="6" t="s">
        <v>2895</v>
      </c>
      <c r="Z812" s="6" t="s">
        <v>4328</v>
      </c>
      <c r="AA812" s="6" t="s">
        <v>2897</v>
      </c>
      <c r="AB812" s="6">
        <v>940942296</v>
      </c>
      <c r="AC812" s="5">
        <f t="shared" si="83"/>
        <v>7</v>
      </c>
      <c r="AD812" s="17">
        <f t="shared" si="82"/>
        <v>29000</v>
      </c>
      <c r="AE812" s="6" t="s">
        <v>6</v>
      </c>
      <c r="AF812" s="17" t="str">
        <f t="shared" si="81"/>
        <v>NO APLICA</v>
      </c>
      <c r="AG812" s="6" t="s">
        <v>400</v>
      </c>
      <c r="AH812" s="39"/>
      <c r="AI812" s="22" t="s">
        <v>2894</v>
      </c>
      <c r="AJ812" s="174"/>
    </row>
    <row r="813" spans="1:37" ht="15.45" customHeight="1">
      <c r="A813" s="170">
        <v>57059</v>
      </c>
      <c r="B813" s="39" t="s">
        <v>4210</v>
      </c>
      <c r="C813" s="4" t="s">
        <v>354</v>
      </c>
      <c r="D813" s="24" t="s">
        <v>2818</v>
      </c>
      <c r="E813" s="6" t="s">
        <v>2819</v>
      </c>
      <c r="F813" s="6" t="s">
        <v>2820</v>
      </c>
      <c r="G813" s="6">
        <v>956422961</v>
      </c>
      <c r="H813" s="18">
        <v>45633</v>
      </c>
      <c r="I813" s="21">
        <v>0.64930555555555558</v>
      </c>
      <c r="J813" s="6" t="s">
        <v>373</v>
      </c>
      <c r="K813" s="15">
        <v>1</v>
      </c>
      <c r="L813" s="6" t="s">
        <v>398</v>
      </c>
      <c r="M813" s="6" t="s">
        <v>6</v>
      </c>
      <c r="N813" s="6" t="b">
        <f t="shared" si="80"/>
        <v>0</v>
      </c>
      <c r="O813" s="6" t="s">
        <v>4329</v>
      </c>
      <c r="P813" s="6">
        <v>3268538</v>
      </c>
      <c r="Q813" s="6" t="s">
        <v>6</v>
      </c>
      <c r="R813" s="6" t="s">
        <v>4330</v>
      </c>
      <c r="S813" s="16">
        <f t="shared" si="84"/>
        <v>25000</v>
      </c>
      <c r="T813" s="6" t="s">
        <v>400</v>
      </c>
      <c r="U813" s="6" t="s">
        <v>732</v>
      </c>
      <c r="V813" s="6" t="s">
        <v>3238</v>
      </c>
      <c r="W813" s="18">
        <v>45639</v>
      </c>
      <c r="X813" s="78">
        <v>0.7631944444444444</v>
      </c>
      <c r="Y813" s="6" t="s">
        <v>3357</v>
      </c>
      <c r="Z813" s="6" t="s">
        <v>4331</v>
      </c>
      <c r="AA813" s="6" t="s">
        <v>3358</v>
      </c>
      <c r="AB813" s="6">
        <v>992272376</v>
      </c>
      <c r="AC813" s="5">
        <f t="shared" si="83"/>
        <v>7</v>
      </c>
      <c r="AD813" s="17">
        <f t="shared" si="82"/>
        <v>29000</v>
      </c>
      <c r="AE813" s="6" t="s">
        <v>6</v>
      </c>
      <c r="AF813" s="17" t="str">
        <f t="shared" si="81"/>
        <v>NO APLICA</v>
      </c>
      <c r="AG813" s="6" t="s">
        <v>400</v>
      </c>
      <c r="AH813" s="39"/>
      <c r="AI813" s="22" t="s">
        <v>2894</v>
      </c>
      <c r="AJ813" s="174"/>
    </row>
    <row r="814" spans="1:37" ht="15" customHeight="1">
      <c r="A814" s="170">
        <v>57060</v>
      </c>
      <c r="B814" s="39" t="s">
        <v>4297</v>
      </c>
      <c r="C814" s="4" t="s">
        <v>275</v>
      </c>
      <c r="D814" s="39" t="s">
        <v>2681</v>
      </c>
      <c r="E814" s="6" t="s">
        <v>2682</v>
      </c>
      <c r="F814" s="6" t="s">
        <v>2683</v>
      </c>
      <c r="G814" s="6">
        <v>942210321</v>
      </c>
      <c r="H814" s="18">
        <v>45633</v>
      </c>
      <c r="I814" s="21">
        <v>0.67222222222222228</v>
      </c>
      <c r="J814" s="6" t="s">
        <v>373</v>
      </c>
      <c r="K814" s="15">
        <v>1</v>
      </c>
      <c r="L814" s="6" t="s">
        <v>398</v>
      </c>
      <c r="M814" s="6" t="s">
        <v>6</v>
      </c>
      <c r="N814" s="6" t="b">
        <f t="shared" si="80"/>
        <v>0</v>
      </c>
      <c r="O814" s="6" t="s">
        <v>4332</v>
      </c>
      <c r="P814" s="6">
        <v>100812540</v>
      </c>
      <c r="Q814" s="6" t="s">
        <v>6</v>
      </c>
      <c r="R814" s="6" t="s">
        <v>4333</v>
      </c>
      <c r="S814" s="16">
        <f t="shared" si="84"/>
        <v>25000</v>
      </c>
      <c r="T814" s="6" t="s">
        <v>400</v>
      </c>
      <c r="U814" s="6" t="s">
        <v>940</v>
      </c>
      <c r="V814" s="6" t="s">
        <v>2965</v>
      </c>
      <c r="W814" s="18">
        <v>45634</v>
      </c>
      <c r="X814" s="78">
        <v>0.9</v>
      </c>
      <c r="Y814" s="6" t="s">
        <v>4334</v>
      </c>
      <c r="Z814" s="6" t="s">
        <v>4335</v>
      </c>
      <c r="AA814" s="6" t="s">
        <v>4336</v>
      </c>
      <c r="AB814" s="6">
        <v>983426811</v>
      </c>
      <c r="AC814" s="5">
        <f t="shared" si="83"/>
        <v>2</v>
      </c>
      <c r="AD814" s="17">
        <f t="shared" si="82"/>
        <v>25000</v>
      </c>
      <c r="AE814" s="6" t="s">
        <v>9</v>
      </c>
      <c r="AF814" s="17">
        <f t="shared" si="81"/>
        <v>29750</v>
      </c>
      <c r="AG814" s="6" t="s">
        <v>1874</v>
      </c>
      <c r="AH814" s="39" t="s">
        <v>4337</v>
      </c>
      <c r="AI814" s="22" t="s">
        <v>3841</v>
      </c>
      <c r="AJ814" s="174"/>
    </row>
    <row r="815" spans="1:37" ht="15.45" customHeight="1">
      <c r="A815" s="170">
        <v>57061</v>
      </c>
      <c r="B815" s="39" t="s">
        <v>4229</v>
      </c>
      <c r="C815" s="6"/>
      <c r="D815" s="39" t="s">
        <v>3367</v>
      </c>
      <c r="E815" s="6" t="s">
        <v>3368</v>
      </c>
      <c r="F815" s="6" t="s">
        <v>3805</v>
      </c>
      <c r="G815" s="6">
        <v>937300568</v>
      </c>
      <c r="H815" s="18">
        <v>45633</v>
      </c>
      <c r="I815" s="21">
        <v>0.67708333333333337</v>
      </c>
      <c r="J815" s="6" t="s">
        <v>373</v>
      </c>
      <c r="K815" s="15">
        <v>1</v>
      </c>
      <c r="L815" s="6" t="s">
        <v>398</v>
      </c>
      <c r="M815" s="6" t="s">
        <v>6</v>
      </c>
      <c r="N815" s="6" t="b">
        <f t="shared" si="80"/>
        <v>0</v>
      </c>
      <c r="O815" s="6" t="s">
        <v>4338</v>
      </c>
      <c r="P815" s="6">
        <v>100812555</v>
      </c>
      <c r="Q815" s="6" t="s">
        <v>9</v>
      </c>
      <c r="R815" s="6" t="s">
        <v>4339</v>
      </c>
      <c r="S815" s="16">
        <f t="shared" si="84"/>
        <v>25000</v>
      </c>
      <c r="T815" s="6" t="s">
        <v>400</v>
      </c>
      <c r="U815" s="6" t="s">
        <v>940</v>
      </c>
      <c r="V815" s="6" t="s">
        <v>3682</v>
      </c>
      <c r="W815" s="18">
        <v>45634</v>
      </c>
      <c r="X815" s="78">
        <v>0.94305555555555554</v>
      </c>
      <c r="Y815" s="6" t="s">
        <v>4340</v>
      </c>
      <c r="Z815" s="6" t="s">
        <v>4341</v>
      </c>
      <c r="AA815" s="6" t="s">
        <v>4342</v>
      </c>
      <c r="AB815" s="6">
        <v>973703829</v>
      </c>
      <c r="AC815" s="5">
        <f t="shared" si="83"/>
        <v>2</v>
      </c>
      <c r="AD815" s="17">
        <f t="shared" si="82"/>
        <v>25000</v>
      </c>
      <c r="AE815" s="6" t="s">
        <v>6</v>
      </c>
      <c r="AF815" s="17" t="str">
        <f t="shared" si="81"/>
        <v>NO APLICA</v>
      </c>
      <c r="AG815" s="6" t="s">
        <v>1874</v>
      </c>
      <c r="AH815" s="39" t="s">
        <v>4343</v>
      </c>
      <c r="AI815" s="22" t="s">
        <v>499</v>
      </c>
      <c r="AJ815" s="174"/>
    </row>
    <row r="816" spans="1:37" ht="15.45" customHeight="1">
      <c r="A816" s="170">
        <v>57062</v>
      </c>
      <c r="B816" s="39" t="s">
        <v>353</v>
      </c>
      <c r="C816" s="4" t="s">
        <v>354</v>
      </c>
      <c r="D816" s="24" t="s">
        <v>385</v>
      </c>
      <c r="E816" s="25" t="s">
        <v>818</v>
      </c>
      <c r="F816" s="24" t="s">
        <v>700</v>
      </c>
      <c r="G816" s="24">
        <v>947974081</v>
      </c>
      <c r="H816" s="18">
        <v>45633</v>
      </c>
      <c r="I816" s="21">
        <v>0.6875</v>
      </c>
      <c r="J816" s="6" t="s">
        <v>373</v>
      </c>
      <c r="K816" s="15">
        <v>1</v>
      </c>
      <c r="L816" s="6" t="s">
        <v>398</v>
      </c>
      <c r="M816" s="6" t="s">
        <v>6</v>
      </c>
      <c r="N816" s="6" t="b">
        <f t="shared" si="80"/>
        <v>0</v>
      </c>
      <c r="O816" s="6" t="s">
        <v>4344</v>
      </c>
      <c r="P816" s="6">
        <v>1229238</v>
      </c>
      <c r="Q816" s="6" t="s">
        <v>6</v>
      </c>
      <c r="R816" s="6" t="s">
        <v>4345</v>
      </c>
      <c r="S816" s="16">
        <f t="shared" si="84"/>
        <v>25000</v>
      </c>
      <c r="T816" s="6" t="s">
        <v>400</v>
      </c>
      <c r="U816" s="6" t="s">
        <v>1561</v>
      </c>
      <c r="V816" s="6" t="s">
        <v>3062</v>
      </c>
      <c r="W816" s="18">
        <v>45636</v>
      </c>
      <c r="X816" s="78">
        <v>0.11319444444444444</v>
      </c>
      <c r="Y816" s="6" t="s">
        <v>4346</v>
      </c>
      <c r="Z816" s="6" t="s">
        <v>4347</v>
      </c>
      <c r="AA816" s="6" t="s">
        <v>4348</v>
      </c>
      <c r="AB816" s="6">
        <v>99256339</v>
      </c>
      <c r="AC816" s="5">
        <f t="shared" si="83"/>
        <v>4</v>
      </c>
      <c r="AD816" s="17">
        <f t="shared" si="82"/>
        <v>25000</v>
      </c>
      <c r="AE816" s="6" t="s">
        <v>6</v>
      </c>
      <c r="AF816" s="17" t="str">
        <f t="shared" si="81"/>
        <v>NO APLICA</v>
      </c>
      <c r="AG816" s="6" t="s">
        <v>400</v>
      </c>
      <c r="AH816" s="39"/>
      <c r="AI816" s="22" t="s">
        <v>2894</v>
      </c>
      <c r="AJ816" s="174"/>
    </row>
    <row r="817" spans="1:36" ht="15.45" customHeight="1">
      <c r="A817" s="170">
        <v>57063</v>
      </c>
      <c r="B817" s="39" t="s">
        <v>339</v>
      </c>
      <c r="C817" s="4" t="s">
        <v>340</v>
      </c>
      <c r="D817" s="39" t="s">
        <v>1031</v>
      </c>
      <c r="E817" s="6" t="s">
        <v>1032</v>
      </c>
      <c r="F817" s="6" t="s">
        <v>1033</v>
      </c>
      <c r="G817" s="6">
        <v>973592337</v>
      </c>
      <c r="H817" s="18">
        <v>45633</v>
      </c>
      <c r="I817" s="21">
        <v>0.70277777777777772</v>
      </c>
      <c r="J817" s="6" t="s">
        <v>373</v>
      </c>
      <c r="K817" s="15">
        <v>1</v>
      </c>
      <c r="L817" s="6" t="s">
        <v>398</v>
      </c>
      <c r="M817" s="6" t="s">
        <v>6</v>
      </c>
      <c r="N817" s="6" t="b">
        <f t="shared" si="80"/>
        <v>1</v>
      </c>
      <c r="O817" s="6" t="s">
        <v>4349</v>
      </c>
      <c r="P817" s="6">
        <v>3268589</v>
      </c>
      <c r="Q817" s="6" t="s">
        <v>9</v>
      </c>
      <c r="R817" s="6" t="s">
        <v>4350</v>
      </c>
      <c r="S817" s="16">
        <f t="shared" si="84"/>
        <v>25000</v>
      </c>
      <c r="T817" s="6" t="s">
        <v>400</v>
      </c>
      <c r="U817" s="6" t="s">
        <v>620</v>
      </c>
      <c r="V817" s="6" t="s">
        <v>3290</v>
      </c>
      <c r="W817" s="18">
        <v>45639</v>
      </c>
      <c r="X817" s="78">
        <v>0.3576388888888889</v>
      </c>
      <c r="Y817" s="6" t="s">
        <v>3470</v>
      </c>
      <c r="Z817" s="6" t="s">
        <v>3471</v>
      </c>
      <c r="AA817" s="6" t="s">
        <v>3472</v>
      </c>
      <c r="AB817" s="6">
        <v>933750230</v>
      </c>
      <c r="AC817" s="5">
        <f t="shared" si="83"/>
        <v>7</v>
      </c>
      <c r="AD817" s="17">
        <f t="shared" si="82"/>
        <v>29000</v>
      </c>
      <c r="AE817" s="6" t="s">
        <v>6</v>
      </c>
      <c r="AF817" s="17" t="str">
        <f t="shared" si="81"/>
        <v>NO APLICA</v>
      </c>
      <c r="AG817" s="6" t="s">
        <v>400</v>
      </c>
      <c r="AH817" s="39"/>
      <c r="AI817" s="22" t="s">
        <v>2797</v>
      </c>
      <c r="AJ817" s="174"/>
    </row>
    <row r="818" spans="1:36" ht="15.45" customHeight="1">
      <c r="A818" s="170">
        <v>57064</v>
      </c>
      <c r="B818" s="39" t="s">
        <v>353</v>
      </c>
      <c r="C818" s="4" t="s">
        <v>354</v>
      </c>
      <c r="D818" s="39" t="s">
        <v>1031</v>
      </c>
      <c r="E818" s="6" t="s">
        <v>1032</v>
      </c>
      <c r="F818" s="6" t="s">
        <v>1033</v>
      </c>
      <c r="G818" s="6">
        <v>973592337</v>
      </c>
      <c r="H818" s="18">
        <v>45633</v>
      </c>
      <c r="I818" s="21">
        <v>0.7319444444444444</v>
      </c>
      <c r="J818" s="6" t="s">
        <v>373</v>
      </c>
      <c r="K818" s="15">
        <v>1</v>
      </c>
      <c r="L818" s="6" t="s">
        <v>398</v>
      </c>
      <c r="M818" s="6" t="s">
        <v>6</v>
      </c>
      <c r="N818" s="6" t="b">
        <f t="shared" si="80"/>
        <v>0</v>
      </c>
      <c r="O818" s="6" t="s">
        <v>4351</v>
      </c>
      <c r="P818" s="6">
        <v>100812618</v>
      </c>
      <c r="Q818" s="6" t="s">
        <v>6</v>
      </c>
      <c r="R818" s="6" t="s">
        <v>4352</v>
      </c>
      <c r="S818" s="16">
        <f t="shared" si="84"/>
        <v>25000</v>
      </c>
      <c r="T818" s="6" t="s">
        <v>400</v>
      </c>
      <c r="U818" s="6" t="s">
        <v>610</v>
      </c>
      <c r="V818" s="6" t="s">
        <v>4121</v>
      </c>
      <c r="W818" s="18">
        <v>45640</v>
      </c>
      <c r="X818" s="78">
        <v>0.58472222222222225</v>
      </c>
      <c r="Y818" s="6" t="s">
        <v>4353</v>
      </c>
      <c r="Z818" s="6" t="s">
        <v>4354</v>
      </c>
      <c r="AA818" s="6" t="s">
        <v>4355</v>
      </c>
      <c r="AB818" s="6">
        <v>989108104</v>
      </c>
      <c r="AC818" s="5">
        <f t="shared" si="83"/>
        <v>8</v>
      </c>
      <c r="AD818" s="17">
        <f t="shared" si="82"/>
        <v>31000</v>
      </c>
      <c r="AE818" s="6" t="s">
        <v>6</v>
      </c>
      <c r="AF818" s="17" t="str">
        <f t="shared" si="81"/>
        <v>NO APLICA</v>
      </c>
      <c r="AG818" s="6" t="s">
        <v>400</v>
      </c>
      <c r="AH818" s="39"/>
      <c r="AI818" s="22" t="s">
        <v>2894</v>
      </c>
      <c r="AJ818" s="174"/>
    </row>
    <row r="819" spans="1:36" ht="15.45" customHeight="1">
      <c r="A819" s="170">
        <v>57065</v>
      </c>
      <c r="B819" s="39" t="s">
        <v>284</v>
      </c>
      <c r="C819" s="4" t="s">
        <v>285</v>
      </c>
      <c r="D819" s="58" t="s">
        <v>3799</v>
      </c>
      <c r="E819" s="58" t="s">
        <v>3800</v>
      </c>
      <c r="F819" s="7" t="s">
        <v>3801</v>
      </c>
      <c r="G819" s="7">
        <v>940240863</v>
      </c>
      <c r="H819" s="18">
        <v>45634</v>
      </c>
      <c r="I819" s="21">
        <v>0.62708333333333333</v>
      </c>
      <c r="J819" s="6" t="s">
        <v>373</v>
      </c>
      <c r="K819" s="15">
        <v>1</v>
      </c>
      <c r="L819" s="6" t="s">
        <v>398</v>
      </c>
      <c r="M819" s="6" t="s">
        <v>6</v>
      </c>
      <c r="N819" s="6" t="b">
        <f t="shared" si="80"/>
        <v>1</v>
      </c>
      <c r="O819" s="6" t="s">
        <v>3796</v>
      </c>
      <c r="P819" s="6">
        <v>24795189</v>
      </c>
      <c r="Q819" s="6" t="s">
        <v>6</v>
      </c>
      <c r="R819" s="6" t="s">
        <v>3797</v>
      </c>
      <c r="S819" s="16">
        <f t="shared" si="84"/>
        <v>25000</v>
      </c>
      <c r="T819" s="6" t="s">
        <v>400</v>
      </c>
      <c r="U819" s="6" t="s">
        <v>552</v>
      </c>
      <c r="V819" s="6" t="s">
        <v>490</v>
      </c>
      <c r="W819" s="18">
        <v>45634</v>
      </c>
      <c r="X819" s="78">
        <v>0.70347222222222228</v>
      </c>
      <c r="Y819" s="6" t="s">
        <v>4356</v>
      </c>
      <c r="Z819" s="6" t="s">
        <v>3829</v>
      </c>
      <c r="AA819" s="6" t="s">
        <v>3830</v>
      </c>
      <c r="AB819" s="6">
        <v>992293483</v>
      </c>
      <c r="AC819" s="5">
        <f t="shared" si="83"/>
        <v>1</v>
      </c>
      <c r="AD819" s="17">
        <f t="shared" si="82"/>
        <v>25000</v>
      </c>
      <c r="AE819" s="6" t="s">
        <v>6</v>
      </c>
      <c r="AF819" s="17" t="str">
        <f t="shared" si="81"/>
        <v>NO APLICA</v>
      </c>
      <c r="AG819" s="6" t="s">
        <v>1874</v>
      </c>
      <c r="AH819" s="39" t="s">
        <v>4357</v>
      </c>
      <c r="AI819" s="22" t="s">
        <v>3759</v>
      </c>
      <c r="AJ819" s="174"/>
    </row>
    <row r="820" spans="1:36" ht="15" customHeight="1">
      <c r="A820" s="170">
        <v>57066</v>
      </c>
      <c r="B820" s="39" t="s">
        <v>124</v>
      </c>
      <c r="C820" s="4" t="s">
        <v>125</v>
      </c>
      <c r="D820" s="39" t="s">
        <v>4358</v>
      </c>
      <c r="E820" s="6" t="s">
        <v>2790</v>
      </c>
      <c r="F820" s="6" t="s">
        <v>2791</v>
      </c>
      <c r="G820" s="6">
        <v>963312923</v>
      </c>
      <c r="H820" s="18">
        <v>45635</v>
      </c>
      <c r="I820" s="21">
        <v>0.1125</v>
      </c>
      <c r="J820" s="6" t="s">
        <v>373</v>
      </c>
      <c r="K820" s="15">
        <v>1</v>
      </c>
      <c r="L820" s="6" t="s">
        <v>398</v>
      </c>
      <c r="M820" s="6" t="s">
        <v>6</v>
      </c>
      <c r="N820" s="6" t="b">
        <f t="shared" si="80"/>
        <v>0</v>
      </c>
      <c r="O820" s="6" t="s">
        <v>4359</v>
      </c>
      <c r="P820" s="6">
        <v>21094791</v>
      </c>
      <c r="Q820" s="6" t="s">
        <v>6</v>
      </c>
      <c r="R820" s="6" t="s">
        <v>4360</v>
      </c>
      <c r="S820" s="16">
        <f t="shared" si="84"/>
        <v>25000</v>
      </c>
      <c r="T820" s="6" t="s">
        <v>400</v>
      </c>
      <c r="U820" s="6" t="s">
        <v>803</v>
      </c>
      <c r="V820" s="6" t="s">
        <v>3022</v>
      </c>
      <c r="W820" s="18">
        <v>45635</v>
      </c>
      <c r="X820" s="78">
        <v>0.71388888888888891</v>
      </c>
      <c r="Y820" s="6" t="s">
        <v>4361</v>
      </c>
      <c r="Z820" s="6" t="s">
        <v>4362</v>
      </c>
      <c r="AA820" s="6" t="s">
        <v>4363</v>
      </c>
      <c r="AB820" s="6">
        <v>944195045</v>
      </c>
      <c r="AC820" s="5">
        <f t="shared" si="83"/>
        <v>1</v>
      </c>
      <c r="AD820" s="17">
        <f t="shared" si="82"/>
        <v>25000</v>
      </c>
      <c r="AE820" s="6" t="s">
        <v>9</v>
      </c>
      <c r="AF820" s="17">
        <f t="shared" si="81"/>
        <v>29750</v>
      </c>
      <c r="AG820" s="6" t="s">
        <v>1874</v>
      </c>
      <c r="AH820" s="39" t="s">
        <v>4364</v>
      </c>
      <c r="AI820" s="22" t="s">
        <v>2759</v>
      </c>
      <c r="AJ820" s="174"/>
    </row>
    <row r="821" spans="1:36" ht="15.45" customHeight="1">
      <c r="A821" s="170">
        <v>57067</v>
      </c>
      <c r="B821" s="39" t="s">
        <v>124</v>
      </c>
      <c r="C821" s="4" t="s">
        <v>125</v>
      </c>
      <c r="D821" s="39" t="s">
        <v>2755</v>
      </c>
      <c r="E821" s="6" t="s">
        <v>2756</v>
      </c>
      <c r="F821" s="6" t="s">
        <v>2887</v>
      </c>
      <c r="G821" s="6">
        <v>935732759</v>
      </c>
      <c r="H821" s="18">
        <v>45635</v>
      </c>
      <c r="I821" s="21">
        <v>0.11805555555555555</v>
      </c>
      <c r="J821" s="6" t="s">
        <v>373</v>
      </c>
      <c r="K821" s="15">
        <v>1</v>
      </c>
      <c r="L821" s="6" t="s">
        <v>398</v>
      </c>
      <c r="M821" s="6" t="s">
        <v>6</v>
      </c>
      <c r="N821" s="6" t="b">
        <f t="shared" si="80"/>
        <v>0</v>
      </c>
      <c r="O821" s="6" t="s">
        <v>4365</v>
      </c>
      <c r="P821" s="6">
        <v>24797831</v>
      </c>
      <c r="Q821" s="6" t="s">
        <v>6</v>
      </c>
      <c r="R821" s="6" t="s">
        <v>4366</v>
      </c>
      <c r="S821" s="16">
        <f t="shared" si="84"/>
        <v>25000</v>
      </c>
      <c r="T821" s="6" t="s">
        <v>400</v>
      </c>
      <c r="U821" s="6" t="s">
        <v>542</v>
      </c>
      <c r="V821" s="6"/>
      <c r="W821" s="6"/>
      <c r="X821" s="78"/>
      <c r="Y821" s="6"/>
      <c r="Z821" s="6"/>
      <c r="AA821" s="6"/>
      <c r="AB821" s="6"/>
      <c r="AC821" s="6" t="str">
        <f t="shared" si="83"/>
        <v/>
      </c>
      <c r="AD821" s="23" t="str">
        <f t="shared" si="82"/>
        <v/>
      </c>
      <c r="AE821" s="23"/>
      <c r="AF821" s="17" t="str">
        <f t="shared" si="81"/>
        <v/>
      </c>
      <c r="AG821" s="6"/>
      <c r="AH821" s="39"/>
      <c r="AI821" s="22" t="s">
        <v>2759</v>
      </c>
      <c r="AJ821" s="174"/>
    </row>
    <row r="822" spans="1:36" ht="15" customHeight="1">
      <c r="A822" s="170">
        <v>57068</v>
      </c>
      <c r="B822" s="39" t="s">
        <v>10</v>
      </c>
      <c r="C822" s="4" t="s">
        <v>11</v>
      </c>
      <c r="D822" s="48" t="s">
        <v>3608</v>
      </c>
      <c r="E822" s="25" t="s">
        <v>3609</v>
      </c>
      <c r="F822" s="24" t="s">
        <v>3610</v>
      </c>
      <c r="G822" s="24">
        <v>933801430</v>
      </c>
      <c r="H822" s="18">
        <v>45635</v>
      </c>
      <c r="I822" s="21">
        <v>0.26180555555555557</v>
      </c>
      <c r="J822" s="6" t="s">
        <v>1873</v>
      </c>
      <c r="K822" s="15">
        <v>6</v>
      </c>
      <c r="L822" s="6" t="s">
        <v>398</v>
      </c>
      <c r="M822" s="6" t="s">
        <v>6</v>
      </c>
      <c r="N822" s="6" t="b">
        <f t="shared" si="80"/>
        <v>1</v>
      </c>
      <c r="O822" s="6" t="s">
        <v>527</v>
      </c>
      <c r="P822" s="6">
        <v>10984</v>
      </c>
      <c r="Q822" s="6" t="s">
        <v>6</v>
      </c>
      <c r="R822" s="6" t="s">
        <v>488</v>
      </c>
      <c r="S822" s="16">
        <v>25000</v>
      </c>
      <c r="T822" s="6" t="s">
        <v>400</v>
      </c>
      <c r="U822" s="6" t="s">
        <v>1278</v>
      </c>
      <c r="V822" s="6" t="s">
        <v>490</v>
      </c>
      <c r="W822" s="18">
        <v>45635</v>
      </c>
      <c r="X822" s="78">
        <v>0.89375000000000004</v>
      </c>
      <c r="Y822" s="6" t="s">
        <v>3608</v>
      </c>
      <c r="Z822" s="6" t="s">
        <v>3609</v>
      </c>
      <c r="AA822" s="6" t="s">
        <v>3610</v>
      </c>
      <c r="AB822" s="6">
        <v>933801430</v>
      </c>
      <c r="AC822" s="5">
        <f t="shared" si="83"/>
        <v>1</v>
      </c>
      <c r="AD822" s="17">
        <f t="shared" si="82"/>
        <v>30000</v>
      </c>
      <c r="AE822" s="6" t="s">
        <v>6</v>
      </c>
      <c r="AF822" s="17" t="str">
        <f t="shared" si="81"/>
        <v>NO APLICA</v>
      </c>
      <c r="AG822" s="6" t="s">
        <v>1874</v>
      </c>
      <c r="AH822" s="39" t="s">
        <v>4367</v>
      </c>
      <c r="AI822" s="22" t="s">
        <v>1876</v>
      </c>
      <c r="AJ822" s="174"/>
    </row>
    <row r="823" spans="1:36" ht="15.45" customHeight="1">
      <c r="A823" s="170">
        <v>57069</v>
      </c>
      <c r="B823" s="8" t="s">
        <v>353</v>
      </c>
      <c r="C823" s="4" t="s">
        <v>354</v>
      </c>
      <c r="D823" s="39" t="s">
        <v>385</v>
      </c>
      <c r="E823" s="6" t="s">
        <v>699</v>
      </c>
      <c r="F823" s="6" t="s">
        <v>700</v>
      </c>
      <c r="G823" s="6">
        <v>947974081</v>
      </c>
      <c r="H823" s="18">
        <v>45635</v>
      </c>
      <c r="I823" s="21">
        <v>0.41666666666666669</v>
      </c>
      <c r="J823" s="6" t="s">
        <v>373</v>
      </c>
      <c r="K823" s="15">
        <v>1</v>
      </c>
      <c r="L823" s="6" t="s">
        <v>398</v>
      </c>
      <c r="M823" s="6" t="s">
        <v>6</v>
      </c>
      <c r="N823" s="6" t="b">
        <f t="shared" si="80"/>
        <v>0</v>
      </c>
      <c r="O823" s="6" t="s">
        <v>4368</v>
      </c>
      <c r="P823" s="6">
        <v>1229391</v>
      </c>
      <c r="Q823" s="6" t="s">
        <v>6</v>
      </c>
      <c r="R823" s="6" t="s">
        <v>4369</v>
      </c>
      <c r="S823" s="16">
        <f t="shared" ref="S823:S886" si="85">IF(OR(H823&lt;=0, H823=""), "",
    IF(OR(J823="1X40 RF VACIO", J823="1X40 DRY VACIO"),
        IF(L823="CUSTODIA", 25000,
            IF(OR(L823="TRASPASO", L823="MOVIMIENTO"), 18000, "")
        ),
        IF(OR(J823="1X20 RF VACIO", J823="1X20 DRY VACIO", J823="ISOTANK"),
            IF(L823="CUSTODIA", 18000,
                IF(OR(L823="TRASPASO", L823="MOVIMIENTO"), 15000, "Error en tipo de acción")
            ),
            IF(AND(OR(J823="PALLET", J823="CAJON"), L823="CUSTODIA"),
                IF(M823="SI (XL)", 7000*K823,
                    IF(M823="SI (XXL)", 9000*K823,
                        IF(M823="SI (OTRO)", "", 5000*K823)
                    )
                ),
                IF(AND(OR(J823="PALLET", J823="CAJON"),OR(L823="TRASPASO", L823="MOVIMIENTO")),
                    IF(M823="SI (XL)", 5000*K823,
                        IF(M823="SI (XXL)", 7000*K823,
                            IF(M823="SI (OTRO)", "", 3500*K823)
                        )
                    ),
                    ""
                )
            )
        )
    )
)</f>
        <v>25000</v>
      </c>
      <c r="T823" s="6" t="s">
        <v>400</v>
      </c>
      <c r="U823" s="6" t="s">
        <v>552</v>
      </c>
      <c r="V823" s="6" t="s">
        <v>3104</v>
      </c>
      <c r="W823" s="18">
        <v>45643</v>
      </c>
      <c r="X823" s="78">
        <v>5.2777777777777778E-2</v>
      </c>
      <c r="Y823" s="147" t="s">
        <v>4370</v>
      </c>
      <c r="Z823" s="147" t="s">
        <v>2913</v>
      </c>
      <c r="AA823" s="147" t="s">
        <v>2914</v>
      </c>
      <c r="AB823" s="147">
        <v>942667171</v>
      </c>
      <c r="AC823" s="6">
        <f t="shared" si="83"/>
        <v>9</v>
      </c>
      <c r="AD823" s="23">
        <f t="shared" si="82"/>
        <v>36000</v>
      </c>
      <c r="AE823" s="23" t="s">
        <v>6</v>
      </c>
      <c r="AF823" s="17" t="str">
        <f t="shared" si="81"/>
        <v>NO APLICA</v>
      </c>
      <c r="AG823" s="6" t="s">
        <v>400</v>
      </c>
      <c r="AH823" s="39"/>
      <c r="AI823" s="22" t="s">
        <v>2894</v>
      </c>
      <c r="AJ823" s="174"/>
    </row>
    <row r="824" spans="1:36" ht="15" customHeight="1">
      <c r="A824" s="170">
        <v>57070</v>
      </c>
      <c r="B824" s="39" t="s">
        <v>339</v>
      </c>
      <c r="C824" s="4" t="s">
        <v>340</v>
      </c>
      <c r="D824" s="39" t="s">
        <v>2935</v>
      </c>
      <c r="E824" s="6" t="s">
        <v>1120</v>
      </c>
      <c r="F824" s="6" t="s">
        <v>1121</v>
      </c>
      <c r="G824" s="6">
        <v>991545276</v>
      </c>
      <c r="H824" s="18">
        <v>45635</v>
      </c>
      <c r="I824" s="21">
        <v>0.42569444444444443</v>
      </c>
      <c r="J824" s="6" t="s">
        <v>373</v>
      </c>
      <c r="K824" s="15">
        <v>1</v>
      </c>
      <c r="L824" s="6" t="s">
        <v>398</v>
      </c>
      <c r="M824" s="6" t="s">
        <v>6</v>
      </c>
      <c r="N824" s="6" t="b">
        <f t="shared" si="80"/>
        <v>0</v>
      </c>
      <c r="O824" s="6" t="s">
        <v>4371</v>
      </c>
      <c r="P824" s="6">
        <v>308722</v>
      </c>
      <c r="Q824" s="6" t="s">
        <v>6</v>
      </c>
      <c r="R824" s="6" t="s">
        <v>4372</v>
      </c>
      <c r="S824" s="16">
        <f t="shared" si="85"/>
        <v>25000</v>
      </c>
      <c r="T824" s="6" t="s">
        <v>400</v>
      </c>
      <c r="U824" s="6" t="s">
        <v>1561</v>
      </c>
      <c r="V824" s="6" t="s">
        <v>2800</v>
      </c>
      <c r="W824" s="18">
        <v>45638</v>
      </c>
      <c r="X824" s="78">
        <v>0.92152777777777772</v>
      </c>
      <c r="Y824" s="6" t="s">
        <v>2926</v>
      </c>
      <c r="Z824" s="6" t="s">
        <v>2927</v>
      </c>
      <c r="AA824" s="6" t="s">
        <v>2928</v>
      </c>
      <c r="AB824" s="6">
        <v>982533189</v>
      </c>
      <c r="AC824" s="5">
        <f t="shared" si="83"/>
        <v>4</v>
      </c>
      <c r="AD824" s="17">
        <f t="shared" si="82"/>
        <v>25000</v>
      </c>
      <c r="AE824" s="6" t="s">
        <v>6</v>
      </c>
      <c r="AF824" s="17" t="str">
        <f t="shared" si="81"/>
        <v>NO APLICA</v>
      </c>
      <c r="AG824" s="6" t="s">
        <v>400</v>
      </c>
      <c r="AH824" s="39"/>
      <c r="AI824" s="22" t="s">
        <v>2797</v>
      </c>
      <c r="AJ824" s="174"/>
    </row>
    <row r="825" spans="1:36" ht="15" customHeight="1">
      <c r="A825" s="170">
        <v>57071</v>
      </c>
      <c r="B825" s="39" t="s">
        <v>339</v>
      </c>
      <c r="C825" s="4" t="s">
        <v>340</v>
      </c>
      <c r="D825" s="39" t="s">
        <v>1031</v>
      </c>
      <c r="E825" s="6" t="s">
        <v>1032</v>
      </c>
      <c r="F825" s="6" t="s">
        <v>1033</v>
      </c>
      <c r="G825" s="6">
        <v>973592337</v>
      </c>
      <c r="H825" s="18">
        <v>45635</v>
      </c>
      <c r="I825" s="21">
        <v>0.43055555555555558</v>
      </c>
      <c r="J825" s="6" t="s">
        <v>373</v>
      </c>
      <c r="K825" s="15">
        <v>1</v>
      </c>
      <c r="L825" s="6" t="s">
        <v>398</v>
      </c>
      <c r="M825" s="6" t="s">
        <v>6</v>
      </c>
      <c r="N825" s="6" t="b">
        <f t="shared" si="80"/>
        <v>0</v>
      </c>
      <c r="O825" s="6" t="s">
        <v>4373</v>
      </c>
      <c r="P825" s="6">
        <v>308723</v>
      </c>
      <c r="Q825" s="6" t="s">
        <v>6</v>
      </c>
      <c r="R825" s="6" t="s">
        <v>4374</v>
      </c>
      <c r="S825" s="16">
        <f t="shared" si="85"/>
        <v>25000</v>
      </c>
      <c r="T825" s="6" t="s">
        <v>400</v>
      </c>
      <c r="U825" s="6" t="s">
        <v>1561</v>
      </c>
      <c r="V825" s="6" t="s">
        <v>3987</v>
      </c>
      <c r="W825" s="18">
        <v>45637</v>
      </c>
      <c r="X825" s="78">
        <v>0.93958333333333333</v>
      </c>
      <c r="Y825" s="6" t="s">
        <v>3063</v>
      </c>
      <c r="Z825" s="6" t="s">
        <v>3064</v>
      </c>
      <c r="AA825" s="6" t="s">
        <v>3065</v>
      </c>
      <c r="AB825" s="6">
        <v>950076967</v>
      </c>
      <c r="AC825" s="5">
        <f t="shared" si="83"/>
        <v>3</v>
      </c>
      <c r="AD825" s="17">
        <f t="shared" si="82"/>
        <v>25000</v>
      </c>
      <c r="AE825" s="6" t="s">
        <v>6</v>
      </c>
      <c r="AF825" s="17" t="str">
        <f t="shared" si="81"/>
        <v>NO APLICA</v>
      </c>
      <c r="AG825" s="6" t="s">
        <v>400</v>
      </c>
      <c r="AH825" s="39"/>
      <c r="AI825" s="22" t="s">
        <v>2797</v>
      </c>
      <c r="AJ825" s="174"/>
    </row>
    <row r="826" spans="1:36" ht="15" customHeight="1">
      <c r="A826" s="170">
        <v>57072</v>
      </c>
      <c r="B826" s="39" t="s">
        <v>339</v>
      </c>
      <c r="C826" s="4" t="s">
        <v>340</v>
      </c>
      <c r="D826" s="25" t="s">
        <v>1042</v>
      </c>
      <c r="E826" s="24" t="s">
        <v>1043</v>
      </c>
      <c r="F826" s="24" t="s">
        <v>1044</v>
      </c>
      <c r="G826" s="24">
        <v>933294463</v>
      </c>
      <c r="H826" s="18">
        <v>45635</v>
      </c>
      <c r="I826" s="21">
        <v>0.43402777777777779</v>
      </c>
      <c r="J826" s="6" t="s">
        <v>373</v>
      </c>
      <c r="K826" s="15">
        <v>1</v>
      </c>
      <c r="L826" s="6" t="s">
        <v>398</v>
      </c>
      <c r="M826" s="6" t="s">
        <v>6</v>
      </c>
      <c r="N826" s="6" t="b">
        <f t="shared" si="80"/>
        <v>0</v>
      </c>
      <c r="O826" s="6" t="s">
        <v>4375</v>
      </c>
      <c r="P826" s="6">
        <v>308724</v>
      </c>
      <c r="Q826" s="6" t="s">
        <v>6</v>
      </c>
      <c r="R826" s="6" t="s">
        <v>4376</v>
      </c>
      <c r="S826" s="16">
        <f t="shared" si="85"/>
        <v>25000</v>
      </c>
      <c r="T826" s="6" t="s">
        <v>400</v>
      </c>
      <c r="U826" s="6" t="s">
        <v>620</v>
      </c>
      <c r="V826" s="6" t="s">
        <v>2950</v>
      </c>
      <c r="W826" s="18">
        <v>45637</v>
      </c>
      <c r="X826" s="78">
        <v>0.4909722222222222</v>
      </c>
      <c r="Y826" s="6" t="s">
        <v>948</v>
      </c>
      <c r="Z826" s="6" t="s">
        <v>949</v>
      </c>
      <c r="AA826" s="6" t="s">
        <v>950</v>
      </c>
      <c r="AB826" s="6">
        <v>978971557</v>
      </c>
      <c r="AC826" s="5">
        <f t="shared" si="83"/>
        <v>3</v>
      </c>
      <c r="AD826" s="17">
        <f t="shared" si="82"/>
        <v>25000</v>
      </c>
      <c r="AE826" s="6" t="s">
        <v>6</v>
      </c>
      <c r="AF826" s="17" t="str">
        <f t="shared" si="81"/>
        <v>NO APLICA</v>
      </c>
      <c r="AG826" s="6" t="s">
        <v>400</v>
      </c>
      <c r="AH826" s="39"/>
      <c r="AI826" s="22" t="s">
        <v>2797</v>
      </c>
      <c r="AJ826" s="174"/>
    </row>
    <row r="827" spans="1:36" ht="15.45" customHeight="1">
      <c r="A827" s="170">
        <v>57073</v>
      </c>
      <c r="B827" s="7" t="s">
        <v>333</v>
      </c>
      <c r="C827" s="4" t="s">
        <v>334</v>
      </c>
      <c r="D827" s="39" t="s">
        <v>4377</v>
      </c>
      <c r="E827" s="6" t="s">
        <v>4378</v>
      </c>
      <c r="F827" s="6" t="s">
        <v>4379</v>
      </c>
      <c r="G827" s="6">
        <v>934005000</v>
      </c>
      <c r="H827" s="18">
        <v>45635</v>
      </c>
      <c r="I827" s="21">
        <v>0.44930555555555557</v>
      </c>
      <c r="J827" s="6" t="s">
        <v>1873</v>
      </c>
      <c r="K827" s="15">
        <v>1</v>
      </c>
      <c r="L827" s="6" t="s">
        <v>398</v>
      </c>
      <c r="M827" s="6" t="s">
        <v>6</v>
      </c>
      <c r="N827" s="6" t="b">
        <f t="shared" si="80"/>
        <v>1</v>
      </c>
      <c r="O827" s="6" t="s">
        <v>488</v>
      </c>
      <c r="P827" s="6">
        <v>923</v>
      </c>
      <c r="Q827" s="6" t="s">
        <v>6</v>
      </c>
      <c r="R827" s="6" t="s">
        <v>488</v>
      </c>
      <c r="S827" s="16">
        <f t="shared" si="85"/>
        <v>5000</v>
      </c>
      <c r="T827" s="6" t="s">
        <v>400</v>
      </c>
      <c r="U827" s="6" t="s">
        <v>620</v>
      </c>
      <c r="V827" s="6" t="s">
        <v>490</v>
      </c>
      <c r="W827" s="18">
        <v>45636</v>
      </c>
      <c r="X827" s="78">
        <v>0.37361111111111112</v>
      </c>
      <c r="Y827" s="6" t="s">
        <v>4377</v>
      </c>
      <c r="Z827" s="6" t="s">
        <v>4378</v>
      </c>
      <c r="AA827" s="6" t="s">
        <v>4379</v>
      </c>
      <c r="AB827" s="6">
        <v>934005000</v>
      </c>
      <c r="AC827" s="5">
        <f t="shared" si="83"/>
        <v>2</v>
      </c>
      <c r="AD827" s="17">
        <f t="shared" si="82"/>
        <v>5000</v>
      </c>
      <c r="AE827" s="6" t="s">
        <v>6</v>
      </c>
      <c r="AF827" s="17" t="str">
        <f t="shared" si="81"/>
        <v>NO APLICA</v>
      </c>
      <c r="AG827" s="6" t="s">
        <v>1874</v>
      </c>
      <c r="AH827" s="39" t="s">
        <v>4380</v>
      </c>
      <c r="AI827" s="22" t="s">
        <v>4381</v>
      </c>
      <c r="AJ827" s="174"/>
    </row>
    <row r="828" spans="1:36" ht="15.45" customHeight="1">
      <c r="A828" s="170">
        <v>57074</v>
      </c>
      <c r="B828" s="8" t="s">
        <v>320</v>
      </c>
      <c r="C828" s="5" t="s">
        <v>321</v>
      </c>
      <c r="D828" s="39" t="s">
        <v>2551</v>
      </c>
      <c r="E828" s="6" t="s">
        <v>1483</v>
      </c>
      <c r="F828" s="6" t="s">
        <v>1484</v>
      </c>
      <c r="G828" s="6">
        <v>974070931</v>
      </c>
      <c r="H828" s="18">
        <v>45635</v>
      </c>
      <c r="I828" s="21">
        <v>0.45069444444444445</v>
      </c>
      <c r="J828" s="6" t="s">
        <v>373</v>
      </c>
      <c r="K828" s="15">
        <v>1</v>
      </c>
      <c r="L828" s="6" t="s">
        <v>398</v>
      </c>
      <c r="M828" s="6" t="s">
        <v>6</v>
      </c>
      <c r="N828" s="6" t="b">
        <f t="shared" si="80"/>
        <v>0</v>
      </c>
      <c r="O828" s="6" t="s">
        <v>4382</v>
      </c>
      <c r="P828" s="6">
        <v>1229437</v>
      </c>
      <c r="Q828" s="6" t="s">
        <v>6</v>
      </c>
      <c r="R828" s="6" t="s">
        <v>4383</v>
      </c>
      <c r="S828" s="16">
        <f t="shared" si="85"/>
        <v>25000</v>
      </c>
      <c r="T828" s="6" t="s">
        <v>400</v>
      </c>
      <c r="U828" s="6" t="s">
        <v>610</v>
      </c>
      <c r="V828" s="6" t="s">
        <v>2810</v>
      </c>
      <c r="W828" s="18">
        <v>45636</v>
      </c>
      <c r="X828" s="78">
        <v>0.79861111111111116</v>
      </c>
      <c r="Y828" s="6" t="s">
        <v>3439</v>
      </c>
      <c r="Z828" s="6" t="s">
        <v>1483</v>
      </c>
      <c r="AA828" s="6" t="s">
        <v>1484</v>
      </c>
      <c r="AB828" s="6">
        <v>974070931</v>
      </c>
      <c r="AC828" s="5">
        <f t="shared" si="83"/>
        <v>2</v>
      </c>
      <c r="AD828" s="17">
        <f t="shared" si="82"/>
        <v>25000</v>
      </c>
      <c r="AE828" s="6" t="s">
        <v>6</v>
      </c>
      <c r="AF828" s="17" t="str">
        <f t="shared" si="81"/>
        <v>NO APLICA</v>
      </c>
      <c r="AG828" s="6" t="s">
        <v>400</v>
      </c>
      <c r="AH828" s="39"/>
      <c r="AI828" s="22" t="s">
        <v>558</v>
      </c>
      <c r="AJ828" s="174">
        <v>1</v>
      </c>
    </row>
    <row r="829" spans="1:36" ht="15.45" customHeight="1">
      <c r="A829" s="170">
        <v>57075</v>
      </c>
      <c r="B829" s="39" t="s">
        <v>353</v>
      </c>
      <c r="C829" s="4" t="s">
        <v>354</v>
      </c>
      <c r="D829" s="39" t="s">
        <v>385</v>
      </c>
      <c r="E829" s="39" t="s">
        <v>818</v>
      </c>
      <c r="F829" s="39" t="s">
        <v>700</v>
      </c>
      <c r="G829" s="39">
        <v>947974081</v>
      </c>
      <c r="H829" s="60">
        <v>45635</v>
      </c>
      <c r="I829" s="59">
        <v>0.45416666666666666</v>
      </c>
      <c r="J829" s="39" t="s">
        <v>373</v>
      </c>
      <c r="K829" s="39">
        <v>1</v>
      </c>
      <c r="L829" s="39" t="s">
        <v>398</v>
      </c>
      <c r="M829" s="39" t="s">
        <v>6</v>
      </c>
      <c r="N829" s="39" t="b">
        <f t="shared" si="80"/>
        <v>0</v>
      </c>
      <c r="O829" s="39" t="s">
        <v>4384</v>
      </c>
      <c r="P829" s="39">
        <v>100812975</v>
      </c>
      <c r="Q829" s="39" t="s">
        <v>6</v>
      </c>
      <c r="R829" s="39" t="s">
        <v>4385</v>
      </c>
      <c r="S829" s="16">
        <f t="shared" si="85"/>
        <v>25000</v>
      </c>
      <c r="T829" s="6" t="s">
        <v>400</v>
      </c>
      <c r="U829" s="6" t="s">
        <v>552</v>
      </c>
      <c r="V829" s="6" t="s">
        <v>3072</v>
      </c>
      <c r="W829" s="18">
        <v>45640</v>
      </c>
      <c r="X829" s="78">
        <v>0.94097222222222221</v>
      </c>
      <c r="Y829" s="6" t="s">
        <v>4386</v>
      </c>
      <c r="Z829" s="6" t="s">
        <v>4387</v>
      </c>
      <c r="AA829" s="6" t="s">
        <v>4388</v>
      </c>
      <c r="AB829" s="6">
        <v>956279229</v>
      </c>
      <c r="AC829" s="6">
        <f t="shared" si="83"/>
        <v>6</v>
      </c>
      <c r="AD829" s="23">
        <f t="shared" si="82"/>
        <v>27000</v>
      </c>
      <c r="AE829" s="23" t="s">
        <v>6</v>
      </c>
      <c r="AF829" s="17" t="str">
        <f t="shared" si="81"/>
        <v>NO APLICA</v>
      </c>
      <c r="AG829" s="6" t="s">
        <v>400</v>
      </c>
      <c r="AH829" s="39"/>
      <c r="AI829" s="22" t="s">
        <v>2894</v>
      </c>
      <c r="AJ829" s="174"/>
    </row>
    <row r="830" spans="1:36" ht="15.45" customHeight="1">
      <c r="A830" s="170">
        <v>57076</v>
      </c>
      <c r="B830" s="39" t="s">
        <v>165</v>
      </c>
      <c r="C830" s="39" t="s">
        <v>166</v>
      </c>
      <c r="D830" s="39" t="s">
        <v>1689</v>
      </c>
      <c r="E830" s="39" t="s">
        <v>1690</v>
      </c>
      <c r="F830" s="39" t="s">
        <v>1691</v>
      </c>
      <c r="G830" s="39">
        <v>993480204</v>
      </c>
      <c r="H830" s="60">
        <v>45635</v>
      </c>
      <c r="I830" s="59">
        <v>0.45902777777777776</v>
      </c>
      <c r="J830" s="39" t="s">
        <v>373</v>
      </c>
      <c r="K830" s="39">
        <v>1</v>
      </c>
      <c r="L830" s="39" t="s">
        <v>398</v>
      </c>
      <c r="M830" s="39" t="s">
        <v>6</v>
      </c>
      <c r="N830" s="39" t="b">
        <f t="shared" si="80"/>
        <v>0</v>
      </c>
      <c r="O830" s="39" t="s">
        <v>4389</v>
      </c>
      <c r="P830" s="39">
        <v>1229450</v>
      </c>
      <c r="Q830" s="39" t="s">
        <v>6</v>
      </c>
      <c r="R830" s="39" t="s">
        <v>4390</v>
      </c>
      <c r="S830" s="16">
        <f t="shared" si="85"/>
        <v>25000</v>
      </c>
      <c r="T830" s="6" t="s">
        <v>400</v>
      </c>
      <c r="U830" s="6" t="s">
        <v>552</v>
      </c>
      <c r="V830" s="6" t="s">
        <v>2800</v>
      </c>
      <c r="W830" s="18">
        <v>45639</v>
      </c>
      <c r="X830" s="78">
        <v>0.92152777777777772</v>
      </c>
      <c r="Y830" s="6" t="s">
        <v>1852</v>
      </c>
      <c r="Z830" s="6" t="s">
        <v>1853</v>
      </c>
      <c r="AA830" s="6" t="s">
        <v>1854</v>
      </c>
      <c r="AB830" s="6">
        <v>948052611</v>
      </c>
      <c r="AC830" s="5">
        <f t="shared" si="83"/>
        <v>5</v>
      </c>
      <c r="AD830" s="17">
        <f t="shared" si="82"/>
        <v>25000</v>
      </c>
      <c r="AE830" s="6" t="s">
        <v>6</v>
      </c>
      <c r="AF830" s="17" t="str">
        <f t="shared" si="81"/>
        <v>NO APLICA</v>
      </c>
      <c r="AG830" s="6" t="s">
        <v>400</v>
      </c>
      <c r="AH830" s="39"/>
      <c r="AI830" s="22" t="s">
        <v>3287</v>
      </c>
      <c r="AJ830" s="174"/>
    </row>
    <row r="831" spans="1:36" ht="15.45" customHeight="1">
      <c r="A831" s="170">
        <v>57077</v>
      </c>
      <c r="B831" s="39" t="s">
        <v>353</v>
      </c>
      <c r="C831" s="39" t="s">
        <v>354</v>
      </c>
      <c r="D831" s="39" t="s">
        <v>385</v>
      </c>
      <c r="E831" s="39" t="s">
        <v>818</v>
      </c>
      <c r="F831" s="39" t="s">
        <v>700</v>
      </c>
      <c r="G831" s="39">
        <v>947974081</v>
      </c>
      <c r="H831" s="60">
        <v>45635</v>
      </c>
      <c r="I831" s="59">
        <v>0.50694444444444442</v>
      </c>
      <c r="J831" s="39" t="s">
        <v>373</v>
      </c>
      <c r="K831" s="39">
        <v>1</v>
      </c>
      <c r="L831" s="39" t="s">
        <v>398</v>
      </c>
      <c r="M831" s="39" t="s">
        <v>6</v>
      </c>
      <c r="N831" s="39" t="b">
        <f t="shared" si="80"/>
        <v>0</v>
      </c>
      <c r="O831" s="39" t="s">
        <v>4391</v>
      </c>
      <c r="P831" s="39">
        <v>1229509</v>
      </c>
      <c r="Q831" s="39" t="s">
        <v>6</v>
      </c>
      <c r="R831" s="39" t="s">
        <v>4392</v>
      </c>
      <c r="S831" s="16">
        <f t="shared" si="85"/>
        <v>25000</v>
      </c>
      <c r="T831" s="6" t="s">
        <v>400</v>
      </c>
      <c r="U831" s="6" t="s">
        <v>1450</v>
      </c>
      <c r="V831" s="6" t="s">
        <v>4160</v>
      </c>
      <c r="W831" s="18">
        <v>45643</v>
      </c>
      <c r="X831" s="78">
        <v>0.48402777777777778</v>
      </c>
      <c r="Y831" s="1" t="s">
        <v>3219</v>
      </c>
      <c r="Z831" s="1" t="s">
        <v>4393</v>
      </c>
      <c r="AA831" s="1" t="s">
        <v>4215</v>
      </c>
      <c r="AB831" s="131">
        <v>988618771</v>
      </c>
      <c r="AC831" s="6">
        <f t="shared" si="83"/>
        <v>9</v>
      </c>
      <c r="AD831" s="23">
        <f t="shared" si="82"/>
        <v>36000</v>
      </c>
      <c r="AE831" s="23" t="s">
        <v>6</v>
      </c>
      <c r="AF831" s="17" t="str">
        <f t="shared" si="81"/>
        <v>NO APLICA</v>
      </c>
      <c r="AG831" s="6" t="s">
        <v>400</v>
      </c>
      <c r="AH831" s="39"/>
      <c r="AI831" s="22" t="s">
        <v>2894</v>
      </c>
      <c r="AJ831" s="174"/>
    </row>
    <row r="832" spans="1:36" ht="15" customHeight="1">
      <c r="A832" s="170">
        <v>57078</v>
      </c>
      <c r="B832" s="39" t="s">
        <v>353</v>
      </c>
      <c r="C832" s="39" t="s">
        <v>354</v>
      </c>
      <c r="D832" s="39" t="s">
        <v>385</v>
      </c>
      <c r="E832" s="39" t="s">
        <v>4394</v>
      </c>
      <c r="F832" s="39" t="s">
        <v>819</v>
      </c>
      <c r="G832" s="39">
        <v>947974081</v>
      </c>
      <c r="H832" s="60">
        <v>45635</v>
      </c>
      <c r="I832" s="59">
        <v>0.50972222222222219</v>
      </c>
      <c r="J832" s="39" t="s">
        <v>373</v>
      </c>
      <c r="K832" s="39">
        <v>1</v>
      </c>
      <c r="L832" s="39" t="s">
        <v>398</v>
      </c>
      <c r="M832" s="39" t="s">
        <v>6</v>
      </c>
      <c r="N832" s="39" t="b">
        <f t="shared" si="80"/>
        <v>0</v>
      </c>
      <c r="O832" s="39" t="s">
        <v>4395</v>
      </c>
      <c r="P832" s="39">
        <v>100813120</v>
      </c>
      <c r="Q832" s="39" t="s">
        <v>6</v>
      </c>
      <c r="R832" s="39" t="s">
        <v>4396</v>
      </c>
      <c r="S832" s="16">
        <f t="shared" si="85"/>
        <v>25000</v>
      </c>
      <c r="T832" s="6" t="s">
        <v>400</v>
      </c>
      <c r="U832" s="6" t="s">
        <v>1450</v>
      </c>
      <c r="V832" s="6" t="s">
        <v>4397</v>
      </c>
      <c r="W832" s="18">
        <v>45642</v>
      </c>
      <c r="X832" s="78">
        <v>0.5131944444444444</v>
      </c>
      <c r="Y832" s="92" t="s">
        <v>3099</v>
      </c>
      <c r="Z832" s="92" t="s">
        <v>3100</v>
      </c>
      <c r="AA832" s="6" t="s">
        <v>3444</v>
      </c>
      <c r="AB832" s="6">
        <v>927191120</v>
      </c>
      <c r="AC832" s="6">
        <f t="shared" si="83"/>
        <v>8</v>
      </c>
      <c r="AD832" s="23">
        <f t="shared" si="82"/>
        <v>31000</v>
      </c>
      <c r="AE832" s="23" t="s">
        <v>6</v>
      </c>
      <c r="AF832" s="17" t="str">
        <f t="shared" si="81"/>
        <v>NO APLICA</v>
      </c>
      <c r="AG832" s="6" t="s">
        <v>400</v>
      </c>
      <c r="AH832" s="39"/>
      <c r="AI832" s="22" t="s">
        <v>2894</v>
      </c>
      <c r="AJ832" s="174"/>
    </row>
    <row r="833" spans="1:36" ht="15.45" customHeight="1">
      <c r="A833" s="170">
        <v>57079</v>
      </c>
      <c r="B833" s="39" t="s">
        <v>320</v>
      </c>
      <c r="C833" s="39" t="s">
        <v>321</v>
      </c>
      <c r="D833" s="39" t="s">
        <v>2551</v>
      </c>
      <c r="E833" s="39" t="s">
        <v>1483</v>
      </c>
      <c r="F833" s="39" t="s">
        <v>1484</v>
      </c>
      <c r="G833" s="39">
        <v>974070931</v>
      </c>
      <c r="H833" s="60">
        <v>45635</v>
      </c>
      <c r="I833" s="59">
        <v>0.5180555555555556</v>
      </c>
      <c r="J833" s="39" t="s">
        <v>373</v>
      </c>
      <c r="K833" s="39">
        <v>1</v>
      </c>
      <c r="L833" s="39" t="s">
        <v>398</v>
      </c>
      <c r="M833" s="39" t="s">
        <v>6</v>
      </c>
      <c r="N833" s="39" t="b">
        <f t="shared" si="80"/>
        <v>0</v>
      </c>
      <c r="O833" s="39" t="s">
        <v>4398</v>
      </c>
      <c r="P833" s="39">
        <v>1229533</v>
      </c>
      <c r="Q833" s="39" t="s">
        <v>6</v>
      </c>
      <c r="R833" s="39" t="s">
        <v>4399</v>
      </c>
      <c r="S833" s="16">
        <f t="shared" si="85"/>
        <v>25000</v>
      </c>
      <c r="T833" s="6" t="s">
        <v>400</v>
      </c>
      <c r="U833" s="6" t="s">
        <v>620</v>
      </c>
      <c r="V833" s="6" t="s">
        <v>3728</v>
      </c>
      <c r="W833" s="18">
        <v>45637</v>
      </c>
      <c r="X833" s="78">
        <v>0.42222222222222222</v>
      </c>
      <c r="Y833" s="6" t="s">
        <v>4400</v>
      </c>
      <c r="Z833" s="6" t="s">
        <v>747</v>
      </c>
      <c r="AA833" s="6" t="s">
        <v>748</v>
      </c>
      <c r="AB833" s="6">
        <v>993623791</v>
      </c>
      <c r="AC833" s="5">
        <f t="shared" si="83"/>
        <v>3</v>
      </c>
      <c r="AD833" s="17">
        <f t="shared" si="82"/>
        <v>25000</v>
      </c>
      <c r="AE833" s="6" t="s">
        <v>6</v>
      </c>
      <c r="AF833" s="17" t="str">
        <f t="shared" si="81"/>
        <v>NO APLICA</v>
      </c>
      <c r="AG833" s="6" t="s">
        <v>400</v>
      </c>
      <c r="AH833" s="39"/>
      <c r="AI833" s="22" t="s">
        <v>558</v>
      </c>
      <c r="AJ833" s="174"/>
    </row>
    <row r="834" spans="1:36" ht="15" customHeight="1">
      <c r="A834" s="170">
        <v>57080</v>
      </c>
      <c r="B834" s="39" t="s">
        <v>339</v>
      </c>
      <c r="C834" s="39" t="s">
        <v>340</v>
      </c>
      <c r="D834" s="39" t="s">
        <v>1031</v>
      </c>
      <c r="E834" s="39" t="s">
        <v>1032</v>
      </c>
      <c r="F834" s="39" t="s">
        <v>1033</v>
      </c>
      <c r="G834" s="39">
        <v>973592337</v>
      </c>
      <c r="H834" s="60">
        <v>45635</v>
      </c>
      <c r="I834" s="59">
        <v>0.52152777777777781</v>
      </c>
      <c r="J834" s="39" t="s">
        <v>373</v>
      </c>
      <c r="K834" s="39">
        <v>1</v>
      </c>
      <c r="L834" s="39" t="s">
        <v>398</v>
      </c>
      <c r="M834" s="39" t="s">
        <v>6</v>
      </c>
      <c r="N834" s="39" t="b">
        <f t="shared" ref="N834:N897" si="86">COUNTIF($O$1:$O$1172,O834)&gt;1</f>
        <v>0</v>
      </c>
      <c r="O834" s="39" t="s">
        <v>4401</v>
      </c>
      <c r="P834" s="39">
        <v>3269874</v>
      </c>
      <c r="Q834" s="39" t="s">
        <v>9</v>
      </c>
      <c r="R834" s="39" t="s">
        <v>4402</v>
      </c>
      <c r="S834" s="16">
        <f t="shared" si="85"/>
        <v>25000</v>
      </c>
      <c r="T834" s="6" t="s">
        <v>400</v>
      </c>
      <c r="U834" s="6" t="s">
        <v>1450</v>
      </c>
      <c r="V834" s="6" t="s">
        <v>3416</v>
      </c>
      <c r="W834" s="18">
        <v>45640</v>
      </c>
      <c r="X834" s="78">
        <v>0.4548611111111111</v>
      </c>
      <c r="Y834" s="6" t="s">
        <v>932</v>
      </c>
      <c r="Z834" s="64" t="s">
        <v>933</v>
      </c>
      <c r="AA834" s="64" t="s">
        <v>934</v>
      </c>
      <c r="AB834" s="2">
        <v>971384780</v>
      </c>
      <c r="AC834" s="5">
        <f t="shared" si="83"/>
        <v>6</v>
      </c>
      <c r="AD834" s="17">
        <f t="shared" si="82"/>
        <v>27000</v>
      </c>
      <c r="AE834" s="6" t="s">
        <v>6</v>
      </c>
      <c r="AF834" s="17" t="str">
        <f t="shared" si="81"/>
        <v>NO APLICA</v>
      </c>
      <c r="AG834" s="6" t="s">
        <v>400</v>
      </c>
      <c r="AH834" s="39"/>
      <c r="AI834" s="22" t="s">
        <v>2797</v>
      </c>
      <c r="AJ834" s="174"/>
    </row>
    <row r="835" spans="1:36" ht="15.45" customHeight="1">
      <c r="A835" s="170">
        <v>57081</v>
      </c>
      <c r="B835" s="39" t="s">
        <v>165</v>
      </c>
      <c r="C835" s="39" t="s">
        <v>166</v>
      </c>
      <c r="D835" s="39" t="s">
        <v>4403</v>
      </c>
      <c r="E835" s="39" t="s">
        <v>4404</v>
      </c>
      <c r="F835" s="39" t="s">
        <v>4405</v>
      </c>
      <c r="G835" s="39">
        <v>967765112</v>
      </c>
      <c r="H835" s="60">
        <v>45635</v>
      </c>
      <c r="I835" s="59">
        <v>0.52638888888888891</v>
      </c>
      <c r="J835" s="39" t="s">
        <v>373</v>
      </c>
      <c r="K835" s="39">
        <v>1</v>
      </c>
      <c r="L835" s="39" t="s">
        <v>398</v>
      </c>
      <c r="M835" s="39" t="s">
        <v>6</v>
      </c>
      <c r="N835" s="39" t="b">
        <f t="shared" si="86"/>
        <v>0</v>
      </c>
      <c r="O835" s="39" t="s">
        <v>4406</v>
      </c>
      <c r="P835" s="39">
        <v>1229512</v>
      </c>
      <c r="Q835" s="39" t="s">
        <v>6</v>
      </c>
      <c r="R835" s="39" t="s">
        <v>4407</v>
      </c>
      <c r="S835" s="16">
        <f t="shared" si="85"/>
        <v>25000</v>
      </c>
      <c r="T835" s="6" t="s">
        <v>400</v>
      </c>
      <c r="U835" s="6" t="s">
        <v>1561</v>
      </c>
      <c r="V835" s="39" t="s">
        <v>2810</v>
      </c>
      <c r="W835" s="18">
        <v>45636</v>
      </c>
      <c r="X835" s="78">
        <v>0.98055555555555551</v>
      </c>
      <c r="Y835" s="6" t="s">
        <v>3284</v>
      </c>
      <c r="Z835" s="6" t="s">
        <v>3285</v>
      </c>
      <c r="AA835" s="6" t="s">
        <v>3286</v>
      </c>
      <c r="AB835" s="6">
        <v>940999021</v>
      </c>
      <c r="AC835" s="5">
        <f t="shared" si="83"/>
        <v>2</v>
      </c>
      <c r="AD835" s="17">
        <f t="shared" si="82"/>
        <v>25000</v>
      </c>
      <c r="AE835" s="6" t="s">
        <v>6</v>
      </c>
      <c r="AF835" s="17" t="str">
        <f t="shared" si="81"/>
        <v>NO APLICA</v>
      </c>
      <c r="AG835" s="6" t="s">
        <v>400</v>
      </c>
      <c r="AH835" s="39"/>
      <c r="AI835" s="22" t="s">
        <v>3287</v>
      </c>
      <c r="AJ835" s="174"/>
    </row>
    <row r="836" spans="1:36" ht="15.45" customHeight="1">
      <c r="A836" s="170">
        <v>57082</v>
      </c>
      <c r="B836" s="39" t="s">
        <v>165</v>
      </c>
      <c r="C836" s="39" t="s">
        <v>166</v>
      </c>
      <c r="D836" s="39" t="s">
        <v>4408</v>
      </c>
      <c r="E836" s="39" t="s">
        <v>4409</v>
      </c>
      <c r="F836" s="39" t="s">
        <v>4410</v>
      </c>
      <c r="G836" s="39">
        <v>944710248</v>
      </c>
      <c r="H836" s="60">
        <v>45635</v>
      </c>
      <c r="I836" s="59">
        <v>0.52847222222222223</v>
      </c>
      <c r="J836" s="39" t="s">
        <v>373</v>
      </c>
      <c r="K836" s="39">
        <v>1</v>
      </c>
      <c r="L836" s="39" t="s">
        <v>398</v>
      </c>
      <c r="M836" s="39" t="s">
        <v>6</v>
      </c>
      <c r="N836" s="39" t="b">
        <f t="shared" si="86"/>
        <v>0</v>
      </c>
      <c r="O836" s="39" t="s">
        <v>4411</v>
      </c>
      <c r="P836" s="39">
        <v>1229516</v>
      </c>
      <c r="Q836" s="39" t="s">
        <v>6</v>
      </c>
      <c r="R836" s="39" t="s">
        <v>4412</v>
      </c>
      <c r="S836" s="16">
        <f t="shared" si="85"/>
        <v>25000</v>
      </c>
      <c r="T836" s="6" t="s">
        <v>400</v>
      </c>
      <c r="U836" s="6" t="s">
        <v>610</v>
      </c>
      <c r="V836" s="6" t="s">
        <v>2980</v>
      </c>
      <c r="W836" s="18">
        <v>45639</v>
      </c>
      <c r="X836" s="78">
        <v>0.77083333333333337</v>
      </c>
      <c r="Y836" s="6" t="s">
        <v>3709</v>
      </c>
      <c r="Z836" s="6" t="s">
        <v>3710</v>
      </c>
      <c r="AA836" s="6" t="s">
        <v>3711</v>
      </c>
      <c r="AB836" s="6">
        <v>964532664</v>
      </c>
      <c r="AC836" s="39">
        <f t="shared" si="83"/>
        <v>5</v>
      </c>
      <c r="AD836" s="17">
        <f t="shared" si="82"/>
        <v>25000</v>
      </c>
      <c r="AE836" s="6" t="s">
        <v>6</v>
      </c>
      <c r="AF836" s="17" t="str">
        <f t="shared" ref="AF836:AF860" si="87">IFERROR(IF(AD836="","",IF(AE836="NO","NO APLICA",IF(AE836="SI",AD836*1.19,""))), "")</f>
        <v>NO APLICA</v>
      </c>
      <c r="AG836" s="6" t="s">
        <v>400</v>
      </c>
      <c r="AH836" s="39"/>
      <c r="AI836" s="22" t="s">
        <v>3287</v>
      </c>
      <c r="AJ836" s="174"/>
    </row>
    <row r="837" spans="1:36" ht="15.45" customHeight="1">
      <c r="A837" s="170">
        <v>57083</v>
      </c>
      <c r="B837" s="39" t="s">
        <v>339</v>
      </c>
      <c r="C837" s="39" t="s">
        <v>340</v>
      </c>
      <c r="D837" s="39" t="s">
        <v>1042</v>
      </c>
      <c r="E837" s="39" t="s">
        <v>1043</v>
      </c>
      <c r="F837" s="39" t="s">
        <v>1044</v>
      </c>
      <c r="G837" s="39">
        <v>933294463</v>
      </c>
      <c r="H837" s="60">
        <v>45635</v>
      </c>
      <c r="I837" s="59">
        <v>0.54652777777777772</v>
      </c>
      <c r="J837" s="39" t="s">
        <v>373</v>
      </c>
      <c r="K837" s="39">
        <v>1</v>
      </c>
      <c r="L837" s="39" t="s">
        <v>398</v>
      </c>
      <c r="M837" s="39" t="s">
        <v>6</v>
      </c>
      <c r="N837" s="39" t="b">
        <f t="shared" si="86"/>
        <v>0</v>
      </c>
      <c r="O837" s="39" t="s">
        <v>4413</v>
      </c>
      <c r="P837" s="39">
        <v>3269974</v>
      </c>
      <c r="Q837" s="39" t="s">
        <v>9</v>
      </c>
      <c r="R837" s="39" t="s">
        <v>4414</v>
      </c>
      <c r="S837" s="16">
        <f t="shared" si="85"/>
        <v>25000</v>
      </c>
      <c r="T837" s="6" t="s">
        <v>400</v>
      </c>
      <c r="U837" s="6" t="s">
        <v>552</v>
      </c>
      <c r="V837" s="6" t="s">
        <v>3049</v>
      </c>
      <c r="W837" s="18">
        <v>45642</v>
      </c>
      <c r="X837" s="78">
        <v>8.5416666666666669E-2</v>
      </c>
      <c r="Y837" s="6" t="s">
        <v>2530</v>
      </c>
      <c r="Z837" s="6" t="s">
        <v>943</v>
      </c>
      <c r="AA837" s="6" t="s">
        <v>944</v>
      </c>
      <c r="AB837" s="6">
        <v>993209230</v>
      </c>
      <c r="AC837" s="6">
        <f t="shared" si="83"/>
        <v>8</v>
      </c>
      <c r="AD837" s="23">
        <f t="shared" si="82"/>
        <v>31000</v>
      </c>
      <c r="AE837" s="23" t="s">
        <v>6</v>
      </c>
      <c r="AF837" s="17" t="str">
        <f t="shared" si="87"/>
        <v>NO APLICA</v>
      </c>
      <c r="AG837" s="6" t="s">
        <v>400</v>
      </c>
      <c r="AH837" s="39"/>
      <c r="AI837" s="22" t="s">
        <v>2797</v>
      </c>
      <c r="AJ837" s="174"/>
    </row>
    <row r="838" spans="1:36" ht="15" customHeight="1">
      <c r="A838" s="170">
        <v>57084</v>
      </c>
      <c r="B838" s="39" t="s">
        <v>245</v>
      </c>
      <c r="C838" s="4" t="s">
        <v>246</v>
      </c>
      <c r="D838" s="39" t="s">
        <v>1599</v>
      </c>
      <c r="E838" s="39" t="s">
        <v>1003</v>
      </c>
      <c r="F838" s="39" t="s">
        <v>1173</v>
      </c>
      <c r="G838" s="39">
        <v>942723548</v>
      </c>
      <c r="H838" s="60">
        <v>45635</v>
      </c>
      <c r="I838" s="59">
        <v>0.55694444444444446</v>
      </c>
      <c r="J838" s="39" t="s">
        <v>373</v>
      </c>
      <c r="K838" s="39">
        <v>1</v>
      </c>
      <c r="L838" s="39" t="s">
        <v>398</v>
      </c>
      <c r="M838" s="39" t="s">
        <v>6</v>
      </c>
      <c r="N838" s="39" t="b">
        <f t="shared" si="86"/>
        <v>0</v>
      </c>
      <c r="O838" s="39" t="s">
        <v>4415</v>
      </c>
      <c r="P838" s="39">
        <v>3267494</v>
      </c>
      <c r="Q838" s="39" t="s">
        <v>6</v>
      </c>
      <c r="R838" s="39" t="s">
        <v>4416</v>
      </c>
      <c r="S838" s="16">
        <f t="shared" si="85"/>
        <v>25000</v>
      </c>
      <c r="T838" s="6" t="s">
        <v>400</v>
      </c>
      <c r="U838" s="6" t="s">
        <v>610</v>
      </c>
      <c r="V838" s="6" t="s">
        <v>3682</v>
      </c>
      <c r="W838" s="18">
        <v>45639</v>
      </c>
      <c r="X838" s="78">
        <v>0.75972222222222219</v>
      </c>
      <c r="Y838" s="6" t="s">
        <v>1315</v>
      </c>
      <c r="Z838" s="6" t="s">
        <v>1316</v>
      </c>
      <c r="AA838" s="6" t="s">
        <v>979</v>
      </c>
      <c r="AB838" s="6">
        <v>940233947</v>
      </c>
      <c r="AC838" s="5">
        <f t="shared" si="83"/>
        <v>5</v>
      </c>
      <c r="AD838" s="17">
        <f t="shared" si="82"/>
        <v>25000</v>
      </c>
      <c r="AE838" s="6" t="s">
        <v>6</v>
      </c>
      <c r="AF838" s="17" t="str">
        <f t="shared" si="87"/>
        <v>NO APLICA</v>
      </c>
      <c r="AG838" s="6" t="s">
        <v>400</v>
      </c>
      <c r="AH838" s="39"/>
      <c r="AI838" s="22" t="s">
        <v>983</v>
      </c>
      <c r="AJ838" s="174"/>
    </row>
    <row r="839" spans="1:36" ht="15.45" customHeight="1">
      <c r="A839" s="170">
        <v>57085</v>
      </c>
      <c r="B839" s="39" t="s">
        <v>320</v>
      </c>
      <c r="C839" s="39" t="s">
        <v>321</v>
      </c>
      <c r="D839" s="39" t="s">
        <v>1974</v>
      </c>
      <c r="E839" s="39" t="s">
        <v>630</v>
      </c>
      <c r="F839" s="39" t="s">
        <v>631</v>
      </c>
      <c r="G839" s="39">
        <v>976530950</v>
      </c>
      <c r="H839" s="60">
        <v>45635</v>
      </c>
      <c r="I839" s="59">
        <v>0.58263888888888893</v>
      </c>
      <c r="J839" s="39" t="s">
        <v>373</v>
      </c>
      <c r="K839" s="39">
        <v>1</v>
      </c>
      <c r="L839" s="39" t="s">
        <v>398</v>
      </c>
      <c r="M839" s="39" t="s">
        <v>6</v>
      </c>
      <c r="N839" s="39" t="b">
        <f t="shared" si="86"/>
        <v>0</v>
      </c>
      <c r="O839" s="39" t="s">
        <v>4417</v>
      </c>
      <c r="P839" s="39">
        <v>3269973</v>
      </c>
      <c r="Q839" s="39" t="s">
        <v>6</v>
      </c>
      <c r="R839" s="39">
        <v>27948810</v>
      </c>
      <c r="S839" s="16">
        <f t="shared" si="85"/>
        <v>25000</v>
      </c>
      <c r="T839" s="6" t="s">
        <v>400</v>
      </c>
      <c r="U839" s="6" t="s">
        <v>759</v>
      </c>
      <c r="V839" s="6" t="s">
        <v>3290</v>
      </c>
      <c r="W839" s="18">
        <v>45639</v>
      </c>
      <c r="X839" s="78">
        <v>0.70138888888888884</v>
      </c>
      <c r="Y839" s="6" t="s">
        <v>3027</v>
      </c>
      <c r="Z839" s="6" t="s">
        <v>3666</v>
      </c>
      <c r="AA839" s="6" t="s">
        <v>3029</v>
      </c>
      <c r="AB839" s="6">
        <v>941989934</v>
      </c>
      <c r="AC839" s="5">
        <f t="shared" si="83"/>
        <v>5</v>
      </c>
      <c r="AD839" s="17">
        <f t="shared" si="82"/>
        <v>25000</v>
      </c>
      <c r="AE839" s="6" t="s">
        <v>6</v>
      </c>
      <c r="AF839" s="17" t="str">
        <f t="shared" si="87"/>
        <v>NO APLICA</v>
      </c>
      <c r="AG839" s="6" t="s">
        <v>400</v>
      </c>
      <c r="AH839" s="39"/>
      <c r="AI839" s="22" t="s">
        <v>558</v>
      </c>
      <c r="AJ839" s="174"/>
    </row>
    <row r="840" spans="1:36" ht="15.45" customHeight="1">
      <c r="A840" s="170">
        <v>57086</v>
      </c>
      <c r="B840" s="8" t="s">
        <v>320</v>
      </c>
      <c r="C840" s="5" t="s">
        <v>321</v>
      </c>
      <c r="D840" s="39" t="s">
        <v>385</v>
      </c>
      <c r="E840" s="6" t="s">
        <v>699</v>
      </c>
      <c r="F840" s="6" t="s">
        <v>700</v>
      </c>
      <c r="G840" s="6">
        <v>947974081</v>
      </c>
      <c r="H840" s="60">
        <v>45635</v>
      </c>
      <c r="I840" s="21">
        <v>0.59097222222222223</v>
      </c>
      <c r="J840" s="6" t="s">
        <v>373</v>
      </c>
      <c r="K840" s="39">
        <v>1</v>
      </c>
      <c r="L840" s="6" t="s">
        <v>398</v>
      </c>
      <c r="M840" s="6" t="s">
        <v>6</v>
      </c>
      <c r="N840" s="6" t="b">
        <f t="shared" si="86"/>
        <v>0</v>
      </c>
      <c r="O840" s="6" t="s">
        <v>4418</v>
      </c>
      <c r="P840" s="6">
        <v>1229606</v>
      </c>
      <c r="Q840" s="6" t="s">
        <v>6</v>
      </c>
      <c r="R840" s="6" t="s">
        <v>4419</v>
      </c>
      <c r="S840" s="16">
        <f t="shared" si="85"/>
        <v>25000</v>
      </c>
      <c r="T840" s="6" t="s">
        <v>400</v>
      </c>
      <c r="U840" s="6" t="s">
        <v>732</v>
      </c>
      <c r="V840" s="6" t="s">
        <v>2995</v>
      </c>
      <c r="W840" s="18">
        <v>45643</v>
      </c>
      <c r="X840" s="78">
        <v>0.56597222222222221</v>
      </c>
      <c r="Y840" s="24" t="s">
        <v>2895</v>
      </c>
      <c r="Z840" s="25" t="s">
        <v>2896</v>
      </c>
      <c r="AA840" s="24" t="s">
        <v>2897</v>
      </c>
      <c r="AB840" s="24">
        <v>940942296</v>
      </c>
      <c r="AC840" s="6">
        <f t="shared" si="83"/>
        <v>9</v>
      </c>
      <c r="AD840" s="23">
        <f t="shared" si="82"/>
        <v>36000</v>
      </c>
      <c r="AE840" s="23" t="s">
        <v>6</v>
      </c>
      <c r="AF840" s="17" t="str">
        <f t="shared" si="87"/>
        <v>NO APLICA</v>
      </c>
      <c r="AG840" s="6" t="s">
        <v>400</v>
      </c>
      <c r="AH840" s="39"/>
      <c r="AI840" s="22" t="s">
        <v>558</v>
      </c>
      <c r="AJ840" s="174"/>
    </row>
    <row r="841" spans="1:36" ht="15.45" customHeight="1">
      <c r="A841" s="170">
        <v>57087</v>
      </c>
      <c r="B841" s="39" t="s">
        <v>339</v>
      </c>
      <c r="C841" s="39" t="s">
        <v>340</v>
      </c>
      <c r="D841" s="39" t="s">
        <v>1031</v>
      </c>
      <c r="E841" s="39" t="s">
        <v>1032</v>
      </c>
      <c r="F841" s="39" t="s">
        <v>1033</v>
      </c>
      <c r="G841" s="39">
        <v>973592337</v>
      </c>
      <c r="H841" s="18">
        <v>45635</v>
      </c>
      <c r="I841" s="21">
        <v>0.59375</v>
      </c>
      <c r="J841" s="6" t="s">
        <v>373</v>
      </c>
      <c r="K841" s="39">
        <v>1</v>
      </c>
      <c r="L841" s="6" t="s">
        <v>398</v>
      </c>
      <c r="M841" s="6" t="s">
        <v>6</v>
      </c>
      <c r="N841" s="6" t="b">
        <f t="shared" si="86"/>
        <v>0</v>
      </c>
      <c r="O841" s="6" t="s">
        <v>4420</v>
      </c>
      <c r="P841" s="6">
        <v>24798437</v>
      </c>
      <c r="Q841" s="6" t="s">
        <v>6</v>
      </c>
      <c r="R841" s="6" t="s">
        <v>4421</v>
      </c>
      <c r="S841" s="16">
        <f t="shared" si="85"/>
        <v>25000</v>
      </c>
      <c r="T841" s="6" t="s">
        <v>400</v>
      </c>
      <c r="U841" s="6" t="s">
        <v>759</v>
      </c>
      <c r="V841" s="6" t="s">
        <v>3068</v>
      </c>
      <c r="W841" s="18">
        <v>45636</v>
      </c>
      <c r="X841" s="78">
        <v>0.74375000000000002</v>
      </c>
      <c r="Y841" s="6" t="s">
        <v>932</v>
      </c>
      <c r="Z841" s="6" t="s">
        <v>933</v>
      </c>
      <c r="AA841" s="6" t="s">
        <v>934</v>
      </c>
      <c r="AB841" s="6">
        <v>971384780</v>
      </c>
      <c r="AC841" s="5">
        <f t="shared" si="83"/>
        <v>2</v>
      </c>
      <c r="AD841" s="17">
        <f t="shared" si="82"/>
        <v>25000</v>
      </c>
      <c r="AE841" s="6" t="s">
        <v>6</v>
      </c>
      <c r="AF841" s="17" t="str">
        <f t="shared" si="87"/>
        <v>NO APLICA</v>
      </c>
      <c r="AG841" s="6" t="s">
        <v>400</v>
      </c>
      <c r="AH841" s="39"/>
      <c r="AI841" s="22" t="s">
        <v>2797</v>
      </c>
      <c r="AJ841" s="174"/>
    </row>
    <row r="842" spans="1:36" ht="15" customHeight="1">
      <c r="A842" s="170">
        <v>57088</v>
      </c>
      <c r="B842" s="39" t="s">
        <v>353</v>
      </c>
      <c r="C842" s="39" t="s">
        <v>354</v>
      </c>
      <c r="D842" s="24" t="s">
        <v>2818</v>
      </c>
      <c r="E842" s="6" t="s">
        <v>2819</v>
      </c>
      <c r="F842" s="6" t="s">
        <v>2820</v>
      </c>
      <c r="G842" s="6">
        <v>956422961</v>
      </c>
      <c r="H842" s="18">
        <v>45635</v>
      </c>
      <c r="I842" s="21">
        <v>0.62222222222222223</v>
      </c>
      <c r="J842" s="6" t="s">
        <v>373</v>
      </c>
      <c r="K842" s="39">
        <v>1</v>
      </c>
      <c r="L842" s="6" t="s">
        <v>398</v>
      </c>
      <c r="M842" s="6" t="s">
        <v>6</v>
      </c>
      <c r="N842" s="6" t="b">
        <f t="shared" si="86"/>
        <v>0</v>
      </c>
      <c r="O842" s="6" t="s">
        <v>4422</v>
      </c>
      <c r="P842" s="6">
        <v>100813399</v>
      </c>
      <c r="Q842" s="6" t="s">
        <v>6</v>
      </c>
      <c r="R842" s="6" t="s">
        <v>4423</v>
      </c>
      <c r="S842" s="16">
        <f t="shared" si="85"/>
        <v>25000</v>
      </c>
      <c r="T842" s="6" t="s">
        <v>400</v>
      </c>
      <c r="U842" s="6" t="s">
        <v>940</v>
      </c>
      <c r="V842" s="6" t="s">
        <v>504</v>
      </c>
      <c r="W842" s="18">
        <v>45640</v>
      </c>
      <c r="X842" s="78">
        <v>0.73750000000000004</v>
      </c>
      <c r="Y842" s="6" t="s">
        <v>4253</v>
      </c>
      <c r="Z842" s="65" t="s">
        <v>4254</v>
      </c>
      <c r="AA842" s="1" t="s">
        <v>4255</v>
      </c>
      <c r="AB842" s="66">
        <v>962949495</v>
      </c>
      <c r="AC842" s="5">
        <f t="shared" si="83"/>
        <v>6</v>
      </c>
      <c r="AD842" s="17">
        <f t="shared" si="82"/>
        <v>27000</v>
      </c>
      <c r="AE842" s="6" t="s">
        <v>6</v>
      </c>
      <c r="AF842" s="17" t="str">
        <f t="shared" si="87"/>
        <v>NO APLICA</v>
      </c>
      <c r="AG842" s="6" t="s">
        <v>400</v>
      </c>
      <c r="AH842" s="39"/>
      <c r="AI842" s="22" t="s">
        <v>2894</v>
      </c>
      <c r="AJ842" s="174"/>
    </row>
    <row r="843" spans="1:36" ht="15.45" customHeight="1">
      <c r="A843" s="170">
        <v>57089</v>
      </c>
      <c r="B843" s="39" t="s">
        <v>339</v>
      </c>
      <c r="C843" s="39" t="s">
        <v>340</v>
      </c>
      <c r="D843" s="39" t="s">
        <v>2935</v>
      </c>
      <c r="E843" s="6" t="s">
        <v>1120</v>
      </c>
      <c r="F843" s="6" t="s">
        <v>1121</v>
      </c>
      <c r="G843" s="6">
        <v>991545276</v>
      </c>
      <c r="H843" s="18">
        <v>45635</v>
      </c>
      <c r="I843" s="21">
        <v>0.62847222222222221</v>
      </c>
      <c r="J843" s="6" t="s">
        <v>373</v>
      </c>
      <c r="K843" s="39">
        <v>1</v>
      </c>
      <c r="L843" s="6" t="s">
        <v>398</v>
      </c>
      <c r="M843" s="6" t="s">
        <v>6</v>
      </c>
      <c r="N843" s="6" t="b">
        <f t="shared" si="86"/>
        <v>0</v>
      </c>
      <c r="O843" s="6" t="s">
        <v>4424</v>
      </c>
      <c r="P843" s="6">
        <v>3270336</v>
      </c>
      <c r="Q843" s="6" t="s">
        <v>9</v>
      </c>
      <c r="R843" s="6" t="s">
        <v>4425</v>
      </c>
      <c r="S843" s="16">
        <f t="shared" si="85"/>
        <v>25000</v>
      </c>
      <c r="T843" s="6" t="s">
        <v>400</v>
      </c>
      <c r="U843" s="6" t="s">
        <v>940</v>
      </c>
      <c r="V843" s="6" t="s">
        <v>3283</v>
      </c>
      <c r="W843" s="6" t="s">
        <v>4426</v>
      </c>
      <c r="X843" s="78">
        <v>0.82222222222222219</v>
      </c>
      <c r="Y843" s="6" t="s">
        <v>4427</v>
      </c>
      <c r="Z843" s="64" t="s">
        <v>4017</v>
      </c>
      <c r="AA843" s="64" t="s">
        <v>4018</v>
      </c>
      <c r="AB843" s="2">
        <v>963516429</v>
      </c>
      <c r="AC843" s="6">
        <v>7</v>
      </c>
      <c r="AD843" s="23">
        <f t="shared" si="82"/>
        <v>29000</v>
      </c>
      <c r="AE843" s="23" t="s">
        <v>6</v>
      </c>
      <c r="AF843" s="17" t="str">
        <f t="shared" si="87"/>
        <v>NO APLICA</v>
      </c>
      <c r="AG843" s="6" t="s">
        <v>400</v>
      </c>
      <c r="AH843" s="39"/>
      <c r="AI843" s="22" t="s">
        <v>2797</v>
      </c>
      <c r="AJ843" s="174"/>
    </row>
    <row r="844" spans="1:36" ht="15.45" customHeight="1">
      <c r="A844" s="170">
        <v>57090</v>
      </c>
      <c r="B844" s="7" t="s">
        <v>189</v>
      </c>
      <c r="C844" s="4" t="s">
        <v>190</v>
      </c>
      <c r="D844" s="39" t="s">
        <v>4285</v>
      </c>
      <c r="E844" s="6" t="s">
        <v>2405</v>
      </c>
      <c r="F844" s="6" t="s">
        <v>2406</v>
      </c>
      <c r="G844" s="6">
        <v>942010990</v>
      </c>
      <c r="H844" s="18">
        <v>45635</v>
      </c>
      <c r="I844" s="21">
        <v>0.64375000000000004</v>
      </c>
      <c r="J844" s="6" t="s">
        <v>373</v>
      </c>
      <c r="K844" s="39">
        <v>1</v>
      </c>
      <c r="L844" s="6" t="s">
        <v>3399</v>
      </c>
      <c r="M844" s="6" t="s">
        <v>6</v>
      </c>
      <c r="N844" s="6" t="b">
        <f t="shared" si="86"/>
        <v>0</v>
      </c>
      <c r="O844" s="6" t="s">
        <v>4428</v>
      </c>
      <c r="P844" s="6">
        <v>3270343</v>
      </c>
      <c r="Q844" s="6" t="s">
        <v>6</v>
      </c>
      <c r="R844" s="6" t="s">
        <v>4429</v>
      </c>
      <c r="S844" s="16">
        <f t="shared" si="85"/>
        <v>18000</v>
      </c>
      <c r="T844" s="6" t="s">
        <v>400</v>
      </c>
      <c r="U844" s="6" t="s">
        <v>732</v>
      </c>
      <c r="V844" s="6" t="s">
        <v>490</v>
      </c>
      <c r="W844" s="18">
        <v>45635</v>
      </c>
      <c r="X844" s="78">
        <v>0.64583333333333337</v>
      </c>
      <c r="Y844" s="6" t="s">
        <v>3648</v>
      </c>
      <c r="Z844" s="6" t="s">
        <v>3649</v>
      </c>
      <c r="AA844" s="6" t="s">
        <v>3650</v>
      </c>
      <c r="AB844" s="6">
        <v>997726076</v>
      </c>
      <c r="AC844" s="5">
        <f t="shared" si="83"/>
        <v>1</v>
      </c>
      <c r="AD844" s="17">
        <f t="shared" ref="AD844:AD907" si="88">IF(AC844&lt;=0, "ERROR EN DÍA DE SALIDA",
    IF(AC844="", "",
        IF(OR(J844="1X40 RF VACIO", J844="1X40 DRY VACIO"),
            IF(L844="CUSTODIA",
                IF(AC844&lt;=5, 25000,
                    IF(AC844&gt;5, IF(AC844&lt;=8, 25000 + 2000*(AC844 - 5), 31000 + 5000*(AC844-8)), "")
                ),
                IF(OR(L844="TRASPASO",L844="MOVIMIENTO"), 18000, "")
            ),
            IF(OR(J844="1X20 RF VACIO", J844="1X20 DRY VACIO", J844="ISOTANK"),
                IF(L844="CUSTODIA",
                    IF(AC844&lt;=5, 18000,
                        IF(AC844&gt;5, IF(AC844&lt;=8, 18000 + 2000*(AC844 - 5), 24000 + 5000*(AC844-8)), "")
                    ),
                    IF(OR(L844="TRASPASO",L844="MOVIMIENTO"), 15000, "Error en tipo de acción")
                ),
                IF(AND(OR(J844="PALLET", J844="CAJON"), L844="CUSTODIA", AC844&lt;=5),
                    IF(M844="SI (XL)", 7000*K844,
                        IF(M844="SI (XXL)", 9000*K844, 5000*K844)
                    ),
                    IF(AND(OR(J844="PALLET", J844="CAJON"), L844="CUSTODIA", AC844&gt;5),
                        IF(M844="SI (XL)", (7000 + 1000*(AC844 - 5))*K844,
                            IF(M844="SI (XXL)", (9000 + 1000*(AC844 - 5))*K844, (5000 + 1000*(AC844 - 5))*K844)
                        ),
                        IF(AND(OR(J844="PALLET", J844="CAJON"),OR(L844="TRASPASO",L844="MOVIMIENTO")),
                            IF(M844="SI (XL)", 5000*K844,
                                IF(M844="SI (XXL)", 7000*K844, 3500*K844)
                            ),
                            ""
                        )
                    )
                )
            )
        )
    )
)</f>
        <v>18000</v>
      </c>
      <c r="AE844" s="6" t="s">
        <v>6</v>
      </c>
      <c r="AF844" s="17" t="str">
        <f t="shared" si="87"/>
        <v>NO APLICA</v>
      </c>
      <c r="AG844" s="6" t="s">
        <v>1874</v>
      </c>
      <c r="AH844" s="39" t="s">
        <v>4430</v>
      </c>
      <c r="AI844" s="22" t="s">
        <v>3652</v>
      </c>
      <c r="AJ844" s="174"/>
    </row>
    <row r="845" spans="1:36" ht="15.45" customHeight="1">
      <c r="A845" s="170">
        <v>57091</v>
      </c>
      <c r="B845" s="39" t="s">
        <v>320</v>
      </c>
      <c r="C845" s="39" t="s">
        <v>321</v>
      </c>
      <c r="D845" s="39" t="s">
        <v>2370</v>
      </c>
      <c r="E845" s="6" t="s">
        <v>2371</v>
      </c>
      <c r="F845" s="6" t="s">
        <v>2372</v>
      </c>
      <c r="G845" s="6">
        <v>963001591</v>
      </c>
      <c r="H845" s="18">
        <v>45635</v>
      </c>
      <c r="I845" s="21">
        <v>0.65555555555555556</v>
      </c>
      <c r="J845" s="6" t="s">
        <v>373</v>
      </c>
      <c r="K845" s="39">
        <v>1</v>
      </c>
      <c r="L845" s="6" t="s">
        <v>398</v>
      </c>
      <c r="M845" s="6" t="s">
        <v>6</v>
      </c>
      <c r="N845" s="6" t="b">
        <f t="shared" si="86"/>
        <v>0</v>
      </c>
      <c r="O845" s="6" t="s">
        <v>4431</v>
      </c>
      <c r="P845" s="6">
        <v>21095160</v>
      </c>
      <c r="Q845" s="6" t="s">
        <v>6</v>
      </c>
      <c r="R845" s="6" t="s">
        <v>4432</v>
      </c>
      <c r="S845" s="16">
        <f t="shared" si="85"/>
        <v>25000</v>
      </c>
      <c r="T845" s="6" t="s">
        <v>400</v>
      </c>
      <c r="U845" s="6" t="s">
        <v>1450</v>
      </c>
      <c r="V845" s="6" t="s">
        <v>3182</v>
      </c>
      <c r="W845" s="18">
        <v>45640</v>
      </c>
      <c r="X845" s="78">
        <v>0.71944444444444444</v>
      </c>
      <c r="Y845" s="102" t="s">
        <v>587</v>
      </c>
      <c r="Z845" s="101" t="s">
        <v>1955</v>
      </c>
      <c r="AA845" s="101" t="s">
        <v>589</v>
      </c>
      <c r="AB845" s="136">
        <v>966777388</v>
      </c>
      <c r="AC845" s="5">
        <f t="shared" si="83"/>
        <v>6</v>
      </c>
      <c r="AD845" s="17">
        <f t="shared" si="88"/>
        <v>27000</v>
      </c>
      <c r="AE845" s="6" t="s">
        <v>6</v>
      </c>
      <c r="AF845" s="17" t="str">
        <f t="shared" si="87"/>
        <v>NO APLICA</v>
      </c>
      <c r="AG845" s="6" t="s">
        <v>400</v>
      </c>
      <c r="AH845" s="39"/>
      <c r="AI845" s="22" t="s">
        <v>558</v>
      </c>
      <c r="AJ845" s="174"/>
    </row>
    <row r="846" spans="1:36" ht="15.45" customHeight="1">
      <c r="A846" s="170">
        <v>57092</v>
      </c>
      <c r="B846" s="39" t="s">
        <v>320</v>
      </c>
      <c r="C846" s="39" t="s">
        <v>321</v>
      </c>
      <c r="D846" s="39" t="s">
        <v>3150</v>
      </c>
      <c r="E846" s="6" t="s">
        <v>2209</v>
      </c>
      <c r="F846" s="6" t="s">
        <v>2210</v>
      </c>
      <c r="G846" s="6">
        <v>999447137</v>
      </c>
      <c r="H846" s="18">
        <v>45635</v>
      </c>
      <c r="I846" s="21">
        <v>0.66874999999999996</v>
      </c>
      <c r="J846" s="6" t="s">
        <v>373</v>
      </c>
      <c r="K846" s="39">
        <v>1</v>
      </c>
      <c r="L846" s="6" t="s">
        <v>398</v>
      </c>
      <c r="M846" s="6" t="s">
        <v>6</v>
      </c>
      <c r="N846" s="6" t="b">
        <f t="shared" si="86"/>
        <v>0</v>
      </c>
      <c r="O846" s="6" t="s">
        <v>4433</v>
      </c>
      <c r="P846" s="6">
        <v>21095163</v>
      </c>
      <c r="Q846" s="6" t="s">
        <v>6</v>
      </c>
      <c r="R846" s="6" t="s">
        <v>4434</v>
      </c>
      <c r="S846" s="16">
        <f t="shared" si="85"/>
        <v>25000</v>
      </c>
      <c r="T846" s="6" t="s">
        <v>400</v>
      </c>
      <c r="U846" s="6" t="s">
        <v>610</v>
      </c>
      <c r="V846" s="6" t="s">
        <v>3795</v>
      </c>
      <c r="W846" s="18">
        <v>45640</v>
      </c>
      <c r="X846" s="78">
        <v>0.625</v>
      </c>
      <c r="Y846" s="6" t="s">
        <v>2616</v>
      </c>
      <c r="Z846" s="6" t="s">
        <v>715</v>
      </c>
      <c r="AA846" s="6" t="s">
        <v>2617</v>
      </c>
      <c r="AB846" s="6">
        <v>995307942</v>
      </c>
      <c r="AC846" s="5">
        <f t="shared" si="83"/>
        <v>6</v>
      </c>
      <c r="AD846" s="17">
        <f t="shared" si="88"/>
        <v>27000</v>
      </c>
      <c r="AE846" s="6" t="s">
        <v>6</v>
      </c>
      <c r="AF846" s="17" t="str">
        <f t="shared" si="87"/>
        <v>NO APLICA</v>
      </c>
      <c r="AG846" s="6" t="s">
        <v>400</v>
      </c>
      <c r="AH846" s="39"/>
      <c r="AI846" s="22" t="s">
        <v>558</v>
      </c>
      <c r="AJ846" s="174"/>
    </row>
    <row r="847" spans="1:36" ht="15.45" customHeight="1">
      <c r="A847" s="170">
        <v>57093</v>
      </c>
      <c r="B847" s="39" t="s">
        <v>320</v>
      </c>
      <c r="C847" s="39" t="s">
        <v>321</v>
      </c>
      <c r="D847" s="39" t="s">
        <v>3113</v>
      </c>
      <c r="E847" s="6" t="s">
        <v>636</v>
      </c>
      <c r="F847" s="6" t="s">
        <v>637</v>
      </c>
      <c r="G847" s="6">
        <v>988364635</v>
      </c>
      <c r="H847" s="18">
        <v>45635</v>
      </c>
      <c r="I847" s="21">
        <v>0.6743055555555556</v>
      </c>
      <c r="J847" s="6" t="s">
        <v>373</v>
      </c>
      <c r="K847" s="39">
        <v>1</v>
      </c>
      <c r="L847" s="6" t="s">
        <v>398</v>
      </c>
      <c r="M847" s="6" t="s">
        <v>6</v>
      </c>
      <c r="N847" s="6" t="b">
        <f t="shared" si="86"/>
        <v>0</v>
      </c>
      <c r="O847" s="6" t="s">
        <v>4435</v>
      </c>
      <c r="P847" s="6">
        <v>3270494</v>
      </c>
      <c r="Q847" s="6" t="s">
        <v>6</v>
      </c>
      <c r="R847" s="6" t="s">
        <v>4436</v>
      </c>
      <c r="S847" s="16">
        <f t="shared" si="85"/>
        <v>25000</v>
      </c>
      <c r="T847" s="6" t="s">
        <v>400</v>
      </c>
      <c r="U847" s="6" t="s">
        <v>1561</v>
      </c>
      <c r="V847" s="6" t="s">
        <v>2977</v>
      </c>
      <c r="W847" s="18">
        <v>45636</v>
      </c>
      <c r="X847" s="78">
        <v>0.13750000000000001</v>
      </c>
      <c r="Y847" s="6" t="s">
        <v>1482</v>
      </c>
      <c r="Z847" s="6" t="s">
        <v>1483</v>
      </c>
      <c r="AA847" s="6" t="s">
        <v>1484</v>
      </c>
      <c r="AB847" s="6">
        <v>974070931</v>
      </c>
      <c r="AC847" s="5">
        <f t="shared" si="83"/>
        <v>2</v>
      </c>
      <c r="AD847" s="17">
        <f t="shared" si="88"/>
        <v>25000</v>
      </c>
      <c r="AE847" s="6" t="s">
        <v>6</v>
      </c>
      <c r="AF847" s="17" t="str">
        <f t="shared" si="87"/>
        <v>NO APLICA</v>
      </c>
      <c r="AG847" s="6" t="s">
        <v>400</v>
      </c>
      <c r="AH847" s="39"/>
      <c r="AI847" s="22" t="s">
        <v>558</v>
      </c>
      <c r="AJ847" s="174"/>
    </row>
    <row r="848" spans="1:36" ht="15" customHeight="1">
      <c r="A848" s="170">
        <v>57094</v>
      </c>
      <c r="B848" s="39" t="s">
        <v>320</v>
      </c>
      <c r="C848" s="39" t="s">
        <v>321</v>
      </c>
      <c r="D848" s="39" t="s">
        <v>4108</v>
      </c>
      <c r="E848" s="6" t="s">
        <v>3137</v>
      </c>
      <c r="F848" s="6" t="s">
        <v>3138</v>
      </c>
      <c r="G848" s="6">
        <v>959084095</v>
      </c>
      <c r="H848" s="18">
        <v>45635</v>
      </c>
      <c r="I848" s="21">
        <v>0.68819444444444444</v>
      </c>
      <c r="J848" s="6" t="s">
        <v>373</v>
      </c>
      <c r="K848" s="39">
        <v>1</v>
      </c>
      <c r="L848" s="6" t="s">
        <v>398</v>
      </c>
      <c r="M848" s="6" t="s">
        <v>6</v>
      </c>
      <c r="N848" s="6" t="b">
        <f t="shared" si="86"/>
        <v>0</v>
      </c>
      <c r="O848" s="39" t="s">
        <v>4437</v>
      </c>
      <c r="P848" s="6">
        <v>1229429</v>
      </c>
      <c r="Q848" s="6" t="s">
        <v>6</v>
      </c>
      <c r="R848" s="6" t="s">
        <v>4438</v>
      </c>
      <c r="S848" s="16">
        <f t="shared" si="85"/>
        <v>25000</v>
      </c>
      <c r="T848" s="6" t="s">
        <v>400</v>
      </c>
      <c r="U848" s="6" t="s">
        <v>4049</v>
      </c>
      <c r="V848" s="6" t="s">
        <v>2980</v>
      </c>
      <c r="W848" s="18">
        <v>45636</v>
      </c>
      <c r="X848" s="78">
        <v>0.86388888888888893</v>
      </c>
      <c r="Y848" s="6" t="s">
        <v>3013</v>
      </c>
      <c r="Z848" s="6" t="s">
        <v>2502</v>
      </c>
      <c r="AA848" s="6" t="s">
        <v>2503</v>
      </c>
      <c r="AB848" s="6">
        <v>983262493</v>
      </c>
      <c r="AC848" s="5">
        <f t="shared" si="83"/>
        <v>2</v>
      </c>
      <c r="AD848" s="17">
        <f t="shared" si="88"/>
        <v>25000</v>
      </c>
      <c r="AE848" s="6" t="s">
        <v>6</v>
      </c>
      <c r="AF848" s="17" t="str">
        <f t="shared" si="87"/>
        <v>NO APLICA</v>
      </c>
      <c r="AG848" s="6" t="s">
        <v>400</v>
      </c>
      <c r="AH848" s="39"/>
      <c r="AI848" s="22" t="s">
        <v>558</v>
      </c>
      <c r="AJ848" s="174"/>
    </row>
    <row r="849" spans="1:36" ht="15.45" customHeight="1">
      <c r="A849" s="170">
        <v>57095</v>
      </c>
      <c r="B849" s="7" t="s">
        <v>274</v>
      </c>
      <c r="C849" s="4" t="s">
        <v>275</v>
      </c>
      <c r="D849" s="39" t="s">
        <v>1042</v>
      </c>
      <c r="E849" s="39" t="s">
        <v>1043</v>
      </c>
      <c r="F849" s="39" t="s">
        <v>1044</v>
      </c>
      <c r="G849" s="39">
        <v>933294463</v>
      </c>
      <c r="H849" s="60">
        <v>45635</v>
      </c>
      <c r="I849" s="21">
        <v>0.70138888888888884</v>
      </c>
      <c r="J849" s="6" t="s">
        <v>373</v>
      </c>
      <c r="K849" s="39">
        <v>1</v>
      </c>
      <c r="L849" s="6" t="s">
        <v>398</v>
      </c>
      <c r="M849" s="6" t="s">
        <v>6</v>
      </c>
      <c r="N849" s="6" t="b">
        <f t="shared" si="86"/>
        <v>0</v>
      </c>
      <c r="O849" s="6" t="s">
        <v>4439</v>
      </c>
      <c r="P849" s="6">
        <v>21095201</v>
      </c>
      <c r="Q849" s="6" t="s">
        <v>6</v>
      </c>
      <c r="R849" s="6" t="s">
        <v>4440</v>
      </c>
      <c r="S849" s="16">
        <f t="shared" si="85"/>
        <v>25000</v>
      </c>
      <c r="T849" s="6" t="s">
        <v>400</v>
      </c>
      <c r="U849" s="6" t="s">
        <v>610</v>
      </c>
      <c r="V849" s="6" t="s">
        <v>3728</v>
      </c>
      <c r="W849" s="18">
        <v>45639</v>
      </c>
      <c r="X849" s="78">
        <v>0.9458333333333333</v>
      </c>
      <c r="Y849" s="6" t="s">
        <v>3937</v>
      </c>
      <c r="Z849" s="6" t="s">
        <v>3938</v>
      </c>
      <c r="AA849" s="6" t="s">
        <v>3939</v>
      </c>
      <c r="AB849" s="6">
        <v>968786026</v>
      </c>
      <c r="AC849" s="5">
        <f t="shared" si="83"/>
        <v>5</v>
      </c>
      <c r="AD849" s="17">
        <f t="shared" si="88"/>
        <v>25000</v>
      </c>
      <c r="AE849" s="6" t="s">
        <v>9</v>
      </c>
      <c r="AF849" s="17">
        <f t="shared" si="87"/>
        <v>29750</v>
      </c>
      <c r="AG849" s="6" t="s">
        <v>1874</v>
      </c>
      <c r="AH849" s="39" t="s">
        <v>4441</v>
      </c>
      <c r="AI849" s="22" t="s">
        <v>3841</v>
      </c>
      <c r="AJ849" s="174"/>
    </row>
    <row r="850" spans="1:36" ht="15" customHeight="1">
      <c r="A850" s="170">
        <v>57096</v>
      </c>
      <c r="B850" s="7" t="s">
        <v>124</v>
      </c>
      <c r="C850" s="4" t="s">
        <v>125</v>
      </c>
      <c r="D850" s="39" t="s">
        <v>4442</v>
      </c>
      <c r="E850" s="6" t="s">
        <v>4362</v>
      </c>
      <c r="F850" s="6" t="s">
        <v>4363</v>
      </c>
      <c r="G850" s="6">
        <v>944195045</v>
      </c>
      <c r="H850" s="18">
        <v>45635</v>
      </c>
      <c r="I850" s="21">
        <v>0.71250000000000002</v>
      </c>
      <c r="J850" s="6" t="s">
        <v>373</v>
      </c>
      <c r="K850" s="39">
        <v>1</v>
      </c>
      <c r="L850" s="6" t="s">
        <v>398</v>
      </c>
      <c r="M850" s="6" t="s">
        <v>6</v>
      </c>
      <c r="N850" s="6" t="b">
        <f t="shared" si="86"/>
        <v>0</v>
      </c>
      <c r="O850" s="6" t="s">
        <v>4443</v>
      </c>
      <c r="P850" s="6">
        <v>3266728</v>
      </c>
      <c r="Q850" s="6" t="s">
        <v>6</v>
      </c>
      <c r="R850" s="6" t="s">
        <v>4444</v>
      </c>
      <c r="S850" s="16">
        <f t="shared" si="85"/>
        <v>25000</v>
      </c>
      <c r="T850" s="6" t="s">
        <v>400</v>
      </c>
      <c r="U850" s="6" t="s">
        <v>1561</v>
      </c>
      <c r="V850" s="6" t="s">
        <v>3431</v>
      </c>
      <c r="W850" s="18">
        <v>45635</v>
      </c>
      <c r="X850" s="78">
        <v>0.90347222222222223</v>
      </c>
      <c r="Y850" s="6" t="s">
        <v>3087</v>
      </c>
      <c r="Z850" s="6" t="s">
        <v>2790</v>
      </c>
      <c r="AA850" s="6" t="s">
        <v>2791</v>
      </c>
      <c r="AB850" s="6">
        <v>963312923</v>
      </c>
      <c r="AC850" s="5">
        <f t="shared" si="83"/>
        <v>1</v>
      </c>
      <c r="AD850" s="17">
        <f t="shared" si="88"/>
        <v>25000</v>
      </c>
      <c r="AE850" s="6" t="s">
        <v>9</v>
      </c>
      <c r="AF850" s="17">
        <f t="shared" si="87"/>
        <v>29750</v>
      </c>
      <c r="AG850" s="6" t="s">
        <v>1874</v>
      </c>
      <c r="AH850" s="39" t="s">
        <v>4445</v>
      </c>
      <c r="AI850" s="22" t="s">
        <v>2759</v>
      </c>
      <c r="AJ850" s="174"/>
    </row>
    <row r="851" spans="1:36" ht="15.45" customHeight="1">
      <c r="A851" s="170">
        <v>57097</v>
      </c>
      <c r="B851" s="39" t="s">
        <v>349</v>
      </c>
      <c r="C851" s="6"/>
      <c r="D851" s="39" t="s">
        <v>4446</v>
      </c>
      <c r="E851" s="6" t="s">
        <v>4447</v>
      </c>
      <c r="F851" s="6" t="s">
        <v>4448</v>
      </c>
      <c r="G851" s="6">
        <v>964455363</v>
      </c>
      <c r="H851" s="18">
        <v>45635</v>
      </c>
      <c r="I851" s="21">
        <v>0.73611111111111116</v>
      </c>
      <c r="J851" s="6" t="s">
        <v>373</v>
      </c>
      <c r="K851" s="39">
        <v>1</v>
      </c>
      <c r="L851" s="6" t="s">
        <v>398</v>
      </c>
      <c r="M851" s="6" t="s">
        <v>6</v>
      </c>
      <c r="N851" s="6" t="b">
        <f t="shared" si="86"/>
        <v>0</v>
      </c>
      <c r="O851" s="6" t="s">
        <v>4449</v>
      </c>
      <c r="P851" s="6">
        <v>308846</v>
      </c>
      <c r="Q851" s="6" t="s">
        <v>6</v>
      </c>
      <c r="R851" s="6" t="s">
        <v>4450</v>
      </c>
      <c r="S851" s="16">
        <f t="shared" si="85"/>
        <v>25000</v>
      </c>
      <c r="T851" s="6" t="s">
        <v>400</v>
      </c>
      <c r="U851" s="6" t="s">
        <v>1561</v>
      </c>
      <c r="V851" s="6" t="s">
        <v>2810</v>
      </c>
      <c r="W851" s="18">
        <v>45637</v>
      </c>
      <c r="X851" s="78">
        <v>0.83680555555555558</v>
      </c>
      <c r="Y851" s="6" t="s">
        <v>4451</v>
      </c>
      <c r="Z851" s="6" t="s">
        <v>4452</v>
      </c>
      <c r="AA851" s="6" t="s">
        <v>4453</v>
      </c>
      <c r="AB851" s="6">
        <v>997006166</v>
      </c>
      <c r="AC851" s="5">
        <f t="shared" si="83"/>
        <v>3</v>
      </c>
      <c r="AD851" s="17">
        <f t="shared" si="88"/>
        <v>25000</v>
      </c>
      <c r="AE851" s="6" t="s">
        <v>6</v>
      </c>
      <c r="AF851" s="17" t="str">
        <f t="shared" si="87"/>
        <v>NO APLICA</v>
      </c>
      <c r="AG851" s="6" t="s">
        <v>1874</v>
      </c>
      <c r="AH851" s="39" t="s">
        <v>4454</v>
      </c>
      <c r="AI851" s="22" t="s">
        <v>505</v>
      </c>
      <c r="AJ851" s="174"/>
    </row>
    <row r="852" spans="1:36" ht="15" customHeight="1">
      <c r="A852" s="170">
        <v>57098</v>
      </c>
      <c r="B852" s="7" t="s">
        <v>278</v>
      </c>
      <c r="C852" s="4" t="s">
        <v>279</v>
      </c>
      <c r="D852" s="39" t="s">
        <v>4455</v>
      </c>
      <c r="E852" s="6" t="s">
        <v>4456</v>
      </c>
      <c r="F852" s="6" t="s">
        <v>4457</v>
      </c>
      <c r="G852" s="6">
        <v>997711194</v>
      </c>
      <c r="H852" s="18">
        <v>45635</v>
      </c>
      <c r="I852" s="21">
        <v>0.75624999999999998</v>
      </c>
      <c r="J852" s="6" t="s">
        <v>1873</v>
      </c>
      <c r="K852" s="39">
        <v>1</v>
      </c>
      <c r="L852" s="6" t="s">
        <v>3399</v>
      </c>
      <c r="M852" s="6" t="s">
        <v>6</v>
      </c>
      <c r="N852" s="6" t="b">
        <f t="shared" si="86"/>
        <v>1</v>
      </c>
      <c r="O852" s="6" t="s">
        <v>488</v>
      </c>
      <c r="P852" s="6">
        <v>200473</v>
      </c>
      <c r="Q852" s="6" t="s">
        <v>6</v>
      </c>
      <c r="R852" s="6" t="s">
        <v>488</v>
      </c>
      <c r="S852" s="16">
        <f t="shared" si="85"/>
        <v>3500</v>
      </c>
      <c r="T852" s="6" t="s">
        <v>400</v>
      </c>
      <c r="U852" s="6" t="s">
        <v>552</v>
      </c>
      <c r="V852" s="6" t="s">
        <v>490</v>
      </c>
      <c r="W852" s="18">
        <v>45635</v>
      </c>
      <c r="X852" s="78">
        <v>0.75624999999999998</v>
      </c>
      <c r="Y852" s="6" t="s">
        <v>4458</v>
      </c>
      <c r="Z852" s="6" t="s">
        <v>4459</v>
      </c>
      <c r="AA852" s="6" t="s">
        <v>4460</v>
      </c>
      <c r="AB852" s="6">
        <v>989639229</v>
      </c>
      <c r="AC852" s="5">
        <f t="shared" si="83"/>
        <v>1</v>
      </c>
      <c r="AD852" s="17">
        <f t="shared" si="88"/>
        <v>3500</v>
      </c>
      <c r="AE852" s="6" t="s">
        <v>6</v>
      </c>
      <c r="AF852" s="17" t="str">
        <f t="shared" si="87"/>
        <v>NO APLICA</v>
      </c>
      <c r="AG852" s="6" t="s">
        <v>400</v>
      </c>
      <c r="AH852" s="39"/>
      <c r="AI852" s="22" t="s">
        <v>4461</v>
      </c>
      <c r="AJ852" s="174"/>
    </row>
    <row r="853" spans="1:36" ht="15" customHeight="1">
      <c r="A853" s="170">
        <v>57099</v>
      </c>
      <c r="B853" s="39" t="s">
        <v>4462</v>
      </c>
      <c r="C853" s="5"/>
      <c r="D853" s="39" t="s">
        <v>1689</v>
      </c>
      <c r="E853" s="39" t="s">
        <v>1690</v>
      </c>
      <c r="F853" s="39" t="s">
        <v>1691</v>
      </c>
      <c r="G853" s="39">
        <v>993480204</v>
      </c>
      <c r="H853" s="60">
        <v>45635</v>
      </c>
      <c r="I853" s="21">
        <v>0.78541666666666665</v>
      </c>
      <c r="J853" s="6" t="s">
        <v>372</v>
      </c>
      <c r="K853" s="39">
        <v>1</v>
      </c>
      <c r="L853" s="6" t="s">
        <v>398</v>
      </c>
      <c r="M853" s="6" t="s">
        <v>6</v>
      </c>
      <c r="N853" s="6" t="b">
        <f t="shared" si="86"/>
        <v>0</v>
      </c>
      <c r="O853" s="6" t="s">
        <v>4463</v>
      </c>
      <c r="P853" s="6">
        <v>3270913</v>
      </c>
      <c r="Q853" s="6" t="s">
        <v>6</v>
      </c>
      <c r="R853" s="6" t="s">
        <v>4464</v>
      </c>
      <c r="S853" s="16">
        <f t="shared" si="85"/>
        <v>18000</v>
      </c>
      <c r="T853" s="6" t="s">
        <v>400</v>
      </c>
      <c r="U853" s="6" t="s">
        <v>2412</v>
      </c>
      <c r="V853" s="6" t="s">
        <v>490</v>
      </c>
      <c r="W853" s="18">
        <v>45635</v>
      </c>
      <c r="X853" s="78">
        <v>0.86388888888888893</v>
      </c>
      <c r="Y853" s="6" t="s">
        <v>4465</v>
      </c>
      <c r="Z853" s="6" t="s">
        <v>4466</v>
      </c>
      <c r="AA853" s="6" t="s">
        <v>4467</v>
      </c>
      <c r="AB853" s="6">
        <v>950991779</v>
      </c>
      <c r="AC853" s="5">
        <f t="shared" si="83"/>
        <v>1</v>
      </c>
      <c r="AD853" s="17">
        <f t="shared" si="88"/>
        <v>18000</v>
      </c>
      <c r="AE853" s="6" t="s">
        <v>6</v>
      </c>
      <c r="AF853" s="17" t="str">
        <f t="shared" si="87"/>
        <v>NO APLICA</v>
      </c>
      <c r="AG853" s="6" t="s">
        <v>400</v>
      </c>
      <c r="AH853" s="39"/>
      <c r="AI853" s="22" t="s">
        <v>499</v>
      </c>
      <c r="AJ853" s="174"/>
    </row>
    <row r="854" spans="1:36" ht="15" customHeight="1">
      <c r="A854" s="170">
        <v>57100</v>
      </c>
      <c r="B854" s="8" t="s">
        <v>320</v>
      </c>
      <c r="C854" s="5" t="s">
        <v>321</v>
      </c>
      <c r="D854" s="25" t="s">
        <v>2811</v>
      </c>
      <c r="E854" s="24" t="s">
        <v>709</v>
      </c>
      <c r="F854" s="24" t="s">
        <v>710</v>
      </c>
      <c r="G854" s="24">
        <v>987744411</v>
      </c>
      <c r="H854" s="18">
        <v>45635</v>
      </c>
      <c r="I854" s="21">
        <v>0.79374999999999996</v>
      </c>
      <c r="J854" s="6" t="s">
        <v>373</v>
      </c>
      <c r="K854" s="39">
        <v>1</v>
      </c>
      <c r="L854" s="6" t="s">
        <v>398</v>
      </c>
      <c r="M854" s="6" t="s">
        <v>6</v>
      </c>
      <c r="N854" s="6" t="b">
        <f t="shared" si="86"/>
        <v>0</v>
      </c>
      <c r="O854" s="6" t="s">
        <v>4468</v>
      </c>
      <c r="P854" s="6">
        <v>24798800</v>
      </c>
      <c r="Q854" s="6" t="s">
        <v>6</v>
      </c>
      <c r="R854" s="6" t="s">
        <v>4469</v>
      </c>
      <c r="S854" s="16">
        <f t="shared" si="85"/>
        <v>25000</v>
      </c>
      <c r="T854" s="6" t="s">
        <v>400</v>
      </c>
      <c r="U854" s="6" t="s">
        <v>759</v>
      </c>
      <c r="V854" s="6" t="s">
        <v>3238</v>
      </c>
      <c r="W854" s="18">
        <v>45636</v>
      </c>
      <c r="X854" s="78">
        <v>0.82152777777777775</v>
      </c>
      <c r="Y854" s="6" t="s">
        <v>3150</v>
      </c>
      <c r="Z854" s="6" t="s">
        <v>2209</v>
      </c>
      <c r="AA854" s="6" t="s">
        <v>2210</v>
      </c>
      <c r="AB854" s="6">
        <v>994454750</v>
      </c>
      <c r="AC854" s="5">
        <f t="shared" si="83"/>
        <v>2</v>
      </c>
      <c r="AD854" s="17">
        <f t="shared" si="88"/>
        <v>25000</v>
      </c>
      <c r="AE854" s="6" t="s">
        <v>6</v>
      </c>
      <c r="AF854" s="17" t="str">
        <f t="shared" si="87"/>
        <v>NO APLICA</v>
      </c>
      <c r="AG854" s="6" t="s">
        <v>400</v>
      </c>
      <c r="AH854" s="39"/>
      <c r="AI854" s="22" t="s">
        <v>558</v>
      </c>
      <c r="AJ854" s="174"/>
    </row>
    <row r="855" spans="1:36" ht="15.45" customHeight="1">
      <c r="A855" s="170">
        <v>57101</v>
      </c>
      <c r="B855" s="39" t="s">
        <v>4470</v>
      </c>
      <c r="C855" s="6"/>
      <c r="D855" s="25" t="s">
        <v>507</v>
      </c>
      <c r="E855" s="24" t="s">
        <v>508</v>
      </c>
      <c r="F855" s="24" t="s">
        <v>509</v>
      </c>
      <c r="G855" s="24">
        <v>997062936</v>
      </c>
      <c r="H855" s="18">
        <v>45635</v>
      </c>
      <c r="I855" s="21">
        <v>0.81180555555555556</v>
      </c>
      <c r="J855" s="6" t="s">
        <v>373</v>
      </c>
      <c r="K855" s="39">
        <v>1</v>
      </c>
      <c r="L855" s="6" t="s">
        <v>3399</v>
      </c>
      <c r="M855" s="6" t="s">
        <v>6</v>
      </c>
      <c r="N855" s="6" t="b">
        <f t="shared" si="86"/>
        <v>0</v>
      </c>
      <c r="O855" s="6" t="s">
        <v>4471</v>
      </c>
      <c r="P855" s="6">
        <v>21095264</v>
      </c>
      <c r="Q855" s="6" t="s">
        <v>6</v>
      </c>
      <c r="R855" s="6" t="s">
        <v>4472</v>
      </c>
      <c r="S855" s="16">
        <f t="shared" si="85"/>
        <v>18000</v>
      </c>
      <c r="T855" s="6" t="s">
        <v>400</v>
      </c>
      <c r="U855" s="6" t="s">
        <v>732</v>
      </c>
      <c r="V855" s="6" t="s">
        <v>490</v>
      </c>
      <c r="W855" s="18">
        <v>45635</v>
      </c>
      <c r="X855" s="78">
        <v>0.81319444444444444</v>
      </c>
      <c r="Y855" s="6" t="s">
        <v>4473</v>
      </c>
      <c r="Z855" s="6" t="s">
        <v>4474</v>
      </c>
      <c r="AA855" s="6" t="s">
        <v>4475</v>
      </c>
      <c r="AB855" s="6">
        <v>942747649</v>
      </c>
      <c r="AC855" s="5">
        <f t="shared" ref="AC855:AC918" si="89">IF(AND(W855&lt;&gt;"",H855&lt;&gt;"",ISNUMBER(W855-H855)),W855-H855+1,"")</f>
        <v>1</v>
      </c>
      <c r="AD855" s="17">
        <f t="shared" si="88"/>
        <v>18000</v>
      </c>
      <c r="AE855" s="6" t="s">
        <v>6</v>
      </c>
      <c r="AF855" s="17" t="str">
        <f t="shared" si="87"/>
        <v>NO APLICA</v>
      </c>
      <c r="AG855" s="6" t="s">
        <v>1874</v>
      </c>
      <c r="AH855" s="39" t="s">
        <v>4476</v>
      </c>
      <c r="AI855" s="22" t="s">
        <v>499</v>
      </c>
      <c r="AJ855" s="174"/>
    </row>
    <row r="856" spans="1:36" ht="15.45" customHeight="1">
      <c r="A856" s="170">
        <v>57102</v>
      </c>
      <c r="B856" s="7" t="s">
        <v>245</v>
      </c>
      <c r="C856" s="4" t="s">
        <v>246</v>
      </c>
      <c r="D856" s="24" t="s">
        <v>1008</v>
      </c>
      <c r="E856" s="25" t="s">
        <v>1009</v>
      </c>
      <c r="F856" s="24" t="s">
        <v>1010</v>
      </c>
      <c r="G856" s="24">
        <v>991915508</v>
      </c>
      <c r="H856" s="18">
        <v>45635</v>
      </c>
      <c r="I856" s="21">
        <v>0.86875000000000002</v>
      </c>
      <c r="J856" s="6" t="s">
        <v>373</v>
      </c>
      <c r="K856" s="39">
        <v>1</v>
      </c>
      <c r="L856" s="6" t="s">
        <v>398</v>
      </c>
      <c r="M856" s="6" t="s">
        <v>6</v>
      </c>
      <c r="N856" s="6" t="b">
        <f t="shared" si="86"/>
        <v>0</v>
      </c>
      <c r="O856" s="6" t="s">
        <v>4477</v>
      </c>
      <c r="P856" s="6">
        <v>3271028</v>
      </c>
      <c r="Q856" s="6" t="s">
        <v>6</v>
      </c>
      <c r="R856" s="6">
        <v>27952725</v>
      </c>
      <c r="S856" s="16">
        <f t="shared" si="85"/>
        <v>25000</v>
      </c>
      <c r="T856" s="6" t="s">
        <v>400</v>
      </c>
      <c r="U856" s="6" t="s">
        <v>2005</v>
      </c>
      <c r="V856" s="6" t="s">
        <v>3894</v>
      </c>
      <c r="W856" s="18">
        <v>45639</v>
      </c>
      <c r="X856" s="78">
        <v>0.44861111111111113</v>
      </c>
      <c r="Y856" s="6" t="s">
        <v>4478</v>
      </c>
      <c r="Z856" s="6" t="s">
        <v>4479</v>
      </c>
      <c r="AA856" s="6" t="s">
        <v>4480</v>
      </c>
      <c r="AB856" s="6" t="s">
        <v>4481</v>
      </c>
      <c r="AC856" s="5">
        <f t="shared" si="89"/>
        <v>5</v>
      </c>
      <c r="AD856" s="17">
        <f t="shared" si="88"/>
        <v>25000</v>
      </c>
      <c r="AE856" s="6" t="s">
        <v>6</v>
      </c>
      <c r="AF856" s="17" t="str">
        <f t="shared" si="87"/>
        <v>NO APLICA</v>
      </c>
      <c r="AG856" s="6" t="s">
        <v>400</v>
      </c>
      <c r="AH856" s="39"/>
      <c r="AI856" s="22" t="s">
        <v>983</v>
      </c>
      <c r="AJ856" s="174"/>
    </row>
    <row r="857" spans="1:36" ht="15.45" customHeight="1">
      <c r="A857" s="170">
        <v>57103</v>
      </c>
      <c r="B857" s="8" t="s">
        <v>320</v>
      </c>
      <c r="C857" s="5" t="s">
        <v>321</v>
      </c>
      <c r="D857" s="24" t="s">
        <v>616</v>
      </c>
      <c r="E857" s="25" t="s">
        <v>617</v>
      </c>
      <c r="F857" s="24" t="s">
        <v>618</v>
      </c>
      <c r="G857" s="24">
        <v>951155582</v>
      </c>
      <c r="H857" s="18">
        <v>45635</v>
      </c>
      <c r="I857" s="21">
        <v>0.88888888888888884</v>
      </c>
      <c r="J857" s="6" t="s">
        <v>373</v>
      </c>
      <c r="K857" s="39">
        <v>1</v>
      </c>
      <c r="L857" s="6" t="s">
        <v>398</v>
      </c>
      <c r="M857" s="6" t="s">
        <v>6</v>
      </c>
      <c r="N857" s="6" t="b">
        <f t="shared" si="86"/>
        <v>0</v>
      </c>
      <c r="O857" s="6" t="s">
        <v>4482</v>
      </c>
      <c r="P857" s="6">
        <v>24798876</v>
      </c>
      <c r="Q857" s="6" t="s">
        <v>6</v>
      </c>
      <c r="R857" s="6">
        <v>230879623</v>
      </c>
      <c r="S857" s="16">
        <f t="shared" si="85"/>
        <v>25000</v>
      </c>
      <c r="T857" s="6" t="s">
        <v>400</v>
      </c>
      <c r="U857" s="6" t="s">
        <v>528</v>
      </c>
      <c r="V857" s="6" t="s">
        <v>2810</v>
      </c>
      <c r="W857" s="18">
        <v>45636</v>
      </c>
      <c r="X857" s="78">
        <v>0.9819444444444444</v>
      </c>
      <c r="Y857" s="6" t="s">
        <v>4483</v>
      </c>
      <c r="Z857" s="6" t="s">
        <v>3028</v>
      </c>
      <c r="AA857" s="6" t="s">
        <v>3029</v>
      </c>
      <c r="AB857" s="6">
        <v>941989934</v>
      </c>
      <c r="AC857" s="5">
        <f t="shared" si="89"/>
        <v>2</v>
      </c>
      <c r="AD857" s="17">
        <f t="shared" si="88"/>
        <v>25000</v>
      </c>
      <c r="AE857" s="6" t="s">
        <v>6</v>
      </c>
      <c r="AF857" s="17" t="str">
        <f t="shared" si="87"/>
        <v>NO APLICA</v>
      </c>
      <c r="AG857" s="6" t="s">
        <v>400</v>
      </c>
      <c r="AH857" s="39"/>
      <c r="AI857" s="22" t="s">
        <v>558</v>
      </c>
      <c r="AJ857" s="174"/>
    </row>
    <row r="858" spans="1:36" ht="15.45" customHeight="1">
      <c r="A858" s="170">
        <v>57104</v>
      </c>
      <c r="B858" s="8" t="s">
        <v>320</v>
      </c>
      <c r="C858" s="5" t="s">
        <v>321</v>
      </c>
      <c r="D858" s="24" t="s">
        <v>2811</v>
      </c>
      <c r="E858" s="25" t="s">
        <v>709</v>
      </c>
      <c r="F858" s="24" t="s">
        <v>710</v>
      </c>
      <c r="G858" s="24">
        <v>987744411</v>
      </c>
      <c r="H858" s="18">
        <v>45635</v>
      </c>
      <c r="I858" s="21">
        <v>0.90833333333333333</v>
      </c>
      <c r="J858" s="6" t="s">
        <v>373</v>
      </c>
      <c r="K858" s="39">
        <v>1</v>
      </c>
      <c r="L858" s="6" t="s">
        <v>398</v>
      </c>
      <c r="M858" s="6" t="s">
        <v>6</v>
      </c>
      <c r="N858" s="6" t="b">
        <f t="shared" si="86"/>
        <v>0</v>
      </c>
      <c r="O858" s="6" t="s">
        <v>4484</v>
      </c>
      <c r="P858" s="6">
        <v>24798892</v>
      </c>
      <c r="Q858" s="6" t="s">
        <v>6</v>
      </c>
      <c r="R858" s="6">
        <v>230879621</v>
      </c>
      <c r="S858" s="16">
        <f t="shared" si="85"/>
        <v>25000</v>
      </c>
      <c r="T858" s="6" t="s">
        <v>400</v>
      </c>
      <c r="U858" s="6" t="s">
        <v>2005</v>
      </c>
      <c r="V858" s="6" t="s">
        <v>3431</v>
      </c>
      <c r="W858" s="18">
        <v>45636</v>
      </c>
      <c r="X858" s="78">
        <v>0.82499999999999996</v>
      </c>
      <c r="Y858" s="6" t="s">
        <v>587</v>
      </c>
      <c r="Z858" s="6" t="s">
        <v>588</v>
      </c>
      <c r="AA858" s="6" t="s">
        <v>589</v>
      </c>
      <c r="AB858" s="6">
        <v>966777388</v>
      </c>
      <c r="AC858" s="5">
        <f t="shared" si="89"/>
        <v>2</v>
      </c>
      <c r="AD858" s="17">
        <f t="shared" si="88"/>
        <v>25000</v>
      </c>
      <c r="AE858" s="6" t="s">
        <v>6</v>
      </c>
      <c r="AF858" s="17" t="str">
        <f t="shared" si="87"/>
        <v>NO APLICA</v>
      </c>
      <c r="AG858" s="6" t="s">
        <v>400</v>
      </c>
      <c r="AH858" s="39"/>
      <c r="AI858" s="22" t="s">
        <v>558</v>
      </c>
      <c r="AJ858" s="174"/>
    </row>
    <row r="859" spans="1:36" ht="15" customHeight="1">
      <c r="A859" s="170">
        <v>57105</v>
      </c>
      <c r="B859" s="7" t="s">
        <v>189</v>
      </c>
      <c r="C859" s="4" t="s">
        <v>190</v>
      </c>
      <c r="D859" s="39" t="s">
        <v>4285</v>
      </c>
      <c r="E859" s="6" t="s">
        <v>2405</v>
      </c>
      <c r="F859" s="6" t="s">
        <v>2406</v>
      </c>
      <c r="G859" s="6">
        <v>942010990</v>
      </c>
      <c r="H859" s="18">
        <v>45635</v>
      </c>
      <c r="I859" s="21">
        <v>0.98472222222222228</v>
      </c>
      <c r="J859" s="6" t="s">
        <v>373</v>
      </c>
      <c r="K859" s="39">
        <v>1</v>
      </c>
      <c r="L859" s="6" t="s">
        <v>398</v>
      </c>
      <c r="M859" s="6" t="s">
        <v>6</v>
      </c>
      <c r="N859" s="6" t="b">
        <f t="shared" si="86"/>
        <v>0</v>
      </c>
      <c r="O859" s="6" t="s">
        <v>4485</v>
      </c>
      <c r="P859" s="6">
        <v>1230076</v>
      </c>
      <c r="Q859" s="6" t="s">
        <v>6</v>
      </c>
      <c r="R859" s="6" t="s">
        <v>4486</v>
      </c>
      <c r="S859" s="16">
        <f t="shared" si="85"/>
        <v>25000</v>
      </c>
      <c r="T859" s="6" t="s">
        <v>400</v>
      </c>
      <c r="U859" s="6" t="s">
        <v>2412</v>
      </c>
      <c r="V859" s="6" t="s">
        <v>490</v>
      </c>
      <c r="W859" s="18">
        <v>45636</v>
      </c>
      <c r="X859" s="78">
        <v>2.9861111111111113E-2</v>
      </c>
      <c r="Y859" s="6" t="s">
        <v>3862</v>
      </c>
      <c r="Z859" s="6" t="s">
        <v>3863</v>
      </c>
      <c r="AA859" s="6" t="s">
        <v>4487</v>
      </c>
      <c r="AB859" s="6">
        <v>991352539</v>
      </c>
      <c r="AC859" s="5">
        <f t="shared" si="89"/>
        <v>2</v>
      </c>
      <c r="AD859" s="17">
        <f t="shared" si="88"/>
        <v>25000</v>
      </c>
      <c r="AE859" s="6" t="s">
        <v>6</v>
      </c>
      <c r="AF859" s="17" t="str">
        <f t="shared" si="87"/>
        <v>NO APLICA</v>
      </c>
      <c r="AG859" s="6" t="s">
        <v>1874</v>
      </c>
      <c r="AH859" s="39" t="s">
        <v>4488</v>
      </c>
      <c r="AI859" s="22" t="s">
        <v>3652</v>
      </c>
      <c r="AJ859" s="174"/>
    </row>
    <row r="860" spans="1:36" ht="15.45" customHeight="1">
      <c r="A860" s="170">
        <v>57106</v>
      </c>
      <c r="B860" s="7" t="s">
        <v>189</v>
      </c>
      <c r="C860" s="4" t="s">
        <v>190</v>
      </c>
      <c r="D860" s="24" t="s">
        <v>2131</v>
      </c>
      <c r="E860" s="25" t="s">
        <v>3991</v>
      </c>
      <c r="F860" s="24" t="s">
        <v>2132</v>
      </c>
      <c r="G860" s="24">
        <v>956632973</v>
      </c>
      <c r="H860" s="18">
        <v>45635</v>
      </c>
      <c r="I860" s="21">
        <v>0.9819444444444444</v>
      </c>
      <c r="J860" s="6" t="s">
        <v>373</v>
      </c>
      <c r="K860" s="39">
        <v>1</v>
      </c>
      <c r="L860" s="6" t="s">
        <v>398</v>
      </c>
      <c r="M860" s="6" t="s">
        <v>6</v>
      </c>
      <c r="N860" s="6" t="b">
        <f t="shared" si="86"/>
        <v>0</v>
      </c>
      <c r="O860" s="6" t="s">
        <v>4489</v>
      </c>
      <c r="P860" s="6">
        <v>1230078</v>
      </c>
      <c r="Q860" s="6" t="s">
        <v>6</v>
      </c>
      <c r="R860" s="6" t="s">
        <v>4490</v>
      </c>
      <c r="S860" s="16">
        <f t="shared" si="85"/>
        <v>25000</v>
      </c>
      <c r="T860" s="6" t="s">
        <v>400</v>
      </c>
      <c r="U860" s="6" t="s">
        <v>2412</v>
      </c>
      <c r="V860" s="6" t="s">
        <v>490</v>
      </c>
      <c r="W860" s="18">
        <v>45636</v>
      </c>
      <c r="X860" s="78">
        <v>2.9861111111111113E-2</v>
      </c>
      <c r="Y860" s="6" t="s">
        <v>4491</v>
      </c>
      <c r="Z860" s="6" t="s">
        <v>4492</v>
      </c>
      <c r="AA860" s="6" t="s">
        <v>4493</v>
      </c>
      <c r="AB860" s="6">
        <v>936326811</v>
      </c>
      <c r="AC860" s="5">
        <f t="shared" si="89"/>
        <v>2</v>
      </c>
      <c r="AD860" s="17">
        <f t="shared" si="88"/>
        <v>25000</v>
      </c>
      <c r="AE860" s="6" t="s">
        <v>6</v>
      </c>
      <c r="AF860" s="17" t="str">
        <f t="shared" si="87"/>
        <v>NO APLICA</v>
      </c>
      <c r="AG860" s="6" t="s">
        <v>1874</v>
      </c>
      <c r="AH860" s="39" t="s">
        <v>4494</v>
      </c>
      <c r="AI860" s="22" t="s">
        <v>3652</v>
      </c>
      <c r="AJ860" s="174"/>
    </row>
    <row r="861" spans="1:36" ht="15" customHeight="1">
      <c r="A861" s="170">
        <v>57107</v>
      </c>
      <c r="B861" s="4" t="s">
        <v>4495</v>
      </c>
      <c r="C861" s="2"/>
      <c r="D861" s="24" t="s">
        <v>4495</v>
      </c>
      <c r="E861" s="24" t="s">
        <v>4496</v>
      </c>
      <c r="F861" s="26" t="s">
        <v>4497</v>
      </c>
      <c r="G861" s="24">
        <v>998221577</v>
      </c>
      <c r="H861" s="62">
        <v>45636</v>
      </c>
      <c r="I861" s="63">
        <v>3.5416666666666666E-2</v>
      </c>
      <c r="J861" s="6" t="s">
        <v>373</v>
      </c>
      <c r="K861" s="39">
        <v>1</v>
      </c>
      <c r="L861" s="6" t="s">
        <v>3399</v>
      </c>
      <c r="M861" s="6" t="s">
        <v>6</v>
      </c>
      <c r="N861" s="6" t="b">
        <f t="shared" si="86"/>
        <v>0</v>
      </c>
      <c r="O861" s="2" t="s">
        <v>4498</v>
      </c>
      <c r="P861" s="2" t="s">
        <v>487</v>
      </c>
      <c r="Q861" s="2" t="s">
        <v>6</v>
      </c>
      <c r="R861" s="2" t="s">
        <v>488</v>
      </c>
      <c r="S861" s="16">
        <f t="shared" si="85"/>
        <v>18000</v>
      </c>
      <c r="T861" s="2" t="s">
        <v>400</v>
      </c>
      <c r="U861" s="2" t="s">
        <v>532</v>
      </c>
      <c r="V861" s="2" t="s">
        <v>490</v>
      </c>
      <c r="W861" s="62">
        <v>45636</v>
      </c>
      <c r="X861" s="78">
        <v>3.6805555555555557E-2</v>
      </c>
      <c r="Y861" s="6" t="s">
        <v>4499</v>
      </c>
      <c r="Z861" s="6" t="s">
        <v>4500</v>
      </c>
      <c r="AA861" s="6" t="s">
        <v>4501</v>
      </c>
      <c r="AB861" s="6">
        <v>977644196</v>
      </c>
      <c r="AC861" s="5">
        <f t="shared" si="89"/>
        <v>1</v>
      </c>
      <c r="AD861" s="17">
        <f t="shared" si="88"/>
        <v>18000</v>
      </c>
      <c r="AE861" s="6" t="s">
        <v>6</v>
      </c>
      <c r="AF861" s="17" t="s">
        <v>1045</v>
      </c>
      <c r="AG861" s="2" t="s">
        <v>1874</v>
      </c>
      <c r="AH861" s="7" t="s">
        <v>4502</v>
      </c>
      <c r="AI861" s="22" t="s">
        <v>499</v>
      </c>
      <c r="AJ861" s="174"/>
    </row>
    <row r="862" spans="1:36" ht="15.45" customHeight="1">
      <c r="A862" s="170">
        <v>57108</v>
      </c>
      <c r="B862" s="7" t="s">
        <v>259</v>
      </c>
      <c r="C862" s="4" t="s">
        <v>260</v>
      </c>
      <c r="D862" s="39" t="s">
        <v>4503</v>
      </c>
      <c r="E862" s="6" t="s">
        <v>4504</v>
      </c>
      <c r="F862" s="6" t="s">
        <v>4505</v>
      </c>
      <c r="G862" s="6">
        <v>988787173</v>
      </c>
      <c r="H862" s="18">
        <v>45636</v>
      </c>
      <c r="I862" s="21">
        <v>0.41249999999999998</v>
      </c>
      <c r="J862" s="6" t="s">
        <v>373</v>
      </c>
      <c r="K862" s="39">
        <v>1</v>
      </c>
      <c r="L862" s="6" t="s">
        <v>398</v>
      </c>
      <c r="M862" s="6" t="s">
        <v>6</v>
      </c>
      <c r="N862" s="6" t="b">
        <f t="shared" si="86"/>
        <v>0</v>
      </c>
      <c r="O862" s="6" t="s">
        <v>4506</v>
      </c>
      <c r="P862" s="6">
        <v>3271415</v>
      </c>
      <c r="Q862" s="6" t="s">
        <v>6</v>
      </c>
      <c r="R862" s="6" t="s">
        <v>4507</v>
      </c>
      <c r="S862" s="16">
        <f t="shared" si="85"/>
        <v>25000</v>
      </c>
      <c r="T862" s="6" t="s">
        <v>400</v>
      </c>
      <c r="U862" s="6" t="s">
        <v>1972</v>
      </c>
      <c r="V862" s="6" t="s">
        <v>3283</v>
      </c>
      <c r="W862" s="18">
        <v>45641</v>
      </c>
      <c r="X862" s="78">
        <v>0.24513888888888888</v>
      </c>
      <c r="Y862" s="28" t="s">
        <v>4508</v>
      </c>
      <c r="Z862" s="27" t="s">
        <v>4509</v>
      </c>
      <c r="AA862" s="27" t="s">
        <v>4505</v>
      </c>
      <c r="AB862" s="27">
        <v>950856020</v>
      </c>
      <c r="AC862" s="6">
        <f t="shared" si="89"/>
        <v>6</v>
      </c>
      <c r="AD862" s="23">
        <f t="shared" si="88"/>
        <v>27000</v>
      </c>
      <c r="AE862" s="23" t="s">
        <v>6</v>
      </c>
      <c r="AF862" s="17" t="str">
        <f t="shared" ref="AF862:AF914" si="90">IFERROR(IF(AD862="","",IF(AE862="NO","NO APLICA",IF(AE862="SI",AD862*1.19,""))), "")</f>
        <v>NO APLICA</v>
      </c>
      <c r="AG862" s="6" t="s">
        <v>1874</v>
      </c>
      <c r="AH862" s="39" t="s">
        <v>4510</v>
      </c>
      <c r="AI862" s="22" t="s">
        <v>4511</v>
      </c>
      <c r="AJ862" s="174"/>
    </row>
    <row r="863" spans="1:36" ht="15.45" customHeight="1">
      <c r="A863" s="170">
        <v>57109</v>
      </c>
      <c r="B863" s="8" t="s">
        <v>320</v>
      </c>
      <c r="C863" s="5" t="s">
        <v>321</v>
      </c>
      <c r="D863" s="24" t="s">
        <v>2811</v>
      </c>
      <c r="E863" s="25" t="s">
        <v>709</v>
      </c>
      <c r="F863" s="24" t="s">
        <v>710</v>
      </c>
      <c r="G863" s="24">
        <v>987744411</v>
      </c>
      <c r="H863" s="18">
        <v>45636</v>
      </c>
      <c r="I863" s="21">
        <v>0.42986111111111114</v>
      </c>
      <c r="J863" s="6" t="s">
        <v>373</v>
      </c>
      <c r="K863" s="39">
        <v>1</v>
      </c>
      <c r="L863" s="6" t="s">
        <v>398</v>
      </c>
      <c r="M863" s="6" t="s">
        <v>6</v>
      </c>
      <c r="N863" s="6" t="b">
        <f t="shared" si="86"/>
        <v>0</v>
      </c>
      <c r="O863" s="6" t="s">
        <v>4512</v>
      </c>
      <c r="P863" s="6">
        <v>24799062</v>
      </c>
      <c r="Q863" s="6" t="s">
        <v>6</v>
      </c>
      <c r="R863" s="6">
        <v>230879716</v>
      </c>
      <c r="S863" s="16">
        <f t="shared" si="85"/>
        <v>25000</v>
      </c>
      <c r="T863" s="6" t="s">
        <v>400</v>
      </c>
      <c r="U863" s="6" t="s">
        <v>1962</v>
      </c>
      <c r="V863" s="6" t="s">
        <v>3049</v>
      </c>
      <c r="W863" s="18">
        <v>45637</v>
      </c>
      <c r="X863" s="78">
        <v>6.0416666666666667E-2</v>
      </c>
      <c r="Y863" s="6" t="s">
        <v>3491</v>
      </c>
      <c r="Z863" s="6" t="s">
        <v>683</v>
      </c>
      <c r="AA863" s="6" t="s">
        <v>684</v>
      </c>
      <c r="AB863" s="6">
        <v>987204298</v>
      </c>
      <c r="AC863" s="5">
        <f t="shared" si="89"/>
        <v>2</v>
      </c>
      <c r="AD863" s="17">
        <f t="shared" si="88"/>
        <v>25000</v>
      </c>
      <c r="AE863" s="6" t="s">
        <v>6</v>
      </c>
      <c r="AF863" s="17" t="str">
        <f t="shared" si="90"/>
        <v>NO APLICA</v>
      </c>
      <c r="AG863" s="6" t="s">
        <v>400</v>
      </c>
      <c r="AH863" s="39"/>
      <c r="AI863" s="22" t="s">
        <v>558</v>
      </c>
      <c r="AJ863" s="174"/>
    </row>
    <row r="864" spans="1:36" ht="15.45" customHeight="1">
      <c r="A864" s="170">
        <v>57110</v>
      </c>
      <c r="B864" s="8" t="s">
        <v>320</v>
      </c>
      <c r="C864" s="5" t="s">
        <v>321</v>
      </c>
      <c r="D864" s="24" t="s">
        <v>616</v>
      </c>
      <c r="E864" s="25" t="s">
        <v>617</v>
      </c>
      <c r="F864" s="24" t="s">
        <v>618</v>
      </c>
      <c r="G864" s="24">
        <v>951155582</v>
      </c>
      <c r="H864" s="18">
        <v>45636</v>
      </c>
      <c r="I864" s="21">
        <v>0.43194444444444446</v>
      </c>
      <c r="J864" s="6" t="s">
        <v>373</v>
      </c>
      <c r="K864" s="39">
        <v>1</v>
      </c>
      <c r="L864" s="6" t="s">
        <v>398</v>
      </c>
      <c r="M864" s="6" t="s">
        <v>6</v>
      </c>
      <c r="N864" s="6" t="b">
        <f t="shared" si="86"/>
        <v>0</v>
      </c>
      <c r="O864" s="6" t="s">
        <v>4513</v>
      </c>
      <c r="P864" s="6">
        <v>24799057</v>
      </c>
      <c r="Q864" s="6" t="s">
        <v>6</v>
      </c>
      <c r="R864" s="6">
        <v>230879720</v>
      </c>
      <c r="S864" s="16">
        <f t="shared" si="85"/>
        <v>25000</v>
      </c>
      <c r="T864" s="6" t="s">
        <v>400</v>
      </c>
      <c r="U864" s="6" t="s">
        <v>1962</v>
      </c>
      <c r="V864" s="6" t="s">
        <v>2977</v>
      </c>
      <c r="W864" s="18">
        <v>45636</v>
      </c>
      <c r="X864" s="78">
        <v>0.95347222222222228</v>
      </c>
      <c r="Y864" s="6" t="s">
        <v>3432</v>
      </c>
      <c r="Z864" s="6" t="s">
        <v>3137</v>
      </c>
      <c r="AA864" s="6" t="s">
        <v>3138</v>
      </c>
      <c r="AB864" s="6">
        <v>959084095</v>
      </c>
      <c r="AC864" s="5">
        <f t="shared" si="89"/>
        <v>1</v>
      </c>
      <c r="AD864" s="17">
        <f t="shared" si="88"/>
        <v>25000</v>
      </c>
      <c r="AE864" s="6" t="s">
        <v>6</v>
      </c>
      <c r="AF864" s="17" t="str">
        <f t="shared" si="90"/>
        <v>NO APLICA</v>
      </c>
      <c r="AG864" s="6" t="s">
        <v>400</v>
      </c>
      <c r="AH864" s="39"/>
      <c r="AI864" s="22" t="s">
        <v>558</v>
      </c>
      <c r="AJ864" s="174"/>
    </row>
    <row r="865" spans="1:36" ht="15" customHeight="1">
      <c r="A865" s="170">
        <v>57111</v>
      </c>
      <c r="B865" s="8" t="s">
        <v>320</v>
      </c>
      <c r="C865" s="5" t="s">
        <v>321</v>
      </c>
      <c r="D865" s="39" t="s">
        <v>647</v>
      </c>
      <c r="E865" s="6" t="s">
        <v>648</v>
      </c>
      <c r="F865" s="6" t="s">
        <v>649</v>
      </c>
      <c r="G865" s="6">
        <v>968566439</v>
      </c>
      <c r="H865" s="18">
        <v>45636</v>
      </c>
      <c r="I865" s="21">
        <v>0.46111111111111114</v>
      </c>
      <c r="J865" s="6" t="s">
        <v>373</v>
      </c>
      <c r="K865" s="39">
        <v>1</v>
      </c>
      <c r="L865" s="6" t="s">
        <v>398</v>
      </c>
      <c r="M865" s="6" t="s">
        <v>6</v>
      </c>
      <c r="N865" s="6" t="b">
        <f t="shared" si="86"/>
        <v>0</v>
      </c>
      <c r="O865" s="6" t="s">
        <v>4514</v>
      </c>
      <c r="P865" s="6">
        <v>21095428</v>
      </c>
      <c r="Q865" s="6" t="s">
        <v>6</v>
      </c>
      <c r="R865" s="6" t="s">
        <v>4515</v>
      </c>
      <c r="S865" s="16">
        <f t="shared" si="85"/>
        <v>25000</v>
      </c>
      <c r="T865" s="6" t="s">
        <v>400</v>
      </c>
      <c r="U865" s="6" t="s">
        <v>1943</v>
      </c>
      <c r="V865" s="6" t="s">
        <v>2871</v>
      </c>
      <c r="W865" s="18">
        <v>45637</v>
      </c>
      <c r="X865" s="78">
        <v>0.80763888888888891</v>
      </c>
      <c r="Y865" s="6" t="s">
        <v>2582</v>
      </c>
      <c r="Z865" s="6" t="s">
        <v>2583</v>
      </c>
      <c r="AA865" s="6" t="s">
        <v>1136</v>
      </c>
      <c r="AB865" s="6">
        <v>947137523</v>
      </c>
      <c r="AC865" s="5">
        <f t="shared" si="89"/>
        <v>2</v>
      </c>
      <c r="AD865" s="17">
        <f t="shared" si="88"/>
        <v>25000</v>
      </c>
      <c r="AE865" s="6" t="s">
        <v>6</v>
      </c>
      <c r="AF865" s="17" t="str">
        <f t="shared" si="90"/>
        <v>NO APLICA</v>
      </c>
      <c r="AG865" s="6" t="s">
        <v>400</v>
      </c>
      <c r="AH865" s="39"/>
      <c r="AI865" s="22" t="s">
        <v>558</v>
      </c>
      <c r="AJ865" s="174"/>
    </row>
    <row r="866" spans="1:36" ht="15.45" customHeight="1">
      <c r="A866" s="170">
        <v>57112</v>
      </c>
      <c r="B866" s="7" t="s">
        <v>353</v>
      </c>
      <c r="C866" s="4" t="s">
        <v>354</v>
      </c>
      <c r="D866" s="39" t="s">
        <v>385</v>
      </c>
      <c r="E866" s="6" t="s">
        <v>699</v>
      </c>
      <c r="F866" s="6" t="s">
        <v>700</v>
      </c>
      <c r="G866" s="6">
        <v>947974081</v>
      </c>
      <c r="H866" s="18">
        <v>45636</v>
      </c>
      <c r="I866" s="21">
        <v>0.46736111111111112</v>
      </c>
      <c r="J866" s="6" t="s">
        <v>373</v>
      </c>
      <c r="K866" s="39">
        <v>1</v>
      </c>
      <c r="L866" s="6" t="s">
        <v>398</v>
      </c>
      <c r="M866" s="6" t="s">
        <v>6</v>
      </c>
      <c r="N866" s="6" t="b">
        <f t="shared" si="86"/>
        <v>0</v>
      </c>
      <c r="O866" s="6" t="s">
        <v>4516</v>
      </c>
      <c r="P866" s="6">
        <v>24799132</v>
      </c>
      <c r="Q866" s="6" t="s">
        <v>6</v>
      </c>
      <c r="R866" s="6" t="s">
        <v>4517</v>
      </c>
      <c r="S866" s="16">
        <f t="shared" si="85"/>
        <v>25000</v>
      </c>
      <c r="T866" s="6" t="s">
        <v>400</v>
      </c>
      <c r="U866" s="6" t="s">
        <v>3016</v>
      </c>
      <c r="V866" s="6" t="s">
        <v>3494</v>
      </c>
      <c r="W866" s="18">
        <v>45639</v>
      </c>
      <c r="X866" s="78">
        <v>0.57777777777777772</v>
      </c>
      <c r="Y866" s="6" t="s">
        <v>4518</v>
      </c>
      <c r="Z866" s="6" t="s">
        <v>3211</v>
      </c>
      <c r="AA866" s="6" t="s">
        <v>3212</v>
      </c>
      <c r="AB866" s="6">
        <v>92372934</v>
      </c>
      <c r="AC866" s="5">
        <f t="shared" si="89"/>
        <v>4</v>
      </c>
      <c r="AD866" s="17">
        <f t="shared" si="88"/>
        <v>25000</v>
      </c>
      <c r="AE866" s="6" t="s">
        <v>6</v>
      </c>
      <c r="AF866" s="17" t="str">
        <f t="shared" si="90"/>
        <v>NO APLICA</v>
      </c>
      <c r="AG866" s="6" t="s">
        <v>400</v>
      </c>
      <c r="AH866" s="39"/>
      <c r="AI866" s="22" t="s">
        <v>2894</v>
      </c>
      <c r="AJ866" s="174"/>
    </row>
    <row r="867" spans="1:36" ht="15.45" customHeight="1">
      <c r="A867" s="170">
        <v>57113</v>
      </c>
      <c r="B867" s="7" t="s">
        <v>353</v>
      </c>
      <c r="C867" s="4" t="s">
        <v>354</v>
      </c>
      <c r="D867" s="46" t="s">
        <v>817</v>
      </c>
      <c r="E867" s="28" t="s">
        <v>818</v>
      </c>
      <c r="F867" s="27" t="s">
        <v>819</v>
      </c>
      <c r="G867" s="27">
        <v>955172412</v>
      </c>
      <c r="H867" s="18">
        <v>45636</v>
      </c>
      <c r="I867" s="21">
        <v>0.46944444444444444</v>
      </c>
      <c r="J867" s="6" t="s">
        <v>373</v>
      </c>
      <c r="K867" s="39">
        <v>1</v>
      </c>
      <c r="L867" s="6" t="s">
        <v>398</v>
      </c>
      <c r="M867" s="6" t="s">
        <v>6</v>
      </c>
      <c r="N867" s="6" t="b">
        <f t="shared" si="86"/>
        <v>0</v>
      </c>
      <c r="O867" s="6" t="s">
        <v>4519</v>
      </c>
      <c r="P867" s="6">
        <v>24799151</v>
      </c>
      <c r="Q867" s="6" t="s">
        <v>6</v>
      </c>
      <c r="R867" s="6" t="s">
        <v>4520</v>
      </c>
      <c r="S867" s="16">
        <f t="shared" si="85"/>
        <v>25000</v>
      </c>
      <c r="T867" s="6" t="s">
        <v>400</v>
      </c>
      <c r="U867" s="6" t="s">
        <v>1943</v>
      </c>
      <c r="V867" s="6" t="s">
        <v>3290</v>
      </c>
      <c r="W867" s="18">
        <v>45638</v>
      </c>
      <c r="X867" s="78">
        <v>0.77986111111111112</v>
      </c>
      <c r="Y867" s="6" t="s">
        <v>2996</v>
      </c>
      <c r="Z867" s="6" t="s">
        <v>4331</v>
      </c>
      <c r="AA867" s="6" t="s">
        <v>3358</v>
      </c>
      <c r="AB867" s="6">
        <v>992272376</v>
      </c>
      <c r="AC867" s="5">
        <f t="shared" si="89"/>
        <v>3</v>
      </c>
      <c r="AD867" s="17">
        <f t="shared" si="88"/>
        <v>25000</v>
      </c>
      <c r="AE867" s="6" t="s">
        <v>6</v>
      </c>
      <c r="AF867" s="17" t="str">
        <f t="shared" si="90"/>
        <v>NO APLICA</v>
      </c>
      <c r="AG867" s="6" t="s">
        <v>400</v>
      </c>
      <c r="AH867" s="39"/>
      <c r="AI867" s="22" t="s">
        <v>2894</v>
      </c>
      <c r="AJ867" s="174"/>
    </row>
    <row r="868" spans="1:36" ht="15.45" customHeight="1">
      <c r="A868" s="170">
        <v>57114</v>
      </c>
      <c r="B868" s="39" t="s">
        <v>4521</v>
      </c>
      <c r="C868" s="6"/>
      <c r="D868" s="39" t="s">
        <v>4522</v>
      </c>
      <c r="E868" s="6" t="s">
        <v>4523</v>
      </c>
      <c r="F868" s="6" t="s">
        <v>4524</v>
      </c>
      <c r="G868" s="6">
        <v>99918839</v>
      </c>
      <c r="H868" s="18">
        <v>45636</v>
      </c>
      <c r="I868" s="21">
        <v>0.52361111111111114</v>
      </c>
      <c r="J868" s="6" t="s">
        <v>3250</v>
      </c>
      <c r="K868" s="39">
        <v>1</v>
      </c>
      <c r="L868" s="6" t="s">
        <v>398</v>
      </c>
      <c r="M868" s="6" t="s">
        <v>3887</v>
      </c>
      <c r="N868" s="6" t="b">
        <f t="shared" si="86"/>
        <v>1</v>
      </c>
      <c r="O868" s="6" t="s">
        <v>1355</v>
      </c>
      <c r="P868" s="6">
        <v>17879</v>
      </c>
      <c r="Q868" s="6" t="s">
        <v>6</v>
      </c>
      <c r="R868" s="6" t="s">
        <v>488</v>
      </c>
      <c r="S868" s="16">
        <f t="shared" si="85"/>
        <v>9000</v>
      </c>
      <c r="T868" s="6" t="s">
        <v>400</v>
      </c>
      <c r="U868" s="6" t="s">
        <v>1943</v>
      </c>
      <c r="V868" s="6" t="s">
        <v>490</v>
      </c>
      <c r="W868" s="18">
        <v>45636</v>
      </c>
      <c r="X868" s="78">
        <v>0.78194444444444444</v>
      </c>
      <c r="Y868" s="6" t="s">
        <v>4525</v>
      </c>
      <c r="Z868" s="6" t="s">
        <v>4526</v>
      </c>
      <c r="AA868" s="6" t="s">
        <v>4527</v>
      </c>
      <c r="AB868" s="6">
        <v>998318151</v>
      </c>
      <c r="AC868" s="5">
        <f t="shared" si="89"/>
        <v>1</v>
      </c>
      <c r="AD868" s="17">
        <f t="shared" si="88"/>
        <v>9000</v>
      </c>
      <c r="AE868" s="6" t="s">
        <v>6</v>
      </c>
      <c r="AF868" s="17" t="str">
        <f t="shared" si="90"/>
        <v>NO APLICA</v>
      </c>
      <c r="AG868" s="6" t="s">
        <v>1874</v>
      </c>
      <c r="AH868" s="39" t="s">
        <v>4528</v>
      </c>
      <c r="AI868" s="22" t="s">
        <v>499</v>
      </c>
      <c r="AJ868" s="174"/>
    </row>
    <row r="869" spans="1:36" ht="15" customHeight="1">
      <c r="A869" s="170">
        <v>57115</v>
      </c>
      <c r="B869" s="39" t="s">
        <v>4521</v>
      </c>
      <c r="C869" s="6"/>
      <c r="D869" s="39" t="s">
        <v>4522</v>
      </c>
      <c r="E869" s="6" t="s">
        <v>4523</v>
      </c>
      <c r="F869" s="6" t="s">
        <v>4524</v>
      </c>
      <c r="G869" s="6">
        <v>99918839</v>
      </c>
      <c r="H869" s="18">
        <v>45636</v>
      </c>
      <c r="I869" s="21">
        <v>0.52430555555555558</v>
      </c>
      <c r="J869" s="6" t="s">
        <v>3250</v>
      </c>
      <c r="K869" s="39">
        <v>1</v>
      </c>
      <c r="L869" s="6" t="s">
        <v>398</v>
      </c>
      <c r="M869" s="6" t="s">
        <v>6</v>
      </c>
      <c r="N869" s="6" t="b">
        <f t="shared" si="86"/>
        <v>1</v>
      </c>
      <c r="O869" s="6" t="s">
        <v>1355</v>
      </c>
      <c r="P869" s="6">
        <v>17879</v>
      </c>
      <c r="Q869" s="6" t="s">
        <v>6</v>
      </c>
      <c r="R869" s="6" t="s">
        <v>488</v>
      </c>
      <c r="S869" s="16">
        <f t="shared" si="85"/>
        <v>5000</v>
      </c>
      <c r="T869" s="6" t="s">
        <v>400</v>
      </c>
      <c r="U869" s="6" t="s">
        <v>1943</v>
      </c>
      <c r="V869" s="6" t="s">
        <v>490</v>
      </c>
      <c r="W869" s="18">
        <v>45636</v>
      </c>
      <c r="X869" s="78">
        <v>0.78263888888888888</v>
      </c>
      <c r="Y869" s="6" t="s">
        <v>4525</v>
      </c>
      <c r="Z869" s="6" t="s">
        <v>4526</v>
      </c>
      <c r="AA869" s="6" t="s">
        <v>4527</v>
      </c>
      <c r="AB869" s="6">
        <v>998318151</v>
      </c>
      <c r="AC869" s="5">
        <f t="shared" si="89"/>
        <v>1</v>
      </c>
      <c r="AD869" s="17">
        <f t="shared" si="88"/>
        <v>5000</v>
      </c>
      <c r="AE869" s="6" t="s">
        <v>6</v>
      </c>
      <c r="AF869" s="17" t="str">
        <f t="shared" si="90"/>
        <v>NO APLICA</v>
      </c>
      <c r="AG869" s="6" t="s">
        <v>1874</v>
      </c>
      <c r="AH869" s="39" t="s">
        <v>4528</v>
      </c>
      <c r="AI869" s="22" t="s">
        <v>499</v>
      </c>
      <c r="AJ869" s="174"/>
    </row>
    <row r="870" spans="1:36" ht="15.45" customHeight="1">
      <c r="A870" s="170">
        <v>57116</v>
      </c>
      <c r="B870" s="8" t="s">
        <v>320</v>
      </c>
      <c r="C870" s="5" t="s">
        <v>321</v>
      </c>
      <c r="D870" s="24" t="s">
        <v>616</v>
      </c>
      <c r="E870" s="25" t="s">
        <v>617</v>
      </c>
      <c r="F870" s="24" t="s">
        <v>618</v>
      </c>
      <c r="G870" s="24">
        <v>951155582</v>
      </c>
      <c r="H870" s="18">
        <v>45636</v>
      </c>
      <c r="I870" s="21">
        <v>0.52916666666666667</v>
      </c>
      <c r="J870" s="6" t="s">
        <v>373</v>
      </c>
      <c r="K870" s="39">
        <v>1</v>
      </c>
      <c r="L870" s="6" t="s">
        <v>398</v>
      </c>
      <c r="M870" s="6" t="s">
        <v>6</v>
      </c>
      <c r="N870" s="6" t="b">
        <f t="shared" si="86"/>
        <v>0</v>
      </c>
      <c r="O870" s="6" t="s">
        <v>4529</v>
      </c>
      <c r="P870" s="6">
        <v>21095455</v>
      </c>
      <c r="Q870" s="6" t="s">
        <v>6</v>
      </c>
      <c r="R870" s="6" t="s">
        <v>4530</v>
      </c>
      <c r="S870" s="16">
        <f t="shared" si="85"/>
        <v>25000</v>
      </c>
      <c r="T870" s="6" t="s">
        <v>400</v>
      </c>
      <c r="U870" s="6" t="s">
        <v>1943</v>
      </c>
      <c r="V870" s="6" t="s">
        <v>2980</v>
      </c>
      <c r="W870" s="18">
        <v>45637</v>
      </c>
      <c r="X870" s="78">
        <v>0.41111111111111109</v>
      </c>
      <c r="Y870" s="6" t="s">
        <v>3170</v>
      </c>
      <c r="Z870" s="6" t="s">
        <v>3171</v>
      </c>
      <c r="AA870" s="6" t="s">
        <v>722</v>
      </c>
      <c r="AB870" s="6">
        <v>997177590</v>
      </c>
      <c r="AC870" s="5">
        <f t="shared" si="89"/>
        <v>2</v>
      </c>
      <c r="AD870" s="17">
        <f t="shared" si="88"/>
        <v>25000</v>
      </c>
      <c r="AE870" s="6" t="s">
        <v>6</v>
      </c>
      <c r="AF870" s="17" t="str">
        <f t="shared" si="90"/>
        <v>NO APLICA</v>
      </c>
      <c r="AG870" s="6" t="s">
        <v>400</v>
      </c>
      <c r="AH870" s="39"/>
      <c r="AI870" s="22" t="s">
        <v>558</v>
      </c>
      <c r="AJ870" s="174"/>
    </row>
    <row r="871" spans="1:36" ht="15.45" customHeight="1">
      <c r="A871" s="170">
        <v>57117</v>
      </c>
      <c r="B871" s="8" t="s">
        <v>320</v>
      </c>
      <c r="C871" s="5" t="s">
        <v>321</v>
      </c>
      <c r="D871" s="24" t="s">
        <v>2811</v>
      </c>
      <c r="E871" s="25" t="s">
        <v>709</v>
      </c>
      <c r="F871" s="24" t="s">
        <v>710</v>
      </c>
      <c r="G871" s="24">
        <v>987744411</v>
      </c>
      <c r="H871" s="18">
        <v>45636</v>
      </c>
      <c r="I871" s="21">
        <v>0.5395833333333333</v>
      </c>
      <c r="J871" s="6" t="s">
        <v>373</v>
      </c>
      <c r="K871" s="39">
        <v>1</v>
      </c>
      <c r="L871" s="6" t="s">
        <v>398</v>
      </c>
      <c r="M871" s="6" t="s">
        <v>6</v>
      </c>
      <c r="N871" s="6" t="b">
        <f t="shared" si="86"/>
        <v>0</v>
      </c>
      <c r="O871" s="6" t="s">
        <v>4531</v>
      </c>
      <c r="P871" s="6">
        <v>24799308</v>
      </c>
      <c r="Q871" s="6" t="s">
        <v>6</v>
      </c>
      <c r="R871" s="6">
        <v>230879712</v>
      </c>
      <c r="S871" s="16">
        <f t="shared" si="85"/>
        <v>25000</v>
      </c>
      <c r="T871" s="6" t="s">
        <v>400</v>
      </c>
      <c r="U871" s="6" t="s">
        <v>1943</v>
      </c>
      <c r="V871" s="6" t="s">
        <v>3049</v>
      </c>
      <c r="W871" s="18">
        <v>45637</v>
      </c>
      <c r="X871" s="78">
        <v>0.37569444444444444</v>
      </c>
      <c r="Y871" s="68" t="s">
        <v>761</v>
      </c>
      <c r="Z871" s="68" t="s">
        <v>3132</v>
      </c>
      <c r="AA871" s="68" t="s">
        <v>763</v>
      </c>
      <c r="AB871" s="68">
        <v>957796336</v>
      </c>
      <c r="AC871" s="5">
        <f t="shared" si="89"/>
        <v>2</v>
      </c>
      <c r="AD871" s="17">
        <f t="shared" si="88"/>
        <v>25000</v>
      </c>
      <c r="AE871" s="6" t="s">
        <v>6</v>
      </c>
      <c r="AF871" s="17" t="str">
        <f t="shared" si="90"/>
        <v>NO APLICA</v>
      </c>
      <c r="AG871" s="6" t="s">
        <v>400</v>
      </c>
      <c r="AH871" s="39"/>
      <c r="AI871" s="22" t="s">
        <v>558</v>
      </c>
      <c r="AJ871" s="174"/>
    </row>
    <row r="872" spans="1:36" ht="15.45" customHeight="1">
      <c r="A872" s="170">
        <v>57118</v>
      </c>
      <c r="B872" s="8" t="s">
        <v>320</v>
      </c>
      <c r="C872" s="5" t="s">
        <v>321</v>
      </c>
      <c r="D872" s="39" t="s">
        <v>1517</v>
      </c>
      <c r="E872" s="6" t="s">
        <v>674</v>
      </c>
      <c r="F872" s="6" t="s">
        <v>675</v>
      </c>
      <c r="G872" s="6">
        <v>992654499</v>
      </c>
      <c r="H872" s="18">
        <v>45636</v>
      </c>
      <c r="I872" s="21">
        <v>0.54166666666666663</v>
      </c>
      <c r="J872" s="6" t="s">
        <v>373</v>
      </c>
      <c r="K872" s="39">
        <v>1</v>
      </c>
      <c r="L872" s="6" t="s">
        <v>398</v>
      </c>
      <c r="M872" s="6" t="s">
        <v>6</v>
      </c>
      <c r="N872" s="6" t="b">
        <f t="shared" si="86"/>
        <v>0</v>
      </c>
      <c r="O872" s="6" t="s">
        <v>4532</v>
      </c>
      <c r="P872" s="6">
        <v>24799303</v>
      </c>
      <c r="Q872" s="6" t="s">
        <v>6</v>
      </c>
      <c r="R872" s="6">
        <v>230879713</v>
      </c>
      <c r="S872" s="16">
        <f t="shared" si="85"/>
        <v>25000</v>
      </c>
      <c r="T872" s="6" t="s">
        <v>400</v>
      </c>
      <c r="U872" s="6" t="s">
        <v>537</v>
      </c>
      <c r="V872" s="6" t="s">
        <v>3068</v>
      </c>
      <c r="W872" s="62">
        <v>45643</v>
      </c>
      <c r="X872" s="97">
        <v>0.77916666666666667</v>
      </c>
      <c r="Y872" s="27" t="s">
        <v>4533</v>
      </c>
      <c r="Z872" s="27" t="s">
        <v>2209</v>
      </c>
      <c r="AA872" s="164" t="s">
        <v>2210</v>
      </c>
      <c r="AB872" s="27">
        <v>994454750</v>
      </c>
      <c r="AC872" s="107">
        <f t="shared" si="89"/>
        <v>8</v>
      </c>
      <c r="AD872" s="23">
        <f t="shared" si="88"/>
        <v>31000</v>
      </c>
      <c r="AE872" s="23" t="s">
        <v>6</v>
      </c>
      <c r="AF872" s="17" t="str">
        <f t="shared" si="90"/>
        <v>NO APLICA</v>
      </c>
      <c r="AG872" s="6" t="s">
        <v>400</v>
      </c>
      <c r="AH872" s="39"/>
      <c r="AI872" s="22" t="s">
        <v>558</v>
      </c>
      <c r="AJ872" s="174"/>
    </row>
    <row r="873" spans="1:36" ht="15.45" customHeight="1">
      <c r="A873" s="170">
        <v>57119</v>
      </c>
      <c r="B873" s="7" t="s">
        <v>353</v>
      </c>
      <c r="C873" s="4" t="s">
        <v>354</v>
      </c>
      <c r="D873" s="39" t="s">
        <v>4271</v>
      </c>
      <c r="E873" s="6" t="s">
        <v>3918</v>
      </c>
      <c r="F873" s="6" t="s">
        <v>3919</v>
      </c>
      <c r="G873" s="6">
        <v>933299215</v>
      </c>
      <c r="H873" s="18">
        <v>45636</v>
      </c>
      <c r="I873" s="21">
        <v>0.54722222222222228</v>
      </c>
      <c r="J873" s="6" t="s">
        <v>373</v>
      </c>
      <c r="K873" s="39">
        <v>1</v>
      </c>
      <c r="L873" s="6" t="s">
        <v>398</v>
      </c>
      <c r="M873" s="6" t="s">
        <v>6</v>
      </c>
      <c r="N873" s="6" t="b">
        <f t="shared" si="86"/>
        <v>0</v>
      </c>
      <c r="O873" s="6" t="s">
        <v>4534</v>
      </c>
      <c r="P873" s="6">
        <v>24799315</v>
      </c>
      <c r="Q873" s="6" t="s">
        <v>6</v>
      </c>
      <c r="R873" s="6" t="s">
        <v>4535</v>
      </c>
      <c r="S873" s="16">
        <f t="shared" si="85"/>
        <v>25000</v>
      </c>
      <c r="T873" s="6" t="s">
        <v>400</v>
      </c>
      <c r="U873" s="6" t="s">
        <v>1943</v>
      </c>
      <c r="V873" s="6" t="s">
        <v>3062</v>
      </c>
      <c r="W873" s="18">
        <v>45639</v>
      </c>
      <c r="X873" s="78">
        <v>0.44722222222222224</v>
      </c>
      <c r="Y873" s="76" t="s">
        <v>4370</v>
      </c>
      <c r="Z873" s="76" t="s">
        <v>2913</v>
      </c>
      <c r="AA873" s="76" t="s">
        <v>2914</v>
      </c>
      <c r="AB873" s="76">
        <v>942667171</v>
      </c>
      <c r="AC873" s="5">
        <f t="shared" si="89"/>
        <v>4</v>
      </c>
      <c r="AD873" s="17">
        <f t="shared" si="88"/>
        <v>25000</v>
      </c>
      <c r="AE873" s="6" t="s">
        <v>6</v>
      </c>
      <c r="AF873" s="17" t="str">
        <f t="shared" si="90"/>
        <v>NO APLICA</v>
      </c>
      <c r="AG873" s="6" t="s">
        <v>400</v>
      </c>
      <c r="AH873" s="39"/>
      <c r="AI873" s="22" t="s">
        <v>2894</v>
      </c>
      <c r="AJ873" s="174"/>
    </row>
    <row r="874" spans="1:36" ht="15.45" customHeight="1">
      <c r="A874" s="170">
        <v>57120</v>
      </c>
      <c r="B874" s="7" t="s">
        <v>353</v>
      </c>
      <c r="C874" s="4" t="s">
        <v>354</v>
      </c>
      <c r="D874" s="39" t="s">
        <v>1360</v>
      </c>
      <c r="E874" s="6" t="s">
        <v>1361</v>
      </c>
      <c r="F874" s="6" t="s">
        <v>1362</v>
      </c>
      <c r="G874" s="6">
        <v>988287678</v>
      </c>
      <c r="H874" s="18">
        <v>45636</v>
      </c>
      <c r="I874" s="21">
        <v>0.56041666666666667</v>
      </c>
      <c r="J874" s="6" t="s">
        <v>373</v>
      </c>
      <c r="K874" s="39">
        <v>1</v>
      </c>
      <c r="L874" s="6" t="s">
        <v>398</v>
      </c>
      <c r="M874" s="6" t="s">
        <v>6</v>
      </c>
      <c r="N874" s="6" t="b">
        <f t="shared" si="86"/>
        <v>0</v>
      </c>
      <c r="O874" s="6" t="s">
        <v>4536</v>
      </c>
      <c r="P874" s="6">
        <v>24799374</v>
      </c>
      <c r="Q874" s="6" t="s">
        <v>6</v>
      </c>
      <c r="R874" s="6" t="s">
        <v>4537</v>
      </c>
      <c r="S874" s="16">
        <f t="shared" si="85"/>
        <v>25000</v>
      </c>
      <c r="T874" s="6" t="s">
        <v>400</v>
      </c>
      <c r="U874" s="6" t="s">
        <v>1962</v>
      </c>
      <c r="V874" s="6" t="s">
        <v>2796</v>
      </c>
      <c r="W874" s="18">
        <v>45639</v>
      </c>
      <c r="X874" s="78">
        <v>0.21388888888888888</v>
      </c>
      <c r="Y874" s="6" t="s">
        <v>2895</v>
      </c>
      <c r="Z874" s="6" t="s">
        <v>2896</v>
      </c>
      <c r="AA874" s="6" t="s">
        <v>2897</v>
      </c>
      <c r="AB874" s="6">
        <v>940942296</v>
      </c>
      <c r="AC874" s="5">
        <f t="shared" si="89"/>
        <v>4</v>
      </c>
      <c r="AD874" s="17">
        <f t="shared" si="88"/>
        <v>25000</v>
      </c>
      <c r="AE874" s="6" t="s">
        <v>6</v>
      </c>
      <c r="AF874" s="17" t="str">
        <f t="shared" si="90"/>
        <v>NO APLICA</v>
      </c>
      <c r="AG874" s="6" t="s">
        <v>400</v>
      </c>
      <c r="AH874" s="39"/>
      <c r="AI874" s="22" t="s">
        <v>2894</v>
      </c>
      <c r="AJ874" s="174"/>
    </row>
    <row r="875" spans="1:36" ht="15" customHeight="1">
      <c r="A875" s="170">
        <v>57121</v>
      </c>
      <c r="B875" s="7" t="s">
        <v>353</v>
      </c>
      <c r="C875" s="4" t="s">
        <v>354</v>
      </c>
      <c r="D875" s="24" t="s">
        <v>2818</v>
      </c>
      <c r="E875" s="6" t="s">
        <v>2819</v>
      </c>
      <c r="F875" s="6" t="s">
        <v>3221</v>
      </c>
      <c r="G875" s="6">
        <v>56422961</v>
      </c>
      <c r="H875" s="18">
        <v>45636</v>
      </c>
      <c r="I875" s="21">
        <v>0.56319444444444444</v>
      </c>
      <c r="J875" s="6" t="s">
        <v>373</v>
      </c>
      <c r="K875" s="39">
        <v>1</v>
      </c>
      <c r="L875" s="6" t="s">
        <v>398</v>
      </c>
      <c r="M875" s="6" t="s">
        <v>6</v>
      </c>
      <c r="N875" s="6" t="b">
        <f t="shared" si="86"/>
        <v>0</v>
      </c>
      <c r="O875" s="6" t="s">
        <v>4538</v>
      </c>
      <c r="P875" s="6">
        <v>24799378</v>
      </c>
      <c r="Q875" s="6" t="s">
        <v>6</v>
      </c>
      <c r="R875" s="6" t="s">
        <v>4539</v>
      </c>
      <c r="S875" s="16">
        <f t="shared" si="85"/>
        <v>25000</v>
      </c>
      <c r="T875" s="6" t="s">
        <v>400</v>
      </c>
      <c r="U875" s="6" t="s">
        <v>3016</v>
      </c>
      <c r="V875" s="6" t="s">
        <v>2871</v>
      </c>
      <c r="W875" s="18">
        <v>45639</v>
      </c>
      <c r="X875" s="78">
        <v>0.56736111111111109</v>
      </c>
      <c r="Y875" s="6" t="s">
        <v>4540</v>
      </c>
      <c r="Z875" s="6" t="s">
        <v>4541</v>
      </c>
      <c r="AA875" s="6" t="s">
        <v>3354</v>
      </c>
      <c r="AB875" s="6">
        <v>974395470</v>
      </c>
      <c r="AC875" s="5">
        <f t="shared" si="89"/>
        <v>4</v>
      </c>
      <c r="AD875" s="17">
        <f t="shared" si="88"/>
        <v>25000</v>
      </c>
      <c r="AE875" s="6" t="s">
        <v>6</v>
      </c>
      <c r="AF875" s="17" t="str">
        <f t="shared" si="90"/>
        <v>NO APLICA</v>
      </c>
      <c r="AG875" s="6" t="s">
        <v>400</v>
      </c>
      <c r="AH875" s="39"/>
      <c r="AI875" s="22" t="s">
        <v>2894</v>
      </c>
      <c r="AJ875" s="174"/>
    </row>
    <row r="876" spans="1:36" ht="15.45" customHeight="1">
      <c r="A876" s="170">
        <v>57122</v>
      </c>
      <c r="B876" s="7" t="s">
        <v>353</v>
      </c>
      <c r="C876" s="4" t="s">
        <v>354</v>
      </c>
      <c r="D876" s="39" t="s">
        <v>4271</v>
      </c>
      <c r="E876" s="6" t="s">
        <v>3918</v>
      </c>
      <c r="F876" s="6" t="s">
        <v>3919</v>
      </c>
      <c r="G876" s="6">
        <v>933299215</v>
      </c>
      <c r="H876" s="18">
        <v>45636</v>
      </c>
      <c r="I876" s="21">
        <v>0.61319444444444449</v>
      </c>
      <c r="J876" s="6" t="s">
        <v>373</v>
      </c>
      <c r="K876" s="39">
        <v>1</v>
      </c>
      <c r="L876" s="6" t="s">
        <v>398</v>
      </c>
      <c r="M876" s="6" t="s">
        <v>6</v>
      </c>
      <c r="N876" s="6" t="b">
        <f t="shared" si="86"/>
        <v>0</v>
      </c>
      <c r="O876" s="6" t="s">
        <v>4542</v>
      </c>
      <c r="P876" s="6">
        <v>21095509</v>
      </c>
      <c r="Q876" s="6" t="s">
        <v>6</v>
      </c>
      <c r="R876" s="6" t="s">
        <v>4543</v>
      </c>
      <c r="S876" s="16">
        <f t="shared" si="85"/>
        <v>25000</v>
      </c>
      <c r="T876" s="6" t="s">
        <v>400</v>
      </c>
      <c r="U876" s="6" t="s">
        <v>1943</v>
      </c>
      <c r="V876" s="6" t="s">
        <v>3062</v>
      </c>
      <c r="W876" s="18">
        <v>45637</v>
      </c>
      <c r="X876" s="78">
        <v>0.75277777777777777</v>
      </c>
      <c r="Y876" s="6" t="s">
        <v>2929</v>
      </c>
      <c r="Z876" s="6" t="s">
        <v>2902</v>
      </c>
      <c r="AA876" s="6" t="s">
        <v>2903</v>
      </c>
      <c r="AB876" s="6">
        <v>963419830</v>
      </c>
      <c r="AC876" s="5">
        <f t="shared" si="89"/>
        <v>2</v>
      </c>
      <c r="AD876" s="17">
        <f t="shared" si="88"/>
        <v>25000</v>
      </c>
      <c r="AE876" s="6" t="s">
        <v>6</v>
      </c>
      <c r="AF876" s="17" t="str">
        <f t="shared" si="90"/>
        <v>NO APLICA</v>
      </c>
      <c r="AG876" s="6" t="s">
        <v>400</v>
      </c>
      <c r="AH876" s="39"/>
      <c r="AI876" s="22" t="s">
        <v>2894</v>
      </c>
      <c r="AJ876" s="174"/>
    </row>
    <row r="877" spans="1:36" ht="15" customHeight="1">
      <c r="A877" s="170">
        <v>57123</v>
      </c>
      <c r="B877" s="7" t="s">
        <v>353</v>
      </c>
      <c r="C877" s="4" t="s">
        <v>354</v>
      </c>
      <c r="D877" s="39" t="s">
        <v>1360</v>
      </c>
      <c r="E877" s="6" t="s">
        <v>1361</v>
      </c>
      <c r="F877" s="6" t="s">
        <v>1362</v>
      </c>
      <c r="G877" s="6">
        <v>988287678</v>
      </c>
      <c r="H877" s="18">
        <v>45636</v>
      </c>
      <c r="I877" s="21">
        <v>0.62222222222222223</v>
      </c>
      <c r="J877" s="6" t="s">
        <v>373</v>
      </c>
      <c r="K877" s="39">
        <v>1</v>
      </c>
      <c r="L877" s="6" t="s">
        <v>398</v>
      </c>
      <c r="M877" s="6" t="s">
        <v>6</v>
      </c>
      <c r="N877" s="6" t="b">
        <f t="shared" si="86"/>
        <v>0</v>
      </c>
      <c r="O877" s="6" t="s">
        <v>4544</v>
      </c>
      <c r="P877" s="6">
        <v>21095508</v>
      </c>
      <c r="Q877" s="6" t="s">
        <v>6</v>
      </c>
      <c r="R877" s="6" t="s">
        <v>4545</v>
      </c>
      <c r="S877" s="16">
        <f t="shared" si="85"/>
        <v>25000</v>
      </c>
      <c r="T877" s="6" t="s">
        <v>400</v>
      </c>
      <c r="U877" s="6" t="s">
        <v>1943</v>
      </c>
      <c r="V877" s="6" t="s">
        <v>3438</v>
      </c>
      <c r="W877" s="18">
        <v>45637</v>
      </c>
      <c r="X877" s="78">
        <v>0.72013888888888888</v>
      </c>
      <c r="Y877" s="6" t="s">
        <v>3357</v>
      </c>
      <c r="Z877" s="6" t="s">
        <v>2997</v>
      </c>
      <c r="AA877" s="6" t="s">
        <v>3358</v>
      </c>
      <c r="AB877" s="6">
        <v>992272376</v>
      </c>
      <c r="AC877" s="5">
        <f t="shared" si="89"/>
        <v>2</v>
      </c>
      <c r="AD877" s="17">
        <f t="shared" si="88"/>
        <v>25000</v>
      </c>
      <c r="AE877" s="6" t="s">
        <v>6</v>
      </c>
      <c r="AF877" s="17" t="str">
        <f t="shared" si="90"/>
        <v>NO APLICA</v>
      </c>
      <c r="AG877" s="6" t="s">
        <v>400</v>
      </c>
      <c r="AH877" s="39"/>
      <c r="AI877" s="22" t="s">
        <v>2894</v>
      </c>
      <c r="AJ877" s="174"/>
    </row>
    <row r="878" spans="1:36" ht="15.45" customHeight="1">
      <c r="A878" s="170">
        <v>57124</v>
      </c>
      <c r="B878" s="8" t="s">
        <v>320</v>
      </c>
      <c r="C878" s="5" t="s">
        <v>321</v>
      </c>
      <c r="D878" s="24" t="s">
        <v>1555</v>
      </c>
      <c r="E878" s="25" t="s">
        <v>721</v>
      </c>
      <c r="F878" s="24" t="s">
        <v>722</v>
      </c>
      <c r="G878" s="24">
        <v>97177590</v>
      </c>
      <c r="H878" s="18">
        <v>45636</v>
      </c>
      <c r="I878" s="21">
        <v>0.64166666666666672</v>
      </c>
      <c r="J878" s="6" t="s">
        <v>373</v>
      </c>
      <c r="K878" s="39">
        <v>1</v>
      </c>
      <c r="L878" s="6" t="s">
        <v>398</v>
      </c>
      <c r="M878" s="6" t="s">
        <v>6</v>
      </c>
      <c r="N878" s="6" t="b">
        <f t="shared" si="86"/>
        <v>0</v>
      </c>
      <c r="O878" s="6" t="s">
        <v>4546</v>
      </c>
      <c r="P878" s="6">
        <v>1230395</v>
      </c>
      <c r="Q878" s="6" t="s">
        <v>6</v>
      </c>
      <c r="R878" s="6" t="s">
        <v>4547</v>
      </c>
      <c r="S878" s="16">
        <f t="shared" si="85"/>
        <v>25000</v>
      </c>
      <c r="T878" s="6" t="s">
        <v>400</v>
      </c>
      <c r="U878" s="6" t="s">
        <v>759</v>
      </c>
      <c r="V878" s="6" t="s">
        <v>490</v>
      </c>
      <c r="W878" s="18">
        <v>45636</v>
      </c>
      <c r="X878" s="78">
        <v>0.70416666666666672</v>
      </c>
      <c r="Y878" s="6" t="s">
        <v>3187</v>
      </c>
      <c r="Z878" s="6" t="s">
        <v>1150</v>
      </c>
      <c r="AA878" s="6" t="s">
        <v>1151</v>
      </c>
      <c r="AB878" s="6">
        <v>984444429</v>
      </c>
      <c r="AC878" s="5">
        <f t="shared" si="89"/>
        <v>1</v>
      </c>
      <c r="AD878" s="17">
        <f t="shared" si="88"/>
        <v>25000</v>
      </c>
      <c r="AE878" s="6" t="s">
        <v>6</v>
      </c>
      <c r="AF878" s="17" t="str">
        <f t="shared" si="90"/>
        <v>NO APLICA</v>
      </c>
      <c r="AG878" s="6" t="s">
        <v>400</v>
      </c>
      <c r="AH878" s="39"/>
      <c r="AI878" s="22" t="s">
        <v>558</v>
      </c>
      <c r="AJ878" s="174"/>
    </row>
    <row r="879" spans="1:36" ht="15" customHeight="1">
      <c r="A879" s="170">
        <v>57125</v>
      </c>
      <c r="B879" s="39" t="s">
        <v>124</v>
      </c>
      <c r="C879" s="5" t="s">
        <v>125</v>
      </c>
      <c r="D879" s="24" t="s">
        <v>2886</v>
      </c>
      <c r="E879" s="25" t="s">
        <v>2756</v>
      </c>
      <c r="F879" s="24" t="s">
        <v>2751</v>
      </c>
      <c r="G879" s="24">
        <v>935732759</v>
      </c>
      <c r="H879" s="18">
        <v>45636</v>
      </c>
      <c r="I879" s="21">
        <v>0.66180555555555554</v>
      </c>
      <c r="J879" s="6" t="s">
        <v>373</v>
      </c>
      <c r="K879" s="39">
        <v>1</v>
      </c>
      <c r="L879" s="6" t="s">
        <v>398</v>
      </c>
      <c r="M879" s="6" t="s">
        <v>6</v>
      </c>
      <c r="N879" s="6" t="b">
        <f t="shared" si="86"/>
        <v>0</v>
      </c>
      <c r="O879" s="6" t="s">
        <v>4548</v>
      </c>
      <c r="P879" s="6">
        <v>1230573</v>
      </c>
      <c r="Q879" s="6" t="s">
        <v>9</v>
      </c>
      <c r="R879" s="6" t="s">
        <v>4549</v>
      </c>
      <c r="S879" s="16">
        <f t="shared" si="85"/>
        <v>25000</v>
      </c>
      <c r="T879" s="6" t="s">
        <v>400</v>
      </c>
      <c r="U879" s="6" t="s">
        <v>759</v>
      </c>
      <c r="V879" s="6" t="s">
        <v>2863</v>
      </c>
      <c r="W879" s="18">
        <v>45637</v>
      </c>
      <c r="X879" s="78">
        <v>0.71111111111111114</v>
      </c>
      <c r="Y879" s="6" t="s">
        <v>4550</v>
      </c>
      <c r="Z879" s="6" t="s">
        <v>2750</v>
      </c>
      <c r="AA879" s="6" t="s">
        <v>2751</v>
      </c>
      <c r="AB879" s="6">
        <v>952180890</v>
      </c>
      <c r="AC879" s="5">
        <f t="shared" si="89"/>
        <v>2</v>
      </c>
      <c r="AD879" s="17">
        <f t="shared" si="88"/>
        <v>25000</v>
      </c>
      <c r="AE879" s="6" t="s">
        <v>9</v>
      </c>
      <c r="AF879" s="17">
        <f t="shared" si="90"/>
        <v>29750</v>
      </c>
      <c r="AG879" s="6" t="s">
        <v>1874</v>
      </c>
      <c r="AH879" s="39" t="s">
        <v>4551</v>
      </c>
      <c r="AI879" s="22" t="s">
        <v>2759</v>
      </c>
      <c r="AJ879" s="174"/>
    </row>
    <row r="880" spans="1:36" ht="15" customHeight="1">
      <c r="A880" s="170">
        <v>57126</v>
      </c>
      <c r="B880" s="13" t="s">
        <v>12</v>
      </c>
      <c r="C880" s="4" t="s">
        <v>13</v>
      </c>
      <c r="D880" s="39" t="s">
        <v>4552</v>
      </c>
      <c r="E880" s="25">
        <v>193367534</v>
      </c>
      <c r="F880" s="6" t="s">
        <v>4553</v>
      </c>
      <c r="G880" s="6">
        <v>959723373</v>
      </c>
      <c r="H880" s="18">
        <v>45636</v>
      </c>
      <c r="I880" s="21">
        <v>0.68125000000000002</v>
      </c>
      <c r="J880" s="6" t="s">
        <v>1873</v>
      </c>
      <c r="K880" s="39">
        <v>3</v>
      </c>
      <c r="L880" s="6" t="s">
        <v>398</v>
      </c>
      <c r="M880" s="6" t="s">
        <v>6</v>
      </c>
      <c r="N880" s="6" t="b">
        <f t="shared" si="86"/>
        <v>1</v>
      </c>
      <c r="O880" s="6" t="s">
        <v>1355</v>
      </c>
      <c r="P880" s="6">
        <v>31487</v>
      </c>
      <c r="Q880" s="6" t="s">
        <v>6</v>
      </c>
      <c r="R880" s="6" t="s">
        <v>488</v>
      </c>
      <c r="S880" s="16">
        <f t="shared" si="85"/>
        <v>15000</v>
      </c>
      <c r="T880" s="6" t="s">
        <v>400</v>
      </c>
      <c r="U880" s="6" t="s">
        <v>3016</v>
      </c>
      <c r="V880" s="6" t="s">
        <v>490</v>
      </c>
      <c r="W880" s="18">
        <v>45636</v>
      </c>
      <c r="X880" s="78">
        <v>0.78611111111111109</v>
      </c>
      <c r="Y880" s="6" t="s">
        <v>4554</v>
      </c>
      <c r="Z880" s="6" t="s">
        <v>4555</v>
      </c>
      <c r="AA880" s="6" t="s">
        <v>4556</v>
      </c>
      <c r="AB880" s="6">
        <v>997169716</v>
      </c>
      <c r="AC880" s="5">
        <f t="shared" si="89"/>
        <v>1</v>
      </c>
      <c r="AD880" s="17">
        <f t="shared" si="88"/>
        <v>15000</v>
      </c>
      <c r="AE880" s="6" t="s">
        <v>6</v>
      </c>
      <c r="AF880" s="17" t="str">
        <f t="shared" si="90"/>
        <v>NO APLICA</v>
      </c>
      <c r="AG880" s="6" t="s">
        <v>400</v>
      </c>
      <c r="AH880" s="39"/>
      <c r="AI880" s="22" t="s">
        <v>4557</v>
      </c>
      <c r="AJ880" s="174"/>
    </row>
    <row r="881" spans="1:36" ht="15" customHeight="1">
      <c r="A881" s="170">
        <v>57127</v>
      </c>
      <c r="B881" s="7" t="s">
        <v>175</v>
      </c>
      <c r="C881" s="4" t="s">
        <v>176</v>
      </c>
      <c r="D881" s="39" t="s">
        <v>4558</v>
      </c>
      <c r="E881" s="6" t="s">
        <v>4559</v>
      </c>
      <c r="F881" s="6" t="s">
        <v>4560</v>
      </c>
      <c r="G881" s="6">
        <v>972106059</v>
      </c>
      <c r="H881" s="18">
        <v>45636</v>
      </c>
      <c r="I881" s="21">
        <v>0.70208333333333328</v>
      </c>
      <c r="J881" s="6" t="s">
        <v>1873</v>
      </c>
      <c r="K881" s="39">
        <v>2</v>
      </c>
      <c r="L881" s="6" t="s">
        <v>398</v>
      </c>
      <c r="M881" s="6" t="s">
        <v>6</v>
      </c>
      <c r="N881" s="6" t="b">
        <f t="shared" si="86"/>
        <v>1</v>
      </c>
      <c r="O881" s="6" t="s">
        <v>488</v>
      </c>
      <c r="P881" s="6">
        <v>21216</v>
      </c>
      <c r="Q881" s="6" t="s">
        <v>6</v>
      </c>
      <c r="R881" s="6" t="s">
        <v>488</v>
      </c>
      <c r="S881" s="16">
        <f t="shared" si="85"/>
        <v>10000</v>
      </c>
      <c r="T881" s="6" t="s">
        <v>400</v>
      </c>
      <c r="U881" s="6" t="s">
        <v>1943</v>
      </c>
      <c r="V881" s="6" t="s">
        <v>490</v>
      </c>
      <c r="W881" s="18">
        <v>45637</v>
      </c>
      <c r="X881" s="78">
        <v>0.49652777777777779</v>
      </c>
      <c r="Y881" s="6" t="s">
        <v>4561</v>
      </c>
      <c r="Z881" s="6" t="s">
        <v>4559</v>
      </c>
      <c r="AA881" s="6" t="s">
        <v>4562</v>
      </c>
      <c r="AB881" s="6">
        <v>972106059</v>
      </c>
      <c r="AC881" s="5">
        <f t="shared" si="89"/>
        <v>2</v>
      </c>
      <c r="AD881" s="17">
        <f t="shared" si="88"/>
        <v>10000</v>
      </c>
      <c r="AE881" s="6" t="s">
        <v>6</v>
      </c>
      <c r="AF881" s="17" t="str">
        <f t="shared" si="90"/>
        <v>NO APLICA</v>
      </c>
      <c r="AG881" s="6" t="s">
        <v>400</v>
      </c>
      <c r="AH881" s="39"/>
      <c r="AI881" s="22" t="s">
        <v>4563</v>
      </c>
      <c r="AJ881" s="174"/>
    </row>
    <row r="882" spans="1:36" ht="15.45" customHeight="1">
      <c r="A882" s="170">
        <v>57128</v>
      </c>
      <c r="B882" s="7" t="s">
        <v>14</v>
      </c>
      <c r="C882" s="4" t="s">
        <v>15</v>
      </c>
      <c r="D882" s="25" t="s">
        <v>4564</v>
      </c>
      <c r="E882" s="24" t="s">
        <v>4565</v>
      </c>
      <c r="F882" s="24" t="s">
        <v>530</v>
      </c>
      <c r="G882" s="24">
        <v>933064359</v>
      </c>
      <c r="H882" s="18">
        <v>45636</v>
      </c>
      <c r="I882" s="21">
        <v>0.7055555555555556</v>
      </c>
      <c r="J882" s="6" t="s">
        <v>1873</v>
      </c>
      <c r="K882" s="39">
        <v>2</v>
      </c>
      <c r="L882" s="6" t="s">
        <v>3399</v>
      </c>
      <c r="M882" s="6" t="s">
        <v>6</v>
      </c>
      <c r="N882" s="6" t="b">
        <f t="shared" si="86"/>
        <v>1</v>
      </c>
      <c r="O882" s="6" t="s">
        <v>1355</v>
      </c>
      <c r="P882" s="6">
        <v>204296</v>
      </c>
      <c r="Q882" s="6" t="s">
        <v>6</v>
      </c>
      <c r="R882" s="6" t="s">
        <v>488</v>
      </c>
      <c r="S882" s="16">
        <f t="shared" si="85"/>
        <v>7000</v>
      </c>
      <c r="T882" s="6" t="s">
        <v>400</v>
      </c>
      <c r="U882" s="6" t="s">
        <v>732</v>
      </c>
      <c r="V882" s="6" t="s">
        <v>490</v>
      </c>
      <c r="W882" s="18">
        <v>45636</v>
      </c>
      <c r="X882" s="108">
        <v>0.7055555555555556</v>
      </c>
      <c r="Y882" s="68" t="s">
        <v>543</v>
      </c>
      <c r="Z882" s="68" t="s">
        <v>544</v>
      </c>
      <c r="AA882" s="68" t="s">
        <v>545</v>
      </c>
      <c r="AB882" s="6">
        <v>995367617</v>
      </c>
      <c r="AC882" s="5">
        <f t="shared" si="89"/>
        <v>1</v>
      </c>
      <c r="AD882" s="17">
        <f t="shared" si="88"/>
        <v>7000</v>
      </c>
      <c r="AE882" s="6" t="s">
        <v>6</v>
      </c>
      <c r="AF882" s="17" t="str">
        <f t="shared" si="90"/>
        <v>NO APLICA</v>
      </c>
      <c r="AG882" s="6" t="s">
        <v>400</v>
      </c>
      <c r="AH882" s="39"/>
      <c r="AI882" s="22" t="s">
        <v>533</v>
      </c>
      <c r="AJ882" s="174"/>
    </row>
    <row r="883" spans="1:36" ht="15.45" customHeight="1">
      <c r="A883" s="170">
        <v>57129</v>
      </c>
      <c r="B883" s="8" t="s">
        <v>320</v>
      </c>
      <c r="C883" s="5" t="s">
        <v>321</v>
      </c>
      <c r="D883" s="27" t="s">
        <v>616</v>
      </c>
      <c r="E883" s="28" t="s">
        <v>617</v>
      </c>
      <c r="F883" s="27" t="s">
        <v>618</v>
      </c>
      <c r="G883" s="27">
        <v>951155582</v>
      </c>
      <c r="H883" s="18">
        <v>45636</v>
      </c>
      <c r="I883" s="21">
        <v>0.79583333333333328</v>
      </c>
      <c r="J883" s="6" t="s">
        <v>373</v>
      </c>
      <c r="K883" s="39">
        <v>1</v>
      </c>
      <c r="L883" s="6" t="s">
        <v>398</v>
      </c>
      <c r="M883" s="6" t="s">
        <v>6</v>
      </c>
      <c r="N883" s="6" t="b">
        <f t="shared" si="86"/>
        <v>0</v>
      </c>
      <c r="O883" s="6" t="s">
        <v>4566</v>
      </c>
      <c r="P883" s="6">
        <v>1225228</v>
      </c>
      <c r="Q883" s="6" t="s">
        <v>6</v>
      </c>
      <c r="R883" s="6" t="s">
        <v>488</v>
      </c>
      <c r="S883" s="16">
        <f t="shared" si="85"/>
        <v>25000</v>
      </c>
      <c r="T883" s="6" t="s">
        <v>400</v>
      </c>
      <c r="U883" s="6" t="s">
        <v>940</v>
      </c>
      <c r="V883" s="6" t="s">
        <v>490</v>
      </c>
      <c r="W883" s="18">
        <v>45642</v>
      </c>
      <c r="X883" s="78">
        <v>0.46388888888888891</v>
      </c>
      <c r="Y883" s="123" t="s">
        <v>2831</v>
      </c>
      <c r="Z883" s="122" t="s">
        <v>4567</v>
      </c>
      <c r="AA883" s="122" t="s">
        <v>1504</v>
      </c>
      <c r="AB883" s="122">
        <v>974309634</v>
      </c>
      <c r="AC883" s="122">
        <v>7</v>
      </c>
      <c r="AD883" s="23">
        <f t="shared" si="88"/>
        <v>29000</v>
      </c>
      <c r="AE883" s="23" t="s">
        <v>6</v>
      </c>
      <c r="AF883" s="17" t="str">
        <f t="shared" si="90"/>
        <v>NO APLICA</v>
      </c>
      <c r="AG883" s="6" t="s">
        <v>400</v>
      </c>
      <c r="AH883" s="39"/>
      <c r="AI883" s="22" t="s">
        <v>558</v>
      </c>
      <c r="AJ883" s="174"/>
    </row>
    <row r="884" spans="1:36" ht="15.45" customHeight="1">
      <c r="A884" s="170">
        <v>57130</v>
      </c>
      <c r="B884" s="8" t="s">
        <v>320</v>
      </c>
      <c r="C884" s="5" t="s">
        <v>321</v>
      </c>
      <c r="D884" s="27" t="s">
        <v>2811</v>
      </c>
      <c r="E884" s="28" t="s">
        <v>709</v>
      </c>
      <c r="F884" s="27" t="s">
        <v>710</v>
      </c>
      <c r="G884" s="27">
        <v>987744411</v>
      </c>
      <c r="H884" s="18">
        <v>45636</v>
      </c>
      <c r="I884" s="21">
        <v>0.80208333333333337</v>
      </c>
      <c r="J884" s="6" t="s">
        <v>373</v>
      </c>
      <c r="K884" s="39">
        <v>1</v>
      </c>
      <c r="L884" s="6" t="s">
        <v>398</v>
      </c>
      <c r="M884" s="6" t="s">
        <v>6</v>
      </c>
      <c r="N884" s="6" t="b">
        <f t="shared" si="86"/>
        <v>0</v>
      </c>
      <c r="O884" s="6" t="s">
        <v>4568</v>
      </c>
      <c r="P884" s="6">
        <v>1225227</v>
      </c>
      <c r="Q884" s="6" t="s">
        <v>6</v>
      </c>
      <c r="R884" s="6" t="s">
        <v>488</v>
      </c>
      <c r="S884" s="16">
        <f t="shared" si="85"/>
        <v>25000</v>
      </c>
      <c r="T884" s="6" t="s">
        <v>400</v>
      </c>
      <c r="U884" s="6" t="s">
        <v>1953</v>
      </c>
      <c r="V884" s="6"/>
      <c r="W884" s="18">
        <v>45642</v>
      </c>
      <c r="X884" s="124">
        <v>0.46875</v>
      </c>
      <c r="Y884" s="123" t="s">
        <v>1974</v>
      </c>
      <c r="Z884" s="122" t="s">
        <v>1975</v>
      </c>
      <c r="AA884" s="122" t="s">
        <v>631</v>
      </c>
      <c r="AB884" s="122">
        <v>976530950</v>
      </c>
      <c r="AC884" s="107">
        <f t="shared" si="89"/>
        <v>7</v>
      </c>
      <c r="AD884" s="23">
        <f t="shared" si="88"/>
        <v>29000</v>
      </c>
      <c r="AE884" s="23" t="s">
        <v>6</v>
      </c>
      <c r="AF884" s="17" t="str">
        <f t="shared" si="90"/>
        <v>NO APLICA</v>
      </c>
      <c r="AG884" s="6" t="s">
        <v>400</v>
      </c>
      <c r="AH884" s="39"/>
      <c r="AI884" s="22" t="s">
        <v>558</v>
      </c>
      <c r="AJ884" s="174"/>
    </row>
    <row r="885" spans="1:36" ht="15.45" customHeight="1">
      <c r="A885" s="170">
        <v>57131</v>
      </c>
      <c r="B885" s="7" t="s">
        <v>151</v>
      </c>
      <c r="C885" s="4" t="s">
        <v>152</v>
      </c>
      <c r="D885" s="39" t="s">
        <v>4569</v>
      </c>
      <c r="E885" s="6" t="s">
        <v>4570</v>
      </c>
      <c r="F885" s="6" t="s">
        <v>4571</v>
      </c>
      <c r="G885" s="6">
        <v>995978361</v>
      </c>
      <c r="H885" s="18">
        <v>45636</v>
      </c>
      <c r="I885" s="21">
        <v>0.82013888888888886</v>
      </c>
      <c r="J885" s="6" t="s">
        <v>372</v>
      </c>
      <c r="K885" s="39">
        <v>1</v>
      </c>
      <c r="L885" s="6" t="s">
        <v>398</v>
      </c>
      <c r="M885" s="6" t="s">
        <v>6</v>
      </c>
      <c r="N885" s="6" t="b">
        <f t="shared" si="86"/>
        <v>0</v>
      </c>
      <c r="O885" s="6" t="s">
        <v>4572</v>
      </c>
      <c r="P885" s="6">
        <v>3266169</v>
      </c>
      <c r="Q885" s="6" t="s">
        <v>6</v>
      </c>
      <c r="R885" s="6" t="s">
        <v>4573</v>
      </c>
      <c r="S885" s="16">
        <f t="shared" si="85"/>
        <v>18000</v>
      </c>
      <c r="T885" s="6" t="s">
        <v>400</v>
      </c>
      <c r="U885" s="6" t="s">
        <v>1962</v>
      </c>
      <c r="V885" s="6"/>
      <c r="W885" s="18">
        <v>45638</v>
      </c>
      <c r="X885" s="78">
        <v>0.33194444444444443</v>
      </c>
      <c r="Y885" s="76" t="s">
        <v>4574</v>
      </c>
      <c r="Z885" s="76" t="s">
        <v>4575</v>
      </c>
      <c r="AA885" s="76" t="s">
        <v>4576</v>
      </c>
      <c r="AB885" s="76">
        <v>933885769</v>
      </c>
      <c r="AC885" s="5">
        <f t="shared" si="89"/>
        <v>3</v>
      </c>
      <c r="AD885" s="17">
        <f t="shared" si="88"/>
        <v>18000</v>
      </c>
      <c r="AE885" s="6" t="s">
        <v>6</v>
      </c>
      <c r="AF885" s="17" t="str">
        <f t="shared" si="90"/>
        <v>NO APLICA</v>
      </c>
      <c r="AG885" s="6" t="s">
        <v>1874</v>
      </c>
      <c r="AH885" s="39" t="s">
        <v>4577</v>
      </c>
      <c r="AI885" s="22" t="s">
        <v>4578</v>
      </c>
      <c r="AJ885" s="174"/>
    </row>
    <row r="886" spans="1:36" ht="15.45" customHeight="1">
      <c r="A886" s="170">
        <v>57132</v>
      </c>
      <c r="B886" s="39" t="s">
        <v>4579</v>
      </c>
      <c r="C886" s="6" t="s">
        <v>4580</v>
      </c>
      <c r="D886" s="39" t="s">
        <v>4581</v>
      </c>
      <c r="E886" s="6" t="s">
        <v>4582</v>
      </c>
      <c r="F886" s="6" t="s">
        <v>4583</v>
      </c>
      <c r="G886" s="6">
        <v>942030453</v>
      </c>
      <c r="H886" s="18">
        <v>45636</v>
      </c>
      <c r="I886" s="21">
        <v>0.95208333333333328</v>
      </c>
      <c r="J886" s="6" t="s">
        <v>373</v>
      </c>
      <c r="K886" s="39">
        <v>1</v>
      </c>
      <c r="L886" s="6" t="s">
        <v>3399</v>
      </c>
      <c r="M886" s="6" t="s">
        <v>6</v>
      </c>
      <c r="N886" s="6" t="b">
        <f t="shared" si="86"/>
        <v>0</v>
      </c>
      <c r="O886" s="6" t="s">
        <v>4584</v>
      </c>
      <c r="P886" s="2">
        <v>1230955</v>
      </c>
      <c r="Q886" s="6" t="s">
        <v>6</v>
      </c>
      <c r="R886" s="6" t="s">
        <v>4585</v>
      </c>
      <c r="S886" s="16">
        <f t="shared" si="85"/>
        <v>18000</v>
      </c>
      <c r="T886" s="6" t="s">
        <v>400</v>
      </c>
      <c r="U886" s="6" t="s">
        <v>528</v>
      </c>
      <c r="V886" s="6" t="s">
        <v>490</v>
      </c>
      <c r="W886" s="18">
        <v>45636</v>
      </c>
      <c r="X886" s="78">
        <v>0.95277777777777772</v>
      </c>
      <c r="Y886" s="6" t="s">
        <v>4586</v>
      </c>
      <c r="Z886" s="6" t="s">
        <v>4587</v>
      </c>
      <c r="AA886" s="6" t="s">
        <v>4588</v>
      </c>
      <c r="AB886" s="6">
        <v>995219718</v>
      </c>
      <c r="AC886" s="5">
        <f t="shared" si="89"/>
        <v>1</v>
      </c>
      <c r="AD886" s="17">
        <f t="shared" si="88"/>
        <v>18000</v>
      </c>
      <c r="AE886" s="6" t="s">
        <v>6</v>
      </c>
      <c r="AF886" s="17" t="str">
        <f t="shared" si="90"/>
        <v>NO APLICA</v>
      </c>
      <c r="AG886" s="6" t="s">
        <v>1874</v>
      </c>
      <c r="AH886" s="39" t="s">
        <v>4589</v>
      </c>
      <c r="AI886" s="22" t="s">
        <v>499</v>
      </c>
      <c r="AJ886" s="174"/>
    </row>
    <row r="887" spans="1:36" ht="15" customHeight="1">
      <c r="A887" s="170">
        <v>57133</v>
      </c>
      <c r="B887" s="39" t="s">
        <v>320</v>
      </c>
      <c r="C887" s="6" t="s">
        <v>321</v>
      </c>
      <c r="D887" s="35" t="s">
        <v>3136</v>
      </c>
      <c r="E887" s="35" t="s">
        <v>3137</v>
      </c>
      <c r="F887" s="36" t="s">
        <v>3138</v>
      </c>
      <c r="G887" s="35">
        <v>959084095</v>
      </c>
      <c r="H887" s="18">
        <v>45636</v>
      </c>
      <c r="I887" s="21">
        <v>0.99305555555555558</v>
      </c>
      <c r="J887" s="6" t="s">
        <v>373</v>
      </c>
      <c r="K887" s="39">
        <v>1</v>
      </c>
      <c r="L887" s="6" t="s">
        <v>398</v>
      </c>
      <c r="M887" s="6" t="s">
        <v>6</v>
      </c>
      <c r="N887" s="6" t="b">
        <f t="shared" si="86"/>
        <v>0</v>
      </c>
      <c r="O887" s="6" t="s">
        <v>4590</v>
      </c>
      <c r="P887" s="6">
        <v>1230700</v>
      </c>
      <c r="Q887" s="6" t="s">
        <v>6</v>
      </c>
      <c r="R887" s="6" t="s">
        <v>4591</v>
      </c>
      <c r="S887" s="16">
        <f t="shared" ref="S887:S950" si="91">IF(OR(H887&lt;=0, H887=""), "",
    IF(OR(J887="1X40 RF VACIO", J887="1X40 DRY VACIO"),
        IF(L887="CUSTODIA", 25000,
            IF(OR(L887="TRASPASO", L887="MOVIMIENTO"), 18000, "")
        ),
        IF(OR(J887="1X20 RF VACIO", J887="1X20 DRY VACIO", J887="ISOTANK"),
            IF(L887="CUSTODIA", 18000,
                IF(OR(L887="TRASPASO", L887="MOVIMIENTO"), 15000, "Error en tipo de acción")
            ),
            IF(AND(OR(J887="PALLET", J887="CAJON"), L887="CUSTODIA"),
                IF(M887="SI (XL)", 7000*K887,
                    IF(M887="SI (XXL)", 9000*K887,
                        IF(M887="SI (OTRO)", "", 5000*K887)
                    )
                ),
                IF(AND(OR(J887="PALLET", J887="CAJON"),OR(L887="TRASPASO", L887="MOVIMIENTO")),
                    IF(M887="SI (XL)", 5000*K887,
                        IF(M887="SI (XXL)", 7000*K887,
                            IF(M887="SI (OTRO)", "", 3500*K887)
                        )
                    ),
                    ""
                )
            )
        )
    )
)</f>
        <v>25000</v>
      </c>
      <c r="T887" s="6" t="s">
        <v>400</v>
      </c>
      <c r="U887" s="6" t="s">
        <v>2005</v>
      </c>
      <c r="V887" s="6" t="s">
        <v>3192</v>
      </c>
      <c r="W887" s="18">
        <v>45639</v>
      </c>
      <c r="X887" s="78">
        <v>0.53888888888888886</v>
      </c>
      <c r="Y887" s="6" t="s">
        <v>3036</v>
      </c>
      <c r="Z887" s="6" t="s">
        <v>4270</v>
      </c>
      <c r="AA887" s="6" t="s">
        <v>655</v>
      </c>
      <c r="AB887" s="6">
        <v>956193777</v>
      </c>
      <c r="AC887" s="5">
        <f t="shared" si="89"/>
        <v>4</v>
      </c>
      <c r="AD887" s="17">
        <f t="shared" si="88"/>
        <v>25000</v>
      </c>
      <c r="AE887" s="6" t="s">
        <v>6</v>
      </c>
      <c r="AF887" s="17" t="str">
        <f t="shared" si="90"/>
        <v>NO APLICA</v>
      </c>
      <c r="AG887" s="6" t="s">
        <v>400</v>
      </c>
      <c r="AH887" s="39"/>
      <c r="AI887" s="22" t="s">
        <v>558</v>
      </c>
      <c r="AJ887" s="174"/>
    </row>
    <row r="888" spans="1:36" ht="15.45" customHeight="1">
      <c r="A888" s="170">
        <v>57134</v>
      </c>
      <c r="B888" s="7" t="s">
        <v>189</v>
      </c>
      <c r="C888" s="4" t="s">
        <v>190</v>
      </c>
      <c r="D888" s="39" t="s">
        <v>4592</v>
      </c>
      <c r="E888" s="6" t="s">
        <v>4593</v>
      </c>
      <c r="F888" s="6" t="s">
        <v>4594</v>
      </c>
      <c r="G888" s="6">
        <v>958964471</v>
      </c>
      <c r="H888" s="18">
        <v>45637</v>
      </c>
      <c r="I888" s="21">
        <v>0.39861111111111114</v>
      </c>
      <c r="J888" s="6" t="s">
        <v>373</v>
      </c>
      <c r="K888" s="39">
        <v>1</v>
      </c>
      <c r="L888" s="6" t="s">
        <v>398</v>
      </c>
      <c r="M888" s="6" t="s">
        <v>6</v>
      </c>
      <c r="N888" s="6" t="b">
        <f t="shared" si="86"/>
        <v>0</v>
      </c>
      <c r="O888" s="6" t="s">
        <v>4595</v>
      </c>
      <c r="P888" s="6">
        <v>202010</v>
      </c>
      <c r="Q888" s="6" t="s">
        <v>6</v>
      </c>
      <c r="R888" s="6" t="s">
        <v>4596</v>
      </c>
      <c r="S888" s="16">
        <f t="shared" si="91"/>
        <v>25000</v>
      </c>
      <c r="T888" s="6" t="s">
        <v>400</v>
      </c>
      <c r="U888" s="6" t="s">
        <v>1943</v>
      </c>
      <c r="V888" s="6" t="s">
        <v>3290</v>
      </c>
      <c r="W888" s="18">
        <v>45637</v>
      </c>
      <c r="X888" s="78">
        <v>0.79722222222222228</v>
      </c>
      <c r="Y888" s="6" t="s">
        <v>4597</v>
      </c>
      <c r="Z888" s="6" t="s">
        <v>4598</v>
      </c>
      <c r="AA888" s="6" t="s">
        <v>4599</v>
      </c>
      <c r="AB888" s="6">
        <v>934090541</v>
      </c>
      <c r="AC888" s="5">
        <f t="shared" si="89"/>
        <v>1</v>
      </c>
      <c r="AD888" s="17">
        <f t="shared" si="88"/>
        <v>25000</v>
      </c>
      <c r="AE888" s="6" t="s">
        <v>6</v>
      </c>
      <c r="AF888" s="17" t="str">
        <f t="shared" si="90"/>
        <v>NO APLICA</v>
      </c>
      <c r="AG888" s="6" t="s">
        <v>1874</v>
      </c>
      <c r="AH888" s="39" t="s">
        <v>4600</v>
      </c>
      <c r="AI888" s="22" t="s">
        <v>3652</v>
      </c>
      <c r="AJ888" s="174"/>
    </row>
    <row r="889" spans="1:36" ht="15" customHeight="1">
      <c r="A889" s="170">
        <v>57135</v>
      </c>
      <c r="B889" s="7" t="s">
        <v>339</v>
      </c>
      <c r="C889" s="4" t="s">
        <v>340</v>
      </c>
      <c r="D889" s="39" t="s">
        <v>2935</v>
      </c>
      <c r="E889" s="6" t="s">
        <v>1120</v>
      </c>
      <c r="F889" s="6" t="s">
        <v>1121</v>
      </c>
      <c r="G889" s="6">
        <v>991545276</v>
      </c>
      <c r="H889" s="18">
        <v>45637</v>
      </c>
      <c r="I889" s="21">
        <v>0.40833333333333333</v>
      </c>
      <c r="J889" s="6" t="s">
        <v>373</v>
      </c>
      <c r="K889" s="39">
        <v>1</v>
      </c>
      <c r="L889" s="6" t="s">
        <v>398</v>
      </c>
      <c r="M889" s="6" t="s">
        <v>6</v>
      </c>
      <c r="N889" s="6" t="b">
        <f t="shared" si="86"/>
        <v>0</v>
      </c>
      <c r="O889" s="6" t="s">
        <v>4601</v>
      </c>
      <c r="P889" s="6">
        <v>3273879</v>
      </c>
      <c r="Q889" s="6" t="s">
        <v>6</v>
      </c>
      <c r="R889" s="6" t="s">
        <v>4602</v>
      </c>
      <c r="S889" s="16">
        <f t="shared" si="91"/>
        <v>25000</v>
      </c>
      <c r="T889" s="6" t="s">
        <v>400</v>
      </c>
      <c r="U889" s="6" t="s">
        <v>1953</v>
      </c>
      <c r="V889" s="6" t="s">
        <v>3494</v>
      </c>
      <c r="W889" s="18">
        <v>45640</v>
      </c>
      <c r="X889" s="78">
        <v>11.17</v>
      </c>
      <c r="Y889" s="6" t="s">
        <v>3526</v>
      </c>
      <c r="Z889" s="65" t="s">
        <v>3527</v>
      </c>
      <c r="AA889" s="65" t="s">
        <v>3528</v>
      </c>
      <c r="AB889" s="65">
        <v>972177515</v>
      </c>
      <c r="AC889" s="5">
        <f t="shared" si="89"/>
        <v>4</v>
      </c>
      <c r="AD889" s="17">
        <f t="shared" si="88"/>
        <v>25000</v>
      </c>
      <c r="AE889" s="6" t="s">
        <v>6</v>
      </c>
      <c r="AF889" s="17" t="str">
        <f t="shared" si="90"/>
        <v>NO APLICA</v>
      </c>
      <c r="AG889" s="6" t="s">
        <v>400</v>
      </c>
      <c r="AH889" s="39"/>
      <c r="AI889" s="22" t="s">
        <v>2797</v>
      </c>
      <c r="AJ889" s="174"/>
    </row>
    <row r="890" spans="1:36" ht="15.45" customHeight="1">
      <c r="A890" s="170">
        <v>57136</v>
      </c>
      <c r="B890" s="8" t="s">
        <v>320</v>
      </c>
      <c r="C890" s="5" t="s">
        <v>321</v>
      </c>
      <c r="D890" s="39" t="s">
        <v>4285</v>
      </c>
      <c r="E890" s="6" t="s">
        <v>2405</v>
      </c>
      <c r="F890" s="6" t="s">
        <v>2406</v>
      </c>
      <c r="G890" s="6">
        <v>942010990</v>
      </c>
      <c r="H890" s="18">
        <v>45637</v>
      </c>
      <c r="I890" s="21">
        <v>0.4201388888888889</v>
      </c>
      <c r="J890" s="6" t="s">
        <v>373</v>
      </c>
      <c r="K890" s="39">
        <v>1</v>
      </c>
      <c r="L890" s="6" t="s">
        <v>398</v>
      </c>
      <c r="M890" s="6" t="s">
        <v>6</v>
      </c>
      <c r="N890" s="6" t="b">
        <f t="shared" si="86"/>
        <v>0</v>
      </c>
      <c r="O890" s="6" t="s">
        <v>4603</v>
      </c>
      <c r="P890" s="6">
        <v>3273934</v>
      </c>
      <c r="Q890" s="6" t="s">
        <v>6</v>
      </c>
      <c r="R890" s="6" t="s">
        <v>4604</v>
      </c>
      <c r="S890" s="16">
        <f t="shared" si="91"/>
        <v>25000</v>
      </c>
      <c r="T890" s="6" t="s">
        <v>400</v>
      </c>
      <c r="U890" s="6" t="s">
        <v>1962</v>
      </c>
      <c r="V890" s="6" t="s">
        <v>504</v>
      </c>
      <c r="W890" s="18">
        <v>45637</v>
      </c>
      <c r="X890" s="78">
        <v>0.9243055555555556</v>
      </c>
      <c r="Y890" s="6" t="s">
        <v>667</v>
      </c>
      <c r="Z890" s="6" t="s">
        <v>668</v>
      </c>
      <c r="AA890" s="6" t="s">
        <v>669</v>
      </c>
      <c r="AB890" s="6">
        <v>974317393</v>
      </c>
      <c r="AC890" s="5">
        <f t="shared" si="89"/>
        <v>1</v>
      </c>
      <c r="AD890" s="17">
        <f t="shared" si="88"/>
        <v>25000</v>
      </c>
      <c r="AE890" s="6" t="s">
        <v>6</v>
      </c>
      <c r="AF890" s="17" t="str">
        <f t="shared" si="90"/>
        <v>NO APLICA</v>
      </c>
      <c r="AG890" s="6" t="s">
        <v>400</v>
      </c>
      <c r="AH890" s="39"/>
      <c r="AI890" s="22" t="s">
        <v>558</v>
      </c>
      <c r="AJ890" s="174"/>
    </row>
    <row r="891" spans="1:36" ht="15.45" customHeight="1">
      <c r="A891" s="170">
        <v>57137</v>
      </c>
      <c r="B891" s="8" t="s">
        <v>320</v>
      </c>
      <c r="C891" s="5" t="s">
        <v>321</v>
      </c>
      <c r="D891" s="24" t="s">
        <v>616</v>
      </c>
      <c r="E891" s="25" t="s">
        <v>617</v>
      </c>
      <c r="F891" s="24" t="s">
        <v>618</v>
      </c>
      <c r="G891" s="24">
        <v>951155582</v>
      </c>
      <c r="H891" s="18">
        <v>45637</v>
      </c>
      <c r="I891" s="21">
        <v>0.42499999999999999</v>
      </c>
      <c r="J891" s="6" t="s">
        <v>373</v>
      </c>
      <c r="K891" s="39">
        <v>1</v>
      </c>
      <c r="L891" s="6" t="s">
        <v>398</v>
      </c>
      <c r="M891" s="6" t="s">
        <v>6</v>
      </c>
      <c r="N891" s="6" t="b">
        <f t="shared" si="86"/>
        <v>0</v>
      </c>
      <c r="O891" s="6" t="s">
        <v>4605</v>
      </c>
      <c r="P891" s="6">
        <v>309075</v>
      </c>
      <c r="Q891" s="6" t="s">
        <v>6</v>
      </c>
      <c r="R891" s="6" t="s">
        <v>4606</v>
      </c>
      <c r="S891" s="16">
        <f t="shared" si="91"/>
        <v>25000</v>
      </c>
      <c r="T891" s="6" t="s">
        <v>400</v>
      </c>
      <c r="U891" s="6" t="s">
        <v>1943</v>
      </c>
      <c r="V891" s="6" t="s">
        <v>3431</v>
      </c>
      <c r="W891" s="18">
        <v>45638</v>
      </c>
      <c r="X891" s="78">
        <v>0.6020833333333333</v>
      </c>
      <c r="Y891" s="6" t="s">
        <v>2831</v>
      </c>
      <c r="Z891" s="6" t="s">
        <v>4567</v>
      </c>
      <c r="AA891" s="6" t="s">
        <v>1504</v>
      </c>
      <c r="AB891" s="6">
        <v>974309634</v>
      </c>
      <c r="AC891" s="5">
        <f t="shared" si="89"/>
        <v>2</v>
      </c>
      <c r="AD891" s="17">
        <f t="shared" si="88"/>
        <v>25000</v>
      </c>
      <c r="AE891" s="6" t="s">
        <v>6</v>
      </c>
      <c r="AF891" s="17" t="str">
        <f t="shared" si="90"/>
        <v>NO APLICA</v>
      </c>
      <c r="AG891" s="6" t="s">
        <v>400</v>
      </c>
      <c r="AH891" s="39"/>
      <c r="AI891" s="22" t="s">
        <v>558</v>
      </c>
      <c r="AJ891" s="174"/>
    </row>
    <row r="892" spans="1:36" ht="15.45" customHeight="1">
      <c r="A892" s="170">
        <v>57138</v>
      </c>
      <c r="B892" s="8" t="s">
        <v>320</v>
      </c>
      <c r="C892" s="5" t="s">
        <v>321</v>
      </c>
      <c r="D892" s="39" t="s">
        <v>3113</v>
      </c>
      <c r="E892" s="6" t="s">
        <v>636</v>
      </c>
      <c r="F892" s="6" t="s">
        <v>637</v>
      </c>
      <c r="G892" s="6">
        <v>988364635</v>
      </c>
      <c r="H892" s="18">
        <v>45637</v>
      </c>
      <c r="I892" s="21">
        <v>0.42916666666666664</v>
      </c>
      <c r="J892" s="6" t="s">
        <v>373</v>
      </c>
      <c r="K892" s="39">
        <v>1</v>
      </c>
      <c r="L892" s="6" t="s">
        <v>398</v>
      </c>
      <c r="M892" s="6" t="s">
        <v>6</v>
      </c>
      <c r="N892" s="6" t="b">
        <f t="shared" si="86"/>
        <v>0</v>
      </c>
      <c r="O892" s="6" t="s">
        <v>4607</v>
      </c>
      <c r="P892" s="6">
        <v>3273973</v>
      </c>
      <c r="Q892" s="6" t="s">
        <v>6</v>
      </c>
      <c r="R892" s="6" t="s">
        <v>4608</v>
      </c>
      <c r="S892" s="16">
        <f t="shared" si="91"/>
        <v>25000</v>
      </c>
      <c r="T892" s="6" t="s">
        <v>400</v>
      </c>
      <c r="U892" s="6" t="s">
        <v>1962</v>
      </c>
      <c r="V892" s="6" t="s">
        <v>3283</v>
      </c>
      <c r="W892" s="18">
        <v>45637</v>
      </c>
      <c r="X892" s="78">
        <v>0.89722222222222225</v>
      </c>
      <c r="Y892" s="6" t="s">
        <v>2247</v>
      </c>
      <c r="Z892" s="6" t="s">
        <v>2248</v>
      </c>
      <c r="AA892" s="6" t="s">
        <v>2249</v>
      </c>
      <c r="AB892" s="6">
        <v>989385797</v>
      </c>
      <c r="AC892" s="5">
        <f t="shared" si="89"/>
        <v>1</v>
      </c>
      <c r="AD892" s="17">
        <f t="shared" si="88"/>
        <v>25000</v>
      </c>
      <c r="AE892" s="6" t="s">
        <v>6</v>
      </c>
      <c r="AF892" s="17" t="str">
        <f t="shared" si="90"/>
        <v>NO APLICA</v>
      </c>
      <c r="AG892" s="6" t="s">
        <v>400</v>
      </c>
      <c r="AH892" s="39"/>
      <c r="AI892" s="22" t="s">
        <v>558</v>
      </c>
      <c r="AJ892" s="174"/>
    </row>
    <row r="893" spans="1:36" ht="15" customHeight="1">
      <c r="A893" s="170">
        <v>57139</v>
      </c>
      <c r="B893" s="8" t="s">
        <v>320</v>
      </c>
      <c r="C893" s="5" t="s">
        <v>321</v>
      </c>
      <c r="D893" s="24" t="s">
        <v>2811</v>
      </c>
      <c r="E893" s="25" t="s">
        <v>709</v>
      </c>
      <c r="F893" s="24" t="s">
        <v>710</v>
      </c>
      <c r="G893" s="24">
        <v>987744411</v>
      </c>
      <c r="H893" s="18">
        <v>45637</v>
      </c>
      <c r="I893" s="21">
        <v>0.43125000000000002</v>
      </c>
      <c r="J893" s="6" t="s">
        <v>373</v>
      </c>
      <c r="K893" s="39">
        <v>1</v>
      </c>
      <c r="L893" s="6" t="s">
        <v>398</v>
      </c>
      <c r="M893" s="6" t="s">
        <v>6</v>
      </c>
      <c r="N893" s="6" t="b">
        <f t="shared" si="86"/>
        <v>0</v>
      </c>
      <c r="O893" s="6" t="s">
        <v>4609</v>
      </c>
      <c r="P893" s="6">
        <v>309079</v>
      </c>
      <c r="Q893" s="6" t="s">
        <v>6</v>
      </c>
      <c r="R893" s="6" t="s">
        <v>4610</v>
      </c>
      <c r="S893" s="16">
        <f t="shared" si="91"/>
        <v>25000</v>
      </c>
      <c r="T893" s="6" t="s">
        <v>400</v>
      </c>
      <c r="U893" s="6" t="s">
        <v>1943</v>
      </c>
      <c r="V893" s="6" t="s">
        <v>3290</v>
      </c>
      <c r="W893" s="18">
        <v>45638</v>
      </c>
      <c r="X893" s="78">
        <v>0.42916666666666664</v>
      </c>
      <c r="Y893" s="6" t="s">
        <v>3848</v>
      </c>
      <c r="Z893" s="6" t="s">
        <v>4611</v>
      </c>
      <c r="AA893" s="6" t="s">
        <v>607</v>
      </c>
      <c r="AB893" s="6">
        <v>982495724</v>
      </c>
      <c r="AC893" s="5">
        <f t="shared" si="89"/>
        <v>2</v>
      </c>
      <c r="AD893" s="17">
        <f t="shared" si="88"/>
        <v>25000</v>
      </c>
      <c r="AE893" s="6" t="s">
        <v>6</v>
      </c>
      <c r="AF893" s="17" t="str">
        <f t="shared" si="90"/>
        <v>NO APLICA</v>
      </c>
      <c r="AG893" s="6" t="s">
        <v>400</v>
      </c>
      <c r="AH893" s="39"/>
      <c r="AI893" s="22" t="s">
        <v>558</v>
      </c>
      <c r="AJ893" s="174"/>
    </row>
    <row r="894" spans="1:36" ht="15.45" customHeight="1">
      <c r="A894" s="170">
        <v>57140</v>
      </c>
      <c r="B894" s="8" t="s">
        <v>320</v>
      </c>
      <c r="C894" s="5" t="s">
        <v>321</v>
      </c>
      <c r="D894" s="39" t="s">
        <v>3229</v>
      </c>
      <c r="E894" s="6" t="s">
        <v>3230</v>
      </c>
      <c r="F894" s="6" t="s">
        <v>649</v>
      </c>
      <c r="G894" s="6">
        <v>961091623</v>
      </c>
      <c r="H894" s="18">
        <v>45637</v>
      </c>
      <c r="I894" s="21">
        <v>0.44513888888888886</v>
      </c>
      <c r="J894" s="6" t="s">
        <v>373</v>
      </c>
      <c r="K894" s="39">
        <v>1</v>
      </c>
      <c r="L894" s="6" t="s">
        <v>398</v>
      </c>
      <c r="M894" s="6" t="s">
        <v>6</v>
      </c>
      <c r="N894" s="6" t="b">
        <f t="shared" si="86"/>
        <v>0</v>
      </c>
      <c r="O894" s="6" t="s">
        <v>4612</v>
      </c>
      <c r="P894" s="6">
        <v>309083</v>
      </c>
      <c r="Q894" s="6" t="s">
        <v>6</v>
      </c>
      <c r="R894" s="6" t="s">
        <v>4613</v>
      </c>
      <c r="S894" s="16">
        <f t="shared" si="91"/>
        <v>25000</v>
      </c>
      <c r="T894" s="6" t="s">
        <v>400</v>
      </c>
      <c r="U894" s="6" t="s">
        <v>1943</v>
      </c>
      <c r="V894" s="6" t="s">
        <v>2810</v>
      </c>
      <c r="W894" s="18">
        <v>45638</v>
      </c>
      <c r="X894" s="78">
        <v>0.45624999999999999</v>
      </c>
      <c r="Y894" s="6" t="s">
        <v>734</v>
      </c>
      <c r="Z894" s="6" t="s">
        <v>4614</v>
      </c>
      <c r="AA894" s="6" t="s">
        <v>736</v>
      </c>
      <c r="AB894" s="6">
        <v>97326989</v>
      </c>
      <c r="AC894" s="5">
        <f t="shared" si="89"/>
        <v>2</v>
      </c>
      <c r="AD894" s="17">
        <f t="shared" si="88"/>
        <v>25000</v>
      </c>
      <c r="AE894" s="6" t="s">
        <v>6</v>
      </c>
      <c r="AF894" s="17" t="str">
        <f t="shared" si="90"/>
        <v>NO APLICA</v>
      </c>
      <c r="AG894" s="6" t="s">
        <v>400</v>
      </c>
      <c r="AH894" s="39"/>
      <c r="AI894" s="22" t="s">
        <v>558</v>
      </c>
      <c r="AJ894" s="174"/>
    </row>
    <row r="895" spans="1:36" ht="15.45" customHeight="1">
      <c r="A895" s="170">
        <v>57141</v>
      </c>
      <c r="B895" s="7" t="s">
        <v>339</v>
      </c>
      <c r="C895" s="4" t="s">
        <v>340</v>
      </c>
      <c r="D895" s="39" t="s">
        <v>1031</v>
      </c>
      <c r="E895" s="39" t="s">
        <v>1032</v>
      </c>
      <c r="F895" s="39" t="s">
        <v>1033</v>
      </c>
      <c r="G895" s="39">
        <v>973592337</v>
      </c>
      <c r="H895" s="18">
        <v>45637</v>
      </c>
      <c r="I895" s="21">
        <v>0.46666666666666667</v>
      </c>
      <c r="J895" s="6" t="s">
        <v>373</v>
      </c>
      <c r="K895" s="39">
        <v>1</v>
      </c>
      <c r="L895" s="6" t="s">
        <v>398</v>
      </c>
      <c r="M895" s="6" t="s">
        <v>6</v>
      </c>
      <c r="N895" s="6" t="b">
        <f t="shared" si="86"/>
        <v>0</v>
      </c>
      <c r="O895" s="6" t="s">
        <v>4615</v>
      </c>
      <c r="P895" s="6">
        <v>3274047</v>
      </c>
      <c r="Q895" s="6" t="s">
        <v>6</v>
      </c>
      <c r="R895" s="6" t="s">
        <v>4616</v>
      </c>
      <c r="S895" s="16">
        <f t="shared" si="91"/>
        <v>25000</v>
      </c>
      <c r="T895" s="6" t="s">
        <v>400</v>
      </c>
      <c r="U895" s="6" t="s">
        <v>1953</v>
      </c>
      <c r="V895" s="6" t="s">
        <v>3141</v>
      </c>
      <c r="W895" s="18">
        <v>45641</v>
      </c>
      <c r="X895" s="78">
        <v>0.47569444444444442</v>
      </c>
      <c r="Y895" s="64" t="s">
        <v>322</v>
      </c>
      <c r="Z895" s="65" t="s">
        <v>323</v>
      </c>
      <c r="AA895" s="65" t="s">
        <v>2535</v>
      </c>
      <c r="AB895" s="65">
        <v>955325343</v>
      </c>
      <c r="AC895" s="6">
        <f t="shared" si="89"/>
        <v>5</v>
      </c>
      <c r="AD895" s="23">
        <f t="shared" si="88"/>
        <v>25000</v>
      </c>
      <c r="AE895" s="23" t="s">
        <v>6</v>
      </c>
      <c r="AF895" s="17" t="str">
        <f t="shared" si="90"/>
        <v>NO APLICA</v>
      </c>
      <c r="AG895" s="6" t="s">
        <v>400</v>
      </c>
      <c r="AH895" s="39"/>
      <c r="AI895" s="22" t="s">
        <v>2797</v>
      </c>
      <c r="AJ895" s="174"/>
    </row>
    <row r="896" spans="1:36" ht="15.45" customHeight="1">
      <c r="A896" s="170">
        <v>57142</v>
      </c>
      <c r="B896" s="8" t="s">
        <v>320</v>
      </c>
      <c r="C896" s="5" t="s">
        <v>321</v>
      </c>
      <c r="D896" s="39" t="s">
        <v>4285</v>
      </c>
      <c r="E896" s="6" t="s">
        <v>2405</v>
      </c>
      <c r="F896" s="6" t="s">
        <v>2406</v>
      </c>
      <c r="G896" s="6">
        <v>942010990</v>
      </c>
      <c r="H896" s="18">
        <v>45637</v>
      </c>
      <c r="I896" s="21">
        <v>0.47013888888888888</v>
      </c>
      <c r="J896" s="6" t="s">
        <v>373</v>
      </c>
      <c r="K896" s="39">
        <v>1</v>
      </c>
      <c r="L896" s="6" t="s">
        <v>398</v>
      </c>
      <c r="M896" s="6" t="s">
        <v>6</v>
      </c>
      <c r="N896" s="6" t="b">
        <f t="shared" si="86"/>
        <v>0</v>
      </c>
      <c r="O896" s="6" t="s">
        <v>4617</v>
      </c>
      <c r="P896" s="6">
        <v>3274169</v>
      </c>
      <c r="Q896" s="6" t="s">
        <v>6</v>
      </c>
      <c r="R896" s="6" t="s">
        <v>4618</v>
      </c>
      <c r="S896" s="16">
        <f t="shared" si="91"/>
        <v>25000</v>
      </c>
      <c r="T896" s="6" t="s">
        <v>400</v>
      </c>
      <c r="U896" s="6" t="s">
        <v>1943</v>
      </c>
      <c r="V896" s="6" t="s">
        <v>3145</v>
      </c>
      <c r="W896" s="18">
        <v>45638</v>
      </c>
      <c r="X896" s="78">
        <v>0.50138888888888888</v>
      </c>
      <c r="Y896" s="6" t="s">
        <v>2040</v>
      </c>
      <c r="Z896" s="6" t="s">
        <v>3695</v>
      </c>
      <c r="AA896" s="6" t="s">
        <v>643</v>
      </c>
      <c r="AB896" s="6">
        <v>997786062</v>
      </c>
      <c r="AC896" s="5">
        <f t="shared" si="89"/>
        <v>2</v>
      </c>
      <c r="AD896" s="17">
        <f t="shared" si="88"/>
        <v>25000</v>
      </c>
      <c r="AE896" s="6" t="s">
        <v>6</v>
      </c>
      <c r="AF896" s="17" t="str">
        <f t="shared" si="90"/>
        <v>NO APLICA</v>
      </c>
      <c r="AG896" s="6" t="s">
        <v>400</v>
      </c>
      <c r="AH896" s="39"/>
      <c r="AI896" s="22" t="s">
        <v>558</v>
      </c>
      <c r="AJ896" s="174"/>
    </row>
    <row r="897" spans="1:36" ht="15" customHeight="1">
      <c r="A897" s="170">
        <v>57143</v>
      </c>
      <c r="B897" s="8" t="s">
        <v>320</v>
      </c>
      <c r="C897" s="5" t="s">
        <v>321</v>
      </c>
      <c r="D897" s="24" t="s">
        <v>616</v>
      </c>
      <c r="E897" s="25" t="s">
        <v>617</v>
      </c>
      <c r="F897" s="24" t="s">
        <v>618</v>
      </c>
      <c r="G897" s="24">
        <v>951155582</v>
      </c>
      <c r="H897" s="18">
        <v>45637</v>
      </c>
      <c r="I897" s="21">
        <v>0.47222222222222221</v>
      </c>
      <c r="J897" s="6" t="s">
        <v>373</v>
      </c>
      <c r="K897" s="39">
        <v>1</v>
      </c>
      <c r="L897" s="6" t="s">
        <v>398</v>
      </c>
      <c r="M897" s="6" t="s">
        <v>6</v>
      </c>
      <c r="N897" s="6" t="b">
        <f t="shared" si="86"/>
        <v>0</v>
      </c>
      <c r="O897" s="6" t="s">
        <v>4619</v>
      </c>
      <c r="P897" s="6">
        <v>3274184</v>
      </c>
      <c r="Q897" s="6" t="s">
        <v>6</v>
      </c>
      <c r="R897" s="6" t="s">
        <v>4620</v>
      </c>
      <c r="S897" s="16">
        <f t="shared" si="91"/>
        <v>25000</v>
      </c>
      <c r="T897" s="6" t="s">
        <v>400</v>
      </c>
      <c r="U897" s="6" t="s">
        <v>1943</v>
      </c>
      <c r="V897" s="6" t="s">
        <v>3176</v>
      </c>
      <c r="W897" s="18">
        <v>45638</v>
      </c>
      <c r="X897" s="78">
        <v>0.49930555555555556</v>
      </c>
      <c r="Y897" s="6" t="s">
        <v>2570</v>
      </c>
      <c r="Z897" s="6" t="s">
        <v>2571</v>
      </c>
      <c r="AA897" s="6" t="s">
        <v>2572</v>
      </c>
      <c r="AB897" s="6">
        <v>955224797</v>
      </c>
      <c r="AC897" s="5">
        <f t="shared" si="89"/>
        <v>2</v>
      </c>
      <c r="AD897" s="17">
        <f t="shared" si="88"/>
        <v>25000</v>
      </c>
      <c r="AE897" s="6" t="s">
        <v>6</v>
      </c>
      <c r="AF897" s="17" t="str">
        <f t="shared" si="90"/>
        <v>NO APLICA</v>
      </c>
      <c r="AG897" s="6" t="s">
        <v>400</v>
      </c>
      <c r="AH897" s="39"/>
      <c r="AI897" s="22" t="s">
        <v>558</v>
      </c>
      <c r="AJ897" s="174"/>
    </row>
    <row r="898" spans="1:36" ht="15.45" customHeight="1">
      <c r="A898" s="170">
        <v>57144</v>
      </c>
      <c r="B898" s="8" t="s">
        <v>320</v>
      </c>
      <c r="C898" s="5" t="s">
        <v>321</v>
      </c>
      <c r="D898" s="39" t="s">
        <v>3113</v>
      </c>
      <c r="E898" s="6" t="s">
        <v>636</v>
      </c>
      <c r="F898" s="6" t="s">
        <v>637</v>
      </c>
      <c r="G898" s="6">
        <v>988364635</v>
      </c>
      <c r="H898" s="18">
        <v>45637</v>
      </c>
      <c r="I898" s="21">
        <v>0.48055555555555557</v>
      </c>
      <c r="J898" s="6" t="s">
        <v>373</v>
      </c>
      <c r="K898" s="39">
        <v>1</v>
      </c>
      <c r="L898" s="6" t="s">
        <v>398</v>
      </c>
      <c r="M898" s="6" t="s">
        <v>6</v>
      </c>
      <c r="N898" s="6" t="b">
        <f t="shared" ref="N898:N961" si="92">COUNTIF($O$1:$O$1172,O898)&gt;1</f>
        <v>0</v>
      </c>
      <c r="O898" s="6" t="s">
        <v>4621</v>
      </c>
      <c r="P898" s="6">
        <v>3274214</v>
      </c>
      <c r="Q898" s="6" t="s">
        <v>6</v>
      </c>
      <c r="R898" s="6" t="s">
        <v>4622</v>
      </c>
      <c r="S898" s="16">
        <f t="shared" si="91"/>
        <v>25000</v>
      </c>
      <c r="T898" s="6" t="s">
        <v>400</v>
      </c>
      <c r="U898" s="6" t="s">
        <v>1962</v>
      </c>
      <c r="V898" s="6" t="s">
        <v>2881</v>
      </c>
      <c r="W898" s="18">
        <v>45638</v>
      </c>
      <c r="X898" s="78">
        <v>0.95</v>
      </c>
      <c r="Y898" s="6" t="s">
        <v>3848</v>
      </c>
      <c r="Z898" s="6" t="s">
        <v>606</v>
      </c>
      <c r="AA898" s="6" t="s">
        <v>607</v>
      </c>
      <c r="AB898" s="6">
        <v>982495724</v>
      </c>
      <c r="AC898" s="5">
        <f t="shared" si="89"/>
        <v>2</v>
      </c>
      <c r="AD898" s="17">
        <f t="shared" si="88"/>
        <v>25000</v>
      </c>
      <c r="AE898" s="6" t="s">
        <v>6</v>
      </c>
      <c r="AF898" s="17" t="str">
        <f t="shared" si="90"/>
        <v>NO APLICA</v>
      </c>
      <c r="AG898" s="6" t="s">
        <v>400</v>
      </c>
      <c r="AH898" s="39"/>
      <c r="AI898" s="22" t="s">
        <v>558</v>
      </c>
      <c r="AJ898" s="174"/>
    </row>
    <row r="899" spans="1:36" ht="15.45" customHeight="1">
      <c r="A899" s="170">
        <v>57145</v>
      </c>
      <c r="B899" s="8" t="s">
        <v>320</v>
      </c>
      <c r="C899" s="5" t="s">
        <v>321</v>
      </c>
      <c r="D899" s="24" t="s">
        <v>2811</v>
      </c>
      <c r="E899" s="25" t="s">
        <v>709</v>
      </c>
      <c r="F899" s="24" t="s">
        <v>710</v>
      </c>
      <c r="G899" s="24">
        <v>987744411</v>
      </c>
      <c r="H899" s="18">
        <v>45637</v>
      </c>
      <c r="I899" s="21">
        <v>0.4826388888888889</v>
      </c>
      <c r="J899" s="6" t="s">
        <v>373</v>
      </c>
      <c r="K899" s="39">
        <v>1</v>
      </c>
      <c r="L899" s="6" t="s">
        <v>398</v>
      </c>
      <c r="M899" s="6" t="s">
        <v>6</v>
      </c>
      <c r="N899" s="6" t="b">
        <f t="shared" si="92"/>
        <v>0</v>
      </c>
      <c r="O899" s="6" t="s">
        <v>4623</v>
      </c>
      <c r="P899" s="6">
        <v>3274230</v>
      </c>
      <c r="Q899" s="6" t="s">
        <v>6</v>
      </c>
      <c r="R899" s="6" t="s">
        <v>4624</v>
      </c>
      <c r="S899" s="16">
        <f t="shared" si="91"/>
        <v>25000</v>
      </c>
      <c r="T899" s="6" t="s">
        <v>400</v>
      </c>
      <c r="U899" s="6" t="s">
        <v>1943</v>
      </c>
      <c r="V899" s="6" t="s">
        <v>2965</v>
      </c>
      <c r="W899" s="18">
        <v>45638</v>
      </c>
      <c r="X899" s="78">
        <v>0.48819444444444443</v>
      </c>
      <c r="Y899" s="6" t="s">
        <v>3002</v>
      </c>
      <c r="Z899" s="6" t="s">
        <v>4625</v>
      </c>
      <c r="AA899" s="6" t="s">
        <v>580</v>
      </c>
      <c r="AB899" s="6">
        <v>992200094</v>
      </c>
      <c r="AC899" s="5">
        <f t="shared" si="89"/>
        <v>2</v>
      </c>
      <c r="AD899" s="17">
        <f t="shared" si="88"/>
        <v>25000</v>
      </c>
      <c r="AE899" s="6" t="s">
        <v>6</v>
      </c>
      <c r="AF899" s="17" t="str">
        <f t="shared" si="90"/>
        <v>NO APLICA</v>
      </c>
      <c r="AG899" s="6" t="s">
        <v>400</v>
      </c>
      <c r="AH899" s="39"/>
      <c r="AI899" s="22" t="s">
        <v>558</v>
      </c>
      <c r="AJ899" s="174"/>
    </row>
    <row r="900" spans="1:36" ht="15.45" customHeight="1">
      <c r="A900" s="170">
        <v>57146</v>
      </c>
      <c r="B900" s="7" t="s">
        <v>339</v>
      </c>
      <c r="C900" s="4" t="s">
        <v>340</v>
      </c>
      <c r="D900" s="39" t="s">
        <v>1042</v>
      </c>
      <c r="E900" s="39" t="s">
        <v>1043</v>
      </c>
      <c r="F900" s="39" t="s">
        <v>1044</v>
      </c>
      <c r="G900" s="39">
        <v>933294463</v>
      </c>
      <c r="H900" s="18">
        <v>45637</v>
      </c>
      <c r="I900" s="21">
        <v>0.48541666666666666</v>
      </c>
      <c r="J900" s="6" t="s">
        <v>373</v>
      </c>
      <c r="K900" s="39">
        <v>1</v>
      </c>
      <c r="L900" s="6" t="s">
        <v>398</v>
      </c>
      <c r="M900" s="6" t="s">
        <v>6</v>
      </c>
      <c r="N900" s="6" t="b">
        <f t="shared" si="92"/>
        <v>0</v>
      </c>
      <c r="O900" s="6" t="s">
        <v>4626</v>
      </c>
      <c r="P900" s="6">
        <v>3274116</v>
      </c>
      <c r="Q900" s="6" t="s">
        <v>6</v>
      </c>
      <c r="R900" s="6" t="s">
        <v>4627</v>
      </c>
      <c r="S900" s="16">
        <f t="shared" si="91"/>
        <v>25000</v>
      </c>
      <c r="T900" s="6" t="s">
        <v>400</v>
      </c>
      <c r="U900" s="6" t="s">
        <v>537</v>
      </c>
      <c r="V900" s="6" t="s">
        <v>3682</v>
      </c>
      <c r="W900" s="6"/>
      <c r="X900" s="78"/>
      <c r="Y900" s="6"/>
      <c r="Z900" s="6"/>
      <c r="AA900" s="6"/>
      <c r="AB900" s="6"/>
      <c r="AC900" s="6" t="str">
        <f t="shared" si="89"/>
        <v/>
      </c>
      <c r="AD900" s="23" t="str">
        <f t="shared" si="88"/>
        <v/>
      </c>
      <c r="AE900" s="23"/>
      <c r="AF900" s="17" t="str">
        <f t="shared" si="90"/>
        <v/>
      </c>
      <c r="AG900" s="6"/>
      <c r="AH900" s="39"/>
      <c r="AI900" s="22" t="s">
        <v>2797</v>
      </c>
      <c r="AJ900" s="174"/>
    </row>
    <row r="901" spans="1:36" ht="15.45" customHeight="1">
      <c r="A901" s="170">
        <v>57147</v>
      </c>
      <c r="B901" s="7" t="s">
        <v>245</v>
      </c>
      <c r="C901" s="4" t="s">
        <v>246</v>
      </c>
      <c r="D901" s="65" t="s">
        <v>4628</v>
      </c>
      <c r="E901" s="8" t="s">
        <v>4629</v>
      </c>
      <c r="F901" s="65" t="s">
        <v>424</v>
      </c>
      <c r="G901" s="8">
        <v>992618304</v>
      </c>
      <c r="H901" s="18">
        <v>45637</v>
      </c>
      <c r="I901" s="21">
        <v>0.50763888888888886</v>
      </c>
      <c r="J901" s="6" t="s">
        <v>373</v>
      </c>
      <c r="K901" s="39">
        <v>1</v>
      </c>
      <c r="L901" s="6" t="s">
        <v>398</v>
      </c>
      <c r="M901" s="6" t="s">
        <v>6</v>
      </c>
      <c r="N901" s="6" t="b">
        <f t="shared" si="92"/>
        <v>0</v>
      </c>
      <c r="O901" s="6" t="s">
        <v>4630</v>
      </c>
      <c r="P901" s="6">
        <v>308915</v>
      </c>
      <c r="Q901" s="6" t="s">
        <v>6</v>
      </c>
      <c r="R901" s="6" t="s">
        <v>4631</v>
      </c>
      <c r="S901" s="16">
        <f t="shared" si="91"/>
        <v>25000</v>
      </c>
      <c r="T901" s="6" t="s">
        <v>400</v>
      </c>
      <c r="U901" s="6" t="s">
        <v>1943</v>
      </c>
      <c r="V901" s="6" t="s">
        <v>2881</v>
      </c>
      <c r="W901" s="18">
        <v>45638</v>
      </c>
      <c r="X901" s="78">
        <v>0.5083333333333333</v>
      </c>
      <c r="Y901" s="6" t="s">
        <v>4632</v>
      </c>
      <c r="Z901" s="6" t="s">
        <v>1899</v>
      </c>
      <c r="AA901" s="6" t="s">
        <v>4633</v>
      </c>
      <c r="AB901" s="6">
        <v>981754941</v>
      </c>
      <c r="AC901" s="5">
        <f t="shared" si="89"/>
        <v>2</v>
      </c>
      <c r="AD901" s="17">
        <f t="shared" si="88"/>
        <v>25000</v>
      </c>
      <c r="AE901" s="6" t="s">
        <v>6</v>
      </c>
      <c r="AF901" s="17" t="str">
        <f t="shared" si="90"/>
        <v>NO APLICA</v>
      </c>
      <c r="AG901" s="6" t="s">
        <v>400</v>
      </c>
      <c r="AH901" s="39"/>
      <c r="AI901" s="22" t="s">
        <v>983</v>
      </c>
      <c r="AJ901" s="174"/>
    </row>
    <row r="902" spans="1:36" ht="15.45" customHeight="1">
      <c r="A902" s="170">
        <v>57148</v>
      </c>
      <c r="B902" s="7" t="s">
        <v>245</v>
      </c>
      <c r="C902" s="4" t="s">
        <v>246</v>
      </c>
      <c r="D902" s="48" t="s">
        <v>1801</v>
      </c>
      <c r="E902" s="25" t="s">
        <v>1802</v>
      </c>
      <c r="F902" s="24" t="s">
        <v>1803</v>
      </c>
      <c r="G902" s="24">
        <v>992506882</v>
      </c>
      <c r="H902" s="41">
        <v>45637</v>
      </c>
      <c r="I902" s="21">
        <v>0.51666666666666672</v>
      </c>
      <c r="J902" s="6" t="s">
        <v>373</v>
      </c>
      <c r="K902" s="39">
        <v>1</v>
      </c>
      <c r="L902" s="6" t="s">
        <v>398</v>
      </c>
      <c r="M902" s="6" t="s">
        <v>6</v>
      </c>
      <c r="N902" s="6" t="b">
        <f t="shared" si="92"/>
        <v>0</v>
      </c>
      <c r="O902" s="6" t="s">
        <v>4634</v>
      </c>
      <c r="P902" s="6">
        <v>308919</v>
      </c>
      <c r="Q902" s="6" t="s">
        <v>6</v>
      </c>
      <c r="R902" s="6" t="s">
        <v>4635</v>
      </c>
      <c r="S902" s="16">
        <f t="shared" si="91"/>
        <v>25000</v>
      </c>
      <c r="T902" s="6" t="s">
        <v>400</v>
      </c>
      <c r="U902" s="6" t="s">
        <v>1962</v>
      </c>
      <c r="V902" s="6" t="s">
        <v>2965</v>
      </c>
      <c r="W902" s="18">
        <v>45637</v>
      </c>
      <c r="X902" s="78">
        <v>0.91041666666666665</v>
      </c>
      <c r="Y902" s="6" t="s">
        <v>4636</v>
      </c>
      <c r="Z902" s="6" t="s">
        <v>1908</v>
      </c>
      <c r="AA902" s="6" t="s">
        <v>2246</v>
      </c>
      <c r="AB902" s="6">
        <v>993490738</v>
      </c>
      <c r="AC902" s="5">
        <f t="shared" si="89"/>
        <v>1</v>
      </c>
      <c r="AD902" s="17">
        <f t="shared" si="88"/>
        <v>25000</v>
      </c>
      <c r="AE902" s="6" t="s">
        <v>6</v>
      </c>
      <c r="AF902" s="17" t="str">
        <f t="shared" si="90"/>
        <v>NO APLICA</v>
      </c>
      <c r="AG902" s="6" t="s">
        <v>400</v>
      </c>
      <c r="AH902" s="39"/>
      <c r="AI902" s="22" t="s">
        <v>983</v>
      </c>
      <c r="AJ902" s="174"/>
    </row>
    <row r="903" spans="1:36" ht="15" customHeight="1">
      <c r="A903" s="170">
        <v>57149</v>
      </c>
      <c r="B903" s="7" t="s">
        <v>245</v>
      </c>
      <c r="C903" s="4" t="s">
        <v>246</v>
      </c>
      <c r="D903" s="65" t="s">
        <v>1783</v>
      </c>
      <c r="E903" s="6" t="s">
        <v>1784</v>
      </c>
      <c r="F903" s="65" t="s">
        <v>1785</v>
      </c>
      <c r="G903" s="6">
        <v>950664007</v>
      </c>
      <c r="H903" s="18">
        <v>45637</v>
      </c>
      <c r="I903" s="21">
        <v>0.52152777777777781</v>
      </c>
      <c r="J903" s="6" t="s">
        <v>373</v>
      </c>
      <c r="K903" s="39">
        <v>1</v>
      </c>
      <c r="L903" s="6" t="s">
        <v>398</v>
      </c>
      <c r="M903" s="6" t="s">
        <v>6</v>
      </c>
      <c r="N903" s="6" t="b">
        <f t="shared" si="92"/>
        <v>0</v>
      </c>
      <c r="O903" s="6" t="s">
        <v>4637</v>
      </c>
      <c r="P903" s="6">
        <v>308928</v>
      </c>
      <c r="Q903" s="6" t="s">
        <v>6</v>
      </c>
      <c r="R903" s="6" t="s">
        <v>4638</v>
      </c>
      <c r="S903" s="16">
        <f t="shared" si="91"/>
        <v>25000</v>
      </c>
      <c r="T903" s="6" t="s">
        <v>400</v>
      </c>
      <c r="U903" s="6" t="s">
        <v>1943</v>
      </c>
      <c r="V903" s="6" t="s">
        <v>3682</v>
      </c>
      <c r="W903" s="18">
        <v>45638</v>
      </c>
      <c r="X903" s="78">
        <v>0.51458333333333328</v>
      </c>
      <c r="Y903" s="6" t="s">
        <v>4639</v>
      </c>
      <c r="Z903" s="6" t="s">
        <v>4629</v>
      </c>
      <c r="AA903" s="6" t="s">
        <v>4640</v>
      </c>
      <c r="AB903" s="6">
        <v>992618304</v>
      </c>
      <c r="AC903" s="5">
        <f t="shared" si="89"/>
        <v>2</v>
      </c>
      <c r="AD903" s="17">
        <f t="shared" si="88"/>
        <v>25000</v>
      </c>
      <c r="AE903" s="6" t="s">
        <v>6</v>
      </c>
      <c r="AF903" s="17" t="str">
        <f t="shared" si="90"/>
        <v>NO APLICA</v>
      </c>
      <c r="AG903" s="6" t="s">
        <v>400</v>
      </c>
      <c r="AH903" s="39"/>
      <c r="AI903" s="22" t="s">
        <v>983</v>
      </c>
      <c r="AJ903" s="174"/>
    </row>
    <row r="904" spans="1:36" ht="15.45" customHeight="1">
      <c r="A904" s="170">
        <v>57150</v>
      </c>
      <c r="B904" s="7" t="s">
        <v>245</v>
      </c>
      <c r="C904" s="4" t="s">
        <v>246</v>
      </c>
      <c r="D904" s="7" t="s">
        <v>1756</v>
      </c>
      <c r="E904" s="7" t="s">
        <v>1757</v>
      </c>
      <c r="F904" s="7" t="s">
        <v>1758</v>
      </c>
      <c r="G904" s="6">
        <v>965406891</v>
      </c>
      <c r="H904" s="18">
        <v>45637</v>
      </c>
      <c r="I904" s="21">
        <v>0.52500000000000002</v>
      </c>
      <c r="J904" s="6" t="s">
        <v>373</v>
      </c>
      <c r="K904" s="39">
        <v>1</v>
      </c>
      <c r="L904" s="6" t="s">
        <v>398</v>
      </c>
      <c r="M904" s="6" t="s">
        <v>6</v>
      </c>
      <c r="N904" s="6" t="b">
        <f t="shared" si="92"/>
        <v>0</v>
      </c>
      <c r="O904" s="6" t="s">
        <v>4641</v>
      </c>
      <c r="P904" s="6">
        <v>308912</v>
      </c>
      <c r="Q904" s="6" t="s">
        <v>6</v>
      </c>
      <c r="R904" s="6" t="s">
        <v>4642</v>
      </c>
      <c r="S904" s="16">
        <f t="shared" si="91"/>
        <v>25000</v>
      </c>
      <c r="T904" s="6" t="s">
        <v>400</v>
      </c>
      <c r="U904" s="6" t="s">
        <v>1943</v>
      </c>
      <c r="V904" s="6" t="s">
        <v>2965</v>
      </c>
      <c r="W904" s="18">
        <v>45638</v>
      </c>
      <c r="X904" s="78">
        <v>0.51041666666666663</v>
      </c>
      <c r="Y904" s="6" t="s">
        <v>1861</v>
      </c>
      <c r="Z904" s="6" t="s">
        <v>1862</v>
      </c>
      <c r="AA904" s="6" t="s">
        <v>4643</v>
      </c>
      <c r="AB904" s="6">
        <v>990617961</v>
      </c>
      <c r="AC904" s="5">
        <f t="shared" si="89"/>
        <v>2</v>
      </c>
      <c r="AD904" s="17">
        <f t="shared" si="88"/>
        <v>25000</v>
      </c>
      <c r="AE904" s="6" t="s">
        <v>6</v>
      </c>
      <c r="AF904" s="17" t="str">
        <f t="shared" si="90"/>
        <v>NO APLICA</v>
      </c>
      <c r="AG904" s="6" t="s">
        <v>400</v>
      </c>
      <c r="AH904" s="39"/>
      <c r="AI904" s="22" t="s">
        <v>983</v>
      </c>
      <c r="AJ904" s="174"/>
    </row>
    <row r="905" spans="1:36" ht="15" customHeight="1">
      <c r="A905" s="170">
        <v>57151</v>
      </c>
      <c r="B905" s="38" t="s">
        <v>245</v>
      </c>
      <c r="C905" s="8" t="s">
        <v>246</v>
      </c>
      <c r="D905" s="65" t="s">
        <v>1686</v>
      </c>
      <c r="E905" s="6" t="s">
        <v>1687</v>
      </c>
      <c r="F905" s="65" t="s">
        <v>1688</v>
      </c>
      <c r="G905" s="6">
        <v>982742829</v>
      </c>
      <c r="H905" s="18">
        <v>45637</v>
      </c>
      <c r="I905" s="21">
        <v>0.53125</v>
      </c>
      <c r="J905" s="6" t="s">
        <v>373</v>
      </c>
      <c r="K905" s="39">
        <v>1</v>
      </c>
      <c r="L905" s="6" t="s">
        <v>398</v>
      </c>
      <c r="M905" s="6" t="s">
        <v>6</v>
      </c>
      <c r="N905" s="6" t="b">
        <f t="shared" si="92"/>
        <v>0</v>
      </c>
      <c r="O905" s="6" t="s">
        <v>4644</v>
      </c>
      <c r="P905" s="6">
        <v>308920</v>
      </c>
      <c r="Q905" s="6" t="s">
        <v>6</v>
      </c>
      <c r="R905" s="6" t="s">
        <v>4645</v>
      </c>
      <c r="S905" s="16">
        <f t="shared" si="91"/>
        <v>25000</v>
      </c>
      <c r="T905" s="6" t="s">
        <v>400</v>
      </c>
      <c r="U905" s="6" t="s">
        <v>1962</v>
      </c>
      <c r="V905" s="6" t="s">
        <v>3682</v>
      </c>
      <c r="W905" s="18">
        <v>45638</v>
      </c>
      <c r="X905" s="78">
        <v>6.7361111111111108E-2</v>
      </c>
      <c r="Y905" s="6" t="s">
        <v>4646</v>
      </c>
      <c r="Z905" s="6" t="s">
        <v>4647</v>
      </c>
      <c r="AA905" s="6" t="s">
        <v>4648</v>
      </c>
      <c r="AB905" s="6">
        <v>98939640</v>
      </c>
      <c r="AC905" s="5">
        <f t="shared" si="89"/>
        <v>2</v>
      </c>
      <c r="AD905" s="17">
        <f t="shared" si="88"/>
        <v>25000</v>
      </c>
      <c r="AE905" s="6" t="s">
        <v>6</v>
      </c>
      <c r="AF905" s="17" t="str">
        <f t="shared" si="90"/>
        <v>NO APLICA</v>
      </c>
      <c r="AG905" s="6" t="s">
        <v>400</v>
      </c>
      <c r="AH905" s="39"/>
      <c r="AI905" s="22" t="s">
        <v>983</v>
      </c>
      <c r="AJ905" s="174"/>
    </row>
    <row r="906" spans="1:36" ht="15.45" customHeight="1">
      <c r="A906" s="170">
        <v>57152</v>
      </c>
      <c r="B906" s="7" t="s">
        <v>278</v>
      </c>
      <c r="C906" s="4" t="s">
        <v>279</v>
      </c>
      <c r="D906" s="39" t="s">
        <v>4455</v>
      </c>
      <c r="E906" s="6">
        <v>150952611</v>
      </c>
      <c r="F906" s="6" t="s">
        <v>4457</v>
      </c>
      <c r="G906" s="6">
        <v>997711194</v>
      </c>
      <c r="H906" s="18">
        <v>45637</v>
      </c>
      <c r="I906" s="21">
        <v>0.57361111111111107</v>
      </c>
      <c r="J906" s="6" t="s">
        <v>1873</v>
      </c>
      <c r="K906" s="39">
        <v>2</v>
      </c>
      <c r="L906" s="6" t="s">
        <v>398</v>
      </c>
      <c r="M906" s="6" t="s">
        <v>6</v>
      </c>
      <c r="N906" s="6" t="b">
        <f t="shared" si="92"/>
        <v>1</v>
      </c>
      <c r="O906" s="6" t="s">
        <v>1355</v>
      </c>
      <c r="P906" s="6">
        <v>200686</v>
      </c>
      <c r="Q906" s="6" t="s">
        <v>6</v>
      </c>
      <c r="R906" s="6" t="s">
        <v>488</v>
      </c>
      <c r="S906" s="16">
        <f t="shared" si="91"/>
        <v>10000</v>
      </c>
      <c r="T906" s="6" t="s">
        <v>400</v>
      </c>
      <c r="U906" s="6" t="s">
        <v>1943</v>
      </c>
      <c r="V906" s="6" t="s">
        <v>490</v>
      </c>
      <c r="W906" s="18">
        <v>45637</v>
      </c>
      <c r="X906" s="78">
        <v>0.68611111111111112</v>
      </c>
      <c r="Y906" s="6" t="s">
        <v>4458</v>
      </c>
      <c r="Z906" s="6" t="s">
        <v>4459</v>
      </c>
      <c r="AA906" s="6" t="s">
        <v>4460</v>
      </c>
      <c r="AB906" s="6">
        <v>989639229</v>
      </c>
      <c r="AC906" s="5">
        <f t="shared" si="89"/>
        <v>1</v>
      </c>
      <c r="AD906" s="17">
        <f t="shared" si="88"/>
        <v>10000</v>
      </c>
      <c r="AE906" s="6" t="s">
        <v>6</v>
      </c>
      <c r="AF906" s="17" t="str">
        <f t="shared" si="90"/>
        <v>NO APLICA</v>
      </c>
      <c r="AG906" s="6" t="s">
        <v>400</v>
      </c>
      <c r="AH906" s="39"/>
      <c r="AI906" s="22" t="s">
        <v>4461</v>
      </c>
      <c r="AJ906" s="174"/>
    </row>
    <row r="907" spans="1:36" ht="15" customHeight="1">
      <c r="A907" s="170">
        <v>57153</v>
      </c>
      <c r="B907" s="8" t="s">
        <v>320</v>
      </c>
      <c r="C907" s="5" t="s">
        <v>321</v>
      </c>
      <c r="D907" s="39" t="s">
        <v>4649</v>
      </c>
      <c r="E907" s="6" t="s">
        <v>4650</v>
      </c>
      <c r="F907" s="6" t="s">
        <v>1142</v>
      </c>
      <c r="G907" s="6">
        <v>949337080</v>
      </c>
      <c r="H907" s="18">
        <v>45637</v>
      </c>
      <c r="I907" s="21">
        <v>0.58958333333333335</v>
      </c>
      <c r="J907" s="6" t="s">
        <v>373</v>
      </c>
      <c r="K907" s="39">
        <v>1</v>
      </c>
      <c r="L907" s="6" t="s">
        <v>398</v>
      </c>
      <c r="M907" s="6" t="s">
        <v>6</v>
      </c>
      <c r="N907" s="6" t="b">
        <f t="shared" si="92"/>
        <v>0</v>
      </c>
      <c r="O907" s="6" t="s">
        <v>4651</v>
      </c>
      <c r="P907" s="6">
        <v>309130</v>
      </c>
      <c r="Q907" s="6" t="s">
        <v>9</v>
      </c>
      <c r="R907" s="6" t="s">
        <v>4652</v>
      </c>
      <c r="S907" s="16">
        <f t="shared" si="91"/>
        <v>25000</v>
      </c>
      <c r="T907" s="6" t="s">
        <v>400</v>
      </c>
      <c r="U907" s="6" t="s">
        <v>537</v>
      </c>
      <c r="V907" s="6" t="s">
        <v>3141</v>
      </c>
      <c r="W907" s="6"/>
      <c r="X907" s="78"/>
      <c r="Y907" s="6"/>
      <c r="Z907" s="6"/>
      <c r="AA907" s="6"/>
      <c r="AB907" s="6"/>
      <c r="AC907" s="6" t="str">
        <f t="shared" si="89"/>
        <v/>
      </c>
      <c r="AD907" s="23" t="str">
        <f t="shared" si="88"/>
        <v/>
      </c>
      <c r="AE907" s="23"/>
      <c r="AF907" s="17" t="str">
        <f t="shared" si="90"/>
        <v/>
      </c>
      <c r="AG907" s="6"/>
      <c r="AH907" s="39"/>
      <c r="AI907" s="22" t="s">
        <v>558</v>
      </c>
      <c r="AJ907" s="174"/>
    </row>
    <row r="908" spans="1:36" ht="15" customHeight="1">
      <c r="A908" s="170">
        <v>57154</v>
      </c>
      <c r="B908" s="7" t="s">
        <v>339</v>
      </c>
      <c r="C908" s="4" t="s">
        <v>340</v>
      </c>
      <c r="D908" s="39" t="s">
        <v>1031</v>
      </c>
      <c r="E908" s="39" t="s">
        <v>1032</v>
      </c>
      <c r="F908" s="39" t="s">
        <v>1033</v>
      </c>
      <c r="G908" s="39">
        <v>973592337</v>
      </c>
      <c r="H908" s="18">
        <v>45637</v>
      </c>
      <c r="I908" s="21">
        <v>0.63055555555555554</v>
      </c>
      <c r="J908" s="6" t="s">
        <v>373</v>
      </c>
      <c r="K908" s="39">
        <v>1</v>
      </c>
      <c r="L908" s="6" t="s">
        <v>398</v>
      </c>
      <c r="M908" s="6" t="s">
        <v>6</v>
      </c>
      <c r="N908" s="6" t="b">
        <f t="shared" si="92"/>
        <v>0</v>
      </c>
      <c r="O908" s="6" t="s">
        <v>4653</v>
      </c>
      <c r="P908" s="6">
        <v>21095768</v>
      </c>
      <c r="Q908" s="6" t="s">
        <v>6</v>
      </c>
      <c r="R908" s="6" t="s">
        <v>4654</v>
      </c>
      <c r="S908" s="16">
        <f t="shared" si="91"/>
        <v>25000</v>
      </c>
      <c r="T908" s="6" t="s">
        <v>400</v>
      </c>
      <c r="U908" s="6" t="s">
        <v>1953</v>
      </c>
      <c r="V908" s="6" t="s">
        <v>3145</v>
      </c>
      <c r="W908" s="18">
        <v>45643</v>
      </c>
      <c r="X908" s="78">
        <v>0.71527777777777779</v>
      </c>
      <c r="Y908" s="125" t="s">
        <v>4655</v>
      </c>
      <c r="Z908" s="125" t="s">
        <v>4017</v>
      </c>
      <c r="AA908" s="6" t="s">
        <v>4018</v>
      </c>
      <c r="AB908" s="6">
        <v>963516429</v>
      </c>
      <c r="AC908" s="6">
        <f t="shared" si="89"/>
        <v>7</v>
      </c>
      <c r="AD908" s="23">
        <f t="shared" ref="AD908:AD925" si="93">IF(AC908&lt;=0, "ERROR EN DÍA DE SALIDA",
    IF(AC908="", "",
        IF(OR(J908="1X40 RF VACIO", J908="1X40 DRY VACIO"),
            IF(L908="CUSTODIA",
                IF(AC908&lt;=5, 25000,
                    IF(AC908&gt;5, IF(AC908&lt;=8, 25000 + 2000*(AC908 - 5), 31000 + 5000*(AC908-8)), "")
                ),
                IF(OR(L908="TRASPASO",L908="MOVIMIENTO"), 18000, "")
            ),
            IF(OR(J908="1X20 RF VACIO", J908="1X20 DRY VACIO", J908="ISOTANK"),
                IF(L908="CUSTODIA",
                    IF(AC908&lt;=5, 18000,
                        IF(AC908&gt;5, IF(AC908&lt;=8, 18000 + 2000*(AC908 - 5), 24000 + 5000*(AC908-8)), "")
                    ),
                    IF(OR(L908="TRASPASO",L908="MOVIMIENTO"), 15000, "Error en tipo de acción")
                ),
                IF(AND(OR(J908="PALLET", J908="CAJON"), L908="CUSTODIA", AC908&lt;=5),
                    IF(M908="SI (XL)", 7000*K908,
                        IF(M908="SI (XXL)", 9000*K908, 5000*K908)
                    ),
                    IF(AND(OR(J908="PALLET", J908="CAJON"), L908="CUSTODIA", AC908&gt;5),
                        IF(M908="SI (XL)", (7000 + 1000*(AC908 - 5))*K908,
                            IF(M908="SI (XXL)", (9000 + 1000*(AC908 - 5))*K908, (5000 + 1000*(AC908 - 5))*K908)
                        ),
                        IF(AND(OR(J908="PALLET", J908="CAJON"),OR(L908="TRASPASO",L908="MOVIMIENTO")),
                            IF(M908="SI (XL)", 5000*K908,
                                IF(M908="SI (XXL)", 7000*K908, 3500*K908)
                            ),
                            ""
                        )
                    )
                )
            )
        )
    )
)</f>
        <v>29000</v>
      </c>
      <c r="AE908" s="23" t="s">
        <v>6</v>
      </c>
      <c r="AF908" s="17" t="str">
        <f t="shared" si="90"/>
        <v>NO APLICA</v>
      </c>
      <c r="AG908" s="6" t="s">
        <v>400</v>
      </c>
      <c r="AH908" s="39"/>
      <c r="AI908" s="22" t="s">
        <v>2797</v>
      </c>
      <c r="AJ908" s="174"/>
    </row>
    <row r="909" spans="1:36" ht="15" customHeight="1">
      <c r="A909" s="170">
        <v>57155</v>
      </c>
      <c r="B909" s="7" t="s">
        <v>278</v>
      </c>
      <c r="C909" s="4" t="s">
        <v>279</v>
      </c>
      <c r="D909" s="39" t="s">
        <v>4455</v>
      </c>
      <c r="E909" s="6">
        <v>150952611</v>
      </c>
      <c r="F909" s="6" t="s">
        <v>4457</v>
      </c>
      <c r="G909" s="6">
        <v>997711194</v>
      </c>
      <c r="H909" s="18">
        <v>45637</v>
      </c>
      <c r="I909" s="21">
        <v>0.65277777777777779</v>
      </c>
      <c r="J909" s="6" t="s">
        <v>1873</v>
      </c>
      <c r="K909" s="39">
        <v>3</v>
      </c>
      <c r="L909" s="6" t="s">
        <v>398</v>
      </c>
      <c r="M909" s="6" t="s">
        <v>6</v>
      </c>
      <c r="N909" s="6" t="b">
        <f t="shared" si="92"/>
        <v>1</v>
      </c>
      <c r="O909" s="6" t="s">
        <v>1355</v>
      </c>
      <c r="P909" s="6">
        <v>200634</v>
      </c>
      <c r="Q909" s="6" t="s">
        <v>6</v>
      </c>
      <c r="R909" s="6" t="s">
        <v>488</v>
      </c>
      <c r="S909" s="16">
        <f t="shared" si="91"/>
        <v>15000</v>
      </c>
      <c r="T909" s="6" t="s">
        <v>400</v>
      </c>
      <c r="U909" s="6" t="s">
        <v>1943</v>
      </c>
      <c r="V909" s="6" t="s">
        <v>490</v>
      </c>
      <c r="W909" s="18">
        <v>45637</v>
      </c>
      <c r="X909" s="78">
        <v>0.68680555555555556</v>
      </c>
      <c r="Y909" s="6" t="s">
        <v>4458</v>
      </c>
      <c r="Z909" s="6" t="s">
        <v>4459</v>
      </c>
      <c r="AA909" s="6" t="s">
        <v>4460</v>
      </c>
      <c r="AB909" s="6">
        <v>989639229</v>
      </c>
      <c r="AC909" s="5">
        <f t="shared" si="89"/>
        <v>1</v>
      </c>
      <c r="AD909" s="17">
        <f t="shared" si="93"/>
        <v>15000</v>
      </c>
      <c r="AE909" s="6" t="s">
        <v>6</v>
      </c>
      <c r="AF909" s="17" t="str">
        <f t="shared" si="90"/>
        <v>NO APLICA</v>
      </c>
      <c r="AG909" s="6" t="s">
        <v>400</v>
      </c>
      <c r="AH909" s="39"/>
      <c r="AI909" s="22" t="s">
        <v>4461</v>
      </c>
      <c r="AJ909" s="174"/>
    </row>
    <row r="910" spans="1:36" ht="15.45" customHeight="1">
      <c r="A910" s="170">
        <v>57156</v>
      </c>
      <c r="B910" s="7" t="s">
        <v>159</v>
      </c>
      <c r="C910" s="4" t="s">
        <v>160</v>
      </c>
      <c r="D910" s="39" t="s">
        <v>3502</v>
      </c>
      <c r="E910" s="6" t="s">
        <v>3503</v>
      </c>
      <c r="F910" s="6" t="s">
        <v>3504</v>
      </c>
      <c r="G910" s="6">
        <v>999578414</v>
      </c>
      <c r="H910" s="18">
        <v>45637</v>
      </c>
      <c r="I910" s="21">
        <v>0.65902777777777777</v>
      </c>
      <c r="J910" s="6" t="s">
        <v>373</v>
      </c>
      <c r="K910" s="39">
        <v>1</v>
      </c>
      <c r="L910" s="6" t="s">
        <v>398</v>
      </c>
      <c r="M910" s="6" t="s">
        <v>6</v>
      </c>
      <c r="N910" s="6" t="b">
        <f t="shared" si="92"/>
        <v>0</v>
      </c>
      <c r="O910" s="6" t="s">
        <v>4656</v>
      </c>
      <c r="P910" s="6">
        <v>100816046</v>
      </c>
      <c r="Q910" s="6" t="s">
        <v>6</v>
      </c>
      <c r="R910" s="6" t="s">
        <v>4657</v>
      </c>
      <c r="S910" s="16">
        <f t="shared" si="91"/>
        <v>25000</v>
      </c>
      <c r="T910" s="6" t="s">
        <v>400</v>
      </c>
      <c r="U910" s="6" t="s">
        <v>537</v>
      </c>
      <c r="V910" s="6" t="s">
        <v>3326</v>
      </c>
      <c r="W910" s="18">
        <v>45642</v>
      </c>
      <c r="X910" s="78">
        <v>0.74097222222222225</v>
      </c>
      <c r="Y910" s="24" t="s">
        <v>4658</v>
      </c>
      <c r="Z910" s="25" t="s">
        <v>4659</v>
      </c>
      <c r="AA910" s="24" t="s">
        <v>4660</v>
      </c>
      <c r="AB910" s="24">
        <v>962473917</v>
      </c>
      <c r="AC910" s="6">
        <f t="shared" si="89"/>
        <v>6</v>
      </c>
      <c r="AD910" s="23">
        <f t="shared" si="93"/>
        <v>27000</v>
      </c>
      <c r="AE910" s="23" t="s">
        <v>6</v>
      </c>
      <c r="AF910" s="17" t="str">
        <f t="shared" si="90"/>
        <v>NO APLICA</v>
      </c>
      <c r="AG910" s="6" t="s">
        <v>1874</v>
      </c>
      <c r="AH910" s="39" t="s">
        <v>4661</v>
      </c>
      <c r="AI910" s="22" t="s">
        <v>3506</v>
      </c>
      <c r="AJ910" s="174"/>
    </row>
    <row r="911" spans="1:36" ht="15.45" customHeight="1">
      <c r="A911" s="170">
        <v>57157</v>
      </c>
      <c r="B911" s="39" t="s">
        <v>353</v>
      </c>
      <c r="C911" s="4" t="s">
        <v>354</v>
      </c>
      <c r="D911" s="24" t="s">
        <v>385</v>
      </c>
      <c r="E911" s="25" t="s">
        <v>818</v>
      </c>
      <c r="F911" s="24" t="s">
        <v>700</v>
      </c>
      <c r="G911" s="24">
        <v>947974081</v>
      </c>
      <c r="H911" s="18">
        <v>45637</v>
      </c>
      <c r="I911" s="21">
        <v>0.66111111111111109</v>
      </c>
      <c r="J911" s="6" t="s">
        <v>373</v>
      </c>
      <c r="K911" s="39">
        <v>1</v>
      </c>
      <c r="L911" s="6" t="s">
        <v>398</v>
      </c>
      <c r="M911" s="6" t="s">
        <v>6</v>
      </c>
      <c r="N911" s="6" t="b">
        <f t="shared" si="92"/>
        <v>0</v>
      </c>
      <c r="O911" s="6" t="s">
        <v>4662</v>
      </c>
      <c r="P911" s="6">
        <v>21095797</v>
      </c>
      <c r="Q911" s="6" t="s">
        <v>6</v>
      </c>
      <c r="R911" s="6" t="s">
        <v>4663</v>
      </c>
      <c r="S911" s="16">
        <f t="shared" si="91"/>
        <v>25000</v>
      </c>
      <c r="T911" s="6" t="s">
        <v>400</v>
      </c>
      <c r="U911" s="6" t="s">
        <v>1943</v>
      </c>
      <c r="V911" s="6" t="s">
        <v>3049</v>
      </c>
      <c r="W911" s="18">
        <v>45637</v>
      </c>
      <c r="X911" s="78">
        <v>0.82361111111111107</v>
      </c>
      <c r="Y911" s="6" t="s">
        <v>830</v>
      </c>
      <c r="Z911" s="6" t="s">
        <v>831</v>
      </c>
      <c r="AA911" s="6" t="s">
        <v>501</v>
      </c>
      <c r="AB911" s="6">
        <v>998794226</v>
      </c>
      <c r="AC911" s="5">
        <f t="shared" si="89"/>
        <v>1</v>
      </c>
      <c r="AD911" s="17">
        <f t="shared" si="93"/>
        <v>25000</v>
      </c>
      <c r="AE911" s="6" t="s">
        <v>6</v>
      </c>
      <c r="AF911" s="17" t="str">
        <f t="shared" si="90"/>
        <v>NO APLICA</v>
      </c>
      <c r="AG911" s="6" t="s">
        <v>400</v>
      </c>
      <c r="AH911" s="39"/>
      <c r="AI911" s="22" t="s">
        <v>2894</v>
      </c>
      <c r="AJ911" s="174"/>
    </row>
    <row r="912" spans="1:36" ht="15.45" customHeight="1">
      <c r="A912" s="170">
        <v>57158</v>
      </c>
      <c r="B912" s="7" t="s">
        <v>14</v>
      </c>
      <c r="C912" s="4" t="s">
        <v>15</v>
      </c>
      <c r="D912" s="25" t="s">
        <v>20</v>
      </c>
      <c r="E912" s="24" t="s">
        <v>3309</v>
      </c>
      <c r="F912" s="24" t="s">
        <v>3310</v>
      </c>
      <c r="G912" s="24">
        <v>996505625</v>
      </c>
      <c r="H912" s="18">
        <v>45637</v>
      </c>
      <c r="I912" s="21">
        <v>0.66597222222222219</v>
      </c>
      <c r="J912" s="6" t="s">
        <v>1873</v>
      </c>
      <c r="K912" s="39">
        <v>1</v>
      </c>
      <c r="L912" s="6" t="s">
        <v>398</v>
      </c>
      <c r="M912" s="6" t="s">
        <v>6</v>
      </c>
      <c r="N912" s="6" t="b">
        <f t="shared" si="92"/>
        <v>1</v>
      </c>
      <c r="O912" s="6" t="s">
        <v>1355</v>
      </c>
      <c r="P912" s="6">
        <v>247272</v>
      </c>
      <c r="Q912" s="6" t="s">
        <v>6</v>
      </c>
      <c r="R912" s="6" t="s">
        <v>488</v>
      </c>
      <c r="S912" s="16">
        <f t="shared" si="91"/>
        <v>5000</v>
      </c>
      <c r="T912" s="6" t="s">
        <v>400</v>
      </c>
      <c r="U912" s="6" t="s">
        <v>1962</v>
      </c>
      <c r="V912" s="6" t="s">
        <v>490</v>
      </c>
      <c r="W912" s="18">
        <v>45638</v>
      </c>
      <c r="X912" s="78">
        <v>0.22916666666666666</v>
      </c>
      <c r="Y912" s="6" t="s">
        <v>14</v>
      </c>
      <c r="Z912" s="6" t="s">
        <v>388</v>
      </c>
      <c r="AA912" s="6" t="s">
        <v>530</v>
      </c>
      <c r="AB912" s="6">
        <v>964638566</v>
      </c>
      <c r="AC912" s="5">
        <f t="shared" si="89"/>
        <v>2</v>
      </c>
      <c r="AD912" s="17">
        <f t="shared" si="93"/>
        <v>5000</v>
      </c>
      <c r="AE912" s="6" t="s">
        <v>6</v>
      </c>
      <c r="AF912" s="17" t="str">
        <f t="shared" si="90"/>
        <v>NO APLICA</v>
      </c>
      <c r="AG912" s="6" t="s">
        <v>400</v>
      </c>
      <c r="AH912" s="39"/>
      <c r="AI912" s="22" t="s">
        <v>533</v>
      </c>
      <c r="AJ912" s="174"/>
    </row>
    <row r="913" spans="1:36" ht="15.45" customHeight="1">
      <c r="A913" s="170">
        <v>57159</v>
      </c>
      <c r="B913" s="13" t="s">
        <v>10</v>
      </c>
      <c r="C913" s="4" t="s">
        <v>11</v>
      </c>
      <c r="D913" s="25" t="s">
        <v>4664</v>
      </c>
      <c r="E913" s="24" t="s">
        <v>4665</v>
      </c>
      <c r="F913" s="24" t="s">
        <v>4666</v>
      </c>
      <c r="G913" s="24">
        <v>992802414</v>
      </c>
      <c r="H913" s="18">
        <v>45637</v>
      </c>
      <c r="I913" s="21">
        <v>0.67291666666666672</v>
      </c>
      <c r="J913" s="6" t="s">
        <v>1873</v>
      </c>
      <c r="K913" s="39">
        <v>2</v>
      </c>
      <c r="L913" s="6" t="s">
        <v>398</v>
      </c>
      <c r="M913" s="6" t="s">
        <v>6</v>
      </c>
      <c r="N913" s="6" t="b">
        <f t="shared" si="92"/>
        <v>1</v>
      </c>
      <c r="O913" s="6" t="s">
        <v>1355</v>
      </c>
      <c r="P913" s="6">
        <v>38838</v>
      </c>
      <c r="Q913" s="6" t="s">
        <v>6</v>
      </c>
      <c r="R913" s="6" t="s">
        <v>488</v>
      </c>
      <c r="S913" s="16">
        <f t="shared" si="91"/>
        <v>10000</v>
      </c>
      <c r="T913" s="6" t="s">
        <v>400</v>
      </c>
      <c r="U913" s="6" t="s">
        <v>1943</v>
      </c>
      <c r="V913" s="6" t="s">
        <v>490</v>
      </c>
      <c r="W913" s="18">
        <v>45638</v>
      </c>
      <c r="X913" s="78">
        <v>0.43541666666666667</v>
      </c>
      <c r="Y913" s="6" t="s">
        <v>1870</v>
      </c>
      <c r="Z913" s="6" t="s">
        <v>1871</v>
      </c>
      <c r="AA913" s="6" t="s">
        <v>1872</v>
      </c>
      <c r="AB913" s="6">
        <v>98763558</v>
      </c>
      <c r="AC913" s="5">
        <f t="shared" si="89"/>
        <v>2</v>
      </c>
      <c r="AD913" s="17">
        <f t="shared" si="93"/>
        <v>10000</v>
      </c>
      <c r="AE913" s="6" t="s">
        <v>6</v>
      </c>
      <c r="AF913" s="17" t="str">
        <f t="shared" si="90"/>
        <v>NO APLICA</v>
      </c>
      <c r="AG913" s="6" t="s">
        <v>1874</v>
      </c>
      <c r="AH913" s="39" t="s">
        <v>4667</v>
      </c>
      <c r="AI913" s="22" t="s">
        <v>1876</v>
      </c>
      <c r="AJ913" s="174"/>
    </row>
    <row r="914" spans="1:36" ht="15" customHeight="1">
      <c r="A914" s="170">
        <v>57160</v>
      </c>
      <c r="B914" s="13" t="s">
        <v>10</v>
      </c>
      <c r="C914" s="4" t="s">
        <v>11</v>
      </c>
      <c r="D914" s="25" t="s">
        <v>4664</v>
      </c>
      <c r="E914" s="24" t="s">
        <v>4665</v>
      </c>
      <c r="F914" s="24" t="s">
        <v>4666</v>
      </c>
      <c r="G914" s="24">
        <v>992802414</v>
      </c>
      <c r="H914" s="18">
        <v>45637</v>
      </c>
      <c r="I914" s="21">
        <v>0.67361111111111116</v>
      </c>
      <c r="J914" s="6" t="s">
        <v>1873</v>
      </c>
      <c r="K914" s="39">
        <v>4</v>
      </c>
      <c r="L914" s="6" t="s">
        <v>398</v>
      </c>
      <c r="M914" s="6" t="s">
        <v>6</v>
      </c>
      <c r="N914" s="6" t="b">
        <f t="shared" si="92"/>
        <v>1</v>
      </c>
      <c r="O914" s="6" t="s">
        <v>1355</v>
      </c>
      <c r="P914" s="6">
        <v>120355</v>
      </c>
      <c r="Q914" s="6" t="s">
        <v>6</v>
      </c>
      <c r="R914" s="6" t="s">
        <v>488</v>
      </c>
      <c r="S914" s="16">
        <f t="shared" si="91"/>
        <v>20000</v>
      </c>
      <c r="T914" s="6" t="s">
        <v>400</v>
      </c>
      <c r="U914" s="6" t="s">
        <v>1943</v>
      </c>
      <c r="V914" s="6" t="s">
        <v>490</v>
      </c>
      <c r="W914" s="18">
        <v>45638</v>
      </c>
      <c r="X914" s="78">
        <v>0.43611111111111112</v>
      </c>
      <c r="Y914" s="6" t="s">
        <v>1870</v>
      </c>
      <c r="Z914" s="6" t="s">
        <v>1871</v>
      </c>
      <c r="AA914" s="6" t="s">
        <v>1872</v>
      </c>
      <c r="AB914" s="6">
        <v>98763558</v>
      </c>
      <c r="AC914" s="5">
        <f t="shared" si="89"/>
        <v>2</v>
      </c>
      <c r="AD914" s="17">
        <f t="shared" si="93"/>
        <v>20000</v>
      </c>
      <c r="AE914" s="6" t="s">
        <v>6</v>
      </c>
      <c r="AF914" s="17" t="str">
        <f t="shared" si="90"/>
        <v>NO APLICA</v>
      </c>
      <c r="AG914" s="6" t="s">
        <v>1874</v>
      </c>
      <c r="AH914" s="39" t="s">
        <v>4667</v>
      </c>
      <c r="AI914" s="22" t="s">
        <v>1876</v>
      </c>
      <c r="AJ914" s="174"/>
    </row>
    <row r="915" spans="1:36" ht="15.45" customHeight="1">
      <c r="A915" s="170">
        <v>57161</v>
      </c>
      <c r="B915" s="7" t="s">
        <v>54</v>
      </c>
      <c r="C915" s="4" t="s">
        <v>55</v>
      </c>
      <c r="D915" s="39" t="s">
        <v>4668</v>
      </c>
      <c r="E915" s="6" t="s">
        <v>3343</v>
      </c>
      <c r="F915" s="6" t="s">
        <v>3344</v>
      </c>
      <c r="G915" s="6">
        <v>979612630</v>
      </c>
      <c r="H915" s="18">
        <v>45637</v>
      </c>
      <c r="I915" s="21">
        <v>0.68263888888888891</v>
      </c>
      <c r="J915" s="6" t="s">
        <v>373</v>
      </c>
      <c r="K915" s="39">
        <v>1</v>
      </c>
      <c r="L915" s="6" t="s">
        <v>398</v>
      </c>
      <c r="M915" s="6" t="s">
        <v>6</v>
      </c>
      <c r="N915" s="6" t="b">
        <f t="shared" si="92"/>
        <v>0</v>
      </c>
      <c r="O915" s="6" t="s">
        <v>4669</v>
      </c>
      <c r="P915" s="6">
        <v>1231185</v>
      </c>
      <c r="Q915" s="6" t="s">
        <v>6</v>
      </c>
      <c r="R915" s="6" t="s">
        <v>4670</v>
      </c>
      <c r="S915" s="16">
        <f t="shared" si="91"/>
        <v>25000</v>
      </c>
      <c r="T915" s="6" t="s">
        <v>400</v>
      </c>
      <c r="U915" s="6" t="s">
        <v>1943</v>
      </c>
      <c r="V915" s="6" t="s">
        <v>4671</v>
      </c>
      <c r="W915" s="18">
        <v>45638</v>
      </c>
      <c r="X915" s="78">
        <v>0.82777777777777772</v>
      </c>
      <c r="Y915" s="6" t="s">
        <v>4668</v>
      </c>
      <c r="Z915" s="6" t="s">
        <v>3343</v>
      </c>
      <c r="AA915" s="6" t="s">
        <v>3344</v>
      </c>
      <c r="AB915" s="6">
        <v>979612630</v>
      </c>
      <c r="AC915" s="5">
        <f t="shared" si="89"/>
        <v>2</v>
      </c>
      <c r="AD915" s="17">
        <f t="shared" si="93"/>
        <v>25000</v>
      </c>
      <c r="AE915" s="6" t="s">
        <v>6</v>
      </c>
      <c r="AF915" s="17" t="s">
        <v>1045</v>
      </c>
      <c r="AG915" s="6" t="s">
        <v>1874</v>
      </c>
      <c r="AH915" s="39" t="s">
        <v>4672</v>
      </c>
      <c r="AI915" s="22" t="s">
        <v>3266</v>
      </c>
      <c r="AJ915" s="174"/>
    </row>
    <row r="916" spans="1:36" ht="15" customHeight="1">
      <c r="A916" s="170">
        <v>57162</v>
      </c>
      <c r="B916" s="7" t="s">
        <v>124</v>
      </c>
      <c r="C916" s="4" t="s">
        <v>125</v>
      </c>
      <c r="D916" s="24" t="s">
        <v>2678</v>
      </c>
      <c r="E916" s="25" t="s">
        <v>2750</v>
      </c>
      <c r="F916" s="24" t="s">
        <v>2751</v>
      </c>
      <c r="G916" s="24">
        <v>952180890</v>
      </c>
      <c r="H916" s="18">
        <v>45637</v>
      </c>
      <c r="I916" s="21">
        <v>0.70972222222222225</v>
      </c>
      <c r="J916" s="6" t="s">
        <v>373</v>
      </c>
      <c r="K916" s="39">
        <v>1</v>
      </c>
      <c r="L916" s="6" t="s">
        <v>398</v>
      </c>
      <c r="M916" s="6" t="s">
        <v>6</v>
      </c>
      <c r="N916" s="6" t="b">
        <f t="shared" si="92"/>
        <v>0</v>
      </c>
      <c r="O916" s="6" t="s">
        <v>4673</v>
      </c>
      <c r="P916" s="6">
        <v>21095738</v>
      </c>
      <c r="Q916" s="6" t="s">
        <v>6</v>
      </c>
      <c r="R916" s="6" t="s">
        <v>4674</v>
      </c>
      <c r="S916" s="16">
        <f t="shared" si="91"/>
        <v>25000</v>
      </c>
      <c r="T916" s="6" t="s">
        <v>400</v>
      </c>
      <c r="U916" s="6" t="s">
        <v>1962</v>
      </c>
      <c r="V916" s="6" t="s">
        <v>2950</v>
      </c>
      <c r="W916" s="18">
        <v>45638</v>
      </c>
      <c r="X916" s="78">
        <v>6.3194444444444442E-2</v>
      </c>
      <c r="Y916" s="6" t="s">
        <v>2539</v>
      </c>
      <c r="Z916" s="6" t="s">
        <v>2790</v>
      </c>
      <c r="AA916" s="6" t="s">
        <v>2791</v>
      </c>
      <c r="AB916" s="6">
        <v>963312923</v>
      </c>
      <c r="AC916" s="5">
        <f t="shared" si="89"/>
        <v>2</v>
      </c>
      <c r="AD916" s="17">
        <f t="shared" si="93"/>
        <v>25000</v>
      </c>
      <c r="AE916" s="6" t="s">
        <v>9</v>
      </c>
      <c r="AF916" s="17">
        <f t="shared" ref="AF916:AF925" si="94">IFERROR(IF(AD916="","",IF(AE916="NO","NO APLICA",IF(AE916="SI",AD916*1.19,""))), "")</f>
        <v>29750</v>
      </c>
      <c r="AG916" s="6" t="s">
        <v>1874</v>
      </c>
      <c r="AH916" s="39" t="s">
        <v>4675</v>
      </c>
      <c r="AI916" s="22" t="s">
        <v>2759</v>
      </c>
      <c r="AJ916" s="174"/>
    </row>
    <row r="917" spans="1:36" ht="15.45" customHeight="1">
      <c r="A917" s="170">
        <v>57163</v>
      </c>
      <c r="B917" s="7" t="s">
        <v>128</v>
      </c>
      <c r="C917" s="4" t="s">
        <v>129</v>
      </c>
      <c r="D917" s="39" t="s">
        <v>4676</v>
      </c>
      <c r="E917" s="6" t="s">
        <v>4677</v>
      </c>
      <c r="F917" s="6" t="s">
        <v>4678</v>
      </c>
      <c r="G917" s="6">
        <v>950516100</v>
      </c>
      <c r="H917" s="18">
        <v>45637</v>
      </c>
      <c r="I917" s="21">
        <v>0.72916666666666663</v>
      </c>
      <c r="J917" s="6" t="s">
        <v>373</v>
      </c>
      <c r="K917" s="39">
        <v>1</v>
      </c>
      <c r="L917" s="6" t="s">
        <v>3399</v>
      </c>
      <c r="M917" s="6" t="s">
        <v>6</v>
      </c>
      <c r="N917" s="6" t="b">
        <f t="shared" si="92"/>
        <v>0</v>
      </c>
      <c r="O917" s="6" t="s">
        <v>4679</v>
      </c>
      <c r="P917" s="6">
        <v>309096</v>
      </c>
      <c r="Q917" s="6" t="s">
        <v>6</v>
      </c>
      <c r="R917" s="6" t="s">
        <v>4680</v>
      </c>
      <c r="S917" s="16">
        <f t="shared" si="91"/>
        <v>18000</v>
      </c>
      <c r="T917" s="6" t="s">
        <v>400</v>
      </c>
      <c r="U917" s="6" t="s">
        <v>1943</v>
      </c>
      <c r="V917" s="6" t="s">
        <v>490</v>
      </c>
      <c r="W917" s="18">
        <v>45637</v>
      </c>
      <c r="X917" s="78">
        <v>0.72916666666666663</v>
      </c>
      <c r="Y917" s="6" t="s">
        <v>4681</v>
      </c>
      <c r="Z917" s="6" t="s">
        <v>4682</v>
      </c>
      <c r="AA917" s="6" t="s">
        <v>4683</v>
      </c>
      <c r="AB917" s="6">
        <v>941611334</v>
      </c>
      <c r="AC917" s="5">
        <f t="shared" si="89"/>
        <v>1</v>
      </c>
      <c r="AD917" s="17">
        <f t="shared" si="93"/>
        <v>18000</v>
      </c>
      <c r="AE917" s="6" t="s">
        <v>6</v>
      </c>
      <c r="AF917" s="17" t="str">
        <f t="shared" si="94"/>
        <v>NO APLICA</v>
      </c>
      <c r="AG917" s="6" t="s">
        <v>1874</v>
      </c>
      <c r="AH917" s="39" t="s">
        <v>4684</v>
      </c>
      <c r="AI917" s="22" t="s">
        <v>4685</v>
      </c>
      <c r="AJ917" s="174"/>
    </row>
    <row r="918" spans="1:36" ht="15.45" customHeight="1">
      <c r="A918" s="170">
        <v>57164</v>
      </c>
      <c r="B918" s="7" t="s">
        <v>74</v>
      </c>
      <c r="C918" s="4" t="s">
        <v>75</v>
      </c>
      <c r="D918" s="39" t="s">
        <v>4686</v>
      </c>
      <c r="E918" s="6" t="s">
        <v>4687</v>
      </c>
      <c r="F918" s="6" t="s">
        <v>4688</v>
      </c>
      <c r="G918" s="6">
        <v>998940595</v>
      </c>
      <c r="H918" s="18">
        <v>45637</v>
      </c>
      <c r="I918" s="21">
        <v>0.75486111111111109</v>
      </c>
      <c r="J918" s="6" t="s">
        <v>373</v>
      </c>
      <c r="K918" s="39">
        <v>1</v>
      </c>
      <c r="L918" s="6" t="s">
        <v>398</v>
      </c>
      <c r="M918" s="6" t="s">
        <v>6</v>
      </c>
      <c r="N918" s="6" t="b">
        <f t="shared" si="92"/>
        <v>0</v>
      </c>
      <c r="O918" s="6" t="s">
        <v>4689</v>
      </c>
      <c r="P918" s="6">
        <v>3271800</v>
      </c>
      <c r="Q918" s="6" t="s">
        <v>6</v>
      </c>
      <c r="R918" s="6" t="s">
        <v>4690</v>
      </c>
      <c r="S918" s="16">
        <f t="shared" si="91"/>
        <v>25000</v>
      </c>
      <c r="T918" s="6" t="s">
        <v>400</v>
      </c>
      <c r="U918" s="6" t="s">
        <v>537</v>
      </c>
      <c r="V918" s="6" t="s">
        <v>4691</v>
      </c>
      <c r="W918" s="6"/>
      <c r="X918" s="78"/>
      <c r="Y918" s="6"/>
      <c r="Z918" s="6"/>
      <c r="AA918" s="6"/>
      <c r="AB918" s="6"/>
      <c r="AC918" s="6" t="str">
        <f t="shared" si="89"/>
        <v/>
      </c>
      <c r="AD918" s="23" t="str">
        <f t="shared" si="93"/>
        <v/>
      </c>
      <c r="AE918" s="23"/>
      <c r="AF918" s="17" t="str">
        <f t="shared" si="94"/>
        <v/>
      </c>
      <c r="AG918" s="6"/>
      <c r="AH918" s="39"/>
      <c r="AI918" s="22" t="s">
        <v>4692</v>
      </c>
      <c r="AJ918" s="174"/>
    </row>
    <row r="919" spans="1:36" ht="15.45" customHeight="1">
      <c r="A919" s="170">
        <v>57165</v>
      </c>
      <c r="B919" s="7" t="s">
        <v>74</v>
      </c>
      <c r="C919" s="4" t="s">
        <v>75</v>
      </c>
      <c r="D919" s="39" t="s">
        <v>4686</v>
      </c>
      <c r="E919" s="6" t="s">
        <v>4687</v>
      </c>
      <c r="F919" s="6" t="s">
        <v>4688</v>
      </c>
      <c r="G919" s="6">
        <v>998940595</v>
      </c>
      <c r="H919" s="18">
        <v>45637</v>
      </c>
      <c r="I919" s="21">
        <v>0.77916666666666667</v>
      </c>
      <c r="J919" s="6" t="s">
        <v>373</v>
      </c>
      <c r="K919" s="39">
        <v>1</v>
      </c>
      <c r="L919" s="6" t="s">
        <v>398</v>
      </c>
      <c r="M919" s="6" t="s">
        <v>6</v>
      </c>
      <c r="N919" s="6" t="b">
        <f t="shared" si="92"/>
        <v>0</v>
      </c>
      <c r="O919" s="6" t="s">
        <v>4693</v>
      </c>
      <c r="P919" s="6">
        <v>3271467</v>
      </c>
      <c r="Q919" s="6" t="s">
        <v>6</v>
      </c>
      <c r="R919" s="6" t="s">
        <v>4694</v>
      </c>
      <c r="S919" s="16">
        <f t="shared" si="91"/>
        <v>25000</v>
      </c>
      <c r="T919" s="6" t="s">
        <v>400</v>
      </c>
      <c r="U919" s="6" t="s">
        <v>1953</v>
      </c>
      <c r="V919" s="6" t="s">
        <v>4691</v>
      </c>
      <c r="W919" s="18">
        <v>45641</v>
      </c>
      <c r="X919" s="78">
        <v>0.52708333333333335</v>
      </c>
      <c r="Y919" s="6" t="s">
        <v>4695</v>
      </c>
      <c r="Z919" s="6" t="s">
        <v>4687</v>
      </c>
      <c r="AA919" s="6" t="s">
        <v>4688</v>
      </c>
      <c r="AB919" s="6">
        <v>998940595</v>
      </c>
      <c r="AC919" s="6">
        <f t="shared" ref="AC919:AC976" si="95">IF(AND(W919&lt;&gt;"",H919&lt;&gt;"",ISNUMBER(W919-H919)),W919-H919+1,"")</f>
        <v>5</v>
      </c>
      <c r="AD919" s="23">
        <f t="shared" si="93"/>
        <v>25000</v>
      </c>
      <c r="AE919" s="23" t="s">
        <v>6</v>
      </c>
      <c r="AF919" s="17" t="str">
        <f t="shared" si="94"/>
        <v>NO APLICA</v>
      </c>
      <c r="AG919" s="6" t="s">
        <v>1874</v>
      </c>
      <c r="AH919" s="39" t="s">
        <v>4696</v>
      </c>
      <c r="AI919" s="22" t="s">
        <v>4692</v>
      </c>
      <c r="AJ919" s="174"/>
    </row>
    <row r="920" spans="1:36" ht="15" customHeight="1">
      <c r="A920" s="170">
        <v>57166</v>
      </c>
      <c r="B920" s="7" t="s">
        <v>339</v>
      </c>
      <c r="C920" s="4" t="s">
        <v>340</v>
      </c>
      <c r="D920" s="24" t="s">
        <v>2935</v>
      </c>
      <c r="E920" s="25" t="s">
        <v>1120</v>
      </c>
      <c r="F920" s="24" t="s">
        <v>1121</v>
      </c>
      <c r="G920" s="24">
        <v>991545276</v>
      </c>
      <c r="H920" s="18">
        <v>45637</v>
      </c>
      <c r="I920" s="21">
        <v>0.83402777777777781</v>
      </c>
      <c r="J920" s="6" t="s">
        <v>373</v>
      </c>
      <c r="K920" s="39">
        <v>1</v>
      </c>
      <c r="L920" s="6" t="s">
        <v>398</v>
      </c>
      <c r="M920" s="6" t="s">
        <v>6</v>
      </c>
      <c r="N920" s="6" t="b">
        <f t="shared" si="92"/>
        <v>0</v>
      </c>
      <c r="O920" s="6" t="s">
        <v>4697</v>
      </c>
      <c r="P920" s="6">
        <v>21095912</v>
      </c>
      <c r="Q920" s="6" t="s">
        <v>6</v>
      </c>
      <c r="R920" s="6" t="s">
        <v>4698</v>
      </c>
      <c r="S920" s="16">
        <f t="shared" si="91"/>
        <v>25000</v>
      </c>
      <c r="T920" s="6" t="s">
        <v>400</v>
      </c>
      <c r="U920" s="6" t="s">
        <v>2050</v>
      </c>
      <c r="V920" s="6" t="s">
        <v>3022</v>
      </c>
      <c r="W920" s="18">
        <v>45643</v>
      </c>
      <c r="X920" s="78">
        <v>0.82152777777777775</v>
      </c>
      <c r="Y920" s="6" t="s">
        <v>4699</v>
      </c>
      <c r="Z920" s="6" t="s">
        <v>4700</v>
      </c>
      <c r="AA920" s="6" t="s">
        <v>4701</v>
      </c>
      <c r="AB920" s="6">
        <v>958805183</v>
      </c>
      <c r="AC920" s="6">
        <f t="shared" si="95"/>
        <v>7</v>
      </c>
      <c r="AD920" s="23">
        <f t="shared" si="93"/>
        <v>29000</v>
      </c>
      <c r="AE920" s="23" t="s">
        <v>6</v>
      </c>
      <c r="AF920" s="17" t="str">
        <f t="shared" si="94"/>
        <v>NO APLICA</v>
      </c>
      <c r="AG920" s="6" t="s">
        <v>400</v>
      </c>
      <c r="AH920" s="39"/>
      <c r="AI920" s="22" t="s">
        <v>2797</v>
      </c>
      <c r="AJ920" s="174"/>
    </row>
    <row r="921" spans="1:36" ht="15.45" customHeight="1" thickBot="1">
      <c r="A921" s="170">
        <v>57167</v>
      </c>
      <c r="B921" s="71" t="s">
        <v>339</v>
      </c>
      <c r="C921" s="34" t="s">
        <v>340</v>
      </c>
      <c r="D921" s="39" t="s">
        <v>1031</v>
      </c>
      <c r="E921" s="70" t="s">
        <v>1032</v>
      </c>
      <c r="F921" s="35" t="s">
        <v>1033</v>
      </c>
      <c r="G921" s="35">
        <v>943592739</v>
      </c>
      <c r="H921" s="18">
        <v>45637</v>
      </c>
      <c r="I921" s="21">
        <v>0.86944444444444446</v>
      </c>
      <c r="J921" s="6" t="s">
        <v>373</v>
      </c>
      <c r="K921" s="39">
        <v>1</v>
      </c>
      <c r="L921" s="6" t="s">
        <v>398</v>
      </c>
      <c r="M921" s="6" t="s">
        <v>6</v>
      </c>
      <c r="N921" s="6" t="b">
        <f t="shared" si="92"/>
        <v>0</v>
      </c>
      <c r="O921" s="6" t="s">
        <v>4702</v>
      </c>
      <c r="P921" s="6">
        <v>1231605</v>
      </c>
      <c r="Q921" s="6" t="s">
        <v>6</v>
      </c>
      <c r="R921" s="6" t="s">
        <v>4703</v>
      </c>
      <c r="S921" s="16">
        <f t="shared" si="91"/>
        <v>25000</v>
      </c>
      <c r="T921" s="6" t="s">
        <v>400</v>
      </c>
      <c r="U921" s="6" t="s">
        <v>532</v>
      </c>
      <c r="V921" s="6" t="s">
        <v>2754</v>
      </c>
      <c r="W921" s="6"/>
      <c r="X921" s="78"/>
      <c r="Y921" s="6"/>
      <c r="Z921" s="6"/>
      <c r="AA921" s="160" t="s">
        <v>4701</v>
      </c>
      <c r="AB921" s="6"/>
      <c r="AC921" s="6" t="str">
        <f t="shared" si="95"/>
        <v/>
      </c>
      <c r="AD921" s="23" t="str">
        <f t="shared" si="93"/>
        <v/>
      </c>
      <c r="AE921" s="23"/>
      <c r="AF921" s="17" t="str">
        <f t="shared" si="94"/>
        <v/>
      </c>
      <c r="AG921" s="6"/>
      <c r="AH921" s="39"/>
      <c r="AI921" s="22" t="s">
        <v>2797</v>
      </c>
      <c r="AJ921" s="174"/>
    </row>
    <row r="922" spans="1:36" ht="15.45" customHeight="1">
      <c r="A922" s="170">
        <v>57168</v>
      </c>
      <c r="B922" s="7" t="s">
        <v>269</v>
      </c>
      <c r="C922" s="4" t="s">
        <v>270</v>
      </c>
      <c r="D922" s="24" t="s">
        <v>1352</v>
      </c>
      <c r="E922" s="25" t="s">
        <v>1353</v>
      </c>
      <c r="F922" s="24" t="s">
        <v>1354</v>
      </c>
      <c r="G922" s="24">
        <v>956749939</v>
      </c>
      <c r="H922" s="18">
        <v>45637</v>
      </c>
      <c r="I922" s="21">
        <v>0.87847222222222221</v>
      </c>
      <c r="J922" s="6" t="s">
        <v>373</v>
      </c>
      <c r="K922" s="39">
        <v>1</v>
      </c>
      <c r="L922" s="6" t="s">
        <v>398</v>
      </c>
      <c r="M922" s="6" t="s">
        <v>6</v>
      </c>
      <c r="N922" s="6" t="b">
        <f t="shared" si="92"/>
        <v>0</v>
      </c>
      <c r="O922" s="6" t="s">
        <v>4704</v>
      </c>
      <c r="P922" s="6">
        <v>24800895</v>
      </c>
      <c r="Q922" s="6" t="s">
        <v>6</v>
      </c>
      <c r="R922" s="6" t="s">
        <v>4705</v>
      </c>
      <c r="S922" s="16">
        <f t="shared" si="91"/>
        <v>25000</v>
      </c>
      <c r="T922" s="6" t="s">
        <v>400</v>
      </c>
      <c r="U922" s="6" t="s">
        <v>2158</v>
      </c>
      <c r="V922" s="6" t="s">
        <v>3149</v>
      </c>
      <c r="W922" s="18">
        <v>45643</v>
      </c>
      <c r="X922" s="78">
        <v>0.33958333333333335</v>
      </c>
      <c r="Y922" s="6" t="s">
        <v>4706</v>
      </c>
      <c r="Z922" s="6" t="s">
        <v>3819</v>
      </c>
      <c r="AA922" s="6" t="s">
        <v>3820</v>
      </c>
      <c r="AB922" s="6">
        <v>984263771</v>
      </c>
      <c r="AC922" s="6">
        <f t="shared" si="95"/>
        <v>7</v>
      </c>
      <c r="AD922" s="23">
        <f t="shared" si="93"/>
        <v>29000</v>
      </c>
      <c r="AE922" s="23" t="s">
        <v>6</v>
      </c>
      <c r="AF922" s="17" t="str">
        <f t="shared" si="94"/>
        <v>NO APLICA</v>
      </c>
      <c r="AG922" s="6" t="s">
        <v>400</v>
      </c>
      <c r="AH922" s="39"/>
      <c r="AI922" s="22" t="s">
        <v>1359</v>
      </c>
      <c r="AJ922" s="174"/>
    </row>
    <row r="923" spans="1:36" ht="15.45" customHeight="1">
      <c r="A923" s="170">
        <v>57169</v>
      </c>
      <c r="B923" s="39" t="s">
        <v>4707</v>
      </c>
      <c r="C923" s="6"/>
      <c r="D923" s="25" t="s">
        <v>4707</v>
      </c>
      <c r="E923" s="24" t="s">
        <v>4708</v>
      </c>
      <c r="F923" s="24" t="s">
        <v>4709</v>
      </c>
      <c r="G923" s="24">
        <v>961255406</v>
      </c>
      <c r="H923" s="18">
        <v>45637</v>
      </c>
      <c r="I923" s="21">
        <v>0.88888888888888884</v>
      </c>
      <c r="J923" s="6" t="s">
        <v>373</v>
      </c>
      <c r="K923" s="39">
        <v>1</v>
      </c>
      <c r="L923" s="6" t="s">
        <v>3399</v>
      </c>
      <c r="M923" s="6" t="s">
        <v>6</v>
      </c>
      <c r="N923" s="6" t="b">
        <f t="shared" si="92"/>
        <v>0</v>
      </c>
      <c r="O923" s="6" t="s">
        <v>4710</v>
      </c>
      <c r="P923" s="6" t="s">
        <v>487</v>
      </c>
      <c r="Q923" s="6" t="s">
        <v>6</v>
      </c>
      <c r="R923" s="6" t="s">
        <v>488</v>
      </c>
      <c r="S923" s="16">
        <f t="shared" si="91"/>
        <v>18000</v>
      </c>
      <c r="T923" s="6" t="s">
        <v>400</v>
      </c>
      <c r="U923" s="6" t="s">
        <v>528</v>
      </c>
      <c r="V923" s="6" t="s">
        <v>490</v>
      </c>
      <c r="W923" s="18">
        <v>45637</v>
      </c>
      <c r="X923" s="78">
        <v>0.88958333333333328</v>
      </c>
      <c r="Y923" s="6" t="s">
        <v>4711</v>
      </c>
      <c r="Z923" s="6" t="s">
        <v>4712</v>
      </c>
      <c r="AA923" s="6" t="s">
        <v>4713</v>
      </c>
      <c r="AB923" s="6">
        <v>949878962</v>
      </c>
      <c r="AC923" s="5">
        <f t="shared" si="95"/>
        <v>1</v>
      </c>
      <c r="AD923" s="17">
        <f t="shared" si="93"/>
        <v>18000</v>
      </c>
      <c r="AE923" s="6" t="s">
        <v>6</v>
      </c>
      <c r="AF923" s="17" t="str">
        <f t="shared" si="94"/>
        <v>NO APLICA</v>
      </c>
      <c r="AG923" s="6" t="s">
        <v>1874</v>
      </c>
      <c r="AH923" s="39" t="s">
        <v>4714</v>
      </c>
      <c r="AI923" s="22" t="s">
        <v>499</v>
      </c>
      <c r="AJ923" s="174"/>
    </row>
    <row r="924" spans="1:36" ht="15" customHeight="1">
      <c r="A924" s="170">
        <v>57170</v>
      </c>
      <c r="B924" s="7" t="s">
        <v>290</v>
      </c>
      <c r="C924" s="4" t="s">
        <v>291</v>
      </c>
      <c r="D924" s="24" t="s">
        <v>4715</v>
      </c>
      <c r="E924" s="25" t="s">
        <v>4716</v>
      </c>
      <c r="F924" s="24" t="s">
        <v>4717</v>
      </c>
      <c r="G924" s="24">
        <v>968336326</v>
      </c>
      <c r="H924" s="18">
        <v>45637</v>
      </c>
      <c r="I924" s="21">
        <v>0.94305555555555554</v>
      </c>
      <c r="J924" s="6" t="s">
        <v>373</v>
      </c>
      <c r="K924" s="39">
        <v>1</v>
      </c>
      <c r="L924" s="6" t="s">
        <v>3399</v>
      </c>
      <c r="M924" s="6" t="s">
        <v>6</v>
      </c>
      <c r="N924" s="6" t="b">
        <f t="shared" si="92"/>
        <v>0</v>
      </c>
      <c r="O924" s="6" t="s">
        <v>4718</v>
      </c>
      <c r="P924" s="6" t="s">
        <v>487</v>
      </c>
      <c r="Q924" s="6" t="s">
        <v>6</v>
      </c>
      <c r="R924" s="6" t="s">
        <v>488</v>
      </c>
      <c r="S924" s="16">
        <f t="shared" si="91"/>
        <v>18000</v>
      </c>
      <c r="T924" s="6" t="s">
        <v>400</v>
      </c>
      <c r="U924" s="6" t="s">
        <v>528</v>
      </c>
      <c r="V924" s="6" t="s">
        <v>490</v>
      </c>
      <c r="W924" s="18">
        <v>45637</v>
      </c>
      <c r="X924" s="78">
        <v>0.94374999999999998</v>
      </c>
      <c r="Y924" s="6" t="s">
        <v>4719</v>
      </c>
      <c r="Z924" s="6" t="s">
        <v>4720</v>
      </c>
      <c r="AA924" s="6" t="s">
        <v>4721</v>
      </c>
      <c r="AB924" s="6">
        <v>972601550</v>
      </c>
      <c r="AC924" s="5">
        <f t="shared" si="95"/>
        <v>1</v>
      </c>
      <c r="AD924" s="17">
        <f t="shared" si="93"/>
        <v>18000</v>
      </c>
      <c r="AE924" s="6" t="s">
        <v>6</v>
      </c>
      <c r="AF924" s="17" t="str">
        <f t="shared" si="94"/>
        <v>NO APLICA</v>
      </c>
      <c r="AG924" s="6" t="s">
        <v>1874</v>
      </c>
      <c r="AH924" s="39" t="s">
        <v>4722</v>
      </c>
      <c r="AI924" s="22" t="s">
        <v>4723</v>
      </c>
      <c r="AJ924" s="174"/>
    </row>
    <row r="925" spans="1:36" ht="15.45" customHeight="1">
      <c r="A925" s="170">
        <v>57171</v>
      </c>
      <c r="B925" s="7" t="s">
        <v>339</v>
      </c>
      <c r="C925" s="4" t="s">
        <v>340</v>
      </c>
      <c r="D925" s="24" t="s">
        <v>830</v>
      </c>
      <c r="E925" s="25" t="s">
        <v>831</v>
      </c>
      <c r="F925" s="24" t="s">
        <v>832</v>
      </c>
      <c r="G925" s="24">
        <v>998794226</v>
      </c>
      <c r="H925" s="18">
        <v>45637</v>
      </c>
      <c r="I925" s="21">
        <v>0.96875</v>
      </c>
      <c r="J925" s="6" t="s">
        <v>373</v>
      </c>
      <c r="K925" s="39">
        <v>1</v>
      </c>
      <c r="L925" s="6" t="s">
        <v>398</v>
      </c>
      <c r="M925" s="6" t="s">
        <v>6</v>
      </c>
      <c r="N925" s="6" t="b">
        <f t="shared" si="92"/>
        <v>1</v>
      </c>
      <c r="O925" s="6" t="s">
        <v>3096</v>
      </c>
      <c r="P925" s="6">
        <v>100804409</v>
      </c>
      <c r="Q925" s="6" t="s">
        <v>6</v>
      </c>
      <c r="R925" s="6" t="s">
        <v>3097</v>
      </c>
      <c r="S925" s="16">
        <f t="shared" si="91"/>
        <v>25000</v>
      </c>
      <c r="T925" s="6" t="s">
        <v>400</v>
      </c>
      <c r="U925" s="6" t="s">
        <v>2005</v>
      </c>
      <c r="V925" s="6" t="s">
        <v>2863</v>
      </c>
      <c r="W925" s="18">
        <v>45643</v>
      </c>
      <c r="X925" s="78">
        <v>0.8930555555555556</v>
      </c>
      <c r="Y925" s="38" t="s">
        <v>4724</v>
      </c>
      <c r="Z925" s="38" t="s">
        <v>4725</v>
      </c>
      <c r="AA925" s="38" t="s">
        <v>4726</v>
      </c>
      <c r="AB925" s="38">
        <v>994316418</v>
      </c>
      <c r="AC925" s="6">
        <f t="shared" si="95"/>
        <v>7</v>
      </c>
      <c r="AD925" s="23">
        <f t="shared" si="93"/>
        <v>29000</v>
      </c>
      <c r="AE925" s="23" t="s">
        <v>6</v>
      </c>
      <c r="AF925" s="17" t="str">
        <f t="shared" si="94"/>
        <v>NO APLICA</v>
      </c>
      <c r="AG925" s="6" t="s">
        <v>400</v>
      </c>
      <c r="AH925" s="39"/>
      <c r="AI925" s="22" t="s">
        <v>2797</v>
      </c>
      <c r="AJ925" s="174"/>
    </row>
    <row r="926" spans="1:36" ht="15.45" customHeight="1">
      <c r="A926" s="170">
        <v>57172</v>
      </c>
      <c r="B926" s="7" t="s">
        <v>74</v>
      </c>
      <c r="C926" s="4" t="s">
        <v>75</v>
      </c>
      <c r="D926" s="24" t="s">
        <v>1671</v>
      </c>
      <c r="E926" s="25" t="s">
        <v>1672</v>
      </c>
      <c r="F926" s="24" t="s">
        <v>1673</v>
      </c>
      <c r="G926" s="24">
        <v>953511839</v>
      </c>
      <c r="H926" s="18">
        <v>45638</v>
      </c>
      <c r="I926" s="21">
        <v>0.42083333333333334</v>
      </c>
      <c r="J926" s="6" t="s">
        <v>373</v>
      </c>
      <c r="K926" s="39">
        <v>1</v>
      </c>
      <c r="L926" s="6" t="s">
        <v>398</v>
      </c>
      <c r="M926" s="6" t="s">
        <v>6</v>
      </c>
      <c r="N926" s="6" t="b">
        <f t="shared" si="92"/>
        <v>0</v>
      </c>
      <c r="O926" s="6" t="s">
        <v>4727</v>
      </c>
      <c r="P926" s="6">
        <v>24801026</v>
      </c>
      <c r="Q926" s="6" t="s">
        <v>6</v>
      </c>
      <c r="R926" s="6" t="s">
        <v>4728</v>
      </c>
      <c r="S926" s="16">
        <f t="shared" si="91"/>
        <v>25000</v>
      </c>
      <c r="T926" s="6" t="s">
        <v>400</v>
      </c>
      <c r="U926" s="6" t="s">
        <v>1953</v>
      </c>
      <c r="V926" s="6" t="s">
        <v>4691</v>
      </c>
      <c r="W926" s="18">
        <v>45640</v>
      </c>
      <c r="X926" s="78">
        <v>0.78125</v>
      </c>
      <c r="Y926" s="6" t="s">
        <v>2078</v>
      </c>
      <c r="Z926" s="6" t="s">
        <v>2079</v>
      </c>
      <c r="AA926" s="65" t="s">
        <v>4729</v>
      </c>
      <c r="AB926" s="6">
        <v>932482793</v>
      </c>
      <c r="AC926" s="5">
        <f t="shared" si="95"/>
        <v>3</v>
      </c>
      <c r="AD926" s="17">
        <v>25000</v>
      </c>
      <c r="AE926" s="6" t="s">
        <v>6</v>
      </c>
      <c r="AF926" s="17">
        <v>25000</v>
      </c>
      <c r="AG926" s="6" t="s">
        <v>1874</v>
      </c>
      <c r="AH926" s="39" t="s">
        <v>4730</v>
      </c>
      <c r="AI926" s="22" t="s">
        <v>4692</v>
      </c>
      <c r="AJ926" s="174"/>
    </row>
    <row r="927" spans="1:36" ht="15.45" customHeight="1">
      <c r="A927" s="170">
        <v>57173</v>
      </c>
      <c r="B927" s="8" t="s">
        <v>320</v>
      </c>
      <c r="C927" s="5" t="s">
        <v>321</v>
      </c>
      <c r="D927" s="24" t="s">
        <v>635</v>
      </c>
      <c r="E927" s="24" t="s">
        <v>636</v>
      </c>
      <c r="F927" s="26" t="s">
        <v>637</v>
      </c>
      <c r="G927" s="24">
        <v>988364635</v>
      </c>
      <c r="H927" s="18">
        <v>45638</v>
      </c>
      <c r="I927" s="21">
        <v>0.45208333333333334</v>
      </c>
      <c r="J927" s="6" t="s">
        <v>373</v>
      </c>
      <c r="K927" s="39">
        <v>1</v>
      </c>
      <c r="L927" s="6" t="s">
        <v>398</v>
      </c>
      <c r="M927" s="6" t="s">
        <v>6</v>
      </c>
      <c r="N927" s="6" t="b">
        <f t="shared" si="92"/>
        <v>0</v>
      </c>
      <c r="O927" s="6" t="s">
        <v>4731</v>
      </c>
      <c r="P927" s="6">
        <v>3276328</v>
      </c>
      <c r="Q927" s="6" t="s">
        <v>6</v>
      </c>
      <c r="R927" s="6" t="s">
        <v>4732</v>
      </c>
      <c r="S927" s="16">
        <f t="shared" si="91"/>
        <v>25000</v>
      </c>
      <c r="T927" s="6" t="s">
        <v>400</v>
      </c>
      <c r="U927" s="6" t="s">
        <v>1962</v>
      </c>
      <c r="V927" s="6" t="s">
        <v>2989</v>
      </c>
      <c r="W927" s="18">
        <v>45638</v>
      </c>
      <c r="X927" s="78">
        <v>0.94930555555555551</v>
      </c>
      <c r="Y927" s="6" t="s">
        <v>597</v>
      </c>
      <c r="Z927" s="6" t="s">
        <v>598</v>
      </c>
      <c r="AA927" s="6" t="s">
        <v>599</v>
      </c>
      <c r="AB927" s="6">
        <v>974764518</v>
      </c>
      <c r="AC927" s="5">
        <f t="shared" si="95"/>
        <v>1</v>
      </c>
      <c r="AD927" s="17">
        <f t="shared" ref="AD927:AD976" si="96">IF(AC927&lt;=0, "ERROR EN DÍA DE SALIDA",
    IF(AC927="", "",
        IF(OR(J927="1X40 RF VACIO", J927="1X40 DRY VACIO"),
            IF(L927="CUSTODIA",
                IF(AC927&lt;=5, 25000,
                    IF(AC927&gt;5, IF(AC927&lt;=8, 25000 + 2000*(AC927 - 5), 31000 + 5000*(AC927-8)), "")
                ),
                IF(OR(L927="TRASPASO",L927="MOVIMIENTO"), 18000, "")
            ),
            IF(OR(J927="1X20 RF VACIO", J927="1X20 DRY VACIO", J927="ISOTANK"),
                IF(L927="CUSTODIA",
                    IF(AC927&lt;=5, 18000,
                        IF(AC927&gt;5, IF(AC927&lt;=8, 18000 + 2000*(AC927 - 5), 24000 + 5000*(AC927-8)), "")
                    ),
                    IF(OR(L927="TRASPASO",L927="MOVIMIENTO"), 15000, "Error en tipo de acción")
                ),
                IF(AND(OR(J927="PALLET", J927="CAJON"), L927="CUSTODIA", AC927&lt;=5),
                    IF(M927="SI (XL)", 7000*K927,
                        IF(M927="SI (XXL)", 9000*K927, 5000*K927)
                    ),
                    IF(AND(OR(J927="PALLET", J927="CAJON"), L927="CUSTODIA", AC927&gt;5),
                        IF(M927="SI (XL)", (7000 + 1000*(AC927 - 5))*K927,
                            IF(M927="SI (XXL)", (9000 + 1000*(AC927 - 5))*K927, (5000 + 1000*(AC927 - 5))*K927)
                        ),
                        IF(AND(OR(J927="PALLET", J927="CAJON"),OR(L927="TRASPASO",L927="MOVIMIENTO")),
                            IF(M927="SI (XL)", 5000*K927,
                                IF(M927="SI (XXL)", 7000*K927, 3500*K927)
                            ),
                            ""
                        )
                    )
                )
            )
        )
    )
)</f>
        <v>25000</v>
      </c>
      <c r="AE927" s="6" t="s">
        <v>6</v>
      </c>
      <c r="AF927" s="17" t="str">
        <f t="shared" ref="AF927:AF976" si="97">IFERROR(IF(AD927="","",IF(AE927="NO","NO APLICA",IF(AE927="SI",AD927*1.19,""))), "")</f>
        <v>NO APLICA</v>
      </c>
      <c r="AG927" s="6" t="s">
        <v>400</v>
      </c>
      <c r="AH927" s="39"/>
      <c r="AI927" s="22" t="s">
        <v>558</v>
      </c>
      <c r="AJ927" s="174"/>
    </row>
    <row r="928" spans="1:36" ht="15.45" customHeight="1">
      <c r="A928" s="170">
        <v>57174</v>
      </c>
      <c r="B928" s="8" t="s">
        <v>320</v>
      </c>
      <c r="C928" s="5" t="s">
        <v>321</v>
      </c>
      <c r="D928" s="24" t="s">
        <v>616</v>
      </c>
      <c r="E928" s="24" t="s">
        <v>617</v>
      </c>
      <c r="F928" s="26" t="s">
        <v>618</v>
      </c>
      <c r="G928" s="24">
        <v>951155582</v>
      </c>
      <c r="H928" s="18">
        <v>45638</v>
      </c>
      <c r="I928" s="21">
        <v>0.4548611111111111</v>
      </c>
      <c r="J928" s="6" t="s">
        <v>373</v>
      </c>
      <c r="K928" s="39">
        <v>1</v>
      </c>
      <c r="L928" s="6" t="s">
        <v>398</v>
      </c>
      <c r="M928" s="6" t="s">
        <v>6</v>
      </c>
      <c r="N928" s="6" t="b">
        <f t="shared" si="92"/>
        <v>0</v>
      </c>
      <c r="O928" s="6" t="s">
        <v>4733</v>
      </c>
      <c r="P928" s="6">
        <v>3276352</v>
      </c>
      <c r="Q928" s="6" t="s">
        <v>6</v>
      </c>
      <c r="R928" s="6" t="s">
        <v>4734</v>
      </c>
      <c r="S928" s="16">
        <f t="shared" si="91"/>
        <v>25000</v>
      </c>
      <c r="T928" s="6" t="s">
        <v>400</v>
      </c>
      <c r="U928" s="6" t="s">
        <v>1962</v>
      </c>
      <c r="V928" s="6" t="s">
        <v>3001</v>
      </c>
      <c r="W928" s="18">
        <v>45638</v>
      </c>
      <c r="X928" s="78">
        <v>0.94305555555555554</v>
      </c>
      <c r="Y928" s="6" t="s">
        <v>1979</v>
      </c>
      <c r="Z928" s="6" t="s">
        <v>1229</v>
      </c>
      <c r="AA928" s="6" t="s">
        <v>1980</v>
      </c>
      <c r="AB928" s="6">
        <v>973591252</v>
      </c>
      <c r="AC928" s="5">
        <f t="shared" si="95"/>
        <v>1</v>
      </c>
      <c r="AD928" s="17">
        <f t="shared" si="96"/>
        <v>25000</v>
      </c>
      <c r="AE928" s="6" t="s">
        <v>6</v>
      </c>
      <c r="AF928" s="17" t="str">
        <f t="shared" si="97"/>
        <v>NO APLICA</v>
      </c>
      <c r="AG928" s="6" t="s">
        <v>400</v>
      </c>
      <c r="AH928" s="39"/>
      <c r="AI928" s="22" t="s">
        <v>558</v>
      </c>
      <c r="AJ928" s="174"/>
    </row>
    <row r="929" spans="1:36" ht="15.45" customHeight="1">
      <c r="A929" s="170">
        <v>57175</v>
      </c>
      <c r="B929" s="7" t="s">
        <v>40</v>
      </c>
      <c r="C929" s="4" t="s">
        <v>41</v>
      </c>
      <c r="D929" s="39" t="s">
        <v>4735</v>
      </c>
      <c r="E929" s="6">
        <v>59853058</v>
      </c>
      <c r="F929" s="6" t="s">
        <v>4736</v>
      </c>
      <c r="G929" s="6">
        <v>998653890</v>
      </c>
      <c r="H929" s="18">
        <v>45638</v>
      </c>
      <c r="I929" s="21">
        <v>0.48194444444444445</v>
      </c>
      <c r="J929" s="6" t="s">
        <v>372</v>
      </c>
      <c r="K929" s="39">
        <v>1</v>
      </c>
      <c r="L929" s="6" t="s">
        <v>3399</v>
      </c>
      <c r="M929" s="6" t="s">
        <v>6</v>
      </c>
      <c r="N929" s="6" t="b">
        <f t="shared" si="92"/>
        <v>0</v>
      </c>
      <c r="O929" s="6" t="s">
        <v>4737</v>
      </c>
      <c r="P929" s="6" t="s">
        <v>487</v>
      </c>
      <c r="Q929" s="6" t="s">
        <v>6</v>
      </c>
      <c r="R929" s="6" t="s">
        <v>488</v>
      </c>
      <c r="S929" s="16">
        <f t="shared" si="91"/>
        <v>15000</v>
      </c>
      <c r="T929" s="6" t="s">
        <v>400</v>
      </c>
      <c r="U929" s="6" t="s">
        <v>1943</v>
      </c>
      <c r="V929" s="6" t="s">
        <v>490</v>
      </c>
      <c r="W929" s="18">
        <v>45638</v>
      </c>
      <c r="X929" s="78">
        <v>0.48194444444444445</v>
      </c>
      <c r="Y929" s="6" t="s">
        <v>4738</v>
      </c>
      <c r="Z929" s="6" t="s">
        <v>4739</v>
      </c>
      <c r="AA929" s="6" t="s">
        <v>4740</v>
      </c>
      <c r="AB929" s="6">
        <v>968620546</v>
      </c>
      <c r="AC929" s="5">
        <f t="shared" si="95"/>
        <v>1</v>
      </c>
      <c r="AD929" s="17">
        <f t="shared" si="96"/>
        <v>15000</v>
      </c>
      <c r="AE929" s="6" t="s">
        <v>6</v>
      </c>
      <c r="AF929" s="17" t="str">
        <f t="shared" si="97"/>
        <v>NO APLICA</v>
      </c>
      <c r="AG929" s="6" t="s">
        <v>400</v>
      </c>
      <c r="AH929" s="39"/>
      <c r="AI929" s="22" t="s">
        <v>4741</v>
      </c>
      <c r="AJ929" s="174"/>
    </row>
    <row r="930" spans="1:36" ht="15" customHeight="1">
      <c r="A930" s="170">
        <v>57176</v>
      </c>
      <c r="B930" s="7" t="s">
        <v>351</v>
      </c>
      <c r="C930" s="4" t="s">
        <v>352</v>
      </c>
      <c r="D930" s="39" t="s">
        <v>4742</v>
      </c>
      <c r="E930" s="6" t="s">
        <v>1353</v>
      </c>
      <c r="F930" s="6" t="s">
        <v>1354</v>
      </c>
      <c r="G930" s="6">
        <v>956749939</v>
      </c>
      <c r="H930" s="18">
        <v>45638</v>
      </c>
      <c r="I930" s="21">
        <v>0.48541666666666666</v>
      </c>
      <c r="J930" s="6" t="s">
        <v>373</v>
      </c>
      <c r="K930" s="39">
        <v>1</v>
      </c>
      <c r="L930" s="6" t="s">
        <v>398</v>
      </c>
      <c r="M930" s="6" t="s">
        <v>6</v>
      </c>
      <c r="N930" s="6" t="b">
        <f t="shared" si="92"/>
        <v>0</v>
      </c>
      <c r="O930" s="6" t="s">
        <v>4743</v>
      </c>
      <c r="P930" s="6">
        <v>1231882</v>
      </c>
      <c r="Q930" s="6" t="s">
        <v>6</v>
      </c>
      <c r="R930" s="6" t="s">
        <v>4744</v>
      </c>
      <c r="S930" s="16">
        <f t="shared" si="91"/>
        <v>25000</v>
      </c>
      <c r="T930" s="6" t="s">
        <v>400</v>
      </c>
      <c r="U930" s="6" t="s">
        <v>537</v>
      </c>
      <c r="V930" s="6" t="s">
        <v>4745</v>
      </c>
      <c r="W930" s="6"/>
      <c r="X930" s="78"/>
      <c r="Y930" s="6"/>
      <c r="Z930" s="6"/>
      <c r="AA930" s="6"/>
      <c r="AB930" s="6"/>
      <c r="AC930" s="6" t="str">
        <f t="shared" si="95"/>
        <v/>
      </c>
      <c r="AD930" s="23" t="str">
        <f t="shared" si="96"/>
        <v/>
      </c>
      <c r="AE930" s="23"/>
      <c r="AF930" s="17" t="str">
        <f t="shared" si="97"/>
        <v/>
      </c>
      <c r="AG930" s="6"/>
      <c r="AH930" s="39"/>
      <c r="AI930" s="22" t="s">
        <v>3459</v>
      </c>
      <c r="AJ930" s="174"/>
    </row>
    <row r="931" spans="1:36" ht="15.45" customHeight="1">
      <c r="A931" s="170">
        <v>57177</v>
      </c>
      <c r="B931" s="7" t="s">
        <v>245</v>
      </c>
      <c r="C931" s="4" t="s">
        <v>246</v>
      </c>
      <c r="D931" s="39" t="s">
        <v>1783</v>
      </c>
      <c r="E931" s="6" t="s">
        <v>1784</v>
      </c>
      <c r="F931" s="6" t="s">
        <v>2278</v>
      </c>
      <c r="G931" s="6">
        <v>950664007</v>
      </c>
      <c r="H931" s="18">
        <v>45638</v>
      </c>
      <c r="I931" s="21">
        <v>0.49513888888888891</v>
      </c>
      <c r="J931" s="6" t="s">
        <v>373</v>
      </c>
      <c r="K931" s="39">
        <v>1</v>
      </c>
      <c r="L931" s="6" t="s">
        <v>398</v>
      </c>
      <c r="M931" s="6" t="s">
        <v>6</v>
      </c>
      <c r="N931" s="6" t="b">
        <f t="shared" si="92"/>
        <v>1</v>
      </c>
      <c r="O931" s="6" t="s">
        <v>1780</v>
      </c>
      <c r="P931" s="6">
        <v>24781815</v>
      </c>
      <c r="Q931" s="6" t="s">
        <v>6</v>
      </c>
      <c r="R931" s="6" t="s">
        <v>1781</v>
      </c>
      <c r="S931" s="16">
        <f t="shared" si="91"/>
        <v>25000</v>
      </c>
      <c r="T931" s="6" t="s">
        <v>400</v>
      </c>
      <c r="U931" s="6" t="s">
        <v>537</v>
      </c>
      <c r="V931" s="6" t="s">
        <v>4746</v>
      </c>
      <c r="W931" s="6"/>
      <c r="X931" s="78"/>
      <c r="Y931" s="6"/>
      <c r="Z931" s="6"/>
      <c r="AA931" s="6"/>
      <c r="AB931" s="6"/>
      <c r="AC931" s="6" t="str">
        <f t="shared" si="95"/>
        <v/>
      </c>
      <c r="AD931" s="23" t="str">
        <f t="shared" si="96"/>
        <v/>
      </c>
      <c r="AE931" s="23"/>
      <c r="AF931" s="17" t="str">
        <f t="shared" si="97"/>
        <v/>
      </c>
      <c r="AG931" s="6"/>
      <c r="AH931" s="39"/>
      <c r="AI931" s="22" t="s">
        <v>983</v>
      </c>
      <c r="AJ931" s="174"/>
    </row>
    <row r="932" spans="1:36" ht="15" customHeight="1">
      <c r="A932" s="170">
        <v>57178</v>
      </c>
      <c r="B932" s="7" t="s">
        <v>245</v>
      </c>
      <c r="C932" s="4" t="s">
        <v>246</v>
      </c>
      <c r="D932" s="7" t="s">
        <v>1756</v>
      </c>
      <c r="E932" s="7" t="s">
        <v>1757</v>
      </c>
      <c r="F932" s="7" t="s">
        <v>1758</v>
      </c>
      <c r="G932" s="6">
        <v>965406891</v>
      </c>
      <c r="H932" s="18">
        <v>45638</v>
      </c>
      <c r="I932" s="21">
        <v>0.49722222222222223</v>
      </c>
      <c r="J932" s="6" t="s">
        <v>373</v>
      </c>
      <c r="K932" s="39">
        <v>1</v>
      </c>
      <c r="L932" s="6" t="s">
        <v>398</v>
      </c>
      <c r="M932" s="6" t="s">
        <v>6</v>
      </c>
      <c r="N932" s="6" t="b">
        <f t="shared" si="92"/>
        <v>1</v>
      </c>
      <c r="O932" s="6" t="s">
        <v>1753</v>
      </c>
      <c r="P932" s="6">
        <v>24781668</v>
      </c>
      <c r="Q932" s="6" t="s">
        <v>6</v>
      </c>
      <c r="R932" s="6" t="s">
        <v>1754</v>
      </c>
      <c r="S932" s="16">
        <f t="shared" si="91"/>
        <v>25000</v>
      </c>
      <c r="T932" s="6" t="s">
        <v>400</v>
      </c>
      <c r="U932" s="6" t="s">
        <v>537</v>
      </c>
      <c r="V932" s="6" t="s">
        <v>4747</v>
      </c>
      <c r="W932" s="6"/>
      <c r="X932" s="78"/>
      <c r="Y932" s="6"/>
      <c r="Z932" s="6"/>
      <c r="AA932" s="6"/>
      <c r="AB932" s="6"/>
      <c r="AC932" s="6" t="str">
        <f t="shared" si="95"/>
        <v/>
      </c>
      <c r="AD932" s="23" t="str">
        <f t="shared" si="96"/>
        <v/>
      </c>
      <c r="AE932" s="23"/>
      <c r="AF932" s="17" t="str">
        <f t="shared" si="97"/>
        <v/>
      </c>
      <c r="AG932" s="6"/>
      <c r="AH932" s="39"/>
      <c r="AI932" s="22" t="s">
        <v>983</v>
      </c>
      <c r="AJ932" s="174"/>
    </row>
    <row r="933" spans="1:36" ht="15.45" customHeight="1">
      <c r="A933" s="170">
        <v>57179</v>
      </c>
      <c r="B933" s="7" t="s">
        <v>351</v>
      </c>
      <c r="C933" s="4" t="s">
        <v>352</v>
      </c>
      <c r="D933" s="25" t="s">
        <v>507</v>
      </c>
      <c r="E933" s="24" t="s">
        <v>508</v>
      </c>
      <c r="F933" s="24" t="s">
        <v>509</v>
      </c>
      <c r="G933" s="24">
        <v>997062936</v>
      </c>
      <c r="H933" s="18">
        <v>45638</v>
      </c>
      <c r="I933" s="21">
        <v>0.50277777777777777</v>
      </c>
      <c r="J933" s="6" t="s">
        <v>373</v>
      </c>
      <c r="K933" s="39">
        <v>1</v>
      </c>
      <c r="L933" s="6" t="s">
        <v>398</v>
      </c>
      <c r="M933" s="6" t="s">
        <v>6</v>
      </c>
      <c r="N933" s="6" t="b">
        <f t="shared" si="92"/>
        <v>0</v>
      </c>
      <c r="O933" s="6" t="s">
        <v>4748</v>
      </c>
      <c r="P933" s="6">
        <v>1231887</v>
      </c>
      <c r="Q933" s="6" t="s">
        <v>6</v>
      </c>
      <c r="R933" s="6" t="s">
        <v>4749</v>
      </c>
      <c r="S933" s="16">
        <f t="shared" si="91"/>
        <v>25000</v>
      </c>
      <c r="T933" s="6" t="s">
        <v>400</v>
      </c>
      <c r="U933" s="6" t="s">
        <v>537</v>
      </c>
      <c r="V933" s="6" t="s">
        <v>4750</v>
      </c>
      <c r="W933" s="6"/>
      <c r="X933" s="78"/>
      <c r="Y933" s="6"/>
      <c r="Z933" s="6"/>
      <c r="AA933" s="6"/>
      <c r="AB933" s="6"/>
      <c r="AC933" s="6" t="str">
        <f t="shared" si="95"/>
        <v/>
      </c>
      <c r="AD933" s="23" t="str">
        <f t="shared" si="96"/>
        <v/>
      </c>
      <c r="AE933" s="23"/>
      <c r="AF933" s="17" t="str">
        <f t="shared" si="97"/>
        <v/>
      </c>
      <c r="AG933" s="6"/>
      <c r="AH933" s="39"/>
      <c r="AI933" s="22" t="s">
        <v>3459</v>
      </c>
      <c r="AJ933" s="174"/>
    </row>
    <row r="934" spans="1:36" ht="15" customHeight="1">
      <c r="A934" s="170">
        <v>57180</v>
      </c>
      <c r="B934" s="8" t="s">
        <v>320</v>
      </c>
      <c r="C934" s="5" t="s">
        <v>321</v>
      </c>
      <c r="D934" s="24" t="s">
        <v>2811</v>
      </c>
      <c r="E934" s="25" t="s">
        <v>709</v>
      </c>
      <c r="F934" s="24" t="s">
        <v>710</v>
      </c>
      <c r="G934" s="24">
        <v>987744411</v>
      </c>
      <c r="H934" s="18">
        <v>45638</v>
      </c>
      <c r="I934" s="21">
        <v>0.50624999999999998</v>
      </c>
      <c r="J934" s="6" t="s">
        <v>373</v>
      </c>
      <c r="K934" s="39">
        <v>1</v>
      </c>
      <c r="L934" s="6" t="s">
        <v>398</v>
      </c>
      <c r="M934" s="6" t="s">
        <v>6</v>
      </c>
      <c r="N934" s="6" t="b">
        <f t="shared" si="92"/>
        <v>0</v>
      </c>
      <c r="O934" s="6" t="s">
        <v>4751</v>
      </c>
      <c r="P934" s="6">
        <v>3276538</v>
      </c>
      <c r="Q934" s="6" t="s">
        <v>6</v>
      </c>
      <c r="R934" s="6" t="s">
        <v>4752</v>
      </c>
      <c r="S934" s="16">
        <f t="shared" si="91"/>
        <v>25000</v>
      </c>
      <c r="T934" s="6" t="s">
        <v>400</v>
      </c>
      <c r="U934" s="6" t="s">
        <v>1943</v>
      </c>
      <c r="V934" s="6" t="s">
        <v>2830</v>
      </c>
      <c r="W934" s="18">
        <v>45639</v>
      </c>
      <c r="X934" s="78">
        <v>0.4</v>
      </c>
      <c r="Y934" s="6" t="s">
        <v>734</v>
      </c>
      <c r="Z934" s="6" t="s">
        <v>4614</v>
      </c>
      <c r="AA934" s="6" t="s">
        <v>736</v>
      </c>
      <c r="AB934" s="6">
        <v>97326989</v>
      </c>
      <c r="AC934" s="5">
        <f t="shared" si="95"/>
        <v>2</v>
      </c>
      <c r="AD934" s="17">
        <f t="shared" si="96"/>
        <v>25000</v>
      </c>
      <c r="AE934" s="6" t="s">
        <v>6</v>
      </c>
      <c r="AF934" s="17" t="str">
        <f t="shared" si="97"/>
        <v>NO APLICA</v>
      </c>
      <c r="AG934" s="6" t="s">
        <v>400</v>
      </c>
      <c r="AH934" s="39"/>
      <c r="AI934" s="22" t="s">
        <v>558</v>
      </c>
      <c r="AJ934" s="174"/>
    </row>
    <row r="935" spans="1:36" ht="15" customHeight="1">
      <c r="A935" s="170">
        <v>57181</v>
      </c>
      <c r="B935" s="8" t="s">
        <v>320</v>
      </c>
      <c r="C935" s="5" t="s">
        <v>321</v>
      </c>
      <c r="D935" s="24" t="s">
        <v>616</v>
      </c>
      <c r="E935" s="25" t="s">
        <v>617</v>
      </c>
      <c r="F935" s="24" t="s">
        <v>618</v>
      </c>
      <c r="G935" s="24">
        <v>951155582</v>
      </c>
      <c r="H935" s="18">
        <v>45638</v>
      </c>
      <c r="I935" s="21">
        <v>0.52222222222222225</v>
      </c>
      <c r="J935" s="6" t="s">
        <v>373</v>
      </c>
      <c r="K935" s="39">
        <v>1</v>
      </c>
      <c r="L935" s="6" t="s">
        <v>398</v>
      </c>
      <c r="M935" s="6" t="s">
        <v>6</v>
      </c>
      <c r="N935" s="6" t="b">
        <f t="shared" si="92"/>
        <v>0</v>
      </c>
      <c r="O935" s="6" t="s">
        <v>4753</v>
      </c>
      <c r="P935" s="6">
        <v>1231943</v>
      </c>
      <c r="Q935" s="6" t="s">
        <v>6</v>
      </c>
      <c r="R935" s="6" t="s">
        <v>4754</v>
      </c>
      <c r="S935" s="16">
        <f t="shared" si="91"/>
        <v>25000</v>
      </c>
      <c r="T935" s="6" t="s">
        <v>400</v>
      </c>
      <c r="U935" s="6" t="s">
        <v>537</v>
      </c>
      <c r="V935" s="6" t="s">
        <v>2830</v>
      </c>
      <c r="W935" s="6"/>
      <c r="X935" s="78"/>
      <c r="Y935" s="6"/>
      <c r="Z935" s="6"/>
      <c r="AA935" s="6"/>
      <c r="AB935" s="6"/>
      <c r="AC935" s="6" t="str">
        <f t="shared" si="95"/>
        <v/>
      </c>
      <c r="AD935" s="23" t="str">
        <f t="shared" si="96"/>
        <v/>
      </c>
      <c r="AE935" s="23"/>
      <c r="AF935" s="17" t="str">
        <f t="shared" si="97"/>
        <v/>
      </c>
      <c r="AG935" s="6"/>
      <c r="AH935" s="39"/>
      <c r="AI935" s="22" t="s">
        <v>558</v>
      </c>
      <c r="AJ935" s="174"/>
    </row>
    <row r="936" spans="1:36" ht="15" customHeight="1">
      <c r="A936" s="170">
        <v>57182</v>
      </c>
      <c r="B936" s="8" t="s">
        <v>320</v>
      </c>
      <c r="C936" s="5" t="s">
        <v>321</v>
      </c>
      <c r="D936" s="24" t="s">
        <v>635</v>
      </c>
      <c r="E936" s="24" t="s">
        <v>636</v>
      </c>
      <c r="F936" s="26" t="s">
        <v>637</v>
      </c>
      <c r="G936" s="24">
        <v>988364635</v>
      </c>
      <c r="H936" s="18">
        <v>45638</v>
      </c>
      <c r="I936" s="21">
        <v>0.52430555555555558</v>
      </c>
      <c r="J936" s="6" t="s">
        <v>373</v>
      </c>
      <c r="K936" s="39">
        <v>1</v>
      </c>
      <c r="L936" s="6" t="s">
        <v>398</v>
      </c>
      <c r="M936" s="6" t="s">
        <v>6</v>
      </c>
      <c r="N936" s="6" t="b">
        <f t="shared" si="92"/>
        <v>0</v>
      </c>
      <c r="O936" s="6" t="s">
        <v>4755</v>
      </c>
      <c r="P936" s="6">
        <v>1231946</v>
      </c>
      <c r="Q936" s="6" t="s">
        <v>6</v>
      </c>
      <c r="R936" s="6" t="s">
        <v>4756</v>
      </c>
      <c r="S936" s="16">
        <f t="shared" si="91"/>
        <v>25000</v>
      </c>
      <c r="T936" s="6" t="s">
        <v>400</v>
      </c>
      <c r="U936" s="6" t="s">
        <v>1943</v>
      </c>
      <c r="V936" s="6" t="s">
        <v>3005</v>
      </c>
      <c r="W936" s="18">
        <v>45643</v>
      </c>
      <c r="X936" s="78">
        <v>0.97569444444444442</v>
      </c>
      <c r="Y936" s="8" t="s">
        <v>2582</v>
      </c>
      <c r="Z936" s="8" t="s">
        <v>4220</v>
      </c>
      <c r="AA936" s="8" t="s">
        <v>1136</v>
      </c>
      <c r="AB936" s="8">
        <v>947137523</v>
      </c>
      <c r="AC936" s="6">
        <f t="shared" si="95"/>
        <v>6</v>
      </c>
      <c r="AD936" s="23">
        <f t="shared" si="96"/>
        <v>27000</v>
      </c>
      <c r="AE936" s="23" t="s">
        <v>6</v>
      </c>
      <c r="AF936" s="17" t="str">
        <f t="shared" si="97"/>
        <v>NO APLICA</v>
      </c>
      <c r="AG936" s="6" t="s">
        <v>400</v>
      </c>
      <c r="AH936" s="39"/>
      <c r="AI936" s="22" t="s">
        <v>558</v>
      </c>
      <c r="AJ936" s="174"/>
    </row>
    <row r="937" spans="1:36" ht="15.45" customHeight="1">
      <c r="A937" s="170">
        <v>57183</v>
      </c>
      <c r="B937" s="7" t="s">
        <v>351</v>
      </c>
      <c r="C937" s="4" t="s">
        <v>352</v>
      </c>
      <c r="D937" s="24" t="s">
        <v>1352</v>
      </c>
      <c r="E937" s="25" t="s">
        <v>1353</v>
      </c>
      <c r="F937" s="24" t="s">
        <v>1354</v>
      </c>
      <c r="G937" s="24">
        <v>956749939</v>
      </c>
      <c r="H937" s="18">
        <v>45638</v>
      </c>
      <c r="I937" s="21">
        <v>0.53333333333333333</v>
      </c>
      <c r="J937" s="6" t="s">
        <v>373</v>
      </c>
      <c r="K937" s="39">
        <v>1</v>
      </c>
      <c r="L937" s="6" t="s">
        <v>398</v>
      </c>
      <c r="M937" s="6" t="s">
        <v>6</v>
      </c>
      <c r="N937" s="6" t="b">
        <f t="shared" si="92"/>
        <v>0</v>
      </c>
      <c r="O937" s="6" t="s">
        <v>4757</v>
      </c>
      <c r="P937" s="6">
        <v>1231961</v>
      </c>
      <c r="Q937" s="6" t="s">
        <v>6</v>
      </c>
      <c r="R937" s="6" t="s">
        <v>4758</v>
      </c>
      <c r="S937" s="16">
        <f t="shared" si="91"/>
        <v>25000</v>
      </c>
      <c r="T937" s="6" t="s">
        <v>400</v>
      </c>
      <c r="U937" s="6" t="s">
        <v>537</v>
      </c>
      <c r="V937" s="6" t="s">
        <v>4759</v>
      </c>
      <c r="W937" s="6"/>
      <c r="X937" s="78"/>
      <c r="Y937" s="6"/>
      <c r="Z937" s="6"/>
      <c r="AA937" s="6"/>
      <c r="AB937" s="6"/>
      <c r="AC937" s="6" t="str">
        <f t="shared" si="95"/>
        <v/>
      </c>
      <c r="AD937" s="23" t="str">
        <f t="shared" si="96"/>
        <v/>
      </c>
      <c r="AE937" s="23"/>
      <c r="AF937" s="17" t="str">
        <f t="shared" si="97"/>
        <v/>
      </c>
      <c r="AG937" s="6"/>
      <c r="AH937" s="39"/>
      <c r="AI937" s="22" t="s">
        <v>3459</v>
      </c>
      <c r="AJ937" s="174"/>
    </row>
    <row r="938" spans="1:36" ht="15.45" customHeight="1">
      <c r="A938" s="170">
        <v>57184</v>
      </c>
      <c r="B938" s="7" t="s">
        <v>339</v>
      </c>
      <c r="C938" s="4" t="s">
        <v>340</v>
      </c>
      <c r="D938" s="39" t="s">
        <v>1031</v>
      </c>
      <c r="E938" s="70" t="s">
        <v>1032</v>
      </c>
      <c r="F938" s="35" t="s">
        <v>1033</v>
      </c>
      <c r="G938" s="35">
        <v>943592739</v>
      </c>
      <c r="H938" s="18">
        <v>45638</v>
      </c>
      <c r="I938" s="21">
        <v>0.53819444444444442</v>
      </c>
      <c r="J938" s="6" t="s">
        <v>373</v>
      </c>
      <c r="K938" s="39">
        <v>1</v>
      </c>
      <c r="L938" s="6" t="s">
        <v>398</v>
      </c>
      <c r="M938" s="6" t="s">
        <v>6</v>
      </c>
      <c r="N938" s="6" t="b">
        <f t="shared" si="92"/>
        <v>0</v>
      </c>
      <c r="O938" s="42" t="s">
        <v>4760</v>
      </c>
      <c r="P938" s="6">
        <v>100817169</v>
      </c>
      <c r="Q938" s="6" t="s">
        <v>6</v>
      </c>
      <c r="R938" s="6" t="s">
        <v>4761</v>
      </c>
      <c r="S938" s="16">
        <f t="shared" si="91"/>
        <v>25000</v>
      </c>
      <c r="T938" s="6" t="s">
        <v>400</v>
      </c>
      <c r="U938" s="6" t="s">
        <v>3016</v>
      </c>
      <c r="V938" s="6" t="s">
        <v>3438</v>
      </c>
      <c r="W938" s="18">
        <v>45640</v>
      </c>
      <c r="X938" s="78">
        <v>0.6166666666666667</v>
      </c>
      <c r="Y938" s="6" t="s">
        <v>4762</v>
      </c>
      <c r="Z938" s="6" t="s">
        <v>3471</v>
      </c>
      <c r="AA938" s="6" t="s">
        <v>3472</v>
      </c>
      <c r="AB938" s="6">
        <v>933750230</v>
      </c>
      <c r="AC938" s="5">
        <f t="shared" si="95"/>
        <v>3</v>
      </c>
      <c r="AD938" s="17">
        <f t="shared" si="96"/>
        <v>25000</v>
      </c>
      <c r="AE938" s="6" t="s">
        <v>6</v>
      </c>
      <c r="AF938" s="17" t="str">
        <f t="shared" si="97"/>
        <v>NO APLICA</v>
      </c>
      <c r="AG938" s="6" t="s">
        <v>400</v>
      </c>
      <c r="AH938" s="39"/>
      <c r="AI938" s="22" t="s">
        <v>2797</v>
      </c>
      <c r="AJ938" s="174"/>
    </row>
    <row r="939" spans="1:36" ht="15.45" customHeight="1">
      <c r="A939" s="170">
        <v>57185</v>
      </c>
      <c r="B939" s="7" t="s">
        <v>223</v>
      </c>
      <c r="C939" s="4" t="s">
        <v>224</v>
      </c>
      <c r="D939" s="39" t="s">
        <v>2935</v>
      </c>
      <c r="E939" s="6" t="s">
        <v>1120</v>
      </c>
      <c r="F939" s="6" t="s">
        <v>1121</v>
      </c>
      <c r="G939" s="6">
        <v>991545276</v>
      </c>
      <c r="H939" s="18">
        <v>45638</v>
      </c>
      <c r="I939" s="21">
        <v>0.54027777777777775</v>
      </c>
      <c r="J939" s="6" t="s">
        <v>373</v>
      </c>
      <c r="K939" s="39">
        <v>1</v>
      </c>
      <c r="L939" s="6" t="s">
        <v>398</v>
      </c>
      <c r="M939" s="6" t="s">
        <v>6</v>
      </c>
      <c r="N939" s="6" t="b">
        <f t="shared" si="92"/>
        <v>0</v>
      </c>
      <c r="O939" s="6" t="s">
        <v>4763</v>
      </c>
      <c r="P939" s="6">
        <v>3276774</v>
      </c>
      <c r="Q939" s="6" t="s">
        <v>9</v>
      </c>
      <c r="R939" s="6" t="s">
        <v>4764</v>
      </c>
      <c r="S939" s="16">
        <f t="shared" si="91"/>
        <v>25000</v>
      </c>
      <c r="T939" s="6" t="s">
        <v>400</v>
      </c>
      <c r="U939" s="6" t="s">
        <v>537</v>
      </c>
      <c r="V939" s="6" t="s">
        <v>3039</v>
      </c>
      <c r="W939" s="6"/>
      <c r="X939" s="78"/>
      <c r="Y939" s="6"/>
      <c r="Z939" s="6"/>
      <c r="AA939" s="6"/>
      <c r="AB939" s="6"/>
      <c r="AC939" s="6" t="str">
        <f t="shared" si="95"/>
        <v/>
      </c>
      <c r="AD939" s="23" t="str">
        <f t="shared" si="96"/>
        <v/>
      </c>
      <c r="AE939" s="23"/>
      <c r="AF939" s="17" t="str">
        <f t="shared" si="97"/>
        <v/>
      </c>
      <c r="AG939" s="6"/>
      <c r="AH939" s="39"/>
      <c r="AI939" s="22" t="s">
        <v>2960</v>
      </c>
      <c r="AJ939" s="174"/>
    </row>
    <row r="940" spans="1:36" ht="15.45" customHeight="1">
      <c r="A940" s="170">
        <v>57186</v>
      </c>
      <c r="B940" s="7" t="s">
        <v>351</v>
      </c>
      <c r="C940" s="4" t="s">
        <v>352</v>
      </c>
      <c r="D940" s="25" t="s">
        <v>507</v>
      </c>
      <c r="E940" s="24" t="s">
        <v>508</v>
      </c>
      <c r="F940" s="24" t="s">
        <v>509</v>
      </c>
      <c r="G940" s="24">
        <v>997062936</v>
      </c>
      <c r="H940" s="18">
        <v>45638</v>
      </c>
      <c r="I940" s="21">
        <v>0.56805555555555554</v>
      </c>
      <c r="J940" s="6" t="s">
        <v>373</v>
      </c>
      <c r="K940" s="39">
        <v>1</v>
      </c>
      <c r="L940" s="6" t="s">
        <v>398</v>
      </c>
      <c r="M940" s="6" t="s">
        <v>6</v>
      </c>
      <c r="N940" s="6" t="b">
        <f t="shared" si="92"/>
        <v>0</v>
      </c>
      <c r="O940" s="6" t="s">
        <v>4765</v>
      </c>
      <c r="P940" s="6">
        <v>1231984</v>
      </c>
      <c r="Q940" s="6" t="s">
        <v>6</v>
      </c>
      <c r="R940" s="6" t="s">
        <v>4766</v>
      </c>
      <c r="S940" s="16">
        <f t="shared" si="91"/>
        <v>25000</v>
      </c>
      <c r="T940" s="6" t="s">
        <v>400</v>
      </c>
      <c r="U940" s="6" t="s">
        <v>537</v>
      </c>
      <c r="V940" s="6" t="s">
        <v>4767</v>
      </c>
      <c r="W940" s="6"/>
      <c r="X940" s="78"/>
      <c r="Y940" s="6"/>
      <c r="Z940" s="6"/>
      <c r="AA940" s="6"/>
      <c r="AB940" s="6"/>
      <c r="AC940" s="6" t="str">
        <f t="shared" si="95"/>
        <v/>
      </c>
      <c r="AD940" s="23" t="str">
        <f t="shared" si="96"/>
        <v/>
      </c>
      <c r="AE940" s="23"/>
      <c r="AF940" s="17" t="str">
        <f t="shared" si="97"/>
        <v/>
      </c>
      <c r="AG940" s="6"/>
      <c r="AH940" s="39"/>
      <c r="AI940" s="22" t="s">
        <v>3459</v>
      </c>
      <c r="AJ940" s="174"/>
    </row>
    <row r="941" spans="1:36" ht="15.45" customHeight="1">
      <c r="A941" s="170">
        <v>57187</v>
      </c>
      <c r="B941" s="7" t="s">
        <v>351</v>
      </c>
      <c r="C941" s="4" t="s">
        <v>352</v>
      </c>
      <c r="D941" s="39" t="s">
        <v>4285</v>
      </c>
      <c r="E941" s="6" t="s">
        <v>2405</v>
      </c>
      <c r="F941" s="6" t="s">
        <v>2406</v>
      </c>
      <c r="G941" s="6">
        <v>942010990</v>
      </c>
      <c r="H941" s="18">
        <v>45638</v>
      </c>
      <c r="I941" s="21">
        <v>0.57222222222222219</v>
      </c>
      <c r="J941" s="6" t="s">
        <v>373</v>
      </c>
      <c r="K941" s="39">
        <v>1</v>
      </c>
      <c r="L941" s="6" t="s">
        <v>398</v>
      </c>
      <c r="M941" s="6" t="s">
        <v>6</v>
      </c>
      <c r="N941" s="6" t="b">
        <f t="shared" si="92"/>
        <v>0</v>
      </c>
      <c r="O941" s="6" t="s">
        <v>4768</v>
      </c>
      <c r="P941" s="6">
        <v>1231981</v>
      </c>
      <c r="Q941" s="6" t="s">
        <v>6</v>
      </c>
      <c r="R941" s="6" t="s">
        <v>4769</v>
      </c>
      <c r="S941" s="16">
        <f t="shared" si="91"/>
        <v>25000</v>
      </c>
      <c r="T941" s="6" t="s">
        <v>400</v>
      </c>
      <c r="U941" s="6" t="s">
        <v>537</v>
      </c>
      <c r="V941" s="6" t="s">
        <v>4770</v>
      </c>
      <c r="W941" s="6"/>
      <c r="X941" s="78"/>
      <c r="Y941" s="6"/>
      <c r="Z941" s="6"/>
      <c r="AA941" s="6"/>
      <c r="AB941" s="6"/>
      <c r="AC941" s="6" t="str">
        <f t="shared" si="95"/>
        <v/>
      </c>
      <c r="AD941" s="23" t="str">
        <f t="shared" si="96"/>
        <v/>
      </c>
      <c r="AE941" s="23"/>
      <c r="AF941" s="17" t="str">
        <f t="shared" si="97"/>
        <v/>
      </c>
      <c r="AG941" s="6"/>
      <c r="AH941" s="39"/>
      <c r="AI941" s="22" t="s">
        <v>3459</v>
      </c>
      <c r="AJ941" s="174"/>
    </row>
    <row r="942" spans="1:36" ht="15" customHeight="1">
      <c r="A942" s="170">
        <v>57188</v>
      </c>
      <c r="B942" s="8" t="s">
        <v>320</v>
      </c>
      <c r="C942" s="5" t="s">
        <v>321</v>
      </c>
      <c r="D942" s="24" t="s">
        <v>2811</v>
      </c>
      <c r="E942" s="25" t="s">
        <v>709</v>
      </c>
      <c r="F942" s="24" t="s">
        <v>710</v>
      </c>
      <c r="G942" s="24">
        <v>987744411</v>
      </c>
      <c r="H942" s="18">
        <v>45638</v>
      </c>
      <c r="I942" s="21">
        <v>0.57638888888888884</v>
      </c>
      <c r="J942" s="6" t="s">
        <v>373</v>
      </c>
      <c r="K942" s="39">
        <v>1</v>
      </c>
      <c r="L942" s="6" t="s">
        <v>398</v>
      </c>
      <c r="M942" s="6" t="s">
        <v>6</v>
      </c>
      <c r="N942" s="6" t="b">
        <f t="shared" si="92"/>
        <v>0</v>
      </c>
      <c r="O942" s="6" t="s">
        <v>4771</v>
      </c>
      <c r="P942" s="6">
        <v>1231990</v>
      </c>
      <c r="Q942" s="6" t="s">
        <v>6</v>
      </c>
      <c r="R942" s="6" t="s">
        <v>4772</v>
      </c>
      <c r="S942" s="16">
        <f t="shared" si="91"/>
        <v>25000</v>
      </c>
      <c r="T942" s="6" t="s">
        <v>400</v>
      </c>
      <c r="U942" s="6" t="s">
        <v>537</v>
      </c>
      <c r="V942" s="6" t="s">
        <v>3438</v>
      </c>
      <c r="W942" s="6"/>
      <c r="X942" s="78"/>
      <c r="Y942" s="6"/>
      <c r="Z942" s="6"/>
      <c r="AA942" s="6"/>
      <c r="AB942" s="6"/>
      <c r="AC942" s="6" t="str">
        <f t="shared" si="95"/>
        <v/>
      </c>
      <c r="AD942" s="23" t="str">
        <f t="shared" si="96"/>
        <v/>
      </c>
      <c r="AE942" s="23"/>
      <c r="AF942" s="17" t="str">
        <f t="shared" si="97"/>
        <v/>
      </c>
      <c r="AG942" s="6"/>
      <c r="AH942" s="39"/>
      <c r="AI942" s="22" t="s">
        <v>558</v>
      </c>
      <c r="AJ942" s="174"/>
    </row>
    <row r="943" spans="1:36" ht="15.45" customHeight="1">
      <c r="A943" s="170">
        <v>57189</v>
      </c>
      <c r="B943" s="7" t="s">
        <v>339</v>
      </c>
      <c r="C943" s="4" t="s">
        <v>340</v>
      </c>
      <c r="D943" s="39" t="s">
        <v>2935</v>
      </c>
      <c r="E943" s="6" t="s">
        <v>1120</v>
      </c>
      <c r="F943" s="6" t="s">
        <v>1121</v>
      </c>
      <c r="G943" s="6">
        <v>991545276</v>
      </c>
      <c r="H943" s="18">
        <v>45638</v>
      </c>
      <c r="I943" s="21">
        <v>0.57847222222222228</v>
      </c>
      <c r="J943" s="6" t="s">
        <v>373</v>
      </c>
      <c r="K943" s="39">
        <v>1</v>
      </c>
      <c r="L943" s="6" t="s">
        <v>398</v>
      </c>
      <c r="M943" s="6" t="s">
        <v>6</v>
      </c>
      <c r="N943" s="6" t="b">
        <f t="shared" si="92"/>
        <v>0</v>
      </c>
      <c r="O943" s="6" t="s">
        <v>4773</v>
      </c>
      <c r="P943" s="6">
        <v>100817256</v>
      </c>
      <c r="Q943" s="6" t="s">
        <v>6</v>
      </c>
      <c r="R943" s="6" t="s">
        <v>4774</v>
      </c>
      <c r="S943" s="16">
        <f t="shared" si="91"/>
        <v>25000</v>
      </c>
      <c r="T943" s="6" t="s">
        <v>400</v>
      </c>
      <c r="U943" s="6" t="s">
        <v>1972</v>
      </c>
      <c r="V943" s="6" t="s">
        <v>3123</v>
      </c>
      <c r="W943" s="18">
        <v>45640</v>
      </c>
      <c r="X943" s="78">
        <v>3.1944444444444442E-2</v>
      </c>
      <c r="Y943" s="6" t="s">
        <v>942</v>
      </c>
      <c r="Z943" s="6" t="s">
        <v>943</v>
      </c>
      <c r="AA943" s="6" t="s">
        <v>944</v>
      </c>
      <c r="AB943" s="6">
        <v>993209230</v>
      </c>
      <c r="AC943" s="5">
        <f t="shared" si="95"/>
        <v>3</v>
      </c>
      <c r="AD943" s="17">
        <f t="shared" si="96"/>
        <v>25000</v>
      </c>
      <c r="AE943" s="6" t="s">
        <v>6</v>
      </c>
      <c r="AF943" s="17" t="str">
        <f t="shared" si="97"/>
        <v>NO APLICA</v>
      </c>
      <c r="AG943" s="6" t="s">
        <v>400</v>
      </c>
      <c r="AH943" s="39"/>
      <c r="AI943" s="22" t="s">
        <v>2797</v>
      </c>
      <c r="AJ943" s="174"/>
    </row>
    <row r="944" spans="1:36" ht="15" customHeight="1">
      <c r="A944" s="170">
        <v>57190</v>
      </c>
      <c r="B944" s="7" t="s">
        <v>351</v>
      </c>
      <c r="C944" s="4" t="s">
        <v>352</v>
      </c>
      <c r="D944" s="24" t="s">
        <v>1352</v>
      </c>
      <c r="E944" s="25" t="s">
        <v>1353</v>
      </c>
      <c r="F944" s="24" t="s">
        <v>1354</v>
      </c>
      <c r="G944" s="24">
        <v>956749939</v>
      </c>
      <c r="H944" s="18">
        <v>45638</v>
      </c>
      <c r="I944" s="21">
        <v>0.58472222222222225</v>
      </c>
      <c r="J944" s="6" t="s">
        <v>373</v>
      </c>
      <c r="K944" s="39">
        <v>1</v>
      </c>
      <c r="L944" s="6" t="s">
        <v>398</v>
      </c>
      <c r="M944" s="6" t="s">
        <v>6</v>
      </c>
      <c r="N944" s="6" t="b">
        <f t="shared" si="92"/>
        <v>0</v>
      </c>
      <c r="O944" s="6" t="s">
        <v>4775</v>
      </c>
      <c r="P944" s="6">
        <v>1232001</v>
      </c>
      <c r="Q944" s="6" t="s">
        <v>6</v>
      </c>
      <c r="R944" s="6" t="s">
        <v>4776</v>
      </c>
      <c r="S944" s="16">
        <f t="shared" si="91"/>
        <v>25000</v>
      </c>
      <c r="T944" s="6" t="s">
        <v>400</v>
      </c>
      <c r="U944" s="6" t="s">
        <v>537</v>
      </c>
      <c r="V944" s="6" t="s">
        <v>4777</v>
      </c>
      <c r="W944" s="6"/>
      <c r="X944" s="78"/>
      <c r="Y944" s="6"/>
      <c r="Z944" s="6"/>
      <c r="AA944" s="6"/>
      <c r="AB944" s="6"/>
      <c r="AC944" s="6" t="str">
        <f t="shared" si="95"/>
        <v/>
      </c>
      <c r="AD944" s="23" t="str">
        <f t="shared" si="96"/>
        <v/>
      </c>
      <c r="AE944" s="23"/>
      <c r="AF944" s="17" t="str">
        <f t="shared" si="97"/>
        <v/>
      </c>
      <c r="AG944" s="6"/>
      <c r="AH944" s="39"/>
      <c r="AI944" s="22" t="s">
        <v>3459</v>
      </c>
      <c r="AJ944" s="174"/>
    </row>
    <row r="945" spans="1:36" ht="15.45" customHeight="1">
      <c r="A945" s="170">
        <v>57191</v>
      </c>
      <c r="B945" s="7" t="s">
        <v>351</v>
      </c>
      <c r="C945" s="4" t="s">
        <v>352</v>
      </c>
      <c r="D945" s="25" t="s">
        <v>507</v>
      </c>
      <c r="E945" s="24" t="s">
        <v>508</v>
      </c>
      <c r="F945" s="24" t="s">
        <v>509</v>
      </c>
      <c r="G945" s="24">
        <v>997062936</v>
      </c>
      <c r="H945" s="18">
        <v>45638</v>
      </c>
      <c r="I945" s="21">
        <v>0.61388888888888893</v>
      </c>
      <c r="J945" s="6" t="s">
        <v>373</v>
      </c>
      <c r="K945" s="39">
        <v>1</v>
      </c>
      <c r="L945" s="6" t="s">
        <v>398</v>
      </c>
      <c r="M945" s="6" t="s">
        <v>6</v>
      </c>
      <c r="N945" s="6" t="b">
        <f t="shared" si="92"/>
        <v>0</v>
      </c>
      <c r="O945" s="6" t="s">
        <v>4778</v>
      </c>
      <c r="P945" s="6">
        <v>1232046</v>
      </c>
      <c r="Q945" s="6" t="s">
        <v>6</v>
      </c>
      <c r="R945" s="6" t="s">
        <v>4779</v>
      </c>
      <c r="S945" s="16">
        <f t="shared" si="91"/>
        <v>25000</v>
      </c>
      <c r="T945" s="6" t="s">
        <v>400</v>
      </c>
      <c r="U945" s="6" t="s">
        <v>1972</v>
      </c>
      <c r="V945" s="6" t="s">
        <v>4780</v>
      </c>
      <c r="W945" s="18">
        <v>45643</v>
      </c>
      <c r="X945" s="78">
        <v>0.3263888888888889</v>
      </c>
      <c r="Y945" s="6" t="s">
        <v>3451</v>
      </c>
      <c r="Z945" s="6" t="s">
        <v>3452</v>
      </c>
      <c r="AA945" s="6" t="s">
        <v>3453</v>
      </c>
      <c r="AB945" s="6">
        <v>954050927</v>
      </c>
      <c r="AC945" s="6">
        <f t="shared" si="95"/>
        <v>6</v>
      </c>
      <c r="AD945" s="23">
        <f t="shared" si="96"/>
        <v>27000</v>
      </c>
      <c r="AE945" s="23" t="s">
        <v>6</v>
      </c>
      <c r="AF945" s="17" t="str">
        <f t="shared" si="97"/>
        <v>NO APLICA</v>
      </c>
      <c r="AG945" s="6" t="s">
        <v>400</v>
      </c>
      <c r="AH945" s="39" t="s">
        <v>3883</v>
      </c>
      <c r="AI945" s="22" t="s">
        <v>3459</v>
      </c>
      <c r="AJ945" s="174"/>
    </row>
    <row r="946" spans="1:36" ht="15.45" customHeight="1">
      <c r="A946" s="170">
        <v>57192</v>
      </c>
      <c r="B946" s="8" t="s">
        <v>320</v>
      </c>
      <c r="C946" s="5" t="s">
        <v>321</v>
      </c>
      <c r="D946" s="24" t="s">
        <v>2811</v>
      </c>
      <c r="E946" s="25" t="s">
        <v>709</v>
      </c>
      <c r="F946" s="24" t="s">
        <v>710</v>
      </c>
      <c r="G946" s="24">
        <v>987744411</v>
      </c>
      <c r="H946" s="18">
        <v>45638</v>
      </c>
      <c r="I946" s="21">
        <v>0.62013888888888891</v>
      </c>
      <c r="J946" s="6" t="s">
        <v>373</v>
      </c>
      <c r="K946" s="39">
        <v>1</v>
      </c>
      <c r="L946" s="6" t="s">
        <v>398</v>
      </c>
      <c r="M946" s="6" t="s">
        <v>6</v>
      </c>
      <c r="N946" s="6" t="b">
        <f t="shared" si="92"/>
        <v>0</v>
      </c>
      <c r="O946" s="6" t="s">
        <v>4781</v>
      </c>
      <c r="P946" s="6">
        <v>1232064</v>
      </c>
      <c r="Q946" s="6" t="s">
        <v>6</v>
      </c>
      <c r="R946" s="6" t="s">
        <v>4782</v>
      </c>
      <c r="S946" s="16">
        <f t="shared" si="91"/>
        <v>25000</v>
      </c>
      <c r="T946" s="6" t="s">
        <v>400</v>
      </c>
      <c r="U946" s="6" t="s">
        <v>537</v>
      </c>
      <c r="V946" s="6" t="s">
        <v>3238</v>
      </c>
      <c r="W946" s="6"/>
      <c r="X946" s="78"/>
      <c r="Y946" s="6"/>
      <c r="Z946" s="6"/>
      <c r="AA946" s="6"/>
      <c r="AB946" s="6"/>
      <c r="AC946" s="6" t="str">
        <f t="shared" si="95"/>
        <v/>
      </c>
      <c r="AD946" s="23" t="str">
        <f t="shared" si="96"/>
        <v/>
      </c>
      <c r="AE946" s="23"/>
      <c r="AF946" s="17" t="str">
        <f t="shared" si="97"/>
        <v/>
      </c>
      <c r="AG946" s="6"/>
      <c r="AH946" s="39"/>
      <c r="AI946" s="22" t="s">
        <v>558</v>
      </c>
      <c r="AJ946" s="174"/>
    </row>
    <row r="947" spans="1:36" ht="15.45" customHeight="1">
      <c r="A947" s="170">
        <v>57193</v>
      </c>
      <c r="B947" s="7" t="s">
        <v>351</v>
      </c>
      <c r="C947" s="4" t="s">
        <v>352</v>
      </c>
      <c r="D947" s="24" t="s">
        <v>1352</v>
      </c>
      <c r="E947" s="25" t="s">
        <v>1353</v>
      </c>
      <c r="F947" s="24" t="s">
        <v>1354</v>
      </c>
      <c r="G947" s="24">
        <v>956749939</v>
      </c>
      <c r="H947" s="18">
        <v>45638</v>
      </c>
      <c r="I947" s="63">
        <v>0.62222222222222223</v>
      </c>
      <c r="J947" s="6" t="s">
        <v>373</v>
      </c>
      <c r="K947" s="39">
        <v>1</v>
      </c>
      <c r="L947" s="6" t="s">
        <v>398</v>
      </c>
      <c r="M947" s="6" t="s">
        <v>6</v>
      </c>
      <c r="N947" s="6" t="b">
        <f t="shared" si="92"/>
        <v>0</v>
      </c>
      <c r="O947" s="2" t="s">
        <v>4783</v>
      </c>
      <c r="P947" s="2">
        <v>1232072</v>
      </c>
      <c r="Q947" s="6" t="s">
        <v>6</v>
      </c>
      <c r="R947" s="2" t="s">
        <v>4784</v>
      </c>
      <c r="S947" s="16">
        <f t="shared" si="91"/>
        <v>25000</v>
      </c>
      <c r="T947" s="6" t="s">
        <v>400</v>
      </c>
      <c r="U947" s="6" t="s">
        <v>537</v>
      </c>
      <c r="V947" s="2" t="s">
        <v>4785</v>
      </c>
      <c r="W947" s="2"/>
      <c r="X947" s="78"/>
      <c r="Y947" s="6"/>
      <c r="Z947" s="6"/>
      <c r="AA947" s="6"/>
      <c r="AB947" s="6"/>
      <c r="AC947" s="6" t="str">
        <f t="shared" si="95"/>
        <v/>
      </c>
      <c r="AD947" s="23" t="str">
        <f t="shared" si="96"/>
        <v/>
      </c>
      <c r="AE947" s="23"/>
      <c r="AF947" s="17" t="str">
        <f t="shared" si="97"/>
        <v/>
      </c>
      <c r="AG947" s="6"/>
      <c r="AH947" s="39"/>
      <c r="AI947" s="22" t="s">
        <v>3459</v>
      </c>
      <c r="AJ947" s="176"/>
    </row>
    <row r="948" spans="1:36" ht="15.45" customHeight="1">
      <c r="A948" s="170">
        <v>57194</v>
      </c>
      <c r="B948" s="8" t="s">
        <v>380</v>
      </c>
      <c r="C948" s="5" t="s">
        <v>246</v>
      </c>
      <c r="D948" s="7" t="s">
        <v>4786</v>
      </c>
      <c r="E948" s="2" t="s">
        <v>4787</v>
      </c>
      <c r="F948" s="2" t="s">
        <v>4788</v>
      </c>
      <c r="G948" s="2">
        <v>972283608</v>
      </c>
      <c r="H948" s="18">
        <v>45638</v>
      </c>
      <c r="I948" s="63">
        <v>0.65763888888888888</v>
      </c>
      <c r="J948" s="6" t="s">
        <v>373</v>
      </c>
      <c r="K948" s="39">
        <v>1</v>
      </c>
      <c r="L948" s="6" t="s">
        <v>398</v>
      </c>
      <c r="M948" s="6" t="s">
        <v>6</v>
      </c>
      <c r="N948" s="6" t="b">
        <f t="shared" si="92"/>
        <v>1</v>
      </c>
      <c r="O948" s="2" t="s">
        <v>2699</v>
      </c>
      <c r="P948" s="6">
        <v>24784595</v>
      </c>
      <c r="Q948" s="6" t="s">
        <v>6</v>
      </c>
      <c r="R948" s="2" t="s">
        <v>2700</v>
      </c>
      <c r="S948" s="16">
        <f t="shared" si="91"/>
        <v>25000</v>
      </c>
      <c r="T948" s="6" t="s">
        <v>400</v>
      </c>
      <c r="U948" s="6" t="s">
        <v>537</v>
      </c>
      <c r="V948" s="2" t="s">
        <v>4789</v>
      </c>
      <c r="W948" s="2"/>
      <c r="X948" s="78"/>
      <c r="Y948" s="6"/>
      <c r="Z948" s="6"/>
      <c r="AA948" s="6"/>
      <c r="AB948" s="6"/>
      <c r="AC948" s="6" t="str">
        <f t="shared" si="95"/>
        <v/>
      </c>
      <c r="AD948" s="6"/>
      <c r="AE948" s="23"/>
      <c r="AF948" s="17" t="str">
        <f t="shared" si="97"/>
        <v/>
      </c>
      <c r="AG948" s="6"/>
      <c r="AH948" s="39"/>
      <c r="AI948" s="22" t="s">
        <v>983</v>
      </c>
      <c r="AJ948" s="176"/>
    </row>
    <row r="949" spans="1:36" ht="15.45" customHeight="1">
      <c r="A949" s="170">
        <v>57195</v>
      </c>
      <c r="B949" s="39" t="s">
        <v>245</v>
      </c>
      <c r="C949" s="5" t="s">
        <v>246</v>
      </c>
      <c r="D949" s="65" t="s">
        <v>1273</v>
      </c>
      <c r="E949" s="8" t="s">
        <v>1274</v>
      </c>
      <c r="F949" s="8" t="s">
        <v>1275</v>
      </c>
      <c r="G949" s="8">
        <v>50755259</v>
      </c>
      <c r="H949" s="18">
        <v>45638</v>
      </c>
      <c r="I949" s="63">
        <v>0.69444444444444442</v>
      </c>
      <c r="J949" s="6" t="s">
        <v>373</v>
      </c>
      <c r="K949" s="39">
        <v>1</v>
      </c>
      <c r="L949" s="6" t="s">
        <v>398</v>
      </c>
      <c r="M949" s="6" t="s">
        <v>6</v>
      </c>
      <c r="N949" s="6" t="b">
        <f t="shared" si="92"/>
        <v>1</v>
      </c>
      <c r="O949" s="2" t="s">
        <v>1269</v>
      </c>
      <c r="P949" s="6">
        <v>24779953</v>
      </c>
      <c r="Q949" s="6" t="s">
        <v>6</v>
      </c>
      <c r="R949" s="6" t="s">
        <v>1270</v>
      </c>
      <c r="S949" s="16">
        <f t="shared" si="91"/>
        <v>25000</v>
      </c>
      <c r="T949" s="6" t="s">
        <v>400</v>
      </c>
      <c r="U949" s="6" t="s">
        <v>537</v>
      </c>
      <c r="V949" s="2" t="s">
        <v>4790</v>
      </c>
      <c r="W949" s="2"/>
      <c r="X949" s="78"/>
      <c r="Y949" s="6"/>
      <c r="Z949" s="6"/>
      <c r="AA949" s="6"/>
      <c r="AB949" s="6"/>
      <c r="AC949" s="6" t="str">
        <f t="shared" si="95"/>
        <v/>
      </c>
      <c r="AD949" s="23" t="str">
        <f t="shared" si="96"/>
        <v/>
      </c>
      <c r="AE949" s="23"/>
      <c r="AF949" s="17" t="str">
        <f t="shared" si="97"/>
        <v/>
      </c>
      <c r="AG949" s="6"/>
      <c r="AH949" s="39"/>
      <c r="AI949" s="22" t="s">
        <v>983</v>
      </c>
      <c r="AJ949" s="176"/>
    </row>
    <row r="950" spans="1:36" ht="15.45" customHeight="1">
      <c r="A950" s="170">
        <v>57196</v>
      </c>
      <c r="B950" s="7" t="s">
        <v>165</v>
      </c>
      <c r="C950" s="4" t="s">
        <v>166</v>
      </c>
      <c r="D950" s="7" t="s">
        <v>4791</v>
      </c>
      <c r="E950" s="2" t="s">
        <v>1853</v>
      </c>
      <c r="F950" s="2" t="s">
        <v>1854</v>
      </c>
      <c r="G950" s="2">
        <v>948052611</v>
      </c>
      <c r="H950" s="18">
        <v>45638</v>
      </c>
      <c r="I950" s="63">
        <v>0.69722222222222219</v>
      </c>
      <c r="J950" s="6" t="s">
        <v>373</v>
      </c>
      <c r="K950" s="39">
        <v>1</v>
      </c>
      <c r="L950" s="6" t="s">
        <v>398</v>
      </c>
      <c r="M950" s="6" t="s">
        <v>6</v>
      </c>
      <c r="N950" s="6" t="b">
        <f t="shared" si="92"/>
        <v>0</v>
      </c>
      <c r="O950" s="2" t="s">
        <v>4792</v>
      </c>
      <c r="P950" s="2">
        <v>3277422</v>
      </c>
      <c r="Q950" s="6" t="s">
        <v>6</v>
      </c>
      <c r="R950" s="2" t="s">
        <v>4793</v>
      </c>
      <c r="S950" s="16">
        <f t="shared" si="91"/>
        <v>25000</v>
      </c>
      <c r="T950" s="6" t="s">
        <v>400</v>
      </c>
      <c r="U950" s="6" t="s">
        <v>537</v>
      </c>
      <c r="V950" s="2" t="s">
        <v>4160</v>
      </c>
      <c r="W950" s="2"/>
      <c r="X950" s="78"/>
      <c r="Y950" s="6"/>
      <c r="Z950" s="6"/>
      <c r="AA950" s="6"/>
      <c r="AB950" s="6"/>
      <c r="AC950" s="6" t="str">
        <f t="shared" si="95"/>
        <v/>
      </c>
      <c r="AD950" s="23" t="str">
        <f t="shared" si="96"/>
        <v/>
      </c>
      <c r="AE950" s="23"/>
      <c r="AF950" s="17" t="str">
        <f t="shared" si="97"/>
        <v/>
      </c>
      <c r="AG950" s="6"/>
      <c r="AH950" s="39"/>
      <c r="AI950" s="22" t="s">
        <v>3287</v>
      </c>
      <c r="AJ950" s="176"/>
    </row>
    <row r="951" spans="1:36" ht="15.45" customHeight="1">
      <c r="A951" s="170">
        <v>57197</v>
      </c>
      <c r="B951" s="7" t="s">
        <v>351</v>
      </c>
      <c r="C951" s="4" t="s">
        <v>352</v>
      </c>
      <c r="D951" s="39" t="s">
        <v>3229</v>
      </c>
      <c r="E951" s="6" t="s">
        <v>3230</v>
      </c>
      <c r="F951" s="6" t="s">
        <v>649</v>
      </c>
      <c r="G951" s="6">
        <v>961091623</v>
      </c>
      <c r="H951" s="18">
        <v>45638</v>
      </c>
      <c r="I951" s="63">
        <v>0.69930555555555551</v>
      </c>
      <c r="J951" s="6" t="s">
        <v>373</v>
      </c>
      <c r="K951" s="39">
        <v>1</v>
      </c>
      <c r="L951" s="6" t="s">
        <v>398</v>
      </c>
      <c r="M951" s="6" t="s">
        <v>6</v>
      </c>
      <c r="N951" s="6" t="b">
        <f t="shared" si="92"/>
        <v>0</v>
      </c>
      <c r="O951" s="2" t="s">
        <v>4794</v>
      </c>
      <c r="P951" s="2">
        <v>21096233</v>
      </c>
      <c r="Q951" s="6" t="s">
        <v>6</v>
      </c>
      <c r="R951" s="2" t="s">
        <v>4795</v>
      </c>
      <c r="S951" s="16">
        <f t="shared" ref="S951:S1014" si="98">IF(OR(H951&lt;=0, H951=""), "",
    IF(OR(J951="1X40 RF VACIO", J951="1X40 DRY VACIO"),
        IF(L951="CUSTODIA", 25000,
            IF(OR(L951="TRASPASO", L951="MOVIMIENTO"), 18000, "")
        ),
        IF(OR(J951="1X20 RF VACIO", J951="1X20 DRY VACIO", J951="ISOTANK"),
            IF(L951="CUSTODIA", 18000,
                IF(OR(L951="TRASPASO", L951="MOVIMIENTO"), 15000, "Error en tipo de acción")
            ),
            IF(AND(OR(J951="PALLET", J951="CAJON"), L951="CUSTODIA"),
                IF(M951="SI (XL)", 7000*K951,
                    IF(M951="SI (XXL)", 9000*K951,
                        IF(M951="SI (OTRO)", "", 5000*K951)
                    )
                ),
                IF(AND(OR(J951="PALLET", J951="CAJON"),OR(L951="TRASPASO", L951="MOVIMIENTO")),
                    IF(M951="SI (XL)", 5000*K951,
                        IF(M951="SI (XXL)", 7000*K951,
                            IF(M951="SI (OTRO)", "", 3500*K951)
                        )
                    ),
                    ""
                )
            )
        )
    )
)</f>
        <v>25000</v>
      </c>
      <c r="T951" s="6" t="s">
        <v>400</v>
      </c>
      <c r="U951" s="6" t="s">
        <v>1972</v>
      </c>
      <c r="V951" s="2" t="s">
        <v>4796</v>
      </c>
      <c r="W951" s="62">
        <v>45643</v>
      </c>
      <c r="X951" s="78">
        <v>0.22500000000000001</v>
      </c>
      <c r="Y951" s="6" t="s">
        <v>4797</v>
      </c>
      <c r="Z951" s="6" t="s">
        <v>3457</v>
      </c>
      <c r="AA951" s="6" t="s">
        <v>3458</v>
      </c>
      <c r="AB951" s="6">
        <v>983704752</v>
      </c>
      <c r="AC951" s="6">
        <f t="shared" si="95"/>
        <v>6</v>
      </c>
      <c r="AD951" s="23">
        <f t="shared" si="96"/>
        <v>27000</v>
      </c>
      <c r="AE951" s="23" t="s">
        <v>6</v>
      </c>
      <c r="AF951" s="17" t="str">
        <f t="shared" si="97"/>
        <v>NO APLICA</v>
      </c>
      <c r="AG951" s="6" t="s">
        <v>400</v>
      </c>
      <c r="AH951" s="39"/>
      <c r="AI951" s="22" t="s">
        <v>3459</v>
      </c>
      <c r="AJ951" s="176"/>
    </row>
    <row r="952" spans="1:36" ht="15.45" customHeight="1">
      <c r="A952" s="170">
        <v>57198</v>
      </c>
      <c r="B952" s="7" t="s">
        <v>351</v>
      </c>
      <c r="C952" s="4" t="s">
        <v>352</v>
      </c>
      <c r="D952" s="39" t="s">
        <v>4649</v>
      </c>
      <c r="E952" s="6" t="s">
        <v>4650</v>
      </c>
      <c r="F952" s="6" t="s">
        <v>1142</v>
      </c>
      <c r="G952" s="6">
        <v>949337080</v>
      </c>
      <c r="H952" s="18">
        <v>45638</v>
      </c>
      <c r="I952" s="63">
        <v>0.70138888888888884</v>
      </c>
      <c r="J952" s="6" t="s">
        <v>373</v>
      </c>
      <c r="K952" s="39">
        <v>1</v>
      </c>
      <c r="L952" s="6" t="s">
        <v>398</v>
      </c>
      <c r="M952" s="6" t="s">
        <v>6</v>
      </c>
      <c r="N952" s="6" t="b">
        <f t="shared" si="92"/>
        <v>0</v>
      </c>
      <c r="O952" s="2" t="s">
        <v>4798</v>
      </c>
      <c r="P952" s="2">
        <v>21096234</v>
      </c>
      <c r="Q952" s="6" t="s">
        <v>6</v>
      </c>
      <c r="R952" s="2" t="s">
        <v>4799</v>
      </c>
      <c r="S952" s="16">
        <f t="shared" si="98"/>
        <v>25000</v>
      </c>
      <c r="T952" s="6" t="s">
        <v>400</v>
      </c>
      <c r="U952" s="6" t="s">
        <v>1972</v>
      </c>
      <c r="V952" s="2" t="s">
        <v>4800</v>
      </c>
      <c r="W952" s="62">
        <v>45643</v>
      </c>
      <c r="X952" s="78">
        <v>0.18333333333333332</v>
      </c>
      <c r="Y952" s="6" t="s">
        <v>4801</v>
      </c>
      <c r="Z952" s="6" t="s">
        <v>3466</v>
      </c>
      <c r="AA952" s="6" t="s">
        <v>3467</v>
      </c>
      <c r="AB952" s="6">
        <v>979278474</v>
      </c>
      <c r="AC952" s="6">
        <f t="shared" si="95"/>
        <v>6</v>
      </c>
      <c r="AD952" s="23">
        <f t="shared" si="96"/>
        <v>27000</v>
      </c>
      <c r="AE952" s="23" t="s">
        <v>6</v>
      </c>
      <c r="AF952" s="17" t="str">
        <f t="shared" si="97"/>
        <v>NO APLICA</v>
      </c>
      <c r="AG952" s="6" t="s">
        <v>400</v>
      </c>
      <c r="AH952" s="39"/>
      <c r="AI952" s="22" t="s">
        <v>3459</v>
      </c>
      <c r="AJ952" s="176"/>
    </row>
    <row r="953" spans="1:36" ht="15.45" customHeight="1">
      <c r="A953" s="170">
        <v>57199</v>
      </c>
      <c r="B953" s="7" t="s">
        <v>351</v>
      </c>
      <c r="C953" s="4" t="s">
        <v>352</v>
      </c>
      <c r="D953" s="24" t="s">
        <v>635</v>
      </c>
      <c r="E953" s="24" t="s">
        <v>636</v>
      </c>
      <c r="F953" s="26" t="s">
        <v>637</v>
      </c>
      <c r="G953" s="24">
        <v>988364635</v>
      </c>
      <c r="H953" s="18">
        <v>45638</v>
      </c>
      <c r="I953" s="63">
        <v>0.70347222222222228</v>
      </c>
      <c r="J953" s="6" t="s">
        <v>373</v>
      </c>
      <c r="K953" s="39">
        <v>1</v>
      </c>
      <c r="L953" s="6" t="s">
        <v>398</v>
      </c>
      <c r="M953" s="6" t="s">
        <v>6</v>
      </c>
      <c r="N953" s="6" t="b">
        <f t="shared" si="92"/>
        <v>0</v>
      </c>
      <c r="O953" s="2" t="s">
        <v>4802</v>
      </c>
      <c r="P953" s="2">
        <v>21096235</v>
      </c>
      <c r="Q953" s="6" t="s">
        <v>6</v>
      </c>
      <c r="R953" s="2" t="s">
        <v>4803</v>
      </c>
      <c r="S953" s="16">
        <f t="shared" si="98"/>
        <v>25000</v>
      </c>
      <c r="T953" s="6" t="s">
        <v>400</v>
      </c>
      <c r="U953" s="6" t="s">
        <v>1972</v>
      </c>
      <c r="V953" s="2" t="s">
        <v>4804</v>
      </c>
      <c r="W953" s="62">
        <v>45643</v>
      </c>
      <c r="X953" s="78">
        <v>0.10138888888888889</v>
      </c>
      <c r="Y953" s="6" t="s">
        <v>4805</v>
      </c>
      <c r="Z953" s="6" t="s">
        <v>4806</v>
      </c>
      <c r="AA953" s="6" t="s">
        <v>4807</v>
      </c>
      <c r="AB953" s="6">
        <v>933296281</v>
      </c>
      <c r="AC953" s="6">
        <f t="shared" si="95"/>
        <v>6</v>
      </c>
      <c r="AD953" s="23">
        <f t="shared" si="96"/>
        <v>27000</v>
      </c>
      <c r="AE953" s="23" t="s">
        <v>6</v>
      </c>
      <c r="AF953" s="17" t="str">
        <f t="shared" si="97"/>
        <v>NO APLICA</v>
      </c>
      <c r="AG953" s="6" t="s">
        <v>400</v>
      </c>
      <c r="AH953" s="39"/>
      <c r="AI953" s="22" t="s">
        <v>3459</v>
      </c>
      <c r="AJ953" s="176"/>
    </row>
    <row r="954" spans="1:36" ht="15.45" customHeight="1">
      <c r="A954" s="170">
        <v>57200</v>
      </c>
      <c r="B954" s="7" t="s">
        <v>165</v>
      </c>
      <c r="C954" s="4" t="s">
        <v>166</v>
      </c>
      <c r="D954" s="7" t="s">
        <v>4791</v>
      </c>
      <c r="E954" s="2" t="s">
        <v>1853</v>
      </c>
      <c r="F954" s="2" t="s">
        <v>1854</v>
      </c>
      <c r="G954" s="2">
        <v>948052611</v>
      </c>
      <c r="H954" s="18">
        <v>45638</v>
      </c>
      <c r="I954" s="63">
        <v>0.74861111111111112</v>
      </c>
      <c r="J954" s="6" t="s">
        <v>373</v>
      </c>
      <c r="K954" s="39">
        <v>1</v>
      </c>
      <c r="L954" s="6" t="s">
        <v>398</v>
      </c>
      <c r="M954" s="6" t="s">
        <v>6</v>
      </c>
      <c r="N954" s="6" t="b">
        <f t="shared" si="92"/>
        <v>0</v>
      </c>
      <c r="O954" s="2" t="s">
        <v>4808</v>
      </c>
      <c r="P954" s="2">
        <v>3277734</v>
      </c>
      <c r="Q954" s="6" t="s">
        <v>6</v>
      </c>
      <c r="R954" s="2" t="s">
        <v>4809</v>
      </c>
      <c r="S954" s="16">
        <f t="shared" si="98"/>
        <v>25000</v>
      </c>
      <c r="T954" s="6" t="s">
        <v>400</v>
      </c>
      <c r="U954" s="6" t="s">
        <v>537</v>
      </c>
      <c r="V954" s="2" t="s">
        <v>3431</v>
      </c>
      <c r="W954" s="2"/>
      <c r="X954" s="78"/>
      <c r="Y954" s="6"/>
      <c r="Z954" s="6"/>
      <c r="AA954" s="6"/>
      <c r="AB954" s="6"/>
      <c r="AC954" s="6" t="str">
        <f t="shared" si="95"/>
        <v/>
      </c>
      <c r="AD954" s="23" t="str">
        <f t="shared" si="96"/>
        <v/>
      </c>
      <c r="AE954" s="23"/>
      <c r="AF954" s="17" t="str">
        <f t="shared" si="97"/>
        <v/>
      </c>
      <c r="AG954" s="6"/>
      <c r="AH954" s="39"/>
      <c r="AI954" s="22" t="s">
        <v>3287</v>
      </c>
      <c r="AJ954" s="176"/>
    </row>
    <row r="955" spans="1:36" ht="15.45" customHeight="1">
      <c r="A955" s="170">
        <v>57201</v>
      </c>
      <c r="B955" s="7" t="s">
        <v>351</v>
      </c>
      <c r="C955" s="4" t="s">
        <v>352</v>
      </c>
      <c r="D955" s="39" t="s">
        <v>2851</v>
      </c>
      <c r="E955" s="6" t="s">
        <v>560</v>
      </c>
      <c r="F955" s="6" t="s">
        <v>561</v>
      </c>
      <c r="G955" s="6">
        <v>956055766</v>
      </c>
      <c r="H955" s="18">
        <v>45638</v>
      </c>
      <c r="I955" s="63">
        <v>0.77777777777777779</v>
      </c>
      <c r="J955" s="6" t="s">
        <v>373</v>
      </c>
      <c r="K955" s="39">
        <v>1</v>
      </c>
      <c r="L955" s="6" t="s">
        <v>398</v>
      </c>
      <c r="M955" s="6" t="s">
        <v>6</v>
      </c>
      <c r="N955" s="6" t="b">
        <f t="shared" si="92"/>
        <v>0</v>
      </c>
      <c r="O955" s="2" t="s">
        <v>4810</v>
      </c>
      <c r="P955" s="2">
        <v>100817637</v>
      </c>
      <c r="Q955" s="6" t="s">
        <v>6</v>
      </c>
      <c r="R955" s="2" t="s">
        <v>4811</v>
      </c>
      <c r="S955" s="16">
        <f t="shared" si="98"/>
        <v>25000</v>
      </c>
      <c r="T955" s="6" t="s">
        <v>400</v>
      </c>
      <c r="U955" s="6" t="s">
        <v>1972</v>
      </c>
      <c r="V955" s="2" t="s">
        <v>4812</v>
      </c>
      <c r="W955" s="62">
        <v>45643</v>
      </c>
      <c r="X955" s="78">
        <v>5.8333333333333334E-2</v>
      </c>
      <c r="Y955" s="6" t="s">
        <v>4074</v>
      </c>
      <c r="Z955" s="6" t="s">
        <v>4075</v>
      </c>
      <c r="AA955" s="6" t="s">
        <v>4076</v>
      </c>
      <c r="AB955" s="6">
        <v>938791818</v>
      </c>
      <c r="AC955" s="6">
        <f t="shared" si="95"/>
        <v>6</v>
      </c>
      <c r="AD955" s="23">
        <f t="shared" si="96"/>
        <v>27000</v>
      </c>
      <c r="AE955" s="23" t="s">
        <v>6</v>
      </c>
      <c r="AF955" s="17" t="str">
        <f t="shared" si="97"/>
        <v>NO APLICA</v>
      </c>
      <c r="AG955" s="6" t="s">
        <v>400</v>
      </c>
      <c r="AH955" s="39"/>
      <c r="AI955" s="22" t="s">
        <v>3459</v>
      </c>
      <c r="AJ955" s="176"/>
    </row>
    <row r="956" spans="1:36" ht="15.45" customHeight="1">
      <c r="A956" s="170">
        <v>57202</v>
      </c>
      <c r="B956" s="7" t="s">
        <v>165</v>
      </c>
      <c r="C956" s="4" t="s">
        <v>166</v>
      </c>
      <c r="D956" s="24" t="s">
        <v>1713</v>
      </c>
      <c r="E956" s="24" t="s">
        <v>1714</v>
      </c>
      <c r="F956" s="26" t="s">
        <v>1715</v>
      </c>
      <c r="G956" s="24">
        <v>953992026</v>
      </c>
      <c r="H956" s="18">
        <v>45638</v>
      </c>
      <c r="I956" s="63">
        <v>0.78611111111111109</v>
      </c>
      <c r="J956" s="6" t="s">
        <v>373</v>
      </c>
      <c r="K956" s="39">
        <v>1</v>
      </c>
      <c r="L956" s="6" t="s">
        <v>398</v>
      </c>
      <c r="M956" s="6" t="s">
        <v>6</v>
      </c>
      <c r="N956" s="6" t="b">
        <f t="shared" si="92"/>
        <v>0</v>
      </c>
      <c r="O956" s="2" t="s">
        <v>4813</v>
      </c>
      <c r="P956" s="2">
        <v>3277885</v>
      </c>
      <c r="Q956" s="6" t="s">
        <v>6</v>
      </c>
      <c r="R956" s="2" t="s">
        <v>4814</v>
      </c>
      <c r="S956" s="16">
        <f t="shared" si="98"/>
        <v>25000</v>
      </c>
      <c r="T956" s="6" t="s">
        <v>400</v>
      </c>
      <c r="U956" s="6" t="s">
        <v>1943</v>
      </c>
      <c r="V956" s="2" t="s">
        <v>3283</v>
      </c>
      <c r="W956" s="62">
        <v>45639</v>
      </c>
      <c r="X956" s="78">
        <v>0.41249999999999998</v>
      </c>
      <c r="Y956" s="6" t="s">
        <v>2362</v>
      </c>
      <c r="Z956" s="6" t="s">
        <v>2363</v>
      </c>
      <c r="AA956" s="6" t="s">
        <v>1447</v>
      </c>
      <c r="AB956" s="6">
        <v>992336047</v>
      </c>
      <c r="AC956" s="5">
        <f t="shared" si="95"/>
        <v>2</v>
      </c>
      <c r="AD956" s="17">
        <f t="shared" si="96"/>
        <v>25000</v>
      </c>
      <c r="AE956" s="6" t="s">
        <v>6</v>
      </c>
      <c r="AF956" s="17" t="str">
        <f t="shared" si="97"/>
        <v>NO APLICA</v>
      </c>
      <c r="AG956" s="2" t="s">
        <v>400</v>
      </c>
      <c r="AH956" s="39"/>
      <c r="AI956" s="22" t="s">
        <v>3287</v>
      </c>
      <c r="AJ956" s="176"/>
    </row>
    <row r="957" spans="1:36" ht="15.45" customHeight="1">
      <c r="A957" s="170">
        <v>57203</v>
      </c>
      <c r="B957" s="7" t="s">
        <v>351</v>
      </c>
      <c r="C957" s="4" t="s">
        <v>352</v>
      </c>
      <c r="D957" s="25" t="s">
        <v>3030</v>
      </c>
      <c r="E957" s="24" t="s">
        <v>514</v>
      </c>
      <c r="F957" s="24" t="s">
        <v>515</v>
      </c>
      <c r="G957" s="24">
        <v>940534751</v>
      </c>
      <c r="H957" s="18">
        <v>45638</v>
      </c>
      <c r="I957" s="63">
        <v>0.82152777777777775</v>
      </c>
      <c r="J957" s="6" t="s">
        <v>373</v>
      </c>
      <c r="K957" s="39">
        <v>1</v>
      </c>
      <c r="L957" s="6" t="s">
        <v>398</v>
      </c>
      <c r="M957" s="6" t="s">
        <v>6</v>
      </c>
      <c r="N957" s="6" t="b">
        <f t="shared" si="92"/>
        <v>0</v>
      </c>
      <c r="O957" s="2" t="s">
        <v>4815</v>
      </c>
      <c r="P957" s="2">
        <v>24801944</v>
      </c>
      <c r="Q957" s="6" t="s">
        <v>6</v>
      </c>
      <c r="R957" s="2" t="s">
        <v>4816</v>
      </c>
      <c r="S957" s="16">
        <f t="shared" si="98"/>
        <v>25000</v>
      </c>
      <c r="T957" s="6" t="s">
        <v>400</v>
      </c>
      <c r="U957" s="6" t="s">
        <v>537</v>
      </c>
      <c r="V957" s="2" t="s">
        <v>4817</v>
      </c>
      <c r="W957" s="62">
        <v>45642</v>
      </c>
      <c r="X957" s="78">
        <v>0.77569444444444446</v>
      </c>
      <c r="Y957" s="6" t="s">
        <v>4818</v>
      </c>
      <c r="Z957" s="6" t="s">
        <v>4819</v>
      </c>
      <c r="AA957" s="6" t="s">
        <v>4820</v>
      </c>
      <c r="AB957" s="6">
        <v>963030504</v>
      </c>
      <c r="AC957" s="6">
        <f t="shared" si="95"/>
        <v>5</v>
      </c>
      <c r="AD957" s="23">
        <f t="shared" si="96"/>
        <v>25000</v>
      </c>
      <c r="AE957" s="23" t="s">
        <v>6</v>
      </c>
      <c r="AF957" s="17" t="str">
        <f t="shared" si="97"/>
        <v>NO APLICA</v>
      </c>
      <c r="AG957" s="6" t="s">
        <v>400</v>
      </c>
      <c r="AH957" s="39"/>
      <c r="AI957" s="22" t="s">
        <v>3459</v>
      </c>
      <c r="AJ957" s="176"/>
    </row>
    <row r="958" spans="1:36" ht="15.45" customHeight="1">
      <c r="A958" s="170">
        <v>57204</v>
      </c>
      <c r="B958" s="7" t="s">
        <v>165</v>
      </c>
      <c r="C958" s="4" t="s">
        <v>166</v>
      </c>
      <c r="D958" s="24" t="s">
        <v>1689</v>
      </c>
      <c r="E958" s="25" t="s">
        <v>1690</v>
      </c>
      <c r="F958" s="24" t="s">
        <v>1691</v>
      </c>
      <c r="G958" s="24">
        <v>993480204</v>
      </c>
      <c r="H958" s="18">
        <v>45638</v>
      </c>
      <c r="I958" s="63">
        <v>0.83402777777777781</v>
      </c>
      <c r="J958" s="6" t="s">
        <v>373</v>
      </c>
      <c r="K958" s="39">
        <v>1</v>
      </c>
      <c r="L958" s="6" t="s">
        <v>398</v>
      </c>
      <c r="M958" s="6" t="s">
        <v>6</v>
      </c>
      <c r="N958" s="6" t="b">
        <f t="shared" si="92"/>
        <v>0</v>
      </c>
      <c r="O958" s="2" t="s">
        <v>4821</v>
      </c>
      <c r="P958" s="2">
        <v>3278007</v>
      </c>
      <c r="Q958" s="6" t="s">
        <v>6</v>
      </c>
      <c r="R958" s="2" t="s">
        <v>4822</v>
      </c>
      <c r="S958" s="16">
        <f t="shared" si="98"/>
        <v>25000</v>
      </c>
      <c r="T958" s="6" t="s">
        <v>400</v>
      </c>
      <c r="U958" s="6" t="s">
        <v>2005</v>
      </c>
      <c r="V958" s="2" t="s">
        <v>3022</v>
      </c>
      <c r="W958" s="62">
        <v>45639</v>
      </c>
      <c r="X958" s="78">
        <v>0.47222222222222221</v>
      </c>
      <c r="Y958" s="6" t="s">
        <v>2339</v>
      </c>
      <c r="Z958" s="6" t="s">
        <v>2340</v>
      </c>
      <c r="AA958" s="6" t="s">
        <v>2341</v>
      </c>
      <c r="AB958" s="6">
        <v>975123851</v>
      </c>
      <c r="AC958" s="5">
        <f t="shared" si="95"/>
        <v>2</v>
      </c>
      <c r="AD958" s="17">
        <f t="shared" si="96"/>
        <v>25000</v>
      </c>
      <c r="AE958" s="6" t="s">
        <v>6</v>
      </c>
      <c r="AF958" s="17" t="str">
        <f t="shared" si="97"/>
        <v>NO APLICA</v>
      </c>
      <c r="AG958" s="2" t="s">
        <v>400</v>
      </c>
      <c r="AH958" s="39"/>
      <c r="AI958" s="22" t="s">
        <v>3287</v>
      </c>
      <c r="AJ958" s="176"/>
    </row>
    <row r="959" spans="1:36" ht="15.45" customHeight="1">
      <c r="A959" s="170">
        <v>57205</v>
      </c>
      <c r="B959" s="4" t="s">
        <v>4823</v>
      </c>
      <c r="C959" s="2"/>
      <c r="D959" s="7" t="s">
        <v>4824</v>
      </c>
      <c r="E959" s="25" t="s">
        <v>4125</v>
      </c>
      <c r="F959" s="2" t="s">
        <v>4126</v>
      </c>
      <c r="G959" s="2">
        <v>952383199</v>
      </c>
      <c r="H959" s="18">
        <v>45638</v>
      </c>
      <c r="I959" s="63">
        <v>0.84444444444444444</v>
      </c>
      <c r="J959" s="6" t="s">
        <v>373</v>
      </c>
      <c r="K959" s="39">
        <v>1</v>
      </c>
      <c r="L959" s="6" t="s">
        <v>398</v>
      </c>
      <c r="M959" s="6" t="s">
        <v>6</v>
      </c>
      <c r="N959" s="6" t="b">
        <f t="shared" si="92"/>
        <v>0</v>
      </c>
      <c r="O959" s="2" t="s">
        <v>4825</v>
      </c>
      <c r="P959" s="2">
        <v>24801966</v>
      </c>
      <c r="Q959" s="6" t="s">
        <v>6</v>
      </c>
      <c r="R959" s="2" t="s">
        <v>4826</v>
      </c>
      <c r="S959" s="16">
        <f t="shared" si="98"/>
        <v>25000</v>
      </c>
      <c r="T959" s="6" t="s">
        <v>400</v>
      </c>
      <c r="U959" s="6" t="s">
        <v>528</v>
      </c>
      <c r="V959" s="2" t="s">
        <v>4827</v>
      </c>
      <c r="W959" s="62">
        <v>45638</v>
      </c>
      <c r="X959" s="78">
        <v>0.91874999999999996</v>
      </c>
      <c r="Y959" s="6" t="s">
        <v>2093</v>
      </c>
      <c r="Z959" s="6" t="s">
        <v>1391</v>
      </c>
      <c r="AA959" s="6" t="s">
        <v>1392</v>
      </c>
      <c r="AB959" s="6">
        <v>951215421</v>
      </c>
      <c r="AC959" s="5">
        <f t="shared" si="95"/>
        <v>1</v>
      </c>
      <c r="AD959" s="17">
        <f t="shared" si="96"/>
        <v>25000</v>
      </c>
      <c r="AE959" s="6" t="s">
        <v>6</v>
      </c>
      <c r="AF959" s="17" t="str">
        <f t="shared" si="97"/>
        <v>NO APLICA</v>
      </c>
      <c r="AG959" s="2" t="s">
        <v>1874</v>
      </c>
      <c r="AH959" s="39" t="s">
        <v>4828</v>
      </c>
      <c r="AI959" s="72" t="s">
        <v>499</v>
      </c>
      <c r="AJ959" s="176"/>
    </row>
    <row r="960" spans="1:36" ht="15.45" customHeight="1">
      <c r="A960" s="170">
        <v>57206</v>
      </c>
      <c r="B960" s="7" t="s">
        <v>339</v>
      </c>
      <c r="C960" s="4" t="s">
        <v>340</v>
      </c>
      <c r="D960" s="24" t="s">
        <v>1768</v>
      </c>
      <c r="E960" s="25" t="s">
        <v>1769</v>
      </c>
      <c r="F960" s="24" t="s">
        <v>1770</v>
      </c>
      <c r="G960" s="24">
        <v>968555931</v>
      </c>
      <c r="H960" s="18">
        <v>45638</v>
      </c>
      <c r="I960" s="63">
        <v>0.84861111111111109</v>
      </c>
      <c r="J960" s="6" t="s">
        <v>373</v>
      </c>
      <c r="K960" s="39">
        <v>1</v>
      </c>
      <c r="L960" s="6" t="s">
        <v>398</v>
      </c>
      <c r="M960" s="6" t="s">
        <v>6</v>
      </c>
      <c r="N960" s="6" t="b">
        <f t="shared" si="92"/>
        <v>0</v>
      </c>
      <c r="O960" s="2" t="s">
        <v>4829</v>
      </c>
      <c r="P960" s="2">
        <v>3278023</v>
      </c>
      <c r="Q960" s="6" t="s">
        <v>6</v>
      </c>
      <c r="R960" s="2" t="s">
        <v>4830</v>
      </c>
      <c r="S960" s="16">
        <f t="shared" si="98"/>
        <v>25000</v>
      </c>
      <c r="T960" s="6" t="s">
        <v>400</v>
      </c>
      <c r="U960" s="6" t="s">
        <v>2050</v>
      </c>
      <c r="V960" s="2" t="s">
        <v>3296</v>
      </c>
      <c r="W960" s="62">
        <v>45639</v>
      </c>
      <c r="X960" s="78">
        <v>0.63194444444444442</v>
      </c>
      <c r="Y960" s="6" t="s">
        <v>830</v>
      </c>
      <c r="Z960" s="6" t="s">
        <v>831</v>
      </c>
      <c r="AA960" s="6" t="s">
        <v>832</v>
      </c>
      <c r="AB960" s="6">
        <v>998794226</v>
      </c>
      <c r="AC960" s="5">
        <f t="shared" si="95"/>
        <v>2</v>
      </c>
      <c r="AD960" s="17">
        <f t="shared" si="96"/>
        <v>25000</v>
      </c>
      <c r="AE960" s="6" t="s">
        <v>6</v>
      </c>
      <c r="AF960" s="17" t="str">
        <f t="shared" si="97"/>
        <v>NO APLICA</v>
      </c>
      <c r="AG960" s="2" t="s">
        <v>400</v>
      </c>
      <c r="AH960" s="39"/>
      <c r="AI960" s="22" t="s">
        <v>2797</v>
      </c>
      <c r="AJ960" s="176"/>
    </row>
    <row r="961" spans="1:36" ht="15.45" customHeight="1">
      <c r="A961" s="170">
        <v>57207</v>
      </c>
      <c r="B961" s="7" t="s">
        <v>351</v>
      </c>
      <c r="C961" s="4" t="s">
        <v>352</v>
      </c>
      <c r="D961" s="24" t="s">
        <v>1915</v>
      </c>
      <c r="E961" s="25" t="s">
        <v>1916</v>
      </c>
      <c r="F961" s="24" t="s">
        <v>1917</v>
      </c>
      <c r="G961" s="24">
        <v>922001083</v>
      </c>
      <c r="H961" s="18">
        <v>45638</v>
      </c>
      <c r="I961" s="63">
        <v>0.86111111111111116</v>
      </c>
      <c r="J961" s="6" t="s">
        <v>373</v>
      </c>
      <c r="K961" s="39">
        <v>1</v>
      </c>
      <c r="L961" s="6" t="s">
        <v>398</v>
      </c>
      <c r="M961" s="6" t="s">
        <v>6</v>
      </c>
      <c r="N961" s="6" t="b">
        <f t="shared" si="92"/>
        <v>0</v>
      </c>
      <c r="O961" s="2" t="s">
        <v>4831</v>
      </c>
      <c r="P961" s="2">
        <v>21096322</v>
      </c>
      <c r="Q961" s="6" t="s">
        <v>6</v>
      </c>
      <c r="R961" s="2" t="s">
        <v>4832</v>
      </c>
      <c r="S961" s="16">
        <f t="shared" si="98"/>
        <v>25000</v>
      </c>
      <c r="T961" s="6" t="s">
        <v>400</v>
      </c>
      <c r="U961" s="6" t="s">
        <v>2050</v>
      </c>
      <c r="V961" s="2" t="s">
        <v>4833</v>
      </c>
      <c r="W961" s="62">
        <v>45642</v>
      </c>
      <c r="X961" s="78">
        <v>0.77500000000000002</v>
      </c>
      <c r="Y961" s="6" t="s">
        <v>3837</v>
      </c>
      <c r="Z961" s="6" t="s">
        <v>3838</v>
      </c>
      <c r="AA961" s="6" t="s">
        <v>4834</v>
      </c>
      <c r="AB961" s="6" t="s">
        <v>4835</v>
      </c>
      <c r="AC961" s="6">
        <f t="shared" si="95"/>
        <v>5</v>
      </c>
      <c r="AD961" s="23">
        <f t="shared" si="96"/>
        <v>25000</v>
      </c>
      <c r="AE961" s="23" t="s">
        <v>6</v>
      </c>
      <c r="AF961" s="17" t="str">
        <f t="shared" si="97"/>
        <v>NO APLICA</v>
      </c>
      <c r="AG961" s="6" t="s">
        <v>400</v>
      </c>
      <c r="AH961" s="39"/>
      <c r="AI961" s="22" t="s">
        <v>3459</v>
      </c>
      <c r="AJ961" s="176"/>
    </row>
    <row r="962" spans="1:36" ht="15.45" customHeight="1">
      <c r="A962" s="170">
        <v>57208</v>
      </c>
      <c r="B962" s="7" t="s">
        <v>351</v>
      </c>
      <c r="C962" s="4" t="s">
        <v>352</v>
      </c>
      <c r="D962" s="25" t="s">
        <v>507</v>
      </c>
      <c r="E962" s="24" t="s">
        <v>508</v>
      </c>
      <c r="F962" s="24" t="s">
        <v>509</v>
      </c>
      <c r="G962" s="24">
        <v>997062936</v>
      </c>
      <c r="H962" s="18">
        <v>45638</v>
      </c>
      <c r="I962" s="63">
        <v>0.86458333333333337</v>
      </c>
      <c r="J962" s="6" t="s">
        <v>373</v>
      </c>
      <c r="K962" s="39">
        <v>1</v>
      </c>
      <c r="L962" s="6" t="s">
        <v>398</v>
      </c>
      <c r="M962" s="6" t="s">
        <v>6</v>
      </c>
      <c r="N962" s="6" t="b">
        <f t="shared" ref="N962:N1025" si="99">COUNTIF($O$1:$O$1172,O962)&gt;1</f>
        <v>0</v>
      </c>
      <c r="O962" s="2" t="s">
        <v>4836</v>
      </c>
      <c r="P962" s="2">
        <v>21096323</v>
      </c>
      <c r="Q962" s="6" t="s">
        <v>6</v>
      </c>
      <c r="R962" s="2" t="s">
        <v>4837</v>
      </c>
      <c r="S962" s="16">
        <f t="shared" si="98"/>
        <v>25000</v>
      </c>
      <c r="T962" s="6" t="s">
        <v>400</v>
      </c>
      <c r="U962" s="6" t="s">
        <v>2158</v>
      </c>
      <c r="V962" s="2" t="s">
        <v>4838</v>
      </c>
      <c r="W962" s="62">
        <v>45641</v>
      </c>
      <c r="X962" s="78">
        <v>0.90694444444444444</v>
      </c>
      <c r="Y962" s="42" t="s">
        <v>4839</v>
      </c>
      <c r="Z962" s="6" t="s">
        <v>4202</v>
      </c>
      <c r="AA962" s="6" t="s">
        <v>4840</v>
      </c>
      <c r="AB962" s="6">
        <v>964329363</v>
      </c>
      <c r="AC962" s="6">
        <f t="shared" si="95"/>
        <v>4</v>
      </c>
      <c r="AD962" s="23">
        <f t="shared" si="96"/>
        <v>25000</v>
      </c>
      <c r="AE962" s="23" t="s">
        <v>6</v>
      </c>
      <c r="AF962" s="17" t="str">
        <f t="shared" si="97"/>
        <v>NO APLICA</v>
      </c>
      <c r="AG962" s="6" t="s">
        <v>400</v>
      </c>
      <c r="AH962" s="39"/>
      <c r="AI962" s="22" t="s">
        <v>3459</v>
      </c>
      <c r="AJ962" s="176"/>
    </row>
    <row r="963" spans="1:36" ht="15.45" customHeight="1">
      <c r="A963" s="170">
        <v>57209</v>
      </c>
      <c r="B963" s="4" t="s">
        <v>4841</v>
      </c>
      <c r="C963" s="2"/>
      <c r="D963" s="7" t="s">
        <v>4842</v>
      </c>
      <c r="E963" s="2" t="s">
        <v>2292</v>
      </c>
      <c r="F963" s="2" t="s">
        <v>2293</v>
      </c>
      <c r="G963" s="2">
        <v>959884012</v>
      </c>
      <c r="H963" s="18">
        <v>45638</v>
      </c>
      <c r="I963" s="63">
        <v>0.86736111111111114</v>
      </c>
      <c r="J963" s="6" t="s">
        <v>373</v>
      </c>
      <c r="K963" s="39">
        <v>1</v>
      </c>
      <c r="L963" s="6" t="s">
        <v>3399</v>
      </c>
      <c r="M963" s="6" t="s">
        <v>6</v>
      </c>
      <c r="N963" s="6" t="b">
        <f t="shared" si="99"/>
        <v>0</v>
      </c>
      <c r="O963" s="2" t="s">
        <v>4843</v>
      </c>
      <c r="P963" s="2" t="s">
        <v>487</v>
      </c>
      <c r="Q963" s="6" t="s">
        <v>6</v>
      </c>
      <c r="R963" s="2" t="s">
        <v>488</v>
      </c>
      <c r="S963" s="16">
        <f t="shared" si="98"/>
        <v>18000</v>
      </c>
      <c r="T963" s="6" t="s">
        <v>400</v>
      </c>
      <c r="U963" s="6" t="s">
        <v>528</v>
      </c>
      <c r="V963" s="2" t="s">
        <v>490</v>
      </c>
      <c r="W963" s="62">
        <v>45638</v>
      </c>
      <c r="X963" s="78">
        <v>0.88472222222222219</v>
      </c>
      <c r="Y963" s="6" t="s">
        <v>4711</v>
      </c>
      <c r="Z963" s="6" t="s">
        <v>4712</v>
      </c>
      <c r="AA963" s="6" t="s">
        <v>4713</v>
      </c>
      <c r="AB963" s="6" t="s">
        <v>1355</v>
      </c>
      <c r="AC963" s="5">
        <f t="shared" si="95"/>
        <v>1</v>
      </c>
      <c r="AD963" s="17">
        <f t="shared" si="96"/>
        <v>18000</v>
      </c>
      <c r="AE963" s="6" t="s">
        <v>6</v>
      </c>
      <c r="AF963" s="17" t="str">
        <f t="shared" si="97"/>
        <v>NO APLICA</v>
      </c>
      <c r="AG963" s="2" t="s">
        <v>1874</v>
      </c>
      <c r="AH963" s="39" t="s">
        <v>4844</v>
      </c>
      <c r="AI963" s="72" t="s">
        <v>499</v>
      </c>
      <c r="AJ963" s="176"/>
    </row>
    <row r="964" spans="1:36" ht="15.45" customHeight="1">
      <c r="A964" s="170">
        <v>57210</v>
      </c>
      <c r="B964" s="7" t="s">
        <v>269</v>
      </c>
      <c r="C964" s="4" t="s">
        <v>270</v>
      </c>
      <c r="D964" s="24" t="s">
        <v>1915</v>
      </c>
      <c r="E964" s="25" t="s">
        <v>1916</v>
      </c>
      <c r="F964" s="24" t="s">
        <v>1917</v>
      </c>
      <c r="G964" s="24">
        <v>922001083</v>
      </c>
      <c r="H964" s="18">
        <v>45638</v>
      </c>
      <c r="I964" s="63">
        <v>0.89097222222222228</v>
      </c>
      <c r="J964" s="6" t="s">
        <v>373</v>
      </c>
      <c r="K964" s="39">
        <v>1</v>
      </c>
      <c r="L964" s="6" t="s">
        <v>398</v>
      </c>
      <c r="M964" s="6" t="s">
        <v>6</v>
      </c>
      <c r="N964" s="6" t="b">
        <f t="shared" si="99"/>
        <v>0</v>
      </c>
      <c r="O964" s="2" t="s">
        <v>4845</v>
      </c>
      <c r="P964" s="2">
        <v>24802009</v>
      </c>
      <c r="Q964" s="6" t="s">
        <v>6</v>
      </c>
      <c r="R964" s="2" t="s">
        <v>4846</v>
      </c>
      <c r="S964" s="16">
        <f t="shared" si="98"/>
        <v>25000</v>
      </c>
      <c r="T964" s="6" t="s">
        <v>400</v>
      </c>
      <c r="U964" s="6" t="s">
        <v>2005</v>
      </c>
      <c r="V964" s="6" t="s">
        <v>4847</v>
      </c>
      <c r="W964" s="62">
        <v>45639</v>
      </c>
      <c r="X964" s="78">
        <v>0.5</v>
      </c>
      <c r="Y964" s="6" t="s">
        <v>4848</v>
      </c>
      <c r="Z964" s="6" t="s">
        <v>3373</v>
      </c>
      <c r="AA964" s="6" t="s">
        <v>3374</v>
      </c>
      <c r="AB964" s="6">
        <v>923971650</v>
      </c>
      <c r="AC964" s="5">
        <f t="shared" si="95"/>
        <v>2</v>
      </c>
      <c r="AD964" s="17">
        <f t="shared" si="96"/>
        <v>25000</v>
      </c>
      <c r="AE964" s="6" t="s">
        <v>6</v>
      </c>
      <c r="AF964" s="17" t="str">
        <f t="shared" si="97"/>
        <v>NO APLICA</v>
      </c>
      <c r="AG964" s="2" t="s">
        <v>400</v>
      </c>
      <c r="AH964" s="39"/>
      <c r="AI964" s="22" t="s">
        <v>1359</v>
      </c>
      <c r="AJ964" s="176"/>
    </row>
    <row r="965" spans="1:36" ht="15.45" customHeight="1">
      <c r="A965" s="170">
        <v>57211</v>
      </c>
      <c r="B965" s="7" t="s">
        <v>269</v>
      </c>
      <c r="C965" s="4" t="s">
        <v>270</v>
      </c>
      <c r="D965" s="24" t="s">
        <v>3367</v>
      </c>
      <c r="E965" s="25" t="s">
        <v>3368</v>
      </c>
      <c r="F965" s="24" t="s">
        <v>3369</v>
      </c>
      <c r="G965" s="24">
        <v>937300568</v>
      </c>
      <c r="H965" s="18">
        <v>45638</v>
      </c>
      <c r="I965" s="63">
        <v>0.89375000000000004</v>
      </c>
      <c r="J965" s="6" t="s">
        <v>373</v>
      </c>
      <c r="K965" s="39">
        <v>1</v>
      </c>
      <c r="L965" s="6" t="s">
        <v>398</v>
      </c>
      <c r="M965" s="6" t="s">
        <v>6</v>
      </c>
      <c r="N965" s="6" t="b">
        <f t="shared" si="99"/>
        <v>0</v>
      </c>
      <c r="O965" s="2" t="s">
        <v>4849</v>
      </c>
      <c r="P965" s="2">
        <v>24802007</v>
      </c>
      <c r="Q965" s="6" t="s">
        <v>6</v>
      </c>
      <c r="R965" s="2" t="s">
        <v>4850</v>
      </c>
      <c r="S965" s="16">
        <f t="shared" si="98"/>
        <v>25000</v>
      </c>
      <c r="T965" s="6" t="s">
        <v>400</v>
      </c>
      <c r="U965" s="6" t="s">
        <v>2005</v>
      </c>
      <c r="V965" s="6" t="s">
        <v>4851</v>
      </c>
      <c r="W965" s="62">
        <v>45639</v>
      </c>
      <c r="X965" s="78">
        <v>0.50138888888888888</v>
      </c>
      <c r="Y965" s="6" t="s">
        <v>4852</v>
      </c>
      <c r="Z965" s="6" t="s">
        <v>3334</v>
      </c>
      <c r="AA965" s="6" t="s">
        <v>3335</v>
      </c>
      <c r="AB965" s="6">
        <v>930695691</v>
      </c>
      <c r="AC965" s="5">
        <f t="shared" si="95"/>
        <v>2</v>
      </c>
      <c r="AD965" s="17">
        <f t="shared" si="96"/>
        <v>25000</v>
      </c>
      <c r="AE965" s="6" t="s">
        <v>6</v>
      </c>
      <c r="AF965" s="17" t="str">
        <f t="shared" si="97"/>
        <v>NO APLICA</v>
      </c>
      <c r="AG965" s="2" t="s">
        <v>400</v>
      </c>
      <c r="AH965" s="39"/>
      <c r="AI965" s="22" t="s">
        <v>1359</v>
      </c>
      <c r="AJ965" s="176"/>
    </row>
    <row r="966" spans="1:36" ht="15.45" customHeight="1">
      <c r="A966" s="170">
        <v>57212</v>
      </c>
      <c r="B966" s="7" t="s">
        <v>339</v>
      </c>
      <c r="C966" s="4" t="s">
        <v>340</v>
      </c>
      <c r="D966" s="39" t="s">
        <v>1031</v>
      </c>
      <c r="E966" s="25" t="s">
        <v>1032</v>
      </c>
      <c r="F966" s="24" t="s">
        <v>1033</v>
      </c>
      <c r="G966" s="24">
        <v>943592739</v>
      </c>
      <c r="H966" s="18">
        <v>45638</v>
      </c>
      <c r="I966" s="63">
        <v>0.90208333333333335</v>
      </c>
      <c r="J966" s="6" t="s">
        <v>373</v>
      </c>
      <c r="K966" s="39">
        <v>1</v>
      </c>
      <c r="L966" s="6" t="s">
        <v>398</v>
      </c>
      <c r="M966" s="6" t="s">
        <v>6</v>
      </c>
      <c r="N966" s="6" t="b">
        <f t="shared" si="99"/>
        <v>0</v>
      </c>
      <c r="O966" s="2" t="s">
        <v>4853</v>
      </c>
      <c r="P966" s="2">
        <v>3278051</v>
      </c>
      <c r="Q966" s="6" t="s">
        <v>6</v>
      </c>
      <c r="R966" s="2" t="s">
        <v>4854</v>
      </c>
      <c r="S966" s="16">
        <f t="shared" si="98"/>
        <v>25000</v>
      </c>
      <c r="T966" s="6" t="s">
        <v>400</v>
      </c>
      <c r="U966" s="6" t="s">
        <v>2005</v>
      </c>
      <c r="V966" s="2" t="s">
        <v>490</v>
      </c>
      <c r="W966" s="62">
        <v>45639</v>
      </c>
      <c r="X966" s="78">
        <v>0.45763888888888887</v>
      </c>
      <c r="Y966" s="6" t="s">
        <v>2530</v>
      </c>
      <c r="Z966" s="6" t="s">
        <v>943</v>
      </c>
      <c r="AA966" s="6" t="s">
        <v>944</v>
      </c>
      <c r="AB966" s="6">
        <v>993209230</v>
      </c>
      <c r="AC966" s="5">
        <f t="shared" si="95"/>
        <v>2</v>
      </c>
      <c r="AD966" s="17">
        <f t="shared" si="96"/>
        <v>25000</v>
      </c>
      <c r="AE966" s="6" t="s">
        <v>6</v>
      </c>
      <c r="AF966" s="17" t="str">
        <f t="shared" si="97"/>
        <v>NO APLICA</v>
      </c>
      <c r="AG966" s="2" t="s">
        <v>400</v>
      </c>
      <c r="AH966" s="39"/>
      <c r="AI966" s="22" t="s">
        <v>2797</v>
      </c>
      <c r="AJ966" s="176"/>
    </row>
    <row r="967" spans="1:36" ht="15.45" customHeight="1">
      <c r="A967" s="170">
        <v>57213</v>
      </c>
      <c r="B967" s="7" t="s">
        <v>335</v>
      </c>
      <c r="C967" s="4" t="s">
        <v>336</v>
      </c>
      <c r="D967" s="24" t="s">
        <v>4855</v>
      </c>
      <c r="E967" s="25" t="s">
        <v>4856</v>
      </c>
      <c r="F967" s="24" t="s">
        <v>4857</v>
      </c>
      <c r="G967" s="24">
        <v>992651487</v>
      </c>
      <c r="H967" s="18">
        <v>45638</v>
      </c>
      <c r="I967" s="63">
        <v>0.93263888888888891</v>
      </c>
      <c r="J967" s="6" t="s">
        <v>373</v>
      </c>
      <c r="K967" s="39">
        <v>1</v>
      </c>
      <c r="L967" s="6" t="s">
        <v>3399</v>
      </c>
      <c r="M967" s="6" t="s">
        <v>6</v>
      </c>
      <c r="N967" s="6" t="b">
        <f t="shared" si="99"/>
        <v>0</v>
      </c>
      <c r="O967" s="2" t="s">
        <v>4858</v>
      </c>
      <c r="P967" s="2">
        <v>1232264</v>
      </c>
      <c r="Q967" s="6" t="s">
        <v>6</v>
      </c>
      <c r="R967" s="2" t="s">
        <v>4859</v>
      </c>
      <c r="S967" s="16">
        <f t="shared" si="98"/>
        <v>18000</v>
      </c>
      <c r="T967" s="6" t="s">
        <v>400</v>
      </c>
      <c r="U967" s="6" t="s">
        <v>528</v>
      </c>
      <c r="V967" s="2" t="s">
        <v>490</v>
      </c>
      <c r="W967" s="62">
        <v>45638</v>
      </c>
      <c r="X967" s="78">
        <v>0.93263888888888891</v>
      </c>
      <c r="Y967" s="6" t="s">
        <v>4860</v>
      </c>
      <c r="Z967" s="6" t="s">
        <v>4861</v>
      </c>
      <c r="AA967" s="6" t="s">
        <v>4862</v>
      </c>
      <c r="AB967" s="6">
        <v>982353974</v>
      </c>
      <c r="AC967" s="5">
        <f t="shared" si="95"/>
        <v>1</v>
      </c>
      <c r="AD967" s="17">
        <f t="shared" si="96"/>
        <v>18000</v>
      </c>
      <c r="AE967" s="6" t="s">
        <v>6</v>
      </c>
      <c r="AF967" s="17" t="str">
        <f t="shared" si="97"/>
        <v>NO APLICA</v>
      </c>
      <c r="AG967" s="2" t="s">
        <v>1874</v>
      </c>
      <c r="AH967" s="39" t="s">
        <v>4863</v>
      </c>
      <c r="AI967" s="22" t="s">
        <v>3558</v>
      </c>
      <c r="AJ967" s="176"/>
    </row>
    <row r="968" spans="1:36" ht="15.45" customHeight="1">
      <c r="A968" s="170">
        <v>57214</v>
      </c>
      <c r="B968" s="4" t="s">
        <v>4864</v>
      </c>
      <c r="C968" s="2"/>
      <c r="D968" s="7" t="s">
        <v>4865</v>
      </c>
      <c r="E968" s="2" t="s">
        <v>4866</v>
      </c>
      <c r="F968" s="2" t="s">
        <v>4867</v>
      </c>
      <c r="G968" s="2">
        <v>931296291</v>
      </c>
      <c r="H968" s="18">
        <v>45638</v>
      </c>
      <c r="I968" s="63">
        <v>0.93958333333333333</v>
      </c>
      <c r="J968" s="6" t="s">
        <v>371</v>
      </c>
      <c r="K968" s="39">
        <v>1</v>
      </c>
      <c r="L968" s="6" t="s">
        <v>398</v>
      </c>
      <c r="M968" s="6" t="s">
        <v>6</v>
      </c>
      <c r="N968" s="6" t="b">
        <f t="shared" si="99"/>
        <v>0</v>
      </c>
      <c r="O968" s="2" t="s">
        <v>4868</v>
      </c>
      <c r="P968" s="2" t="s">
        <v>487</v>
      </c>
      <c r="Q968" s="6" t="s">
        <v>6</v>
      </c>
      <c r="R968" s="2" t="s">
        <v>488</v>
      </c>
      <c r="S968" s="16">
        <f t="shared" si="98"/>
        <v>25000</v>
      </c>
      <c r="T968" s="6" t="s">
        <v>400</v>
      </c>
      <c r="U968" s="6" t="s">
        <v>2005</v>
      </c>
      <c r="V968" s="2" t="s">
        <v>490</v>
      </c>
      <c r="W968" s="62">
        <v>45639</v>
      </c>
      <c r="X968" s="78">
        <v>0.21527777777777779</v>
      </c>
      <c r="Y968" s="6" t="s">
        <v>4865</v>
      </c>
      <c r="Z968" s="6" t="s">
        <v>4866</v>
      </c>
      <c r="AA968" s="6" t="s">
        <v>4867</v>
      </c>
      <c r="AB968" s="6">
        <v>931296291</v>
      </c>
      <c r="AC968" s="5">
        <f t="shared" si="95"/>
        <v>2</v>
      </c>
      <c r="AD968" s="17">
        <f t="shared" si="96"/>
        <v>25000</v>
      </c>
      <c r="AE968" s="6" t="s">
        <v>6</v>
      </c>
      <c r="AF968" s="17" t="str">
        <f t="shared" si="97"/>
        <v>NO APLICA</v>
      </c>
      <c r="AG968" s="2" t="s">
        <v>1874</v>
      </c>
      <c r="AH968" s="39" t="s">
        <v>4869</v>
      </c>
      <c r="AI968" s="72" t="s">
        <v>499</v>
      </c>
      <c r="AJ968" s="176"/>
    </row>
    <row r="969" spans="1:36" ht="15.45" customHeight="1">
      <c r="A969" s="170">
        <v>57215</v>
      </c>
      <c r="B969" s="8" t="s">
        <v>380</v>
      </c>
      <c r="C969" s="5" t="s">
        <v>246</v>
      </c>
      <c r="D969" s="7" t="s">
        <v>1948</v>
      </c>
      <c r="E969" s="2" t="s">
        <v>1199</v>
      </c>
      <c r="F969" s="2" t="s">
        <v>1200</v>
      </c>
      <c r="G969" s="2">
        <v>65582257</v>
      </c>
      <c r="H969" s="18">
        <v>45639</v>
      </c>
      <c r="I969" s="63">
        <v>0.33333333333333331</v>
      </c>
      <c r="J969" s="6" t="s">
        <v>373</v>
      </c>
      <c r="K969" s="39">
        <v>1</v>
      </c>
      <c r="L969" s="6" t="s">
        <v>398</v>
      </c>
      <c r="M969" s="6" t="s">
        <v>6</v>
      </c>
      <c r="N969" s="6" t="b">
        <f t="shared" si="99"/>
        <v>0</v>
      </c>
      <c r="O969" s="2" t="s">
        <v>4870</v>
      </c>
      <c r="P969" s="2">
        <v>3227485</v>
      </c>
      <c r="Q969" s="6" t="s">
        <v>6</v>
      </c>
      <c r="R969" s="2" t="s">
        <v>4871</v>
      </c>
      <c r="S969" s="16">
        <f t="shared" si="98"/>
        <v>25000</v>
      </c>
      <c r="T969" s="6" t="s">
        <v>400</v>
      </c>
      <c r="U969" s="6" t="s">
        <v>4872</v>
      </c>
      <c r="V969" s="2" t="s">
        <v>490</v>
      </c>
      <c r="W969" s="62">
        <v>45639</v>
      </c>
      <c r="X969" s="78">
        <v>0.41111111111111109</v>
      </c>
      <c r="Y969" s="6" t="s">
        <v>1948</v>
      </c>
      <c r="Z969" s="6" t="s">
        <v>1199</v>
      </c>
      <c r="AA969" s="6" t="s">
        <v>4873</v>
      </c>
      <c r="AB969" s="6">
        <v>65582257</v>
      </c>
      <c r="AC969" s="5">
        <f t="shared" si="95"/>
        <v>1</v>
      </c>
      <c r="AD969" s="17">
        <f t="shared" si="96"/>
        <v>25000</v>
      </c>
      <c r="AE969" s="6" t="s">
        <v>6</v>
      </c>
      <c r="AF969" s="17" t="str">
        <f t="shared" si="97"/>
        <v>NO APLICA</v>
      </c>
      <c r="AG969" s="2" t="s">
        <v>400</v>
      </c>
      <c r="AH969" s="39"/>
      <c r="AI969" s="22" t="s">
        <v>983</v>
      </c>
      <c r="AJ969" s="176"/>
    </row>
    <row r="970" spans="1:36" ht="15.45" customHeight="1">
      <c r="A970" s="170">
        <v>57216</v>
      </c>
      <c r="B970" s="7" t="s">
        <v>165</v>
      </c>
      <c r="C970" s="4" t="s">
        <v>166</v>
      </c>
      <c r="D970" s="24" t="s">
        <v>1713</v>
      </c>
      <c r="E970" s="24" t="s">
        <v>1714</v>
      </c>
      <c r="F970" s="26" t="s">
        <v>1715</v>
      </c>
      <c r="G970" s="24">
        <v>953992026</v>
      </c>
      <c r="H970" s="18">
        <v>45639</v>
      </c>
      <c r="I970" s="63">
        <v>0.38611111111111113</v>
      </c>
      <c r="J970" s="6" t="s">
        <v>373</v>
      </c>
      <c r="K970" s="39">
        <v>1</v>
      </c>
      <c r="L970" s="6" t="s">
        <v>398</v>
      </c>
      <c r="M970" s="6" t="s">
        <v>6</v>
      </c>
      <c r="N970" s="6" t="b">
        <f t="shared" si="99"/>
        <v>0</v>
      </c>
      <c r="O970" s="2" t="s">
        <v>4874</v>
      </c>
      <c r="P970" s="2">
        <v>3278369</v>
      </c>
      <c r="Q970" s="6" t="s">
        <v>6</v>
      </c>
      <c r="R970" s="2" t="s">
        <v>4875</v>
      </c>
      <c r="S970" s="16">
        <f t="shared" si="98"/>
        <v>25000</v>
      </c>
      <c r="T970" s="6" t="s">
        <v>400</v>
      </c>
      <c r="U970" s="6" t="s">
        <v>1953</v>
      </c>
      <c r="V970" s="2" t="s">
        <v>2950</v>
      </c>
      <c r="W970" s="62">
        <v>45640</v>
      </c>
      <c r="X970" s="78">
        <v>10.48</v>
      </c>
      <c r="Y970" s="96" t="s">
        <v>4711</v>
      </c>
      <c r="Z970" s="95" t="s">
        <v>4712</v>
      </c>
      <c r="AA970" s="95" t="s">
        <v>4713</v>
      </c>
      <c r="AB970" s="95">
        <v>949878962</v>
      </c>
      <c r="AC970" s="5">
        <f t="shared" si="95"/>
        <v>2</v>
      </c>
      <c r="AD970" s="17">
        <f t="shared" si="96"/>
        <v>25000</v>
      </c>
      <c r="AE970" s="6" t="s">
        <v>6</v>
      </c>
      <c r="AF970" s="17" t="str">
        <f t="shared" si="97"/>
        <v>NO APLICA</v>
      </c>
      <c r="AG970" s="2" t="s">
        <v>400</v>
      </c>
      <c r="AH970" s="39"/>
      <c r="AI970" s="22" t="s">
        <v>3287</v>
      </c>
      <c r="AJ970" s="176"/>
    </row>
    <row r="971" spans="1:36" ht="15.45" customHeight="1">
      <c r="A971" s="170">
        <v>57217</v>
      </c>
      <c r="B971" s="8" t="s">
        <v>320</v>
      </c>
      <c r="C971" s="5" t="s">
        <v>321</v>
      </c>
      <c r="D971" s="39" t="s">
        <v>548</v>
      </c>
      <c r="E971" s="6">
        <v>17669495</v>
      </c>
      <c r="F971" s="6" t="s">
        <v>549</v>
      </c>
      <c r="G971" s="6">
        <v>929902825</v>
      </c>
      <c r="H971" s="18">
        <v>45639</v>
      </c>
      <c r="I971" s="63">
        <v>0.38819444444444445</v>
      </c>
      <c r="J971" s="6" t="s">
        <v>373</v>
      </c>
      <c r="K971" s="39">
        <v>1</v>
      </c>
      <c r="L971" s="6" t="s">
        <v>398</v>
      </c>
      <c r="M971" s="6" t="s">
        <v>6</v>
      </c>
      <c r="N971" s="6" t="b">
        <f t="shared" si="99"/>
        <v>0</v>
      </c>
      <c r="O971" s="2" t="s">
        <v>4876</v>
      </c>
      <c r="P971" s="2">
        <v>100817809</v>
      </c>
      <c r="Q971" s="6" t="s">
        <v>6</v>
      </c>
      <c r="R971" s="2" t="s">
        <v>4877</v>
      </c>
      <c r="S971" s="16">
        <f t="shared" si="98"/>
        <v>25000</v>
      </c>
      <c r="T971" s="6" t="s">
        <v>400</v>
      </c>
      <c r="U971" s="6" t="s">
        <v>537</v>
      </c>
      <c r="V971" s="2" t="s">
        <v>3001</v>
      </c>
      <c r="W971" s="2"/>
      <c r="X971" s="78"/>
      <c r="Y971" s="6"/>
      <c r="Z971" s="6"/>
      <c r="AA971" s="6"/>
      <c r="AB971" s="6"/>
      <c r="AC971" s="6" t="str">
        <f t="shared" si="95"/>
        <v/>
      </c>
      <c r="AD971" s="23" t="str">
        <f t="shared" si="96"/>
        <v/>
      </c>
      <c r="AE971" s="23"/>
      <c r="AF971" s="17" t="str">
        <f t="shared" si="97"/>
        <v/>
      </c>
      <c r="AG971" s="6"/>
      <c r="AH971" s="39"/>
      <c r="AI971" s="22" t="s">
        <v>558</v>
      </c>
      <c r="AJ971" s="176"/>
    </row>
    <row r="972" spans="1:36" ht="15.45" customHeight="1">
      <c r="A972" s="170">
        <v>57218</v>
      </c>
      <c r="B972" s="8" t="s">
        <v>320</v>
      </c>
      <c r="C972" s="5" t="s">
        <v>321</v>
      </c>
      <c r="D972" s="39" t="s">
        <v>3113</v>
      </c>
      <c r="E972" s="6" t="s">
        <v>636</v>
      </c>
      <c r="F972" s="6" t="s">
        <v>637</v>
      </c>
      <c r="G972" s="6">
        <v>988364635</v>
      </c>
      <c r="H972" s="18">
        <v>45639</v>
      </c>
      <c r="I972" s="63">
        <v>0.39097222222222222</v>
      </c>
      <c r="J972" s="6" t="s">
        <v>373</v>
      </c>
      <c r="K972" s="39">
        <v>1</v>
      </c>
      <c r="L972" s="6" t="s">
        <v>398</v>
      </c>
      <c r="M972" s="6" t="s">
        <v>6</v>
      </c>
      <c r="N972" s="6" t="b">
        <f t="shared" si="99"/>
        <v>0</v>
      </c>
      <c r="O972" s="2" t="s">
        <v>4878</v>
      </c>
      <c r="P972" s="2">
        <v>100817814</v>
      </c>
      <c r="Q972" s="6" t="s">
        <v>6</v>
      </c>
      <c r="R972" s="2" t="s">
        <v>4879</v>
      </c>
      <c r="S972" s="16">
        <f t="shared" si="98"/>
        <v>25000</v>
      </c>
      <c r="T972" s="6" t="s">
        <v>400</v>
      </c>
      <c r="U972" s="6" t="s">
        <v>537</v>
      </c>
      <c r="V972" s="2" t="s">
        <v>2989</v>
      </c>
      <c r="W972" s="2"/>
      <c r="X972" s="78"/>
      <c r="Y972" s="6"/>
      <c r="Z972" s="6"/>
      <c r="AA972" s="6"/>
      <c r="AB972" s="6"/>
      <c r="AC972" s="6" t="str">
        <f t="shared" si="95"/>
        <v/>
      </c>
      <c r="AD972" s="23" t="str">
        <f t="shared" si="96"/>
        <v/>
      </c>
      <c r="AE972" s="23"/>
      <c r="AF972" s="17" t="str">
        <f t="shared" si="97"/>
        <v/>
      </c>
      <c r="AG972" s="6"/>
      <c r="AH972" s="39"/>
      <c r="AI972" s="22" t="s">
        <v>558</v>
      </c>
      <c r="AJ972" s="176"/>
    </row>
    <row r="973" spans="1:36" ht="15.45" customHeight="1">
      <c r="A973" s="170">
        <v>57219</v>
      </c>
      <c r="B973" s="7" t="s">
        <v>339</v>
      </c>
      <c r="C973" s="4" t="s">
        <v>340</v>
      </c>
      <c r="D973" s="39" t="s">
        <v>2935</v>
      </c>
      <c r="E973" s="6" t="s">
        <v>1120</v>
      </c>
      <c r="F973" s="6" t="s">
        <v>1121</v>
      </c>
      <c r="G973" s="6">
        <v>991545276</v>
      </c>
      <c r="H973" s="18">
        <v>45639</v>
      </c>
      <c r="I973" s="63">
        <v>0.41666666666666669</v>
      </c>
      <c r="J973" s="6" t="s">
        <v>373</v>
      </c>
      <c r="K973" s="39">
        <v>1</v>
      </c>
      <c r="L973" s="6" t="s">
        <v>398</v>
      </c>
      <c r="M973" s="6" t="s">
        <v>6</v>
      </c>
      <c r="N973" s="6" t="b">
        <f t="shared" si="99"/>
        <v>0</v>
      </c>
      <c r="O973" s="2" t="s">
        <v>4880</v>
      </c>
      <c r="P973" s="2">
        <v>1232510</v>
      </c>
      <c r="Q973" s="6" t="s">
        <v>6</v>
      </c>
      <c r="R973" s="2" t="s">
        <v>4881</v>
      </c>
      <c r="S973" s="16">
        <f t="shared" si="98"/>
        <v>25000</v>
      </c>
      <c r="T973" s="6" t="s">
        <v>400</v>
      </c>
      <c r="U973" s="6" t="s">
        <v>537</v>
      </c>
      <c r="V973" s="2" t="s">
        <v>4882</v>
      </c>
      <c r="W973" s="2"/>
      <c r="X973" s="78"/>
      <c r="Y973" s="6"/>
      <c r="Z973" s="6"/>
      <c r="AA973" s="6"/>
      <c r="AB973" s="6"/>
      <c r="AC973" s="6" t="str">
        <f t="shared" si="95"/>
        <v/>
      </c>
      <c r="AD973" s="23" t="str">
        <f t="shared" si="96"/>
        <v/>
      </c>
      <c r="AE973" s="23"/>
      <c r="AF973" s="17" t="str">
        <f t="shared" si="97"/>
        <v/>
      </c>
      <c r="AG973" s="6"/>
      <c r="AH973" s="39"/>
      <c r="AI973" s="22" t="s">
        <v>2797</v>
      </c>
      <c r="AJ973" s="176"/>
    </row>
    <row r="974" spans="1:36" ht="15.45" customHeight="1">
      <c r="A974" s="170">
        <v>57220</v>
      </c>
      <c r="B974" s="8" t="s">
        <v>320</v>
      </c>
      <c r="C974" s="5" t="s">
        <v>321</v>
      </c>
      <c r="D974" s="7" t="s">
        <v>4883</v>
      </c>
      <c r="E974" s="2">
        <v>138798437</v>
      </c>
      <c r="F974" s="2" t="s">
        <v>675</v>
      </c>
      <c r="G974" s="2">
        <v>992654499</v>
      </c>
      <c r="H974" s="18">
        <v>45639</v>
      </c>
      <c r="I974" s="63">
        <v>0.41805555555555557</v>
      </c>
      <c r="J974" s="6" t="s">
        <v>373</v>
      </c>
      <c r="K974" s="39">
        <v>1</v>
      </c>
      <c r="L974" s="6" t="s">
        <v>398</v>
      </c>
      <c r="M974" s="6" t="s">
        <v>6</v>
      </c>
      <c r="N974" s="6" t="b">
        <f t="shared" si="99"/>
        <v>0</v>
      </c>
      <c r="O974" s="2" t="s">
        <v>4884</v>
      </c>
      <c r="P974" s="2">
        <v>100817868</v>
      </c>
      <c r="Q974" s="6" t="s">
        <v>6</v>
      </c>
      <c r="R974" s="2" t="s">
        <v>4885</v>
      </c>
      <c r="S974" s="16">
        <f t="shared" si="98"/>
        <v>25000</v>
      </c>
      <c r="T974" s="6" t="s">
        <v>400</v>
      </c>
      <c r="U974" s="6" t="s">
        <v>1972</v>
      </c>
      <c r="V974" s="2" t="s">
        <v>2800</v>
      </c>
      <c r="W974" s="62">
        <v>45639</v>
      </c>
      <c r="X974" s="78">
        <v>0.86597222222222225</v>
      </c>
      <c r="Y974" s="6" t="s">
        <v>4886</v>
      </c>
      <c r="Z974" s="6" t="s">
        <v>3137</v>
      </c>
      <c r="AA974" s="6" t="s">
        <v>3138</v>
      </c>
      <c r="AB974" s="6">
        <v>959084095</v>
      </c>
      <c r="AC974" s="5">
        <f t="shared" si="95"/>
        <v>1</v>
      </c>
      <c r="AD974" s="17">
        <f t="shared" si="96"/>
        <v>25000</v>
      </c>
      <c r="AE974" s="6" t="s">
        <v>6</v>
      </c>
      <c r="AF974" s="17" t="str">
        <f t="shared" si="97"/>
        <v>NO APLICA</v>
      </c>
      <c r="AG974" s="6" t="s">
        <v>400</v>
      </c>
      <c r="AH974" s="39"/>
      <c r="AI974" s="22" t="s">
        <v>558</v>
      </c>
      <c r="AJ974" s="176"/>
    </row>
    <row r="975" spans="1:36" ht="15.45" customHeight="1">
      <c r="A975" s="170">
        <v>57221</v>
      </c>
      <c r="B975" s="8" t="s">
        <v>320</v>
      </c>
      <c r="C975" s="5" t="s">
        <v>321</v>
      </c>
      <c r="D975" s="39" t="s">
        <v>4226</v>
      </c>
      <c r="E975" s="6" t="s">
        <v>569</v>
      </c>
      <c r="F975" s="6" t="s">
        <v>570</v>
      </c>
      <c r="G975" s="6">
        <v>947401808</v>
      </c>
      <c r="H975" s="18">
        <v>45639</v>
      </c>
      <c r="I975" s="63">
        <v>0.42152777777777778</v>
      </c>
      <c r="J975" s="6" t="s">
        <v>373</v>
      </c>
      <c r="K975" s="39">
        <v>1</v>
      </c>
      <c r="L975" s="6" t="s">
        <v>398</v>
      </c>
      <c r="M975" s="6" t="s">
        <v>6</v>
      </c>
      <c r="N975" s="6" t="b">
        <f t="shared" si="99"/>
        <v>0</v>
      </c>
      <c r="O975" s="2" t="s">
        <v>4887</v>
      </c>
      <c r="P975" s="2">
        <v>100817881</v>
      </c>
      <c r="Q975" s="6" t="s">
        <v>6</v>
      </c>
      <c r="R975" s="2" t="s">
        <v>4888</v>
      </c>
      <c r="S975" s="16">
        <f t="shared" si="98"/>
        <v>25000</v>
      </c>
      <c r="T975" s="6" t="s">
        <v>400</v>
      </c>
      <c r="U975" s="6" t="s">
        <v>537</v>
      </c>
      <c r="V975" s="2" t="s">
        <v>3987</v>
      </c>
      <c r="W975" s="2"/>
      <c r="X975" s="78"/>
      <c r="Y975" s="6"/>
      <c r="Z975" s="6"/>
      <c r="AA975" s="6"/>
      <c r="AB975" s="6"/>
      <c r="AC975" s="6" t="str">
        <f t="shared" si="95"/>
        <v/>
      </c>
      <c r="AD975" s="23" t="str">
        <f t="shared" si="96"/>
        <v/>
      </c>
      <c r="AE975" s="23"/>
      <c r="AF975" s="17" t="str">
        <f t="shared" si="97"/>
        <v/>
      </c>
      <c r="AG975" s="6"/>
      <c r="AH975" s="39"/>
      <c r="AI975" s="22" t="s">
        <v>558</v>
      </c>
      <c r="AJ975" s="176"/>
    </row>
    <row r="976" spans="1:36" ht="15.45" customHeight="1">
      <c r="A976" s="170">
        <v>57222</v>
      </c>
      <c r="B976" s="7" t="s">
        <v>339</v>
      </c>
      <c r="C976" s="4" t="s">
        <v>340</v>
      </c>
      <c r="D976" s="39" t="s">
        <v>1031</v>
      </c>
      <c r="E976" s="25" t="s">
        <v>1032</v>
      </c>
      <c r="F976" s="24" t="s">
        <v>1033</v>
      </c>
      <c r="G976" s="24">
        <v>943592739</v>
      </c>
      <c r="H976" s="18">
        <v>45639</v>
      </c>
      <c r="I976" s="63">
        <v>0.43402777777777779</v>
      </c>
      <c r="J976" s="6" t="s">
        <v>373</v>
      </c>
      <c r="K976" s="39">
        <v>1</v>
      </c>
      <c r="L976" s="6" t="s">
        <v>398</v>
      </c>
      <c r="M976" s="6" t="s">
        <v>6</v>
      </c>
      <c r="N976" s="6" t="b">
        <f t="shared" si="99"/>
        <v>0</v>
      </c>
      <c r="O976" s="2" t="s">
        <v>4889</v>
      </c>
      <c r="P976" s="2">
        <v>1232489</v>
      </c>
      <c r="Q976" s="6" t="s">
        <v>6</v>
      </c>
      <c r="R976" s="2" t="s">
        <v>4890</v>
      </c>
      <c r="S976" s="16">
        <f t="shared" si="98"/>
        <v>25000</v>
      </c>
      <c r="T976" s="6" t="s">
        <v>400</v>
      </c>
      <c r="U976" s="6" t="s">
        <v>537</v>
      </c>
      <c r="V976" s="2" t="s">
        <v>2881</v>
      </c>
      <c r="W976" s="2"/>
      <c r="X976" s="78"/>
      <c r="Y976" s="6"/>
      <c r="Z976" s="6"/>
      <c r="AA976" s="6"/>
      <c r="AB976" s="6"/>
      <c r="AC976" s="6" t="str">
        <f t="shared" si="95"/>
        <v/>
      </c>
      <c r="AD976" s="23" t="str">
        <f t="shared" si="96"/>
        <v/>
      </c>
      <c r="AE976" s="23"/>
      <c r="AF976" s="17" t="str">
        <f t="shared" si="97"/>
        <v/>
      </c>
      <c r="AG976" s="6"/>
      <c r="AH976" s="7"/>
      <c r="AI976" s="22" t="s">
        <v>2797</v>
      </c>
      <c r="AJ976" s="176"/>
    </row>
    <row r="977" spans="1:36" ht="15.45" customHeight="1">
      <c r="A977" s="170">
        <v>57223</v>
      </c>
      <c r="B977" s="8" t="s">
        <v>320</v>
      </c>
      <c r="C977" s="5" t="s">
        <v>321</v>
      </c>
      <c r="D977" s="39" t="s">
        <v>548</v>
      </c>
      <c r="E977" s="6">
        <v>17669495</v>
      </c>
      <c r="F977" s="6" t="s">
        <v>549</v>
      </c>
      <c r="G977" s="6">
        <v>929902825</v>
      </c>
      <c r="H977" s="18">
        <v>45639</v>
      </c>
      <c r="I977" s="63">
        <v>0.4597222222222222</v>
      </c>
      <c r="J977" s="6" t="s">
        <v>373</v>
      </c>
      <c r="K977" s="39">
        <v>1</v>
      </c>
      <c r="L977" s="6" t="s">
        <v>398</v>
      </c>
      <c r="M977" s="6" t="s">
        <v>6</v>
      </c>
      <c r="N977" s="6" t="b">
        <f t="shared" si="99"/>
        <v>0</v>
      </c>
      <c r="O977" s="2" t="s">
        <v>4891</v>
      </c>
      <c r="P977" s="2">
        <v>3278634</v>
      </c>
      <c r="Q977" s="6" t="s">
        <v>9</v>
      </c>
      <c r="R977" s="2" t="s">
        <v>4892</v>
      </c>
      <c r="S977" s="16">
        <f t="shared" si="98"/>
        <v>25000</v>
      </c>
      <c r="T977" s="6" t="s">
        <v>400</v>
      </c>
      <c r="U977" s="6" t="s">
        <v>3016</v>
      </c>
      <c r="V977" s="2" t="s">
        <v>3682</v>
      </c>
      <c r="W977" s="62">
        <v>45639</v>
      </c>
      <c r="X977" s="78">
        <v>0.86319444444444449</v>
      </c>
      <c r="Y977" s="6" t="s">
        <v>3079</v>
      </c>
      <c r="Z977" s="6" t="s">
        <v>3080</v>
      </c>
      <c r="AA977" s="6" t="s">
        <v>3081</v>
      </c>
      <c r="AB977" s="6">
        <v>989710493</v>
      </c>
      <c r="AC977" s="5">
        <f>IF(AND(W977&lt;&gt;"",H977&lt;&gt;"",ISNUMBER(W977-H977)),W977-H977+1,"")</f>
        <v>1</v>
      </c>
      <c r="AD977" s="17">
        <f>IF(AC977&lt;=0, "ERROR EN DÍA DE SALIDA",
    IF(AC977="", "",
        IF(OR(J977="1X40 RF VACIO", J977="1X40 DRY VACIO"),
            IF(L977="CUSTODIA",
                IF(AC977&lt;=5, 25000,
                    IF(AC977&gt;5, IF(AC977&lt;=8, 25000 + 2000*(AC977 - 5), 31000 + 5000*(AC977-8)), "")
                ),
                IF(OR(L977="TRASPASO",L977="MOVIMIENTO"), 18000, "")
            ),
            IF(OR(J977="1X20 RF VACIO", J977="1X20 DRY VACIO", J977="ISOTANK"),
                IF(L977="CUSTODIA",
                    IF(AC977&lt;=5, 18000,
                        IF(AC977&gt;5, IF(AC977&lt;=8, 18000 + 2000*(AC977 - 5), 24000 + 5000*(AC977-8)), "")
                    ),
                    IF(OR(L977="TRASPASO",L977="MOVIMIENTO"), 15000, "Error en tipo de acción")
                ),
                IF(AND(OR(J977="PALLET", J977="CAJON"), L977="CUSTODIA", AC977&lt;=5),
                    IF(M977="SI (XL)", 7000*K977,
                        IF(M977="SI (XXL)", 9000*K977, 5000*K977)
                    ),
                    IF(AND(OR(J977="PALLET", J977="CAJON"), L977="CUSTODIA", AC977&gt;5),
                        IF(M977="SI (XL)", (7000 + 1000*(AC977 - 5))*K977,
                            IF(M977="SI (XXL)", (9000 + 1000*(AC977 - 5))*K977, (5000 + 1000*(AC977 - 5))*K977)
                        ),
                        IF(AND(OR(J977="PALLET", J977="CAJON"),OR(L977="TRASPASO",L977="MOVIMIENTO")),
                            IF(M977="SI (XL)", 5000*K977,
                                IF(M977="SI (XXL)", 7000*K977, 3500*K977)
                            ),
                            ""
                        )
                    )
                )
            )
        )
    )
)</f>
        <v>25000</v>
      </c>
      <c r="AE977" s="6" t="s">
        <v>6</v>
      </c>
      <c r="AF977" s="17" t="str">
        <f>IFERROR(IF(AD977="","",IF(AE977="NO","NO APLICA",IF(AE977="SI",AD977*1.19,""))), "")</f>
        <v>NO APLICA</v>
      </c>
      <c r="AG977" s="6" t="s">
        <v>400</v>
      </c>
      <c r="AH977" s="7"/>
      <c r="AI977" s="22" t="s">
        <v>558</v>
      </c>
      <c r="AJ977" s="176"/>
    </row>
    <row r="978" spans="1:36" ht="15.45" customHeight="1">
      <c r="A978" s="170">
        <v>57224</v>
      </c>
      <c r="B978" s="7" t="s">
        <v>339</v>
      </c>
      <c r="C978" s="4" t="s">
        <v>340</v>
      </c>
      <c r="D978" s="39" t="s">
        <v>2935</v>
      </c>
      <c r="E978" s="6" t="s">
        <v>1120</v>
      </c>
      <c r="F978" s="6" t="s">
        <v>1121</v>
      </c>
      <c r="G978" s="6">
        <v>991545276</v>
      </c>
      <c r="H978" s="18">
        <v>45639</v>
      </c>
      <c r="I978" s="63">
        <v>0.46111111111111114</v>
      </c>
      <c r="J978" s="6" t="s">
        <v>373</v>
      </c>
      <c r="K978" s="39">
        <v>1</v>
      </c>
      <c r="L978" s="6" t="s">
        <v>398</v>
      </c>
      <c r="M978" s="6" t="s">
        <v>6</v>
      </c>
      <c r="N978" s="6" t="b">
        <f t="shared" si="99"/>
        <v>0</v>
      </c>
      <c r="O978" s="2" t="s">
        <v>4893</v>
      </c>
      <c r="P978" s="2">
        <v>1232595</v>
      </c>
      <c r="Q978" s="6" t="s">
        <v>6</v>
      </c>
      <c r="R978" s="2" t="s">
        <v>4894</v>
      </c>
      <c r="S978" s="16">
        <f t="shared" si="98"/>
        <v>25000</v>
      </c>
      <c r="T978" s="6" t="s">
        <v>400</v>
      </c>
      <c r="U978" s="6" t="s">
        <v>537</v>
      </c>
      <c r="V978" s="2" t="s">
        <v>2881</v>
      </c>
      <c r="W978" s="2"/>
      <c r="X978" s="78"/>
      <c r="Y978" s="6"/>
      <c r="Z978" s="6"/>
      <c r="AA978" s="6"/>
      <c r="AB978" s="6"/>
      <c r="AC978" s="6" t="str">
        <f t="shared" ref="AC978" si="100">IF(AND(W978&lt;&gt;"",H978&lt;&gt;"",ISNUMBER(W978-H978)),W978-H978+1,"")</f>
        <v/>
      </c>
      <c r="AD978" s="23" t="str">
        <f t="shared" ref="AD978" si="101">IF(AC978&lt;=0, "ERROR EN DÍA DE SALIDA",
    IF(AC978="", "",
        IF(OR(J978="1X40 RF VACIO", J978="1X40 DRY VACIO"),
            IF(L978="CUSTODIA",
                IF(AC978&lt;=5, 25000,
                    IF(AC978&gt;5, IF(AC978&lt;=8, 25000 + 2000*(AC978 - 5), 31000 + 5000*(AC978-8)), "")
                ),
                IF(OR(L978="TRASPASO",L978="MOVIMIENTO"), 18000, "")
            ),
            IF(OR(J978="1X20 RF VACIO", J978="1X20 DRY VACIO", J978="ISOTANK"),
                IF(L978="CUSTODIA",
                    IF(AC978&lt;=5, 18000,
                        IF(AC978&gt;5, IF(AC978&lt;=8, 18000 + 2000*(AC978 - 5), 24000 + 5000*(AC978-8)), "")
                    ),
                    IF(OR(L978="TRASPASO",L978="MOVIMIENTO"), 15000, "Error en tipo de acción")
                ),
                IF(AND(OR(J978="PALLET", J978="CAJON"), L978="CUSTODIA", AC978&lt;=5),
                    IF(M978="SI (XL)", 7000*K978,
                        IF(M978="SI (XXL)", 9000*K978, 5000*K978)
                    ),
                    IF(AND(OR(J978="PALLET", J978="CAJON"), L978="CUSTODIA", AC978&gt;5),
                        IF(M978="SI (XL)", (7000 + 1000*(AC978 - 5))*K978,
                            IF(M978="SI (XXL)", (9000 + 1000*(AC978 - 5))*K978, (5000 + 1000*(AC978 - 5))*K978)
                        ),
                        IF(AND(OR(J978="PALLET", J978="CAJON"),OR(L978="TRASPASO",L978="MOVIMIENTO")),
                            IF(M978="SI (XL)", 5000*K978,
                                IF(M978="SI (XXL)", 7000*K978, 3500*K978)
                            ),
                            ""
                        )
                    )
                )
            )
        )
    )
)</f>
        <v/>
      </c>
      <c r="AE978" s="23"/>
      <c r="AF978" s="17" t="str">
        <f t="shared" ref="AF978" si="102">IFERROR(IF(AD978="","",IF(AE978="NO","NO APLICA",IF(AE978="SI",AD978*1.19,""))), "")</f>
        <v/>
      </c>
      <c r="AG978" s="6"/>
      <c r="AH978" s="7"/>
      <c r="AI978" s="22" t="s">
        <v>2797</v>
      </c>
      <c r="AJ978" s="176"/>
    </row>
    <row r="979" spans="1:36" ht="15.45" customHeight="1">
      <c r="A979" s="170">
        <v>57225</v>
      </c>
      <c r="B979" s="8" t="s">
        <v>380</v>
      </c>
      <c r="C979" s="5" t="s">
        <v>246</v>
      </c>
      <c r="D979" s="39" t="s">
        <v>4895</v>
      </c>
      <c r="E979" s="6" t="s">
        <v>4896</v>
      </c>
      <c r="F979" s="6" t="s">
        <v>1004</v>
      </c>
      <c r="G979" s="6">
        <v>993315189</v>
      </c>
      <c r="H979" s="18">
        <v>45639</v>
      </c>
      <c r="I979" s="98">
        <v>0.48333333333333334</v>
      </c>
      <c r="J979" s="6" t="s">
        <v>373</v>
      </c>
      <c r="K979" s="39">
        <v>1</v>
      </c>
      <c r="L979" s="6" t="s">
        <v>398</v>
      </c>
      <c r="M979" s="6" t="s">
        <v>6</v>
      </c>
      <c r="N979" s="6" t="b">
        <f t="shared" si="99"/>
        <v>0</v>
      </c>
      <c r="O979" s="65" t="s">
        <v>4897</v>
      </c>
      <c r="P979" s="66">
        <v>24802351</v>
      </c>
      <c r="Q979" s="6" t="s">
        <v>6</v>
      </c>
      <c r="R979" s="66" t="s">
        <v>4898</v>
      </c>
      <c r="S979" s="16">
        <f t="shared" si="98"/>
        <v>25000</v>
      </c>
      <c r="T979" s="6" t="s">
        <v>400</v>
      </c>
      <c r="U979" s="6" t="s">
        <v>1953</v>
      </c>
      <c r="V979" s="66" t="s">
        <v>2863</v>
      </c>
      <c r="W979" s="99">
        <v>45640</v>
      </c>
      <c r="X979" s="78">
        <v>0.50694444444444442</v>
      </c>
      <c r="Y979" s="162" t="s">
        <v>1008</v>
      </c>
      <c r="Z979" s="163" t="s">
        <v>1009</v>
      </c>
      <c r="AA979" s="162" t="s">
        <v>1010</v>
      </c>
      <c r="AB979" s="162">
        <v>991915508</v>
      </c>
      <c r="AC979" s="5">
        <v>1</v>
      </c>
      <c r="AD979" s="17">
        <f>IF(AC979&lt;=0, "ERROR EN DÍA DE SALIDA",
    IF(AC979="", "",
        IF(OR(J979="1X40 RF VACIO", J979="1X40 DRY VACIO"),
            IF(L979="CUSTODIA",
                IF(AC979&lt;=5, 25000,
                    IF(AC979&gt;5, IF(AC979&lt;=8, 25000 + 2000*(AC979 - 5), 31000 + 5000*(AC979-8)), "")
                ),
                IF(OR(L979="TRASPASO",L979="MOVIMIENTO"), 18000, "")
            ),
            IF(OR(J979="1X20 RF VACIO", J979="1X20 DRY VACIO", J979="ISOTANK"),
                IF(L979="CUSTODIA",
                    IF(AC979&lt;=5, 18000,
                        IF(AC979&gt;5, IF(AC979&lt;=8, 18000 + 2000*(AC979 - 5), 24000 + 5000*(AC979-8)), "")
                    ),
                    IF(OR(L979="TRASPASO",L979="MOVIMIENTO"), 15000, "Error en tipo de acción")
                ),
                IF(AND(OR(J979="PALLET", J979="CAJON"), L979="CUSTODIA", AC979&lt;=5),
                    IF(M979="SI (XL)", 7000*K979,
                        IF(M979="SI (XXL)", 9000*K979, 5000*K979)
                    ),
                    IF(AND(OR(J979="PALLET", J979="CAJON"), L979="CUSTODIA", AC979&gt;5),
                        IF(M979="SI (XL)", (7000 + 1000*(AC979 - 5))*K979,
                            IF(M979="SI (XXL)", (9000 + 1000*(AC979 - 5))*K979, (5000 + 1000*(AC979 - 5))*K979)
                        ),
                        IF(AND(OR(J979="PALLET", J979="CAJON"),OR(L979="TRASPASO",L979="MOVIMIENTO")),
                            IF(M979="SI (XL)", 5000*K979,
                                IF(M979="SI (XXL)", 7000*K979, 3500*K979)
                            ),
                            ""
                        )
                    )
                )
            )
        )
    )
)</f>
        <v>25000</v>
      </c>
      <c r="AE979" s="66" t="s">
        <v>6</v>
      </c>
      <c r="AF979" s="17" t="str">
        <f>IFERROR(IF(AD979="","",IF(AE979="NO","NO APLICA",IF(AE979="SI",AD979*1.19,""))), "")</f>
        <v>NO APLICA</v>
      </c>
      <c r="AG979" s="6" t="s">
        <v>400</v>
      </c>
      <c r="AH979" s="38"/>
      <c r="AI979" s="22" t="s">
        <v>983</v>
      </c>
      <c r="AJ979" s="176"/>
    </row>
    <row r="980" spans="1:36" ht="15.45" customHeight="1">
      <c r="A980" s="170">
        <v>57226</v>
      </c>
      <c r="B980" s="8" t="s">
        <v>320</v>
      </c>
      <c r="C980" s="5" t="s">
        <v>321</v>
      </c>
      <c r="D980" s="24" t="s">
        <v>616</v>
      </c>
      <c r="E980" s="25" t="s">
        <v>617</v>
      </c>
      <c r="F980" s="24" t="s">
        <v>618</v>
      </c>
      <c r="G980" s="24">
        <v>951155582</v>
      </c>
      <c r="H980" s="18">
        <v>45639</v>
      </c>
      <c r="I980" s="63">
        <v>0.46875</v>
      </c>
      <c r="J980" s="6" t="s">
        <v>373</v>
      </c>
      <c r="K980" s="39">
        <v>1</v>
      </c>
      <c r="L980" s="6" t="s">
        <v>398</v>
      </c>
      <c r="M980" s="6" t="s">
        <v>6</v>
      </c>
      <c r="N980" s="6" t="b">
        <f t="shared" si="99"/>
        <v>0</v>
      </c>
      <c r="O980" s="2" t="s">
        <v>4899</v>
      </c>
      <c r="P980" s="2">
        <v>3278849</v>
      </c>
      <c r="Q980" s="6" t="s">
        <v>6</v>
      </c>
      <c r="R980" s="2" t="s">
        <v>4900</v>
      </c>
      <c r="S980" s="16">
        <f t="shared" si="98"/>
        <v>25000</v>
      </c>
      <c r="T980" s="6" t="s">
        <v>400</v>
      </c>
      <c r="U980" s="6" t="s">
        <v>3016</v>
      </c>
      <c r="V980" s="2" t="s">
        <v>3987</v>
      </c>
      <c r="W980" s="62">
        <v>45643</v>
      </c>
      <c r="X980" s="97">
        <v>0.77916666666666667</v>
      </c>
      <c r="Y980" s="122" t="s">
        <v>1207</v>
      </c>
      <c r="Z980" s="122" t="s">
        <v>4901</v>
      </c>
      <c r="AA980" s="122" t="s">
        <v>1209</v>
      </c>
      <c r="AB980" s="122">
        <v>944259293</v>
      </c>
      <c r="AC980" s="107">
        <f t="shared" ref="AC980" si="103">IF(AND(W980&lt;&gt;"",H980&lt;&gt;"",ISNUMBER(W980-H980)),W980-H980+1,"")</f>
        <v>5</v>
      </c>
      <c r="AD980" s="23">
        <f t="shared" ref="AD980" si="104">IF(AC980&lt;=0, "ERROR EN DÍA DE SALIDA",
    IF(AC980="", "",
        IF(OR(J980="1X40 RF VACIO", J980="1X40 DRY VACIO"),
            IF(L980="CUSTODIA",
                IF(AC980&lt;=5, 25000,
                    IF(AC980&gt;5, IF(AC980&lt;=8, 25000 + 2000*(AC980 - 5), 31000 + 5000*(AC980-8)), "")
                ),
                IF(OR(L980="TRASPASO",L980="MOVIMIENTO"), 18000, "")
            ),
            IF(OR(J980="1X20 RF VACIO", J980="1X20 DRY VACIO", J980="ISOTANK"),
                IF(L980="CUSTODIA",
                    IF(AC980&lt;=5, 18000,
                        IF(AC980&gt;5, IF(AC980&lt;=8, 18000 + 2000*(AC980 - 5), 24000 + 5000*(AC980-8)), "")
                    ),
                    IF(OR(L980="TRASPASO",L980="MOVIMIENTO"), 15000, "Error en tipo de acción")
                ),
                IF(AND(OR(J980="PALLET", J980="CAJON"), L980="CUSTODIA", AC980&lt;=5),
                    IF(M980="SI (XL)", 7000*K980,
                        IF(M980="SI (XXL)", 9000*K980, 5000*K980)
                    ),
                    IF(AND(OR(J980="PALLET", J980="CAJON"), L980="CUSTODIA", AC980&gt;5),
                        IF(M980="SI (XL)", (7000 + 1000*(AC980 - 5))*K980,
                            IF(M980="SI (XXL)", (9000 + 1000*(AC980 - 5))*K980, (5000 + 1000*(AC980 - 5))*K980)
                        ),
                        IF(AND(OR(J980="PALLET", J980="CAJON"),OR(L980="TRASPASO",L980="MOVIMIENTO")),
                            IF(M980="SI (XL)", 5000*K980,
                                IF(M980="SI (XXL)", 7000*K980, 3500*K980)
                            ),
                            ""
                        )
                    )
                )
            )
        )
    )
)</f>
        <v>25000</v>
      </c>
      <c r="AE980" s="23" t="s">
        <v>6</v>
      </c>
      <c r="AF980" s="17" t="str">
        <f t="shared" ref="AF980" si="105">IFERROR(IF(AD980="","",IF(AE980="NO","NO APLICA",IF(AE980="SI",AD980*1.19,""))), "")</f>
        <v>NO APLICA</v>
      </c>
      <c r="AG980" s="6" t="s">
        <v>400</v>
      </c>
      <c r="AH980" s="7"/>
      <c r="AI980" s="22" t="s">
        <v>558</v>
      </c>
      <c r="AJ980" s="176"/>
    </row>
    <row r="981" spans="1:36" ht="15.45" customHeight="1">
      <c r="A981" s="170">
        <v>57227</v>
      </c>
      <c r="B981" s="8" t="s">
        <v>320</v>
      </c>
      <c r="C981" s="5" t="s">
        <v>321</v>
      </c>
      <c r="D981" s="39" t="s">
        <v>3113</v>
      </c>
      <c r="E981" s="6" t="s">
        <v>636</v>
      </c>
      <c r="F981" s="6" t="s">
        <v>637</v>
      </c>
      <c r="G981" s="6">
        <v>988364635</v>
      </c>
      <c r="H981" s="18">
        <v>45639</v>
      </c>
      <c r="I981" s="63">
        <v>0.52013888888888893</v>
      </c>
      <c r="J981" s="6" t="s">
        <v>373</v>
      </c>
      <c r="K981" s="39">
        <v>1</v>
      </c>
      <c r="L981" s="6" t="s">
        <v>398</v>
      </c>
      <c r="M981" s="6" t="s">
        <v>6</v>
      </c>
      <c r="N981" s="6" t="b">
        <f t="shared" si="99"/>
        <v>0</v>
      </c>
      <c r="O981" s="2" t="s">
        <v>4902</v>
      </c>
      <c r="P981" s="2">
        <v>3278888</v>
      </c>
      <c r="Q981" s="6" t="s">
        <v>6</v>
      </c>
      <c r="R981" s="2" t="s">
        <v>4903</v>
      </c>
      <c r="S981" s="16">
        <f t="shared" si="98"/>
        <v>25000</v>
      </c>
      <c r="T981" s="6" t="s">
        <v>400</v>
      </c>
      <c r="U981" s="6" t="s">
        <v>3016</v>
      </c>
      <c r="V981" s="2" t="s">
        <v>2800</v>
      </c>
      <c r="W981" s="62">
        <v>45639</v>
      </c>
      <c r="X981" s="78">
        <v>0.77638888888888891</v>
      </c>
      <c r="Y981" s="84" t="s">
        <v>1957</v>
      </c>
      <c r="Z981" s="83" t="s">
        <v>1958</v>
      </c>
      <c r="AA981" s="83" t="s">
        <v>1959</v>
      </c>
      <c r="AB981" s="83">
        <v>964882975</v>
      </c>
      <c r="AC981" s="5">
        <f>IF(AND(W981&lt;&gt;"",H981&lt;&gt;"",ISNUMBER(W981-H981)),W981-H981+1,"")</f>
        <v>1</v>
      </c>
      <c r="AD981" s="17">
        <f>IF(AC981&lt;=0, "ERROR EN DÍA DE SALIDA",
    IF(AC981="", "",
        IF(OR(J981="1X40 RF VACIO", J981="1X40 DRY VACIO"),
            IF(L981="CUSTODIA",
                IF(AC981&lt;=5, 25000,
                    IF(AC981&gt;5, IF(AC981&lt;=8, 25000 + 2000*(AC981 - 5), 31000 + 5000*(AC981-8)), "")
                ),
                IF(OR(L981="TRASPASO",L981="MOVIMIENTO"), 18000, "")
            ),
            IF(OR(J981="1X20 RF VACIO", J981="1X20 DRY VACIO", J981="ISOTANK"),
                IF(L981="CUSTODIA",
                    IF(AC981&lt;=5, 18000,
                        IF(AC981&gt;5, IF(AC981&lt;=8, 18000 + 2000*(AC981 - 5), 24000 + 5000*(AC981-8)), "")
                    ),
                    IF(OR(L981="TRASPASO",L981="MOVIMIENTO"), 15000, "Error en tipo de acción")
                ),
                IF(AND(OR(J981="PALLET", J981="CAJON"), L981="CUSTODIA", AC981&lt;=5),
                    IF(M981="SI (XL)", 7000*K981,
                        IF(M981="SI (XXL)", 9000*K981, 5000*K981)
                    ),
                    IF(AND(OR(J981="PALLET", J981="CAJON"), L981="CUSTODIA", AC981&gt;5),
                        IF(M981="SI (XL)", (7000 + 1000*(AC981 - 5))*K981,
                            IF(M981="SI (XXL)", (9000 + 1000*(AC981 - 5))*K981, (5000 + 1000*(AC981 - 5))*K981)
                        ),
                        IF(AND(OR(J981="PALLET", J981="CAJON"),OR(L981="TRASPASO",L981="MOVIMIENTO")),
                            IF(M981="SI (XL)", 5000*K981,
                                IF(M981="SI (XXL)", 7000*K981, 3500*K981)
                            ),
                            ""
                        )
                    )
                )
            )
        )
    )
)</f>
        <v>25000</v>
      </c>
      <c r="AE981" s="6" t="s">
        <v>6</v>
      </c>
      <c r="AF981" s="17" t="str">
        <f>IFERROR(IF(AD981="","",IF(AE981="NO","NO APLICA",IF(AE981="SI",AD981*1.19,""))), "")</f>
        <v>NO APLICA</v>
      </c>
      <c r="AG981" s="6" t="s">
        <v>400</v>
      </c>
      <c r="AH981" s="7"/>
      <c r="AI981" s="22" t="s">
        <v>558</v>
      </c>
      <c r="AJ981" s="176"/>
    </row>
    <row r="982" spans="1:36" ht="15.45" customHeight="1">
      <c r="A982" s="170">
        <v>57228</v>
      </c>
      <c r="B982" s="7" t="s">
        <v>339</v>
      </c>
      <c r="C982" s="4" t="s">
        <v>340</v>
      </c>
      <c r="D982" s="39" t="s">
        <v>1031</v>
      </c>
      <c r="E982" s="25" t="s">
        <v>1032</v>
      </c>
      <c r="F982" s="24" t="s">
        <v>1033</v>
      </c>
      <c r="G982" s="24">
        <v>943592739</v>
      </c>
      <c r="H982" s="18">
        <v>45639</v>
      </c>
      <c r="I982" s="63">
        <v>0.52152777777777781</v>
      </c>
      <c r="J982" s="6" t="s">
        <v>373</v>
      </c>
      <c r="K982" s="39">
        <v>1</v>
      </c>
      <c r="L982" s="6" t="s">
        <v>398</v>
      </c>
      <c r="M982" s="6" t="s">
        <v>6</v>
      </c>
      <c r="N982" s="6" t="b">
        <f t="shared" si="99"/>
        <v>0</v>
      </c>
      <c r="O982" s="2" t="s">
        <v>4904</v>
      </c>
      <c r="P982" s="2">
        <v>3278900</v>
      </c>
      <c r="Q982" s="6" t="s">
        <v>6</v>
      </c>
      <c r="R982" s="2" t="s">
        <v>4905</v>
      </c>
      <c r="S982" s="16">
        <f t="shared" si="98"/>
        <v>25000</v>
      </c>
      <c r="T982" s="6" t="s">
        <v>400</v>
      </c>
      <c r="U982" s="6" t="s">
        <v>1972</v>
      </c>
      <c r="V982" s="2" t="s">
        <v>2950</v>
      </c>
      <c r="W982" s="62">
        <v>45639</v>
      </c>
      <c r="X982" s="78">
        <v>0.90694444444444444</v>
      </c>
      <c r="Y982" s="8" t="s">
        <v>2926</v>
      </c>
      <c r="Z982" s="8" t="s">
        <v>2927</v>
      </c>
      <c r="AA982" s="8" t="s">
        <v>2928</v>
      </c>
      <c r="AB982" s="8">
        <v>982533189</v>
      </c>
      <c r="AC982" s="5">
        <v>1</v>
      </c>
      <c r="AD982" s="73">
        <v>25000</v>
      </c>
      <c r="AE982" s="2" t="s">
        <v>6</v>
      </c>
      <c r="AF982" s="2" t="s">
        <v>4906</v>
      </c>
      <c r="AG982" s="2" t="s">
        <v>400</v>
      </c>
      <c r="AH982" s="7"/>
      <c r="AI982" s="22" t="s">
        <v>2797</v>
      </c>
      <c r="AJ982" s="176"/>
    </row>
    <row r="983" spans="1:36" ht="15.45" customHeight="1">
      <c r="A983" s="170">
        <v>57229</v>
      </c>
      <c r="B983" s="7" t="s">
        <v>269</v>
      </c>
      <c r="C983" s="4" t="s">
        <v>270</v>
      </c>
      <c r="D983" s="39" t="s">
        <v>1707</v>
      </c>
      <c r="E983" s="6" t="s">
        <v>1708</v>
      </c>
      <c r="F983" s="6" t="s">
        <v>1709</v>
      </c>
      <c r="G983" s="6">
        <v>991521079</v>
      </c>
      <c r="H983" s="18">
        <v>45639</v>
      </c>
      <c r="I983" s="63">
        <v>0.52708333333333335</v>
      </c>
      <c r="J983" s="6" t="s">
        <v>373</v>
      </c>
      <c r="K983" s="39">
        <v>1</v>
      </c>
      <c r="L983" s="6" t="s">
        <v>398</v>
      </c>
      <c r="M983" s="6" t="s">
        <v>6</v>
      </c>
      <c r="N983" s="6" t="b">
        <f t="shared" si="99"/>
        <v>0</v>
      </c>
      <c r="O983" s="2" t="s">
        <v>4907</v>
      </c>
      <c r="P983" s="2">
        <v>24802472</v>
      </c>
      <c r="Q983" s="6" t="s">
        <v>6</v>
      </c>
      <c r="R983" s="2" t="s">
        <v>4908</v>
      </c>
      <c r="S983" s="16">
        <f t="shared" si="98"/>
        <v>25000</v>
      </c>
      <c r="T983" s="6" t="s">
        <v>400</v>
      </c>
      <c r="U983" s="6" t="s">
        <v>1972</v>
      </c>
      <c r="V983" s="2" t="s">
        <v>4909</v>
      </c>
      <c r="W983" s="62">
        <v>45641</v>
      </c>
      <c r="X983" s="78">
        <v>0.96458333333333335</v>
      </c>
      <c r="Y983" s="8" t="s">
        <v>4910</v>
      </c>
      <c r="Z983" s="8" t="s">
        <v>4911</v>
      </c>
      <c r="AA983" s="8" t="s">
        <v>4912</v>
      </c>
      <c r="AB983" s="8">
        <v>976174541</v>
      </c>
      <c r="AC983" s="6">
        <f t="shared" ref="AC983" si="106">IF(AND(W983&lt;&gt;"",H983&lt;&gt;"",ISNUMBER(W983-H983)),W983-H983+1,"")</f>
        <v>3</v>
      </c>
      <c r="AD983" s="23">
        <f t="shared" ref="AD983" si="107">IF(AC983&lt;=0, "ERROR EN DÍA DE SALIDA",
    IF(AC983="", "",
        IF(OR(J983="1X40 RF VACIO", J983="1X40 DRY VACIO"),
            IF(L983="CUSTODIA",
                IF(AC983&lt;=5, 25000,
                    IF(AC983&gt;5, IF(AC983&lt;=8, 25000 + 2000*(AC983 - 5), 31000 + 5000*(AC983-8)), "")
                ),
                IF(OR(L983="TRASPASO",L983="MOVIMIENTO"), 18000, "")
            ),
            IF(OR(J983="1X20 RF VACIO", J983="1X20 DRY VACIO", J983="ISOTANK"),
                IF(L983="CUSTODIA",
                    IF(AC983&lt;=5, 18000,
                        IF(AC983&gt;5, IF(AC983&lt;=8, 18000 + 2000*(AC983 - 5), 24000 + 5000*(AC983-8)), "")
                    ),
                    IF(OR(L983="TRASPASO",L983="MOVIMIENTO"), 15000, "Error en tipo de acción")
                ),
                IF(AND(OR(J983="PALLET", J983="CAJON"), L983="CUSTODIA", AC983&lt;=5),
                    IF(M983="SI (XL)", 7000*K983,
                        IF(M983="SI (XXL)", 9000*K983, 5000*K983)
                    ),
                    IF(AND(OR(J983="PALLET", J983="CAJON"), L983="CUSTODIA", AC983&gt;5),
                        IF(M983="SI (XL)", (7000 + 1000*(AC983 - 5))*K983,
                            IF(M983="SI (XXL)", (9000 + 1000*(AC983 - 5))*K983, (5000 + 1000*(AC983 - 5))*K983)
                        ),
                        IF(AND(OR(J983="PALLET", J983="CAJON"),OR(L983="TRASPASO",L983="MOVIMIENTO")),
                            IF(M983="SI (XL)", 5000*K983,
                                IF(M983="SI (XXL)", 7000*K983, 3500*K983)
                            ),
                            ""
                        )
                    )
                )
            )
        )
    )
)</f>
        <v>25000</v>
      </c>
      <c r="AE983" s="23" t="s">
        <v>6</v>
      </c>
      <c r="AF983" s="17" t="str">
        <f t="shared" ref="AF983" si="108">IFERROR(IF(AD983="","",IF(AE983="NO","NO APLICA",IF(AE983="SI",AD983*1.19,""))), "")</f>
        <v>NO APLICA</v>
      </c>
      <c r="AG983" s="6" t="s">
        <v>400</v>
      </c>
      <c r="AH983" s="7"/>
      <c r="AI983" s="22" t="s">
        <v>1359</v>
      </c>
      <c r="AJ983" s="176"/>
    </row>
    <row r="984" spans="1:36" ht="15.45" customHeight="1">
      <c r="A984" s="170">
        <v>57230</v>
      </c>
      <c r="B984" s="7" t="s">
        <v>351</v>
      </c>
      <c r="C984" s="4" t="s">
        <v>352</v>
      </c>
      <c r="D984" s="25" t="s">
        <v>507</v>
      </c>
      <c r="E984" s="24" t="s">
        <v>508</v>
      </c>
      <c r="F984" s="24" t="s">
        <v>509</v>
      </c>
      <c r="G984" s="24">
        <v>997062936</v>
      </c>
      <c r="H984" s="18">
        <v>45639</v>
      </c>
      <c r="I984" s="63">
        <v>0.5444444444444444</v>
      </c>
      <c r="J984" s="6" t="s">
        <v>373</v>
      </c>
      <c r="K984" s="39">
        <v>1</v>
      </c>
      <c r="L984" s="6" t="s">
        <v>398</v>
      </c>
      <c r="M984" s="6" t="s">
        <v>6</v>
      </c>
      <c r="N984" s="6" t="b">
        <f t="shared" si="99"/>
        <v>0</v>
      </c>
      <c r="O984" s="2" t="s">
        <v>4913</v>
      </c>
      <c r="P984" s="2">
        <v>3278988</v>
      </c>
      <c r="Q984" s="6" t="s">
        <v>6</v>
      </c>
      <c r="R984" s="2" t="s">
        <v>4914</v>
      </c>
      <c r="S984" s="16">
        <f t="shared" si="98"/>
        <v>25000</v>
      </c>
      <c r="T984" s="6" t="s">
        <v>400</v>
      </c>
      <c r="U984" s="6" t="s">
        <v>3016</v>
      </c>
      <c r="V984" s="2" t="s">
        <v>4915</v>
      </c>
      <c r="W984" s="62">
        <v>45640</v>
      </c>
      <c r="X984" s="78">
        <v>0.76111111111111107</v>
      </c>
      <c r="Y984" s="8" t="s">
        <v>4916</v>
      </c>
      <c r="Z984" s="8" t="s">
        <v>3457</v>
      </c>
      <c r="AA984" s="8" t="s">
        <v>3458</v>
      </c>
      <c r="AB984" s="8">
        <v>983704752</v>
      </c>
      <c r="AC984" s="5">
        <v>2</v>
      </c>
      <c r="AD984" s="73">
        <v>25000</v>
      </c>
      <c r="AE984" s="2" t="s">
        <v>6</v>
      </c>
      <c r="AF984" s="2" t="s">
        <v>1045</v>
      </c>
      <c r="AG984" s="2" t="s">
        <v>400</v>
      </c>
      <c r="AH984" s="7"/>
      <c r="AI984" s="22" t="s">
        <v>3459</v>
      </c>
      <c r="AJ984" s="176"/>
    </row>
    <row r="985" spans="1:36" ht="15.45" customHeight="1">
      <c r="A985" s="170">
        <v>57231</v>
      </c>
      <c r="B985" s="8" t="s">
        <v>320</v>
      </c>
      <c r="C985" s="5" t="s">
        <v>321</v>
      </c>
      <c r="D985" s="39" t="s">
        <v>4226</v>
      </c>
      <c r="E985" s="6" t="s">
        <v>569</v>
      </c>
      <c r="F985" s="6" t="s">
        <v>570</v>
      </c>
      <c r="G985" s="6">
        <v>947401808</v>
      </c>
      <c r="H985" s="18">
        <v>45639</v>
      </c>
      <c r="I985" s="63">
        <v>0.54861111111111116</v>
      </c>
      <c r="J985" s="6" t="s">
        <v>373</v>
      </c>
      <c r="K985" s="39">
        <v>1</v>
      </c>
      <c r="L985" s="6" t="s">
        <v>398</v>
      </c>
      <c r="M985" s="6" t="s">
        <v>6</v>
      </c>
      <c r="N985" s="6" t="b">
        <f t="shared" si="99"/>
        <v>0</v>
      </c>
      <c r="O985" s="2" t="s">
        <v>4917</v>
      </c>
      <c r="P985" s="2">
        <v>3279001</v>
      </c>
      <c r="Q985" s="6" t="s">
        <v>6</v>
      </c>
      <c r="R985" s="2" t="s">
        <v>4918</v>
      </c>
      <c r="S985" s="16">
        <f t="shared" si="98"/>
        <v>25000</v>
      </c>
      <c r="T985" s="6" t="s">
        <v>400</v>
      </c>
      <c r="U985" s="6" t="s">
        <v>1953</v>
      </c>
      <c r="V985" s="2" t="s">
        <v>3987</v>
      </c>
      <c r="W985" s="62">
        <v>45640</v>
      </c>
      <c r="X985" s="78">
        <v>0.7319444444444444</v>
      </c>
      <c r="Y985" s="8" t="s">
        <v>1979</v>
      </c>
      <c r="Z985" s="8" t="s">
        <v>1229</v>
      </c>
      <c r="AA985" s="8" t="s">
        <v>1980</v>
      </c>
      <c r="AB985" s="8">
        <v>973591252</v>
      </c>
      <c r="AC985" s="5">
        <f>IF(AND(W985&lt;&gt;"",H985&lt;&gt;"",ISNUMBER(W985-H985)),W985-H985+1,"")</f>
        <v>2</v>
      </c>
      <c r="AD985" s="2">
        <v>25000</v>
      </c>
      <c r="AE985" s="2" t="s">
        <v>6</v>
      </c>
      <c r="AF985" s="17" t="str">
        <f t="shared" ref="AF985" si="109">IFERROR(IF(AD985="","",IF(AE985="NO","NO APLICA",IF(AE985="SI",AD985*1.19,""))), "")</f>
        <v>NO APLICA</v>
      </c>
      <c r="AG985" s="2" t="s">
        <v>400</v>
      </c>
      <c r="AH985" s="7"/>
      <c r="AI985" s="22" t="s">
        <v>558</v>
      </c>
      <c r="AJ985" s="176"/>
    </row>
    <row r="986" spans="1:36" ht="15.45" customHeight="1">
      <c r="A986" s="170">
        <v>57232</v>
      </c>
      <c r="B986" s="7" t="s">
        <v>284</v>
      </c>
      <c r="C986" s="4" t="s">
        <v>285</v>
      </c>
      <c r="D986" s="39" t="s">
        <v>1789</v>
      </c>
      <c r="E986" s="6" t="s">
        <v>1790</v>
      </c>
      <c r="F986" s="6" t="s">
        <v>1791</v>
      </c>
      <c r="G986" s="6">
        <v>932139395</v>
      </c>
      <c r="H986" s="18">
        <v>45639</v>
      </c>
      <c r="I986" s="63">
        <v>0.55347222222222225</v>
      </c>
      <c r="J986" s="6" t="s">
        <v>373</v>
      </c>
      <c r="K986" s="39">
        <v>1</v>
      </c>
      <c r="L986" s="6" t="s">
        <v>398</v>
      </c>
      <c r="M986" s="6" t="s">
        <v>6</v>
      </c>
      <c r="N986" s="6" t="b">
        <f t="shared" si="99"/>
        <v>0</v>
      </c>
      <c r="O986" s="2" t="s">
        <v>4919</v>
      </c>
      <c r="P986" s="2">
        <v>24802557</v>
      </c>
      <c r="Q986" s="6" t="s">
        <v>6</v>
      </c>
      <c r="R986" s="2" t="s">
        <v>4920</v>
      </c>
      <c r="S986" s="16">
        <f t="shared" si="98"/>
        <v>25000</v>
      </c>
      <c r="T986" s="6" t="s">
        <v>400</v>
      </c>
      <c r="U986" s="6" t="s">
        <v>3016</v>
      </c>
      <c r="V986" s="2" t="s">
        <v>490</v>
      </c>
      <c r="W986" s="62">
        <v>45640</v>
      </c>
      <c r="X986" s="78">
        <v>0.56388888888888888</v>
      </c>
      <c r="Y986" s="8" t="s">
        <v>3778</v>
      </c>
      <c r="Z986" s="8" t="s">
        <v>3779</v>
      </c>
      <c r="AA986" s="8" t="s">
        <v>3780</v>
      </c>
      <c r="AB986" s="8">
        <v>931058047</v>
      </c>
      <c r="AC986" s="5">
        <v>2</v>
      </c>
      <c r="AD986" s="73">
        <v>25000</v>
      </c>
      <c r="AE986" s="2" t="s">
        <v>6</v>
      </c>
      <c r="AF986" s="2" t="s">
        <v>1045</v>
      </c>
      <c r="AG986" s="2" t="s">
        <v>1874</v>
      </c>
      <c r="AH986" s="7" t="s">
        <v>4921</v>
      </c>
      <c r="AI986" s="22" t="s">
        <v>3759</v>
      </c>
      <c r="AJ986" s="176"/>
    </row>
    <row r="987" spans="1:36" ht="15.45" customHeight="1">
      <c r="A987" s="170">
        <v>57233</v>
      </c>
      <c r="B987" s="7" t="s">
        <v>269</v>
      </c>
      <c r="C987" s="4" t="s">
        <v>270</v>
      </c>
      <c r="D987" s="7" t="s">
        <v>1590</v>
      </c>
      <c r="E987" s="2" t="s">
        <v>1591</v>
      </c>
      <c r="F987" s="2" t="s">
        <v>1592</v>
      </c>
      <c r="G987" s="2">
        <v>982990218</v>
      </c>
      <c r="H987" s="18">
        <v>45639</v>
      </c>
      <c r="I987" s="63">
        <v>0.56111111111111112</v>
      </c>
      <c r="J987" s="6" t="s">
        <v>373</v>
      </c>
      <c r="K987" s="39">
        <v>1</v>
      </c>
      <c r="L987" s="6" t="s">
        <v>398</v>
      </c>
      <c r="M987" s="6" t="s">
        <v>6</v>
      </c>
      <c r="N987" s="6" t="b">
        <f t="shared" si="99"/>
        <v>0</v>
      </c>
      <c r="O987" s="2" t="s">
        <v>4922</v>
      </c>
      <c r="P987" s="2">
        <v>24802583</v>
      </c>
      <c r="Q987" s="6" t="s">
        <v>6</v>
      </c>
      <c r="R987" s="2" t="s">
        <v>4923</v>
      </c>
      <c r="S987" s="16">
        <f t="shared" si="98"/>
        <v>25000</v>
      </c>
      <c r="T987" s="6" t="s">
        <v>400</v>
      </c>
      <c r="U987" s="6" t="s">
        <v>1972</v>
      </c>
      <c r="V987" s="2" t="s">
        <v>4924</v>
      </c>
      <c r="W987" s="62">
        <v>45641</v>
      </c>
      <c r="X987" s="78">
        <v>0.93263888888888891</v>
      </c>
      <c r="Y987" s="8" t="s">
        <v>1384</v>
      </c>
      <c r="Z987" s="8" t="s">
        <v>1385</v>
      </c>
      <c r="AA987" s="8" t="s">
        <v>1386</v>
      </c>
      <c r="AB987" s="8">
        <v>952151041</v>
      </c>
      <c r="AC987" s="6">
        <f t="shared" ref="AC987:AC991" si="110">IF(AND(W987&lt;&gt;"",H987&lt;&gt;"",ISNUMBER(W987-H987)),W987-H987+1,"")</f>
        <v>3</v>
      </c>
      <c r="AD987" s="23">
        <f t="shared" ref="AD987:AD991" si="111">IF(AC987&lt;=0, "ERROR EN DÍA DE SALIDA",
    IF(AC987="", "",
        IF(OR(J987="1X40 RF VACIO", J987="1X40 DRY VACIO"),
            IF(L987="CUSTODIA",
                IF(AC987&lt;=5, 25000,
                    IF(AC987&gt;5, IF(AC987&lt;=8, 25000 + 2000*(AC987 - 5), 31000 + 5000*(AC987-8)), "")
                ),
                IF(OR(L987="TRASPASO",L987="MOVIMIENTO"), 18000, "")
            ),
            IF(OR(J987="1X20 RF VACIO", J987="1X20 DRY VACIO", J987="ISOTANK"),
                IF(L987="CUSTODIA",
                    IF(AC987&lt;=5, 18000,
                        IF(AC987&gt;5, IF(AC987&lt;=8, 18000 + 2000*(AC987 - 5), 24000 + 5000*(AC987-8)), "")
                    ),
                    IF(OR(L987="TRASPASO",L987="MOVIMIENTO"), 15000, "Error en tipo de acción")
                ),
                IF(AND(OR(J987="PALLET", J987="CAJON"), L987="CUSTODIA", AC987&lt;=5),
                    IF(M987="SI (XL)", 7000*K987,
                        IF(M987="SI (XXL)", 9000*K987, 5000*K987)
                    ),
                    IF(AND(OR(J987="PALLET", J987="CAJON"), L987="CUSTODIA", AC987&gt;5),
                        IF(M987="SI (XL)", (7000 + 1000*(AC987 - 5))*K987,
                            IF(M987="SI (XXL)", (9000 + 1000*(AC987 - 5))*K987, (5000 + 1000*(AC987 - 5))*K987)
                        ),
                        IF(AND(OR(J987="PALLET", J987="CAJON"),OR(L987="TRASPASO",L987="MOVIMIENTO")),
                            IF(M987="SI (XL)", 5000*K987,
                                IF(M987="SI (XXL)", 7000*K987, 3500*K987)
                            ),
                            ""
                        )
                    )
                )
            )
        )
    )
)</f>
        <v>25000</v>
      </c>
      <c r="AE987" s="23" t="s">
        <v>6</v>
      </c>
      <c r="AF987" s="17" t="str">
        <f t="shared" ref="AF987:AF992" si="112">IFERROR(IF(AD987="","",IF(AE987="NO","NO APLICA",IF(AE987="SI",AD987*1.19,""))), "")</f>
        <v>NO APLICA</v>
      </c>
      <c r="AG987" s="6" t="s">
        <v>400</v>
      </c>
      <c r="AH987" s="7"/>
      <c r="AI987" s="22" t="s">
        <v>1359</v>
      </c>
      <c r="AJ987" s="176"/>
    </row>
    <row r="988" spans="1:36" ht="15.45" customHeight="1">
      <c r="A988" s="170">
        <v>57234</v>
      </c>
      <c r="B988" s="7" t="s">
        <v>269</v>
      </c>
      <c r="C988" s="4" t="s">
        <v>270</v>
      </c>
      <c r="D988" s="24" t="s">
        <v>1768</v>
      </c>
      <c r="E988" s="25" t="s">
        <v>1769</v>
      </c>
      <c r="F988" s="24" t="s">
        <v>1770</v>
      </c>
      <c r="G988" s="24">
        <v>968555931</v>
      </c>
      <c r="H988" s="18">
        <v>45639</v>
      </c>
      <c r="I988" s="63">
        <v>0.56388888888888888</v>
      </c>
      <c r="J988" s="6" t="s">
        <v>373</v>
      </c>
      <c r="K988" s="39">
        <v>1</v>
      </c>
      <c r="L988" s="6" t="s">
        <v>398</v>
      </c>
      <c r="M988" s="6" t="s">
        <v>6</v>
      </c>
      <c r="N988" s="6" t="b">
        <f t="shared" si="99"/>
        <v>0</v>
      </c>
      <c r="O988" s="2" t="s">
        <v>4925</v>
      </c>
      <c r="P988" s="2">
        <v>24802576</v>
      </c>
      <c r="Q988" s="6" t="s">
        <v>6</v>
      </c>
      <c r="R988" s="2" t="s">
        <v>4926</v>
      </c>
      <c r="S988" s="16">
        <f t="shared" si="98"/>
        <v>25000</v>
      </c>
      <c r="T988" s="6" t="s">
        <v>400</v>
      </c>
      <c r="U988" s="6" t="s">
        <v>940</v>
      </c>
      <c r="V988" s="2" t="s">
        <v>4927</v>
      </c>
      <c r="W988" s="62">
        <v>45641</v>
      </c>
      <c r="X988" s="78">
        <v>0.75902777777777775</v>
      </c>
      <c r="Y988" s="8" t="s">
        <v>2114</v>
      </c>
      <c r="Z988" s="8" t="s">
        <v>2115</v>
      </c>
      <c r="AA988" s="8" t="s">
        <v>2116</v>
      </c>
      <c r="AB988" s="8">
        <v>990435957</v>
      </c>
      <c r="AC988" s="6">
        <f t="shared" si="110"/>
        <v>3</v>
      </c>
      <c r="AD988" s="23">
        <f t="shared" si="111"/>
        <v>25000</v>
      </c>
      <c r="AE988" s="23" t="s">
        <v>6</v>
      </c>
      <c r="AF988" s="17" t="str">
        <f t="shared" si="112"/>
        <v>NO APLICA</v>
      </c>
      <c r="AG988" s="6" t="s">
        <v>400</v>
      </c>
      <c r="AH988" s="7"/>
      <c r="AI988" s="22" t="s">
        <v>1359</v>
      </c>
      <c r="AJ988" s="176"/>
    </row>
    <row r="989" spans="1:36" ht="15.45" customHeight="1">
      <c r="A989" s="170">
        <v>57235</v>
      </c>
      <c r="B989" s="8" t="s">
        <v>380</v>
      </c>
      <c r="C989" s="5" t="s">
        <v>246</v>
      </c>
      <c r="D989" s="39" t="s">
        <v>4895</v>
      </c>
      <c r="E989" s="6" t="s">
        <v>4896</v>
      </c>
      <c r="F989" s="6" t="s">
        <v>1004</v>
      </c>
      <c r="G989" s="6">
        <v>993315189</v>
      </c>
      <c r="H989" s="18">
        <v>45639</v>
      </c>
      <c r="I989" s="63">
        <v>0.57013888888888886</v>
      </c>
      <c r="J989" s="6" t="s">
        <v>373</v>
      </c>
      <c r="K989" s="39">
        <v>1</v>
      </c>
      <c r="L989" s="6" t="s">
        <v>398</v>
      </c>
      <c r="M989" s="6" t="s">
        <v>6</v>
      </c>
      <c r="N989" s="6" t="b">
        <f t="shared" si="99"/>
        <v>0</v>
      </c>
      <c r="O989" s="2" t="s">
        <v>4928</v>
      </c>
      <c r="P989" s="2">
        <v>24802591</v>
      </c>
      <c r="Q989" s="6" t="s">
        <v>6</v>
      </c>
      <c r="R989" s="2" t="s">
        <v>4929</v>
      </c>
      <c r="S989" s="16">
        <f t="shared" si="98"/>
        <v>25000</v>
      </c>
      <c r="T989" s="6" t="s">
        <v>400</v>
      </c>
      <c r="U989" s="6" t="s">
        <v>766</v>
      </c>
      <c r="V989" s="2" t="s">
        <v>2965</v>
      </c>
      <c r="W989" s="62">
        <v>45640</v>
      </c>
      <c r="X989" s="78">
        <v>0.95833333333333337</v>
      </c>
      <c r="Y989" s="8" t="s">
        <v>1315</v>
      </c>
      <c r="Z989" s="8" t="s">
        <v>1089</v>
      </c>
      <c r="AA989" s="8" t="s">
        <v>979</v>
      </c>
      <c r="AB989" s="8">
        <v>940233947</v>
      </c>
      <c r="AC989" s="6">
        <f t="shared" si="110"/>
        <v>2</v>
      </c>
      <c r="AD989" s="23">
        <f t="shared" si="111"/>
        <v>25000</v>
      </c>
      <c r="AE989" s="23" t="s">
        <v>6</v>
      </c>
      <c r="AF989" s="17" t="str">
        <f t="shared" si="112"/>
        <v>NO APLICA</v>
      </c>
      <c r="AG989" s="6" t="s">
        <v>400</v>
      </c>
      <c r="AH989" s="7"/>
      <c r="AI989" s="22" t="s">
        <v>983</v>
      </c>
      <c r="AJ989" s="176"/>
    </row>
    <row r="990" spans="1:36" ht="15.45" customHeight="1">
      <c r="A990" s="170">
        <v>57236</v>
      </c>
      <c r="B990" s="7" t="s">
        <v>339</v>
      </c>
      <c r="C990" s="4" t="s">
        <v>340</v>
      </c>
      <c r="D990" s="39" t="s">
        <v>1042</v>
      </c>
      <c r="E990" s="39" t="s">
        <v>1043</v>
      </c>
      <c r="F990" s="39" t="s">
        <v>1044</v>
      </c>
      <c r="G990" s="39">
        <v>933294463</v>
      </c>
      <c r="H990" s="18">
        <v>45639</v>
      </c>
      <c r="I990" s="63">
        <v>0.58750000000000002</v>
      </c>
      <c r="J990" s="6" t="s">
        <v>373</v>
      </c>
      <c r="K990" s="39">
        <v>1</v>
      </c>
      <c r="L990" s="6" t="s">
        <v>398</v>
      </c>
      <c r="M990" s="6" t="s">
        <v>6</v>
      </c>
      <c r="N990" s="6" t="b">
        <f t="shared" si="99"/>
        <v>0</v>
      </c>
      <c r="O990" s="2" t="s">
        <v>4930</v>
      </c>
      <c r="P990" s="2">
        <v>3279133</v>
      </c>
      <c r="Q990" s="6" t="s">
        <v>6</v>
      </c>
      <c r="R990" s="2" t="s">
        <v>4931</v>
      </c>
      <c r="S990" s="16">
        <f t="shared" si="98"/>
        <v>25000</v>
      </c>
      <c r="T990" s="6" t="s">
        <v>400</v>
      </c>
      <c r="U990" s="6" t="s">
        <v>3016</v>
      </c>
      <c r="V990" s="2" t="s">
        <v>490</v>
      </c>
      <c r="W990" s="62">
        <v>45642</v>
      </c>
      <c r="X990" s="78">
        <v>0.81597222222222221</v>
      </c>
      <c r="Y990" s="8" t="s">
        <v>4932</v>
      </c>
      <c r="Z990" s="8" t="s">
        <v>4700</v>
      </c>
      <c r="AA990" s="8" t="s">
        <v>4701</v>
      </c>
      <c r="AB990" s="8">
        <v>958805183</v>
      </c>
      <c r="AC990" s="6">
        <f t="shared" si="110"/>
        <v>4</v>
      </c>
      <c r="AD990" s="23">
        <f t="shared" si="111"/>
        <v>25000</v>
      </c>
      <c r="AE990" s="23" t="s">
        <v>6</v>
      </c>
      <c r="AF990" s="17" t="str">
        <f t="shared" si="112"/>
        <v>NO APLICA</v>
      </c>
      <c r="AG990" s="6" t="s">
        <v>400</v>
      </c>
      <c r="AH990" s="7"/>
      <c r="AI990" s="22" t="s">
        <v>2797</v>
      </c>
      <c r="AJ990" s="176"/>
    </row>
    <row r="991" spans="1:36" ht="15.45" customHeight="1">
      <c r="A991" s="170">
        <v>57237</v>
      </c>
      <c r="B991" s="7" t="s">
        <v>54</v>
      </c>
      <c r="C991" s="4" t="s">
        <v>55</v>
      </c>
      <c r="D991" s="25" t="s">
        <v>3030</v>
      </c>
      <c r="E991" s="24" t="s">
        <v>514</v>
      </c>
      <c r="F991" s="24" t="s">
        <v>515</v>
      </c>
      <c r="G991" s="24">
        <v>940534751</v>
      </c>
      <c r="H991" s="18">
        <v>45639</v>
      </c>
      <c r="I991" s="63">
        <v>0.61527777777777781</v>
      </c>
      <c r="J991" s="6" t="s">
        <v>373</v>
      </c>
      <c r="K991" s="39">
        <v>1</v>
      </c>
      <c r="L991" s="6" t="s">
        <v>398</v>
      </c>
      <c r="M991" s="6" t="s">
        <v>6</v>
      </c>
      <c r="N991" s="6" t="b">
        <f t="shared" si="99"/>
        <v>0</v>
      </c>
      <c r="O991" s="2" t="s">
        <v>4933</v>
      </c>
      <c r="P991" s="2">
        <v>24802686</v>
      </c>
      <c r="Q991" s="6" t="s">
        <v>6</v>
      </c>
      <c r="R991" s="2" t="s">
        <v>4934</v>
      </c>
      <c r="S991" s="16">
        <f t="shared" si="98"/>
        <v>25000</v>
      </c>
      <c r="T991" s="6" t="s">
        <v>400</v>
      </c>
      <c r="U991" s="6" t="s">
        <v>940</v>
      </c>
      <c r="V991" s="2" t="s">
        <v>490</v>
      </c>
      <c r="W991" s="62">
        <v>45641</v>
      </c>
      <c r="X991" s="78">
        <v>0.81597222222222221</v>
      </c>
      <c r="Y991" s="5" t="s">
        <v>3361</v>
      </c>
      <c r="Z991" s="8" t="s">
        <v>4045</v>
      </c>
      <c r="AA991" s="8" t="s">
        <v>4935</v>
      </c>
      <c r="AB991" s="8">
        <v>953204579</v>
      </c>
      <c r="AC991" s="6">
        <f t="shared" si="110"/>
        <v>3</v>
      </c>
      <c r="AD991" s="23">
        <f t="shared" si="111"/>
        <v>25000</v>
      </c>
      <c r="AE991" s="23" t="s">
        <v>6</v>
      </c>
      <c r="AF991" s="17" t="str">
        <f t="shared" si="112"/>
        <v>NO APLICA</v>
      </c>
      <c r="AG991" s="6" t="s">
        <v>1874</v>
      </c>
      <c r="AH991" s="38" t="s">
        <v>4936</v>
      </c>
      <c r="AI991" s="22" t="s">
        <v>3266</v>
      </c>
      <c r="AJ991" s="176"/>
    </row>
    <row r="992" spans="1:36" ht="15.45" customHeight="1">
      <c r="A992" s="170">
        <v>57238</v>
      </c>
      <c r="B992" s="8" t="s">
        <v>320</v>
      </c>
      <c r="C992" s="5" t="s">
        <v>321</v>
      </c>
      <c r="D992" s="39" t="s">
        <v>548</v>
      </c>
      <c r="E992" s="6">
        <v>17669495</v>
      </c>
      <c r="F992" s="6" t="s">
        <v>549</v>
      </c>
      <c r="G992" s="6">
        <v>929902825</v>
      </c>
      <c r="H992" s="18">
        <v>45639</v>
      </c>
      <c r="I992" s="63">
        <v>0.63749999999999996</v>
      </c>
      <c r="J992" s="6" t="s">
        <v>373</v>
      </c>
      <c r="K992" s="39">
        <v>1</v>
      </c>
      <c r="L992" s="6" t="s">
        <v>398</v>
      </c>
      <c r="M992" s="6" t="s">
        <v>6</v>
      </c>
      <c r="N992" s="6" t="b">
        <f t="shared" si="99"/>
        <v>0</v>
      </c>
      <c r="O992" s="2" t="s">
        <v>4937</v>
      </c>
      <c r="P992" s="2" t="s">
        <v>4938</v>
      </c>
      <c r="Q992" s="6" t="s">
        <v>6</v>
      </c>
      <c r="R992" s="2" t="s">
        <v>4939</v>
      </c>
      <c r="S992" s="16">
        <f t="shared" si="98"/>
        <v>25000</v>
      </c>
      <c r="T992" s="6" t="s">
        <v>400</v>
      </c>
      <c r="U992" s="6" t="s">
        <v>940</v>
      </c>
      <c r="V992" s="2" t="s">
        <v>2944</v>
      </c>
      <c r="W992" s="62">
        <v>45640</v>
      </c>
      <c r="X992" s="78">
        <v>0.78680555555555554</v>
      </c>
      <c r="Y992" s="5" t="s">
        <v>2304</v>
      </c>
      <c r="Z992" s="8" t="s">
        <v>4940</v>
      </c>
      <c r="AA992" s="8" t="s">
        <v>1115</v>
      </c>
      <c r="AB992" s="8">
        <v>926464737</v>
      </c>
      <c r="AC992" s="5">
        <v>1</v>
      </c>
      <c r="AD992" s="2">
        <v>25000</v>
      </c>
      <c r="AE992" s="2" t="s">
        <v>6</v>
      </c>
      <c r="AF992" s="17" t="str">
        <f t="shared" si="112"/>
        <v>NO APLICA</v>
      </c>
      <c r="AG992" s="2" t="s">
        <v>400</v>
      </c>
      <c r="AH992" s="7"/>
      <c r="AI992" s="22" t="s">
        <v>558</v>
      </c>
      <c r="AJ992" s="176"/>
    </row>
    <row r="993" spans="1:36" ht="15.45" customHeight="1">
      <c r="A993" s="170">
        <v>57239</v>
      </c>
      <c r="B993" s="7" t="s">
        <v>165</v>
      </c>
      <c r="C993" s="4" t="s">
        <v>166</v>
      </c>
      <c r="D993" s="24" t="s">
        <v>1689</v>
      </c>
      <c r="E993" s="25" t="s">
        <v>1690</v>
      </c>
      <c r="F993" s="24" t="s">
        <v>1691</v>
      </c>
      <c r="G993" s="24">
        <v>993480204</v>
      </c>
      <c r="H993" s="18">
        <v>45639</v>
      </c>
      <c r="I993" s="2">
        <v>15.26</v>
      </c>
      <c r="J993" s="6" t="s">
        <v>373</v>
      </c>
      <c r="K993" s="39">
        <v>1</v>
      </c>
      <c r="L993" s="6" t="s">
        <v>398</v>
      </c>
      <c r="M993" s="6" t="s">
        <v>6</v>
      </c>
      <c r="N993" s="6" t="b">
        <f t="shared" si="99"/>
        <v>0</v>
      </c>
      <c r="O993" s="2" t="s">
        <v>4941</v>
      </c>
      <c r="P993" s="2" t="s">
        <v>4942</v>
      </c>
      <c r="Q993" s="6" t="s">
        <v>6</v>
      </c>
      <c r="R993" s="2" t="s">
        <v>4943</v>
      </c>
      <c r="S993" s="16">
        <f t="shared" si="98"/>
        <v>25000</v>
      </c>
      <c r="T993" s="6" t="s">
        <v>400</v>
      </c>
      <c r="U993" s="6" t="s">
        <v>766</v>
      </c>
      <c r="V993" s="2" t="s">
        <v>3682</v>
      </c>
      <c r="W993" s="62">
        <v>45640</v>
      </c>
      <c r="X993" s="78">
        <v>2.8472222222222222E-2</v>
      </c>
      <c r="Y993" s="5" t="s">
        <v>4944</v>
      </c>
      <c r="Z993" s="8" t="s">
        <v>4945</v>
      </c>
      <c r="AA993" s="8" t="s">
        <v>4946</v>
      </c>
      <c r="AB993" s="8">
        <v>942443385</v>
      </c>
      <c r="AC993" s="5">
        <v>2</v>
      </c>
      <c r="AD993" s="2">
        <v>25000</v>
      </c>
      <c r="AE993" s="2" t="s">
        <v>6</v>
      </c>
      <c r="AF993" s="2" t="s">
        <v>4906</v>
      </c>
      <c r="AG993" s="2" t="s">
        <v>400</v>
      </c>
      <c r="AH993" s="7"/>
      <c r="AI993" s="22" t="s">
        <v>3287</v>
      </c>
      <c r="AJ993" s="176"/>
    </row>
    <row r="994" spans="1:36" ht="15.45" customHeight="1">
      <c r="A994" s="170">
        <v>57240</v>
      </c>
      <c r="B994" s="4" t="s">
        <v>189</v>
      </c>
      <c r="C994" s="4" t="s">
        <v>190</v>
      </c>
      <c r="D994" s="25" t="s">
        <v>4947</v>
      </c>
      <c r="E994" s="24">
        <v>21257109</v>
      </c>
      <c r="F994" s="24" t="s">
        <v>4022</v>
      </c>
      <c r="G994" s="24">
        <v>923743135</v>
      </c>
      <c r="H994" s="18">
        <v>45639</v>
      </c>
      <c r="I994" s="2">
        <v>15.32</v>
      </c>
      <c r="J994" s="6" t="s">
        <v>373</v>
      </c>
      <c r="K994" s="39">
        <v>1</v>
      </c>
      <c r="L994" s="6" t="s">
        <v>398</v>
      </c>
      <c r="M994" s="6" t="s">
        <v>6</v>
      </c>
      <c r="N994" s="6" t="b">
        <f t="shared" si="99"/>
        <v>0</v>
      </c>
      <c r="O994" s="2" t="s">
        <v>4948</v>
      </c>
      <c r="P994" s="2">
        <v>12327813</v>
      </c>
      <c r="Q994" s="6" t="s">
        <v>6</v>
      </c>
      <c r="R994" s="2" t="s">
        <v>4949</v>
      </c>
      <c r="S994" s="16">
        <f t="shared" si="98"/>
        <v>25000</v>
      </c>
      <c r="T994" s="6" t="s">
        <v>400</v>
      </c>
      <c r="U994" s="6" t="s">
        <v>766</v>
      </c>
      <c r="V994" s="2" t="s">
        <v>2213</v>
      </c>
      <c r="W994" s="62">
        <v>45640</v>
      </c>
      <c r="X994" s="78">
        <v>8.9583333333333334E-2</v>
      </c>
      <c r="Y994" s="144" t="s">
        <v>4950</v>
      </c>
      <c r="Z994" s="144" t="s">
        <v>4951</v>
      </c>
      <c r="AA994" s="144" t="s">
        <v>4952</v>
      </c>
      <c r="AB994" s="144">
        <v>982492090</v>
      </c>
      <c r="AC994" s="5">
        <v>2</v>
      </c>
      <c r="AD994" s="73">
        <v>25000</v>
      </c>
      <c r="AE994" s="2" t="s">
        <v>6</v>
      </c>
      <c r="AF994" s="2" t="s">
        <v>4906</v>
      </c>
      <c r="AG994" s="2" t="s">
        <v>1874</v>
      </c>
      <c r="AH994" s="7" t="s">
        <v>4953</v>
      </c>
      <c r="AI994" s="22" t="s">
        <v>3652</v>
      </c>
      <c r="AJ994" s="176"/>
    </row>
    <row r="995" spans="1:36" ht="15.45" customHeight="1">
      <c r="A995" s="170">
        <v>57241</v>
      </c>
      <c r="B995" s="8" t="s">
        <v>320</v>
      </c>
      <c r="C995" s="5" t="s">
        <v>321</v>
      </c>
      <c r="D995" s="25" t="s">
        <v>3124</v>
      </c>
      <c r="E995" s="24" t="s">
        <v>727</v>
      </c>
      <c r="F995" s="24" t="s">
        <v>728</v>
      </c>
      <c r="G995" s="24">
        <v>992376903</v>
      </c>
      <c r="H995" s="18">
        <v>45639</v>
      </c>
      <c r="I995" s="63">
        <v>0.65138888888888891</v>
      </c>
      <c r="J995" s="6" t="s">
        <v>373</v>
      </c>
      <c r="K995" s="39">
        <v>1</v>
      </c>
      <c r="L995" s="6" t="s">
        <v>398</v>
      </c>
      <c r="M995" s="6" t="s">
        <v>6</v>
      </c>
      <c r="N995" s="6" t="b">
        <f t="shared" si="99"/>
        <v>0</v>
      </c>
      <c r="O995" s="2" t="s">
        <v>4954</v>
      </c>
      <c r="P995" s="2">
        <v>100818305</v>
      </c>
      <c r="Q995" s="6" t="s">
        <v>9</v>
      </c>
      <c r="R995" s="2" t="s">
        <v>4955</v>
      </c>
      <c r="S995" s="16">
        <f t="shared" si="98"/>
        <v>25000</v>
      </c>
      <c r="T995" s="6" t="s">
        <v>400</v>
      </c>
      <c r="U995" s="6" t="s">
        <v>1953</v>
      </c>
      <c r="V995" s="2" t="s">
        <v>3435</v>
      </c>
      <c r="W995" s="62">
        <v>45642</v>
      </c>
      <c r="X995" s="97">
        <v>0.75763888888888886</v>
      </c>
      <c r="Y995" s="94" t="s">
        <v>3042</v>
      </c>
      <c r="Z995" s="93" t="s">
        <v>4956</v>
      </c>
      <c r="AA995" s="93" t="s">
        <v>3044</v>
      </c>
      <c r="AB995" s="93">
        <v>983614640</v>
      </c>
      <c r="AC995" s="107">
        <f t="shared" ref="AC995:AC1001" si="113">IF(AND(W995&lt;&gt;"",H995&lt;&gt;"",ISNUMBER(W995-H995)),W995-H995+1,"")</f>
        <v>4</v>
      </c>
      <c r="AD995" s="23">
        <f t="shared" ref="AD995:AD1001" si="114">IF(AC995&lt;=0, "ERROR EN DÍA DE SALIDA",
    IF(AC995="", "",
        IF(OR(J995="1X40 RF VACIO", J995="1X40 DRY VACIO"),
            IF(L995="CUSTODIA",
                IF(AC995&lt;=5, 25000,
                    IF(AC995&gt;5, IF(AC995&lt;=8, 25000 + 2000*(AC995 - 5), 31000 + 5000*(AC995-8)), "")
                ),
                IF(OR(L995="TRASPASO",L995="MOVIMIENTO"), 18000, "")
            ),
            IF(OR(J995="1X20 RF VACIO", J995="1X20 DRY VACIO", J995="ISOTANK"),
                IF(L995="CUSTODIA",
                    IF(AC995&lt;=5, 18000,
                        IF(AC995&gt;5, IF(AC995&lt;=8, 18000 + 2000*(AC995 - 5), 24000 + 5000*(AC995-8)), "")
                    ),
                    IF(OR(L995="TRASPASO",L995="MOVIMIENTO"), 15000, "Error en tipo de acción")
                ),
                IF(AND(OR(J995="PALLET", J995="CAJON"), L995="CUSTODIA", AC995&lt;=5),
                    IF(M995="SI (XL)", 7000*K995,
                        IF(M995="SI (XXL)", 9000*K995, 5000*K995)
                    ),
                    IF(AND(OR(J995="PALLET", J995="CAJON"), L995="CUSTODIA", AC995&gt;5),
                        IF(M995="SI (XL)", (7000 + 1000*(AC995 - 5))*K995,
                            IF(M995="SI (XXL)", (9000 + 1000*(AC995 - 5))*K995, (5000 + 1000*(AC995 - 5))*K995)
                        ),
                        IF(AND(OR(J995="PALLET", J995="CAJON"),OR(L995="TRASPASO",L995="MOVIMIENTO")),
                            IF(M995="SI (XL)", 5000*K995,
                                IF(M995="SI (XXL)", 7000*K995, 3500*K995)
                            ),
                            ""
                        )
                    )
                )
            )
        )
    )
)</f>
        <v>25000</v>
      </c>
      <c r="AE995" s="23" t="s">
        <v>6</v>
      </c>
      <c r="AF995" s="17" t="str">
        <f t="shared" ref="AF995:AF1001" si="115">IFERROR(IF(AD995="","",IF(AE995="NO","NO APLICA",IF(AE995="SI",AD995*1.19,""))), "")</f>
        <v>NO APLICA</v>
      </c>
      <c r="AG995" s="6" t="s">
        <v>400</v>
      </c>
      <c r="AH995" s="7"/>
      <c r="AI995" s="22" t="s">
        <v>558</v>
      </c>
      <c r="AJ995" s="176"/>
    </row>
    <row r="996" spans="1:36" ht="15.45" customHeight="1">
      <c r="A996" s="170">
        <v>57242</v>
      </c>
      <c r="B996" s="8" t="s">
        <v>320</v>
      </c>
      <c r="C996" s="5" t="s">
        <v>321</v>
      </c>
      <c r="D996" s="25" t="s">
        <v>2370</v>
      </c>
      <c r="E996" s="24" t="s">
        <v>2371</v>
      </c>
      <c r="F996" s="24" t="s">
        <v>2372</v>
      </c>
      <c r="G996" s="24">
        <v>963001591</v>
      </c>
      <c r="H996" s="18">
        <v>45639</v>
      </c>
      <c r="I996" s="63">
        <v>0.65277777777777779</v>
      </c>
      <c r="J996" s="6" t="s">
        <v>373</v>
      </c>
      <c r="K996" s="39">
        <v>1</v>
      </c>
      <c r="L996" s="6" t="s">
        <v>398</v>
      </c>
      <c r="M996" s="6" t="s">
        <v>6</v>
      </c>
      <c r="N996" s="6" t="b">
        <f t="shared" si="99"/>
        <v>0</v>
      </c>
      <c r="O996" s="2" t="s">
        <v>4957</v>
      </c>
      <c r="P996" s="2">
        <v>309371</v>
      </c>
      <c r="Q996" s="6" t="s">
        <v>6</v>
      </c>
      <c r="R996" s="2" t="s">
        <v>4958</v>
      </c>
      <c r="S996" s="16">
        <f t="shared" si="98"/>
        <v>25000</v>
      </c>
      <c r="T996" s="6" t="s">
        <v>400</v>
      </c>
      <c r="U996" s="6" t="s">
        <v>537</v>
      </c>
      <c r="V996" s="2" t="s">
        <v>2944</v>
      </c>
      <c r="W996" s="2"/>
      <c r="X996" s="78"/>
      <c r="Y996" s="83"/>
      <c r="Z996" s="83"/>
      <c r="AA996" s="83"/>
      <c r="AB996" s="83"/>
      <c r="AC996" s="6" t="str">
        <f t="shared" si="113"/>
        <v/>
      </c>
      <c r="AD996" s="23" t="str">
        <f t="shared" si="114"/>
        <v/>
      </c>
      <c r="AE996" s="23"/>
      <c r="AF996" s="17" t="str">
        <f t="shared" si="115"/>
        <v/>
      </c>
      <c r="AG996" s="6"/>
      <c r="AH996" s="7"/>
      <c r="AI996" s="22" t="s">
        <v>558</v>
      </c>
      <c r="AJ996" s="176"/>
    </row>
    <row r="997" spans="1:36" ht="15.45" customHeight="1">
      <c r="A997" s="170">
        <v>57243</v>
      </c>
      <c r="B997" s="8" t="s">
        <v>320</v>
      </c>
      <c r="C997" s="5" t="s">
        <v>321</v>
      </c>
      <c r="D997" s="7" t="s">
        <v>4959</v>
      </c>
      <c r="E997" s="2" t="s">
        <v>2983</v>
      </c>
      <c r="F997" s="2" t="s">
        <v>2572</v>
      </c>
      <c r="G997" s="2">
        <v>955224797</v>
      </c>
      <c r="H997" s="18">
        <v>45639</v>
      </c>
      <c r="I997" s="63">
        <v>0.66527777777777775</v>
      </c>
      <c r="J997" s="6" t="s">
        <v>373</v>
      </c>
      <c r="K997" s="39">
        <v>1</v>
      </c>
      <c r="L997" s="6" t="s">
        <v>398</v>
      </c>
      <c r="M997" s="6" t="s">
        <v>6</v>
      </c>
      <c r="N997" s="6" t="b">
        <f t="shared" si="99"/>
        <v>0</v>
      </c>
      <c r="O997" s="2" t="s">
        <v>4960</v>
      </c>
      <c r="P997" s="2">
        <v>309373</v>
      </c>
      <c r="Q997" s="6" t="s">
        <v>6</v>
      </c>
      <c r="R997" s="2" t="s">
        <v>4961</v>
      </c>
      <c r="S997" s="16">
        <f t="shared" si="98"/>
        <v>25000</v>
      </c>
      <c r="T997" s="6" t="s">
        <v>400</v>
      </c>
      <c r="U997" s="6" t="s">
        <v>1972</v>
      </c>
      <c r="V997" s="2" t="s">
        <v>2796</v>
      </c>
      <c r="W997" s="62">
        <v>45641</v>
      </c>
      <c r="X997" s="97">
        <v>0.97152777777777777</v>
      </c>
      <c r="Y997" s="8" t="s">
        <v>3013</v>
      </c>
      <c r="Z997" s="8" t="s">
        <v>4962</v>
      </c>
      <c r="AA997" s="8" t="s">
        <v>2503</v>
      </c>
      <c r="AB997" s="8">
        <v>983262493</v>
      </c>
      <c r="AC997" s="107">
        <f t="shared" si="113"/>
        <v>3</v>
      </c>
      <c r="AD997" s="23">
        <f t="shared" si="114"/>
        <v>25000</v>
      </c>
      <c r="AE997" s="23" t="s">
        <v>6</v>
      </c>
      <c r="AF997" s="17" t="str">
        <f t="shared" si="115"/>
        <v>NO APLICA</v>
      </c>
      <c r="AG997" s="6" t="s">
        <v>400</v>
      </c>
      <c r="AH997" s="7"/>
      <c r="AI997" s="22" t="s">
        <v>558</v>
      </c>
      <c r="AJ997" s="176"/>
    </row>
    <row r="998" spans="1:36" ht="15.45" customHeight="1">
      <c r="A998" s="170">
        <v>57244</v>
      </c>
      <c r="B998" s="7" t="s">
        <v>269</v>
      </c>
      <c r="C998" s="4" t="s">
        <v>270</v>
      </c>
      <c r="D998" s="39" t="s">
        <v>1031</v>
      </c>
      <c r="E998" s="25" t="s">
        <v>1032</v>
      </c>
      <c r="F998" s="24" t="s">
        <v>1033</v>
      </c>
      <c r="G998" s="24">
        <v>943592739</v>
      </c>
      <c r="H998" s="18">
        <v>45639</v>
      </c>
      <c r="I998" s="63">
        <v>0.65972222222222221</v>
      </c>
      <c r="J998" s="6" t="s">
        <v>373</v>
      </c>
      <c r="K998" s="39">
        <v>1</v>
      </c>
      <c r="L998" s="6" t="s">
        <v>398</v>
      </c>
      <c r="M998" s="6" t="s">
        <v>6</v>
      </c>
      <c r="N998" s="6" t="b">
        <f t="shared" si="99"/>
        <v>0</v>
      </c>
      <c r="O998" s="2" t="s">
        <v>4963</v>
      </c>
      <c r="P998" s="2">
        <v>24802798</v>
      </c>
      <c r="Q998" s="6" t="s">
        <v>6</v>
      </c>
      <c r="R998" s="2" t="s">
        <v>4964</v>
      </c>
      <c r="S998" s="16">
        <f t="shared" si="98"/>
        <v>25000</v>
      </c>
      <c r="T998" s="6" t="s">
        <v>400</v>
      </c>
      <c r="U998" s="6" t="s">
        <v>1953</v>
      </c>
      <c r="V998" s="2" t="s">
        <v>4965</v>
      </c>
      <c r="W998" s="62">
        <v>45641</v>
      </c>
      <c r="X998" s="78">
        <v>0.46180555555555558</v>
      </c>
      <c r="Y998" s="8" t="s">
        <v>2187</v>
      </c>
      <c r="Z998" s="8" t="s">
        <v>4966</v>
      </c>
      <c r="AA998" s="8" t="s">
        <v>4097</v>
      </c>
      <c r="AB998" s="8">
        <v>941866166</v>
      </c>
      <c r="AC998" s="6">
        <f t="shared" si="113"/>
        <v>3</v>
      </c>
      <c r="AD998" s="23">
        <f t="shared" si="114"/>
        <v>25000</v>
      </c>
      <c r="AE998" s="23" t="s">
        <v>6</v>
      </c>
      <c r="AF998" s="17" t="str">
        <f t="shared" si="115"/>
        <v>NO APLICA</v>
      </c>
      <c r="AG998" s="6" t="s">
        <v>400</v>
      </c>
      <c r="AH998" s="7"/>
      <c r="AI998" s="22" t="s">
        <v>1359</v>
      </c>
      <c r="AJ998" s="176"/>
    </row>
    <row r="999" spans="1:36" ht="15.45" customHeight="1">
      <c r="A999" s="172">
        <v>57245</v>
      </c>
      <c r="B999" s="83" t="s">
        <v>320</v>
      </c>
      <c r="C999" s="84" t="s">
        <v>321</v>
      </c>
      <c r="D999" s="126" t="s">
        <v>746</v>
      </c>
      <c r="E999" s="127" t="s">
        <v>747</v>
      </c>
      <c r="F999" s="128" t="s">
        <v>748</v>
      </c>
      <c r="G999" s="127">
        <v>993623791</v>
      </c>
      <c r="H999" s="86">
        <v>45639</v>
      </c>
      <c r="I999" s="129">
        <v>0.66874999999999996</v>
      </c>
      <c r="J999" s="76" t="s">
        <v>373</v>
      </c>
      <c r="K999" s="85">
        <v>1</v>
      </c>
      <c r="L999" s="76" t="s">
        <v>398</v>
      </c>
      <c r="M999" s="76" t="s">
        <v>6</v>
      </c>
      <c r="N999" s="76" t="b">
        <f t="shared" si="99"/>
        <v>0</v>
      </c>
      <c r="O999" s="104" t="s">
        <v>4967</v>
      </c>
      <c r="P999" s="104">
        <v>309376</v>
      </c>
      <c r="Q999" s="76" t="s">
        <v>6</v>
      </c>
      <c r="R999" s="104" t="s">
        <v>4968</v>
      </c>
      <c r="S999" s="89">
        <f t="shared" si="98"/>
        <v>25000</v>
      </c>
      <c r="T999" s="76" t="s">
        <v>400</v>
      </c>
      <c r="U999" s="76" t="s">
        <v>537</v>
      </c>
      <c r="V999" s="104" t="s">
        <v>2871</v>
      </c>
      <c r="W999" s="104"/>
      <c r="X999" s="90"/>
      <c r="Y999" s="76"/>
      <c r="Z999" s="8"/>
      <c r="AA999" s="8"/>
      <c r="AB999" s="8"/>
      <c r="AC999" s="76" t="str">
        <f t="shared" si="113"/>
        <v/>
      </c>
      <c r="AD999" s="130" t="str">
        <f t="shared" si="114"/>
        <v/>
      </c>
      <c r="AE999" s="130"/>
      <c r="AF999" s="91" t="str">
        <f t="shared" si="115"/>
        <v/>
      </c>
      <c r="AG999" s="76"/>
      <c r="AH999" s="103"/>
      <c r="AI999" s="22" t="s">
        <v>558</v>
      </c>
      <c r="AJ999" s="176"/>
    </row>
    <row r="1000" spans="1:36" ht="15.45" customHeight="1">
      <c r="A1000" s="170">
        <v>57246</v>
      </c>
      <c r="B1000" s="7" t="s">
        <v>269</v>
      </c>
      <c r="C1000" s="4" t="s">
        <v>270</v>
      </c>
      <c r="D1000" s="25" t="s">
        <v>1707</v>
      </c>
      <c r="E1000" s="24" t="s">
        <v>1708</v>
      </c>
      <c r="F1000" s="24" t="s">
        <v>1709</v>
      </c>
      <c r="G1000" s="24">
        <v>991521079</v>
      </c>
      <c r="H1000" s="18">
        <v>45639</v>
      </c>
      <c r="I1000" s="63">
        <v>0.67708333333333337</v>
      </c>
      <c r="J1000" s="6" t="s">
        <v>373</v>
      </c>
      <c r="K1000" s="39">
        <v>1</v>
      </c>
      <c r="L1000" s="6" t="s">
        <v>398</v>
      </c>
      <c r="M1000" s="6" t="s">
        <v>6</v>
      </c>
      <c r="N1000" s="6" t="b">
        <f t="shared" si="99"/>
        <v>0</v>
      </c>
      <c r="O1000" s="2" t="s">
        <v>4969</v>
      </c>
      <c r="P1000" s="2">
        <v>24802826</v>
      </c>
      <c r="Q1000" s="6" t="s">
        <v>6</v>
      </c>
      <c r="R1000" s="2" t="s">
        <v>4970</v>
      </c>
      <c r="S1000" s="16">
        <f t="shared" si="98"/>
        <v>25000</v>
      </c>
      <c r="T1000" s="6" t="s">
        <v>400</v>
      </c>
      <c r="U1000" s="6" t="s">
        <v>1972</v>
      </c>
      <c r="V1000" s="2" t="s">
        <v>4971</v>
      </c>
      <c r="W1000" s="62">
        <v>45641</v>
      </c>
      <c r="X1000" s="78">
        <v>0.15347222222222223</v>
      </c>
      <c r="Y1000" s="6" t="s">
        <v>4095</v>
      </c>
      <c r="Z1000" s="8" t="s">
        <v>4096</v>
      </c>
      <c r="AA1000" s="8" t="s">
        <v>4097</v>
      </c>
      <c r="AB1000" s="8">
        <v>941866166</v>
      </c>
      <c r="AC1000" s="6">
        <f t="shared" si="113"/>
        <v>3</v>
      </c>
      <c r="AD1000" s="23">
        <f t="shared" si="114"/>
        <v>25000</v>
      </c>
      <c r="AE1000" s="23" t="s">
        <v>6</v>
      </c>
      <c r="AF1000" s="17" t="str">
        <f t="shared" si="115"/>
        <v>NO APLICA</v>
      </c>
      <c r="AG1000" s="6" t="s">
        <v>400</v>
      </c>
      <c r="AH1000" s="7"/>
      <c r="AI1000" s="22" t="s">
        <v>1359</v>
      </c>
      <c r="AJ1000" s="176"/>
    </row>
    <row r="1001" spans="1:36" ht="15.45" customHeight="1">
      <c r="A1001" s="170">
        <v>57247</v>
      </c>
      <c r="B1001" s="8" t="s">
        <v>380</v>
      </c>
      <c r="C1001" s="5" t="s">
        <v>246</v>
      </c>
      <c r="D1001" s="39" t="s">
        <v>4895</v>
      </c>
      <c r="E1001" s="6" t="s">
        <v>4896</v>
      </c>
      <c r="F1001" s="6" t="s">
        <v>1004</v>
      </c>
      <c r="G1001" s="6">
        <v>993315189</v>
      </c>
      <c r="H1001" s="18">
        <v>45639</v>
      </c>
      <c r="I1001" s="63">
        <v>0.67986111111111114</v>
      </c>
      <c r="J1001" s="6" t="s">
        <v>373</v>
      </c>
      <c r="K1001" s="39">
        <v>1</v>
      </c>
      <c r="L1001" s="6" t="s">
        <v>398</v>
      </c>
      <c r="M1001" s="6" t="s">
        <v>6</v>
      </c>
      <c r="N1001" s="6" t="b">
        <f t="shared" si="99"/>
        <v>0</v>
      </c>
      <c r="O1001" s="2" t="s">
        <v>4972</v>
      </c>
      <c r="P1001" s="2">
        <v>24802840</v>
      </c>
      <c r="Q1001" s="6" t="s">
        <v>6</v>
      </c>
      <c r="R1001" s="2" t="s">
        <v>4973</v>
      </c>
      <c r="S1001" s="16">
        <f t="shared" si="98"/>
        <v>25000</v>
      </c>
      <c r="T1001" s="6" t="s">
        <v>400</v>
      </c>
      <c r="U1001" s="6" t="s">
        <v>1972</v>
      </c>
      <c r="V1001" s="2" t="s">
        <v>3894</v>
      </c>
      <c r="W1001" s="62">
        <v>45641</v>
      </c>
      <c r="X1001" s="78">
        <v>0.2951388888888889</v>
      </c>
      <c r="Y1001" s="6" t="s">
        <v>1599</v>
      </c>
      <c r="Z1001" s="8" t="s">
        <v>1664</v>
      </c>
      <c r="AA1001" s="8" t="s">
        <v>1173</v>
      </c>
      <c r="AB1001" s="8">
        <v>942723548</v>
      </c>
      <c r="AC1001" s="6">
        <f t="shared" si="113"/>
        <v>3</v>
      </c>
      <c r="AD1001" s="23">
        <f t="shared" si="114"/>
        <v>25000</v>
      </c>
      <c r="AE1001" s="23" t="s">
        <v>6</v>
      </c>
      <c r="AF1001" s="17" t="str">
        <f t="shared" si="115"/>
        <v>NO APLICA</v>
      </c>
      <c r="AG1001" s="6" t="s">
        <v>400</v>
      </c>
      <c r="AH1001" s="7"/>
      <c r="AI1001" s="22" t="s">
        <v>983</v>
      </c>
      <c r="AJ1001" s="176"/>
    </row>
    <row r="1002" spans="1:36" ht="15.45" customHeight="1">
      <c r="A1002" s="170">
        <v>57248</v>
      </c>
      <c r="B1002" s="7" t="s">
        <v>325</v>
      </c>
      <c r="C1002" s="4" t="s">
        <v>326</v>
      </c>
      <c r="D1002" s="7" t="s">
        <v>4974</v>
      </c>
      <c r="E1002" s="2" t="s">
        <v>4975</v>
      </c>
      <c r="F1002" s="2" t="s">
        <v>4976</v>
      </c>
      <c r="G1002" s="2">
        <v>953197646</v>
      </c>
      <c r="H1002" s="18">
        <v>45639</v>
      </c>
      <c r="I1002" s="63">
        <v>0.68194444444444446</v>
      </c>
      <c r="J1002" s="6" t="s">
        <v>373</v>
      </c>
      <c r="K1002" s="39">
        <v>1</v>
      </c>
      <c r="L1002" s="6" t="s">
        <v>398</v>
      </c>
      <c r="M1002" s="6" t="s">
        <v>6</v>
      </c>
      <c r="N1002" s="6" t="b">
        <f t="shared" si="99"/>
        <v>0</v>
      </c>
      <c r="O1002" s="2" t="s">
        <v>4977</v>
      </c>
      <c r="P1002" s="2">
        <v>1232735</v>
      </c>
      <c r="Q1002" s="6" t="s">
        <v>6</v>
      </c>
      <c r="R1002" s="2" t="s">
        <v>4978</v>
      </c>
      <c r="S1002" s="16">
        <f t="shared" si="98"/>
        <v>25000</v>
      </c>
      <c r="T1002" s="6" t="s">
        <v>400</v>
      </c>
      <c r="U1002" s="6" t="s">
        <v>3016</v>
      </c>
      <c r="V1002" s="2" t="s">
        <v>490</v>
      </c>
      <c r="W1002" s="62">
        <v>45639</v>
      </c>
      <c r="X1002" s="78">
        <v>0.77986111111111112</v>
      </c>
      <c r="Y1002" s="6" t="s">
        <v>4974</v>
      </c>
      <c r="Z1002" s="6" t="s">
        <v>4975</v>
      </c>
      <c r="AA1002" s="6" t="s">
        <v>4976</v>
      </c>
      <c r="AB1002" s="6">
        <v>953197646</v>
      </c>
      <c r="AC1002" s="5">
        <v>1</v>
      </c>
      <c r="AD1002" s="17">
        <f>IF(AC1002&lt;=0, "ERROR EN DÍA DE SALIDA",
    IF(AC1002="", "",
        IF(OR(J1002="1X40 RF VACIO", J1002="1X40 DRY VACIO"),
            IF(L1002="CUSTODIA",
                IF(AC1002&lt;=5, 25000,
                    IF(AC1002&gt;5, IF(AC1002&lt;=8, 25000 + 2000*(AC1002 - 5), 31000 + 5000*(AC1002-8)), "")
                ),
                IF(OR(L1002="TRASPASO",L1002="MOVIMIENTO"), 18000, "")
            ),
            IF(OR(J1002="1X20 RF VACIO", J1002="1X20 DRY VACIO", J1002="ISOTANK"),
                IF(L1002="CUSTODIA",
                    IF(AC1002&lt;=5, 18000,
                        IF(AC1002&gt;5, IF(AC1002&lt;=8, 18000 + 2000*(AC1002 - 5), 24000 + 5000*(AC1002-8)), "")
                    ),
                    IF(OR(L1002="TRASPASO",L1002="MOVIMIENTO"), 15000, "Error en tipo de acción")
                ),
                IF(AND(OR(J1002="PALLET", J1002="CAJON"), L1002="CUSTODIA", AC1002&lt;=5),
                    IF(M1002="SI (XL)", 7000*K1002,
                        IF(M1002="SI (XXL)", 9000*K1002, 5000*K1002)
                    ),
                    IF(AND(OR(J1002="PALLET", J1002="CAJON"), L1002="CUSTODIA", AC1002&gt;5),
                        IF(M1002="SI (XL)", (7000 + 1000*(AC1002 - 5))*K1002,
                            IF(M1002="SI (XXL)", (9000 + 1000*(AC1002 - 5))*K1002, (5000 + 1000*(AC1002 - 5))*K1002)
                        ),
                        IF(AND(OR(J1002="PALLET", J1002="CAJON"),OR(L1002="TRASPASO",L1002="MOVIMIENTO")),
                            IF(M1002="SI (XL)", 5000*K1002,
                                IF(M1002="SI (XXL)", 7000*K1002, 3500*K1002)
                            ),
                            ""
                        )
                    )
                )
            )
        )
    )
)</f>
        <v>25000</v>
      </c>
      <c r="AE1002" s="6" t="s">
        <v>6</v>
      </c>
      <c r="AF1002" s="17" t="str">
        <f>IFERROR(IF(AD1002="","",IF(AE1002="NO","NO APLICA",IF(AE1002="SI",AD1002*1.19,""))), "")</f>
        <v>NO APLICA</v>
      </c>
      <c r="AG1002" s="2" t="s">
        <v>400</v>
      </c>
      <c r="AH1002" s="7"/>
      <c r="AI1002" s="72" t="s">
        <v>4979</v>
      </c>
      <c r="AJ1002" s="176"/>
    </row>
    <row r="1003" spans="1:36" ht="15.45" customHeight="1">
      <c r="A1003" s="170">
        <v>57249</v>
      </c>
      <c r="B1003" s="8" t="s">
        <v>320</v>
      </c>
      <c r="C1003" s="5" t="s">
        <v>321</v>
      </c>
      <c r="D1003" s="25" t="s">
        <v>1555</v>
      </c>
      <c r="E1003" s="24" t="s">
        <v>721</v>
      </c>
      <c r="F1003" s="24" t="s">
        <v>722</v>
      </c>
      <c r="G1003" s="24">
        <v>97177590</v>
      </c>
      <c r="H1003" s="18">
        <v>45639</v>
      </c>
      <c r="I1003" s="63">
        <v>0.68541666666666667</v>
      </c>
      <c r="J1003" s="6" t="s">
        <v>373</v>
      </c>
      <c r="K1003" s="39">
        <v>1</v>
      </c>
      <c r="L1003" s="6" t="s">
        <v>398</v>
      </c>
      <c r="M1003" s="6" t="s">
        <v>6</v>
      </c>
      <c r="N1003" s="6" t="b">
        <f t="shared" si="99"/>
        <v>0</v>
      </c>
      <c r="O1003" s="2" t="s">
        <v>4980</v>
      </c>
      <c r="P1003" s="2">
        <v>309380</v>
      </c>
      <c r="Q1003" s="6" t="s">
        <v>6</v>
      </c>
      <c r="R1003" s="2" t="s">
        <v>4981</v>
      </c>
      <c r="S1003" s="16">
        <f t="shared" si="98"/>
        <v>25000</v>
      </c>
      <c r="T1003" s="6" t="s">
        <v>400</v>
      </c>
      <c r="U1003" s="2" t="s">
        <v>537</v>
      </c>
      <c r="V1003" s="2" t="s">
        <v>2989</v>
      </c>
      <c r="W1003" s="2"/>
      <c r="X1003" s="78"/>
      <c r="Y1003" s="6"/>
      <c r="Z1003" s="6"/>
      <c r="AA1003" s="6"/>
      <c r="AB1003" s="6"/>
      <c r="AC1003" s="6" t="str">
        <f t="shared" ref="AC1003:AC1006" si="116">IF(AND(W1003&lt;&gt;"",H1003&lt;&gt;"",ISNUMBER(W1003-H1003)),W1003-H1003+1,"")</f>
        <v/>
      </c>
      <c r="AD1003" s="23" t="str">
        <f t="shared" ref="AD1003:AD1006" si="117">IF(AC1003&lt;=0, "ERROR EN DÍA DE SALIDA",
    IF(AC1003="", "",
        IF(OR(J1003="1X40 RF VACIO", J1003="1X40 DRY VACIO"),
            IF(L1003="CUSTODIA",
                IF(AC1003&lt;=5, 25000,
                    IF(AC1003&gt;5, IF(AC1003&lt;=8, 25000 + 2000*(AC1003 - 5), 31000 + 5000*(AC1003-8)), "")
                ),
                IF(OR(L1003="TRASPASO",L1003="MOVIMIENTO"), 18000, "")
            ),
            IF(OR(J1003="1X20 RF VACIO", J1003="1X20 DRY VACIO", J1003="ISOTANK"),
                IF(L1003="CUSTODIA",
                    IF(AC1003&lt;=5, 18000,
                        IF(AC1003&gt;5, IF(AC1003&lt;=8, 18000 + 2000*(AC1003 - 5), 24000 + 5000*(AC1003-8)), "")
                    ),
                    IF(OR(L1003="TRASPASO",L1003="MOVIMIENTO"), 15000, "Error en tipo de acción")
                ),
                IF(AND(OR(J1003="PALLET", J1003="CAJON"), L1003="CUSTODIA", AC1003&lt;=5),
                    IF(M1003="SI (XL)", 7000*K1003,
                        IF(M1003="SI (XXL)", 9000*K1003, 5000*K1003)
                    ),
                    IF(AND(OR(J1003="PALLET", J1003="CAJON"), L1003="CUSTODIA", AC1003&gt;5),
                        IF(M1003="SI (XL)", (7000 + 1000*(AC1003 - 5))*K1003,
                            IF(M1003="SI (XXL)", (9000 + 1000*(AC1003 - 5))*K1003, (5000 + 1000*(AC1003 - 5))*K1003)
                        ),
                        IF(AND(OR(J1003="PALLET", J1003="CAJON"),OR(L1003="TRASPASO",L1003="MOVIMIENTO")),
                            IF(M1003="SI (XL)", 5000*K1003,
                                IF(M1003="SI (XXL)", 7000*K1003, 3500*K1003)
                            ),
                            ""
                        )
                    )
                )
            )
        )
    )
)</f>
        <v/>
      </c>
      <c r="AE1003" s="23"/>
      <c r="AF1003" s="17" t="str">
        <f t="shared" ref="AF1003:AF1013" si="118">IFERROR(IF(AD1003="","",IF(AE1003="NO","NO APLICA",IF(AE1003="SI",AD1003*1.19,""))), "")</f>
        <v/>
      </c>
      <c r="AG1003" s="6"/>
      <c r="AH1003" s="7"/>
      <c r="AI1003" s="22" t="s">
        <v>558</v>
      </c>
      <c r="AJ1003" s="176"/>
    </row>
    <row r="1004" spans="1:36" ht="15.45" customHeight="1">
      <c r="A1004" s="170">
        <v>57250</v>
      </c>
      <c r="B1004" s="7" t="s">
        <v>269</v>
      </c>
      <c r="C1004" s="4" t="s">
        <v>270</v>
      </c>
      <c r="D1004" s="7" t="s">
        <v>4982</v>
      </c>
      <c r="E1004" s="2" t="s">
        <v>4983</v>
      </c>
      <c r="F1004" s="2" t="s">
        <v>391</v>
      </c>
      <c r="G1004" s="2">
        <v>933296922</v>
      </c>
      <c r="H1004" s="18">
        <v>45639</v>
      </c>
      <c r="I1004" s="63">
        <v>0.68819444444444444</v>
      </c>
      <c r="J1004" s="6" t="s">
        <v>373</v>
      </c>
      <c r="K1004" s="39">
        <v>1</v>
      </c>
      <c r="L1004" s="6" t="s">
        <v>398</v>
      </c>
      <c r="M1004" s="6" t="s">
        <v>6</v>
      </c>
      <c r="N1004" s="6" t="b">
        <f t="shared" si="99"/>
        <v>0</v>
      </c>
      <c r="O1004" s="2" t="s">
        <v>4984</v>
      </c>
      <c r="P1004" s="2">
        <v>24802845</v>
      </c>
      <c r="Q1004" s="6" t="s">
        <v>6</v>
      </c>
      <c r="R1004" s="2" t="s">
        <v>4985</v>
      </c>
      <c r="S1004" s="16">
        <f t="shared" si="98"/>
        <v>25000</v>
      </c>
      <c r="T1004" s="6" t="s">
        <v>400</v>
      </c>
      <c r="U1004" s="2" t="s">
        <v>1972</v>
      </c>
      <c r="V1004" s="2" t="s">
        <v>4986</v>
      </c>
      <c r="W1004" s="62">
        <v>45641</v>
      </c>
      <c r="X1004" s="78">
        <v>0.15138888888888888</v>
      </c>
      <c r="Y1004" s="6" t="s">
        <v>199</v>
      </c>
      <c r="Z1004" s="6" t="s">
        <v>1649</v>
      </c>
      <c r="AA1004" s="6" t="s">
        <v>1650</v>
      </c>
      <c r="AB1004" s="6">
        <v>946496260</v>
      </c>
      <c r="AC1004" s="6">
        <f t="shared" si="116"/>
        <v>3</v>
      </c>
      <c r="AD1004" s="23">
        <f t="shared" si="117"/>
        <v>25000</v>
      </c>
      <c r="AE1004" s="23" t="s">
        <v>6</v>
      </c>
      <c r="AF1004" s="17" t="str">
        <f t="shared" si="118"/>
        <v>NO APLICA</v>
      </c>
      <c r="AG1004" s="6" t="s">
        <v>400</v>
      </c>
      <c r="AH1004" s="7"/>
      <c r="AI1004" s="22" t="s">
        <v>1359</v>
      </c>
      <c r="AJ1004" s="176"/>
    </row>
    <row r="1005" spans="1:36" ht="15.45" customHeight="1">
      <c r="A1005" s="173">
        <v>57251</v>
      </c>
      <c r="B1005" s="109" t="s">
        <v>269</v>
      </c>
      <c r="C1005" s="110" t="s">
        <v>270</v>
      </c>
      <c r="D1005" s="109" t="s">
        <v>4987</v>
      </c>
      <c r="E1005" s="64" t="s">
        <v>1166</v>
      </c>
      <c r="F1005" s="64" t="s">
        <v>1167</v>
      </c>
      <c r="G1005" s="2">
        <v>996086637</v>
      </c>
      <c r="H1005" s="18">
        <v>45639</v>
      </c>
      <c r="I1005" s="63">
        <v>0.69236111111111109</v>
      </c>
      <c r="J1005" s="111" t="s">
        <v>373</v>
      </c>
      <c r="K1005" s="39">
        <v>1</v>
      </c>
      <c r="L1005" s="111" t="s">
        <v>398</v>
      </c>
      <c r="M1005" s="111" t="s">
        <v>6</v>
      </c>
      <c r="N1005" s="111" t="b">
        <f t="shared" si="99"/>
        <v>0</v>
      </c>
      <c r="O1005" s="64" t="s">
        <v>4988</v>
      </c>
      <c r="P1005" s="2">
        <v>24802846</v>
      </c>
      <c r="Q1005" s="111" t="s">
        <v>6</v>
      </c>
      <c r="R1005" s="64" t="s">
        <v>4989</v>
      </c>
      <c r="S1005" s="112">
        <f t="shared" si="98"/>
        <v>25000</v>
      </c>
      <c r="T1005" s="111" t="s">
        <v>400</v>
      </c>
      <c r="U1005" s="64" t="s">
        <v>1972</v>
      </c>
      <c r="V1005" s="64" t="s">
        <v>4990</v>
      </c>
      <c r="W1005" s="62">
        <v>45641</v>
      </c>
      <c r="X1005" s="78">
        <v>0.12847222222222221</v>
      </c>
      <c r="Y1005" s="111" t="s">
        <v>1366</v>
      </c>
      <c r="Z1005" s="111" t="s">
        <v>1367</v>
      </c>
      <c r="AA1005" s="111" t="s">
        <v>1534</v>
      </c>
      <c r="AB1005" s="6">
        <v>973376435</v>
      </c>
      <c r="AC1005" s="6">
        <f t="shared" si="116"/>
        <v>3</v>
      </c>
      <c r="AD1005" s="23">
        <f t="shared" si="117"/>
        <v>25000</v>
      </c>
      <c r="AE1005" s="113" t="s">
        <v>6</v>
      </c>
      <c r="AF1005" s="114" t="str">
        <f t="shared" si="118"/>
        <v>NO APLICA</v>
      </c>
      <c r="AG1005" s="111" t="s">
        <v>400</v>
      </c>
      <c r="AH1005" s="109"/>
      <c r="AI1005" s="22" t="s">
        <v>1359</v>
      </c>
      <c r="AJ1005" s="176"/>
    </row>
    <row r="1006" spans="1:36" ht="15.45" customHeight="1">
      <c r="A1006" s="170">
        <v>57252</v>
      </c>
      <c r="B1006" s="8" t="s">
        <v>320</v>
      </c>
      <c r="C1006" s="5" t="s">
        <v>321</v>
      </c>
      <c r="D1006" s="25" t="s">
        <v>4991</v>
      </c>
      <c r="E1006" s="24" t="s">
        <v>2585</v>
      </c>
      <c r="F1006" s="24" t="s">
        <v>1209</v>
      </c>
      <c r="G1006" s="24">
        <v>944259293</v>
      </c>
      <c r="H1006" s="18">
        <v>45639</v>
      </c>
      <c r="I1006" s="63">
        <v>0.69444444444444442</v>
      </c>
      <c r="J1006" s="6" t="s">
        <v>373</v>
      </c>
      <c r="K1006" s="39">
        <v>1</v>
      </c>
      <c r="L1006" s="6" t="s">
        <v>398</v>
      </c>
      <c r="M1006" s="6" t="s">
        <v>6</v>
      </c>
      <c r="N1006" s="6" t="b">
        <f t="shared" si="99"/>
        <v>0</v>
      </c>
      <c r="O1006" s="2" t="s">
        <v>4992</v>
      </c>
      <c r="P1006" s="2">
        <v>309382</v>
      </c>
      <c r="Q1006" s="6" t="s">
        <v>6</v>
      </c>
      <c r="R1006" s="2" t="s">
        <v>4993</v>
      </c>
      <c r="S1006" s="16">
        <f t="shared" si="98"/>
        <v>25000</v>
      </c>
      <c r="T1006" s="6" t="s">
        <v>400</v>
      </c>
      <c r="U1006" s="2" t="s">
        <v>537</v>
      </c>
      <c r="V1006" s="2" t="s">
        <v>3062</v>
      </c>
      <c r="W1006" s="2"/>
      <c r="X1006" s="78"/>
      <c r="Y1006" s="6"/>
      <c r="Z1006" s="6"/>
      <c r="AA1006" s="6"/>
      <c r="AB1006" s="6"/>
      <c r="AC1006" s="6" t="str">
        <f t="shared" si="116"/>
        <v/>
      </c>
      <c r="AD1006" s="23" t="str">
        <f t="shared" si="117"/>
        <v/>
      </c>
      <c r="AE1006" s="23"/>
      <c r="AF1006" s="17" t="str">
        <f t="shared" si="118"/>
        <v/>
      </c>
      <c r="AG1006" s="6"/>
      <c r="AH1006" s="7"/>
      <c r="AI1006" s="22" t="s">
        <v>558</v>
      </c>
      <c r="AJ1006" s="176"/>
    </row>
    <row r="1007" spans="1:36" ht="15.45" customHeight="1">
      <c r="A1007" s="170">
        <v>57253</v>
      </c>
      <c r="B1007" s="8" t="s">
        <v>320</v>
      </c>
      <c r="C1007" s="5" t="s">
        <v>321</v>
      </c>
      <c r="D1007" s="24" t="s">
        <v>616</v>
      </c>
      <c r="E1007" s="25" t="s">
        <v>617</v>
      </c>
      <c r="F1007" s="24" t="s">
        <v>618</v>
      </c>
      <c r="G1007" s="24">
        <v>951155582</v>
      </c>
      <c r="H1007" s="18">
        <v>45639</v>
      </c>
      <c r="I1007" s="63">
        <v>0.69722222222222219</v>
      </c>
      <c r="J1007" s="6" t="s">
        <v>373</v>
      </c>
      <c r="K1007" s="39">
        <v>1</v>
      </c>
      <c r="L1007" s="6" t="s">
        <v>398</v>
      </c>
      <c r="M1007" s="6" t="s">
        <v>6</v>
      </c>
      <c r="N1007" s="6" t="b">
        <f t="shared" si="99"/>
        <v>0</v>
      </c>
      <c r="O1007" s="2" t="s">
        <v>4994</v>
      </c>
      <c r="P1007" s="2">
        <v>3279552</v>
      </c>
      <c r="Q1007" s="6" t="s">
        <v>6</v>
      </c>
      <c r="R1007" s="2" t="s">
        <v>4995</v>
      </c>
      <c r="S1007" s="16">
        <f t="shared" si="98"/>
        <v>25000</v>
      </c>
      <c r="T1007" s="6" t="s">
        <v>400</v>
      </c>
      <c r="U1007" s="2" t="s">
        <v>1953</v>
      </c>
      <c r="V1007" s="2" t="s">
        <v>3005</v>
      </c>
      <c r="W1007" s="62">
        <v>45640</v>
      </c>
      <c r="X1007" s="78">
        <v>0.46805555555555556</v>
      </c>
      <c r="Y1007" s="5" t="s">
        <v>682</v>
      </c>
      <c r="Z1007" s="8" t="s">
        <v>4171</v>
      </c>
      <c r="AA1007" s="8" t="s">
        <v>684</v>
      </c>
      <c r="AB1007" s="8">
        <v>987204298</v>
      </c>
      <c r="AC1007" s="5">
        <v>1</v>
      </c>
      <c r="AD1007" s="16">
        <v>25000</v>
      </c>
      <c r="AE1007" s="2" t="s">
        <v>6</v>
      </c>
      <c r="AF1007" s="17" t="str">
        <f t="shared" si="118"/>
        <v>NO APLICA</v>
      </c>
      <c r="AG1007" s="2" t="s">
        <v>400</v>
      </c>
      <c r="AH1007" s="7"/>
      <c r="AI1007" s="22" t="s">
        <v>558</v>
      </c>
      <c r="AJ1007" s="176"/>
    </row>
    <row r="1008" spans="1:36" ht="15.45" customHeight="1">
      <c r="A1008" s="170">
        <v>57254</v>
      </c>
      <c r="B1008" s="8" t="s">
        <v>320</v>
      </c>
      <c r="C1008" s="5" t="s">
        <v>321</v>
      </c>
      <c r="D1008" s="39" t="s">
        <v>3150</v>
      </c>
      <c r="E1008" s="6" t="s">
        <v>2209</v>
      </c>
      <c r="F1008" s="6" t="s">
        <v>2210</v>
      </c>
      <c r="G1008" s="6">
        <v>999447137</v>
      </c>
      <c r="H1008" s="18">
        <v>45639</v>
      </c>
      <c r="I1008" s="63">
        <v>0.69791666666666663</v>
      </c>
      <c r="J1008" s="6" t="s">
        <v>373</v>
      </c>
      <c r="K1008" s="39">
        <v>1</v>
      </c>
      <c r="L1008" s="6" t="s">
        <v>398</v>
      </c>
      <c r="M1008" s="6" t="s">
        <v>6</v>
      </c>
      <c r="N1008" s="6" t="b">
        <f t="shared" si="99"/>
        <v>0</v>
      </c>
      <c r="O1008" s="2" t="s">
        <v>4996</v>
      </c>
      <c r="P1008" s="2">
        <v>309383</v>
      </c>
      <c r="Q1008" s="6" t="s">
        <v>6</v>
      </c>
      <c r="R1008" s="2" t="s">
        <v>4997</v>
      </c>
      <c r="S1008" s="16">
        <f t="shared" si="98"/>
        <v>25000</v>
      </c>
      <c r="T1008" s="6" t="s">
        <v>400</v>
      </c>
      <c r="U1008" s="2" t="s">
        <v>537</v>
      </c>
      <c r="V1008" s="2" t="s">
        <v>3039</v>
      </c>
      <c r="W1008" s="2"/>
      <c r="X1008" s="78"/>
      <c r="Y1008" s="8"/>
      <c r="Z1008" s="8"/>
      <c r="AA1008" s="8"/>
      <c r="AB1008" s="8"/>
      <c r="AC1008" s="6" t="str">
        <f t="shared" ref="AC1008:AC1009" si="119">IF(AND(W1008&lt;&gt;"",H1008&lt;&gt;"",ISNUMBER(W1008-H1008)),W1008-H1008+1,"")</f>
        <v/>
      </c>
      <c r="AD1008" s="23" t="str">
        <f t="shared" ref="AD1008:AD1009" si="120">IF(AC1008&lt;=0, "ERROR EN DÍA DE SALIDA",
    IF(AC1008="", "",
        IF(OR(J1008="1X40 RF VACIO", J1008="1X40 DRY VACIO"),
            IF(L1008="CUSTODIA",
                IF(AC1008&lt;=5, 25000,
                    IF(AC1008&gt;5, IF(AC1008&lt;=8, 25000 + 2000*(AC1008 - 5), 31000 + 5000*(AC1008-8)), "")
                ),
                IF(OR(L1008="TRASPASO",L1008="MOVIMIENTO"), 18000, "")
            ),
            IF(OR(J1008="1X20 RF VACIO", J1008="1X20 DRY VACIO", J1008="ISOTANK"),
                IF(L1008="CUSTODIA",
                    IF(AC1008&lt;=5, 18000,
                        IF(AC1008&gt;5, IF(AC1008&lt;=8, 18000 + 2000*(AC1008 - 5), 24000 + 5000*(AC1008-8)), "")
                    ),
                    IF(OR(L1008="TRASPASO",L1008="MOVIMIENTO"), 15000, "Error en tipo de acción")
                ),
                IF(AND(OR(J1008="PALLET", J1008="CAJON"), L1008="CUSTODIA", AC1008&lt;=5),
                    IF(M1008="SI (XL)", 7000*K1008,
                        IF(M1008="SI (XXL)", 9000*K1008, 5000*K1008)
                    ),
                    IF(AND(OR(J1008="PALLET", J1008="CAJON"), L1008="CUSTODIA", AC1008&gt;5),
                        IF(M1008="SI (XL)", (7000 + 1000*(AC1008 - 5))*K1008,
                            IF(M1008="SI (XXL)", (9000 + 1000*(AC1008 - 5))*K1008, (5000 + 1000*(AC1008 - 5))*K1008)
                        ),
                        IF(AND(OR(J1008="PALLET", J1008="CAJON"),OR(L1008="TRASPASO",L1008="MOVIMIENTO")),
                            IF(M1008="SI (XL)", 5000*K1008,
                                IF(M1008="SI (XXL)", 7000*K1008, 3500*K1008)
                            ),
                            ""
                        )
                    )
                )
            )
        )
    )
)</f>
        <v/>
      </c>
      <c r="AE1008" s="23"/>
      <c r="AF1008" s="17" t="str">
        <f t="shared" si="118"/>
        <v/>
      </c>
      <c r="AG1008" s="6"/>
      <c r="AH1008" s="7"/>
      <c r="AI1008" s="22" t="s">
        <v>558</v>
      </c>
      <c r="AJ1008" s="176"/>
    </row>
    <row r="1009" spans="1:36" ht="15.45" customHeight="1">
      <c r="A1009" s="170">
        <v>57255</v>
      </c>
      <c r="B1009" s="8" t="s">
        <v>320</v>
      </c>
      <c r="C1009" s="5" t="s">
        <v>321</v>
      </c>
      <c r="D1009" s="39" t="s">
        <v>3988</v>
      </c>
      <c r="E1009" s="6" t="s">
        <v>3028</v>
      </c>
      <c r="F1009" s="6" t="s">
        <v>3029</v>
      </c>
      <c r="G1009" s="6">
        <v>941989934</v>
      </c>
      <c r="H1009" s="18">
        <v>45639</v>
      </c>
      <c r="I1009" s="63">
        <v>0.69930555555555551</v>
      </c>
      <c r="J1009" s="6" t="s">
        <v>373</v>
      </c>
      <c r="K1009" s="39">
        <v>1</v>
      </c>
      <c r="L1009" s="6" t="s">
        <v>398</v>
      </c>
      <c r="M1009" s="6" t="s">
        <v>6</v>
      </c>
      <c r="N1009" s="6" t="b">
        <f t="shared" si="99"/>
        <v>0</v>
      </c>
      <c r="O1009" s="2" t="s">
        <v>4998</v>
      </c>
      <c r="P1009" s="2">
        <v>309384</v>
      </c>
      <c r="Q1009" s="6" t="s">
        <v>6</v>
      </c>
      <c r="R1009" s="2" t="s">
        <v>4999</v>
      </c>
      <c r="S1009" s="16">
        <f t="shared" si="98"/>
        <v>25000</v>
      </c>
      <c r="T1009" s="6" t="s">
        <v>400</v>
      </c>
      <c r="U1009" s="2" t="s">
        <v>537</v>
      </c>
      <c r="V1009" s="2" t="s">
        <v>2830</v>
      </c>
      <c r="W1009" s="2"/>
      <c r="X1009" s="78"/>
      <c r="Y1009" s="8"/>
      <c r="Z1009" s="8"/>
      <c r="AA1009" s="8"/>
      <c r="AB1009" s="8"/>
      <c r="AC1009" s="6" t="str">
        <f t="shared" si="119"/>
        <v/>
      </c>
      <c r="AD1009" s="23" t="str">
        <f t="shared" si="120"/>
        <v/>
      </c>
      <c r="AE1009" s="23"/>
      <c r="AF1009" s="17" t="str">
        <f t="shared" si="118"/>
        <v/>
      </c>
      <c r="AG1009" s="6"/>
      <c r="AH1009" s="7"/>
      <c r="AI1009" s="22" t="s">
        <v>558</v>
      </c>
      <c r="AJ1009" s="176"/>
    </row>
    <row r="1010" spans="1:36" ht="15.45" customHeight="1">
      <c r="A1010" s="170">
        <v>57256</v>
      </c>
      <c r="B1010" s="8" t="s">
        <v>320</v>
      </c>
      <c r="C1010" s="5" t="s">
        <v>321</v>
      </c>
      <c r="D1010" s="24" t="s">
        <v>568</v>
      </c>
      <c r="E1010" s="24" t="s">
        <v>569</v>
      </c>
      <c r="F1010" s="26" t="s">
        <v>570</v>
      </c>
      <c r="G1010" s="24">
        <v>947401808</v>
      </c>
      <c r="H1010" s="18">
        <v>45639</v>
      </c>
      <c r="I1010" s="63">
        <v>0.70347222222222228</v>
      </c>
      <c r="J1010" s="6" t="s">
        <v>373</v>
      </c>
      <c r="K1010" s="39">
        <v>1</v>
      </c>
      <c r="L1010" s="6" t="s">
        <v>398</v>
      </c>
      <c r="M1010" s="6" t="s">
        <v>6</v>
      </c>
      <c r="N1010" s="6" t="b">
        <f t="shared" si="99"/>
        <v>0</v>
      </c>
      <c r="O1010" s="2" t="s">
        <v>5000</v>
      </c>
      <c r="P1010" s="2">
        <v>3279576</v>
      </c>
      <c r="Q1010" s="6" t="s">
        <v>6</v>
      </c>
      <c r="R1010" s="2" t="s">
        <v>5001</v>
      </c>
      <c r="S1010" s="16">
        <f t="shared" si="98"/>
        <v>25000</v>
      </c>
      <c r="T1010" s="6" t="s">
        <v>400</v>
      </c>
      <c r="U1010" s="2" t="s">
        <v>1953</v>
      </c>
      <c r="V1010" s="2" t="s">
        <v>3438</v>
      </c>
      <c r="W1010" s="62">
        <v>45640</v>
      </c>
      <c r="X1010" s="78">
        <v>0.5444444444444444</v>
      </c>
      <c r="Y1010" s="5" t="s">
        <v>1974</v>
      </c>
      <c r="Z1010" s="8" t="s">
        <v>1975</v>
      </c>
      <c r="AA1010" s="8" t="s">
        <v>631</v>
      </c>
      <c r="AB1010" s="8">
        <v>976530950</v>
      </c>
      <c r="AC1010" s="5">
        <v>1</v>
      </c>
      <c r="AD1010" s="16">
        <v>25000</v>
      </c>
      <c r="AE1010" s="2" t="s">
        <v>6</v>
      </c>
      <c r="AF1010" s="17" t="str">
        <f t="shared" si="118"/>
        <v>NO APLICA</v>
      </c>
      <c r="AG1010" s="2" t="s">
        <v>400</v>
      </c>
      <c r="AH1010" s="7"/>
      <c r="AI1010" s="22" t="s">
        <v>558</v>
      </c>
      <c r="AJ1010" s="176"/>
    </row>
    <row r="1011" spans="1:36" ht="15.45" customHeight="1">
      <c r="A1011" s="170">
        <v>57257</v>
      </c>
      <c r="B1011" s="7" t="s">
        <v>269</v>
      </c>
      <c r="C1011" s="4" t="s">
        <v>270</v>
      </c>
      <c r="D1011" s="7" t="s">
        <v>1590</v>
      </c>
      <c r="E1011" s="2" t="s">
        <v>1591</v>
      </c>
      <c r="F1011" s="2" t="s">
        <v>1592</v>
      </c>
      <c r="G1011" s="2">
        <v>982990218</v>
      </c>
      <c r="H1011" s="18">
        <v>45639</v>
      </c>
      <c r="I1011" s="63">
        <v>0.7055555555555556</v>
      </c>
      <c r="J1011" s="6" t="s">
        <v>373</v>
      </c>
      <c r="K1011" s="39">
        <v>1</v>
      </c>
      <c r="L1011" s="6" t="s">
        <v>398</v>
      </c>
      <c r="M1011" s="6" t="s">
        <v>6</v>
      </c>
      <c r="N1011" s="6" t="b">
        <f t="shared" si="99"/>
        <v>1</v>
      </c>
      <c r="O1011" s="2" t="s">
        <v>5002</v>
      </c>
      <c r="P1011" s="2">
        <v>24802867</v>
      </c>
      <c r="Q1011" s="6" t="s">
        <v>6</v>
      </c>
      <c r="R1011" s="2" t="s">
        <v>5003</v>
      </c>
      <c r="S1011" s="16">
        <f t="shared" si="98"/>
        <v>25000</v>
      </c>
      <c r="T1011" s="6" t="s">
        <v>400</v>
      </c>
      <c r="U1011" s="2" t="s">
        <v>1972</v>
      </c>
      <c r="V1011" s="2" t="s">
        <v>5004</v>
      </c>
      <c r="W1011" s="62">
        <v>45640</v>
      </c>
      <c r="X1011" s="78">
        <v>0.93263888888888891</v>
      </c>
      <c r="Y1011" s="8" t="s">
        <v>5005</v>
      </c>
      <c r="Z1011" s="8" t="s">
        <v>2194</v>
      </c>
      <c r="AA1011" s="8" t="s">
        <v>2195</v>
      </c>
      <c r="AB1011" s="8">
        <v>995454603</v>
      </c>
      <c r="AC1011" s="6">
        <f t="shared" ref="AC1011:AC1013" si="121">IF(AND(W1011&lt;&gt;"",H1011&lt;&gt;"",ISNUMBER(W1011-H1011)),W1011-H1011+1,"")</f>
        <v>2</v>
      </c>
      <c r="AD1011" s="23">
        <f t="shared" ref="AD1011:AD1013" si="122">IF(AC1011&lt;=0, "ERROR EN DÍA DE SALIDA",
    IF(AC1011="", "",
        IF(OR(J1011="1X40 RF VACIO", J1011="1X40 DRY VACIO"),
            IF(L1011="CUSTODIA",
                IF(AC1011&lt;=5, 25000,
                    IF(AC1011&gt;5, IF(AC1011&lt;=8, 25000 + 2000*(AC1011 - 5), 31000 + 5000*(AC1011-8)), "")
                ),
                IF(OR(L1011="TRASPASO",L1011="MOVIMIENTO"), 18000, "")
            ),
            IF(OR(J1011="1X20 RF VACIO", J1011="1X20 DRY VACIO", J1011="ISOTANK"),
                IF(L1011="CUSTODIA",
                    IF(AC1011&lt;=5, 18000,
                        IF(AC1011&gt;5, IF(AC1011&lt;=8, 18000 + 2000*(AC1011 - 5), 24000 + 5000*(AC1011-8)), "")
                    ),
                    IF(OR(L1011="TRASPASO",L1011="MOVIMIENTO"), 15000, "Error en tipo de acción")
                ),
                IF(AND(OR(J1011="PALLET", J1011="CAJON"), L1011="CUSTODIA", AC1011&lt;=5),
                    IF(M1011="SI (XL)", 7000*K1011,
                        IF(M1011="SI (XXL)", 9000*K1011, 5000*K1011)
                    ),
                    IF(AND(OR(J1011="PALLET", J1011="CAJON"), L1011="CUSTODIA", AC1011&gt;5),
                        IF(M1011="SI (XL)", (7000 + 1000*(AC1011 - 5))*K1011,
                            IF(M1011="SI (XXL)", (9000 + 1000*(AC1011 - 5))*K1011, (5000 + 1000*(AC1011 - 5))*K1011)
                        ),
                        IF(AND(OR(J1011="PALLET", J1011="CAJON"),OR(L1011="TRASPASO",L1011="MOVIMIENTO")),
                            IF(M1011="SI (XL)", 5000*K1011,
                                IF(M1011="SI (XXL)", 7000*K1011, 3500*K1011)
                            ),
                            ""
                        )
                    )
                )
            )
        )
    )
)</f>
        <v>25000</v>
      </c>
      <c r="AE1011" s="23" t="s">
        <v>6</v>
      </c>
      <c r="AF1011" s="17" t="str">
        <f t="shared" si="118"/>
        <v>NO APLICA</v>
      </c>
      <c r="AG1011" s="6" t="s">
        <v>400</v>
      </c>
      <c r="AH1011" s="7"/>
      <c r="AI1011" s="22" t="s">
        <v>1359</v>
      </c>
      <c r="AJ1011" s="176"/>
    </row>
    <row r="1012" spans="1:36" ht="15.45" customHeight="1">
      <c r="A1012" s="170">
        <v>57258</v>
      </c>
      <c r="B1012" s="7" t="s">
        <v>269</v>
      </c>
      <c r="C1012" s="4" t="s">
        <v>270</v>
      </c>
      <c r="D1012" s="39" t="s">
        <v>1031</v>
      </c>
      <c r="E1012" s="25" t="s">
        <v>1032</v>
      </c>
      <c r="F1012" s="24" t="s">
        <v>1033</v>
      </c>
      <c r="G1012" s="24">
        <v>943592739</v>
      </c>
      <c r="H1012" s="18">
        <v>45639</v>
      </c>
      <c r="I1012" s="63">
        <v>0.7104166666666667</v>
      </c>
      <c r="J1012" s="6" t="s">
        <v>373</v>
      </c>
      <c r="K1012" s="39">
        <v>1</v>
      </c>
      <c r="L1012" s="6" t="s">
        <v>398</v>
      </c>
      <c r="M1012" s="6" t="s">
        <v>6</v>
      </c>
      <c r="N1012" s="6" t="b">
        <f t="shared" si="99"/>
        <v>0</v>
      </c>
      <c r="O1012" s="2" t="s">
        <v>5006</v>
      </c>
      <c r="P1012" s="2">
        <v>100818432</v>
      </c>
      <c r="Q1012" s="6" t="s">
        <v>6</v>
      </c>
      <c r="R1012" s="2" t="s">
        <v>5007</v>
      </c>
      <c r="S1012" s="16">
        <f t="shared" si="98"/>
        <v>25000</v>
      </c>
      <c r="T1012" s="6" t="s">
        <v>400</v>
      </c>
      <c r="U1012" s="2" t="s">
        <v>766</v>
      </c>
      <c r="V1012" s="2" t="s">
        <v>5008</v>
      </c>
      <c r="W1012" s="62">
        <v>45640</v>
      </c>
      <c r="X1012" s="78">
        <v>0.90972222222222221</v>
      </c>
      <c r="Y1012" s="8" t="s">
        <v>1563</v>
      </c>
      <c r="Z1012" s="8" t="s">
        <v>1564</v>
      </c>
      <c r="AA1012" s="8" t="s">
        <v>1565</v>
      </c>
      <c r="AB1012" s="8">
        <v>982990215</v>
      </c>
      <c r="AC1012" s="6">
        <f t="shared" si="121"/>
        <v>2</v>
      </c>
      <c r="AD1012" s="23">
        <f t="shared" si="122"/>
        <v>25000</v>
      </c>
      <c r="AE1012" s="23" t="s">
        <v>6</v>
      </c>
      <c r="AF1012" s="17" t="str">
        <f t="shared" si="118"/>
        <v>NO APLICA</v>
      </c>
      <c r="AG1012" s="6" t="s">
        <v>400</v>
      </c>
      <c r="AH1012" s="7"/>
      <c r="AI1012" s="22" t="s">
        <v>1359</v>
      </c>
      <c r="AJ1012" s="176"/>
    </row>
    <row r="1013" spans="1:36" ht="15.45" customHeight="1">
      <c r="A1013" s="170">
        <v>57259</v>
      </c>
      <c r="B1013" s="39" t="s">
        <v>320</v>
      </c>
      <c r="C1013" s="39" t="s">
        <v>321</v>
      </c>
      <c r="D1013" s="39" t="s">
        <v>2551</v>
      </c>
      <c r="E1013" s="39" t="s">
        <v>1483</v>
      </c>
      <c r="F1013" s="39" t="s">
        <v>1484</v>
      </c>
      <c r="G1013" s="39">
        <v>974070931</v>
      </c>
      <c r="H1013" s="18">
        <v>45639</v>
      </c>
      <c r="I1013" s="63">
        <v>0.71527777777777779</v>
      </c>
      <c r="J1013" s="6" t="s">
        <v>373</v>
      </c>
      <c r="K1013" s="39">
        <v>1</v>
      </c>
      <c r="L1013" s="6" t="s">
        <v>398</v>
      </c>
      <c r="M1013" s="6" t="s">
        <v>6</v>
      </c>
      <c r="N1013" s="6" t="b">
        <f t="shared" si="99"/>
        <v>0</v>
      </c>
      <c r="O1013" s="2" t="s">
        <v>5009</v>
      </c>
      <c r="P1013" s="2">
        <v>3093385</v>
      </c>
      <c r="Q1013" s="6" t="s">
        <v>6</v>
      </c>
      <c r="R1013" s="2" t="s">
        <v>5010</v>
      </c>
      <c r="S1013" s="16">
        <f t="shared" si="98"/>
        <v>25000</v>
      </c>
      <c r="T1013" s="6" t="s">
        <v>400</v>
      </c>
      <c r="U1013" s="2" t="s">
        <v>547</v>
      </c>
      <c r="V1013" s="2" t="s">
        <v>2950</v>
      </c>
      <c r="W1013" s="2"/>
      <c r="X1013" s="78"/>
      <c r="Y1013" s="6"/>
      <c r="Z1013" s="6"/>
      <c r="AA1013" s="6"/>
      <c r="AB1013" s="6"/>
      <c r="AC1013" s="6" t="str">
        <f t="shared" si="121"/>
        <v/>
      </c>
      <c r="AD1013" s="23" t="str">
        <f t="shared" si="122"/>
        <v/>
      </c>
      <c r="AE1013" s="23"/>
      <c r="AF1013" s="17" t="str">
        <f t="shared" si="118"/>
        <v/>
      </c>
      <c r="AG1013" s="6"/>
      <c r="AH1013" s="7"/>
      <c r="AI1013" s="22" t="s">
        <v>558</v>
      </c>
      <c r="AJ1013" s="176"/>
    </row>
    <row r="1014" spans="1:36" ht="15.45" customHeight="1">
      <c r="A1014" s="170">
        <v>57260</v>
      </c>
      <c r="B1014" s="7" t="s">
        <v>269</v>
      </c>
      <c r="C1014" s="4" t="s">
        <v>270</v>
      </c>
      <c r="D1014" s="24" t="s">
        <v>1768</v>
      </c>
      <c r="E1014" s="25" t="s">
        <v>1769</v>
      </c>
      <c r="F1014" s="24" t="s">
        <v>1770</v>
      </c>
      <c r="G1014" s="24">
        <v>968555931</v>
      </c>
      <c r="H1014" s="18">
        <v>45639</v>
      </c>
      <c r="I1014" s="63">
        <v>0.71875</v>
      </c>
      <c r="J1014" s="6" t="s">
        <v>373</v>
      </c>
      <c r="K1014" s="39">
        <v>1</v>
      </c>
      <c r="L1014" s="6" t="s">
        <v>398</v>
      </c>
      <c r="M1014" s="6" t="s">
        <v>6</v>
      </c>
      <c r="N1014" s="6" t="b">
        <f t="shared" si="99"/>
        <v>0</v>
      </c>
      <c r="O1014" s="2" t="s">
        <v>5011</v>
      </c>
      <c r="P1014" s="2">
        <v>2482875</v>
      </c>
      <c r="Q1014" s="6" t="s">
        <v>6</v>
      </c>
      <c r="R1014" s="2" t="s">
        <v>5012</v>
      </c>
      <c r="S1014" s="16">
        <f t="shared" si="98"/>
        <v>25000</v>
      </c>
      <c r="T1014" s="6" t="s">
        <v>400</v>
      </c>
      <c r="U1014" s="2" t="s">
        <v>732</v>
      </c>
      <c r="V1014" s="2" t="s">
        <v>5013</v>
      </c>
      <c r="W1014" s="62">
        <v>45640</v>
      </c>
      <c r="X1014" s="78">
        <v>0.75208333333333333</v>
      </c>
      <c r="Y1014" s="78" t="s">
        <v>5014</v>
      </c>
      <c r="Z1014" s="6" t="s">
        <v>5015</v>
      </c>
      <c r="AA1014" s="6" t="s">
        <v>5016</v>
      </c>
      <c r="AB1014" s="6">
        <v>944801826</v>
      </c>
      <c r="AC1014" s="5">
        <v>1</v>
      </c>
      <c r="AD1014" s="17">
        <f>IF(AC1014&lt;=0, "ERROR EN DÍA DE SALIDA",
    IF(AC1014="", "",
        IF(OR(J1014="1X40 RF VACIO", J1014="1X40 DRY VACIO"),
            IF(L1014="CUSTODIA",
                IF(AC1014&lt;=5, 25000,
                    IF(AC1014&gt;5, IF(AC1014&lt;=8, 25000 + 2000*(AC1014 - 5), 31000 + 5000*(AC1014-8)), "")
                ),
                IF(OR(L1014="TRASPASO",L1014="MOVIMIENTO"), 18000, "")
            ),
            IF(OR(J1014="1X20 RF VACIO", J1014="1X20 DRY VACIO", J1014="ISOTANK"),
                IF(L1014="CUSTODIA",
                    IF(AC1014&lt;=5, 18000,
                        IF(AC1014&gt;5, IF(AC1014&lt;=8, 18000 + 2000*(AC1014 - 5), 24000 + 5000*(AC1014-8)), "")
                    ),
                    IF(OR(L1014="TRASPASO",L1014="MOVIMIENTO"), 15000, "Error en tipo de acción")
                ),
                IF(AND(OR(J1014="PALLET", J1014="CAJON"), L1014="CUSTODIA", AC1014&lt;=5),
                    IF(M1014="SI (XL)", 7000*K1014,
                        IF(M1014="SI (XXL)", 9000*K1014, 5000*K1014)
                    ),
                    IF(AND(OR(J1014="PALLET", J1014="CAJON"), L1014="CUSTODIA", AC1014&gt;5),
                        IF(M1014="SI (XL)", (7000 + 1000*(AC1014 - 5))*K1014,
                            IF(M1014="SI (XXL)", (9000 + 1000*(AC1014 - 5))*K1014, (5000 + 1000*(AC1014 - 5))*K1014)
                        ),
                        IF(AND(OR(J1014="PALLET", J1014="CAJON"),OR(L1014="TRASPASO",L1014="MOVIMIENTO")),
                            IF(M1014="SI (XL)", 5000*K1014,
                                IF(M1014="SI (XXL)", 7000*K1014, 3500*K1014)
                            ),
                            ""
                        )
                    )
                )
            )
        )
    )
)</f>
        <v>25000</v>
      </c>
      <c r="AE1014" s="2" t="s">
        <v>6</v>
      </c>
      <c r="AF1014" s="17" t="str">
        <f>IFERROR(IF(AD1014="","",IF(AE1014="NO","NO APLICA",IF(AE1014="SI",AD1014*1.19,""))), "")</f>
        <v>NO APLICA</v>
      </c>
      <c r="AG1014" s="2" t="s">
        <v>400</v>
      </c>
      <c r="AH1014" s="7"/>
      <c r="AI1014" s="22" t="s">
        <v>1359</v>
      </c>
      <c r="AJ1014" s="176"/>
    </row>
    <row r="1015" spans="1:36" ht="15.45" customHeight="1">
      <c r="A1015" s="170">
        <v>57261</v>
      </c>
      <c r="B1015" s="7" t="s">
        <v>269</v>
      </c>
      <c r="C1015" s="4" t="s">
        <v>270</v>
      </c>
      <c r="D1015" s="24" t="s">
        <v>5017</v>
      </c>
      <c r="E1015" s="25" t="s">
        <v>5018</v>
      </c>
      <c r="F1015" s="24" t="s">
        <v>5019</v>
      </c>
      <c r="G1015" s="24">
        <v>965189575</v>
      </c>
      <c r="H1015" s="18">
        <v>45639</v>
      </c>
      <c r="I1015" s="63">
        <v>0.72916666666666663</v>
      </c>
      <c r="J1015" s="6" t="s">
        <v>373</v>
      </c>
      <c r="K1015" s="39">
        <v>1</v>
      </c>
      <c r="L1015" s="6" t="s">
        <v>398</v>
      </c>
      <c r="M1015" s="6" t="s">
        <v>6</v>
      </c>
      <c r="N1015" s="6" t="b">
        <f t="shared" si="99"/>
        <v>0</v>
      </c>
      <c r="O1015" s="2" t="s">
        <v>5020</v>
      </c>
      <c r="P1015" s="2">
        <v>24802866</v>
      </c>
      <c r="Q1015" s="6" t="s">
        <v>6</v>
      </c>
      <c r="R1015" s="2" t="s">
        <v>5021</v>
      </c>
      <c r="S1015" s="16">
        <f t="shared" ref="S1015:S1078" si="123">IF(OR(H1015&lt;=0, H1015=""), "",
    IF(OR(J1015="1X40 RF VACIO", J1015="1X40 DRY VACIO"),
        IF(L1015="CUSTODIA", 25000,
            IF(OR(L1015="TRASPASO", L1015="MOVIMIENTO"), 18000, "")
        ),
        IF(OR(J1015="1X20 RF VACIO", J1015="1X20 DRY VACIO", J1015="ISOTANK"),
            IF(L1015="CUSTODIA", 18000,
                IF(OR(L1015="TRASPASO", L1015="MOVIMIENTO"), 15000, "Error en tipo de acción")
            ),
            IF(AND(OR(J1015="PALLET", J1015="CAJON"), L1015="CUSTODIA"),
                IF(M1015="SI (XL)", 7000*K1015,
                    IF(M1015="SI (XXL)", 9000*K1015,
                        IF(M1015="SI (OTRO)", "", 5000*K1015)
                    )
                ),
                IF(AND(OR(J1015="PALLET", J1015="CAJON"),OR(L1015="TRASPASO", L1015="MOVIMIENTO")),
                    IF(M1015="SI (XL)", 5000*K1015,
                        IF(M1015="SI (XXL)", 7000*K1015,
                            IF(M1015="SI (OTRO)", "", 3500*K1015)
                        )
                    ),
                    ""
                )
            )
        )
    )
)</f>
        <v>25000</v>
      </c>
      <c r="T1015" s="6" t="s">
        <v>400</v>
      </c>
      <c r="U1015" s="2" t="s">
        <v>940</v>
      </c>
      <c r="V1015" s="2" t="s">
        <v>5022</v>
      </c>
      <c r="W1015" s="62">
        <v>45640</v>
      </c>
      <c r="X1015" s="78">
        <v>0.70138888888888884</v>
      </c>
      <c r="Y1015" s="6" t="s">
        <v>1657</v>
      </c>
      <c r="Z1015" s="6" t="s">
        <v>1582</v>
      </c>
      <c r="AA1015" s="6" t="s">
        <v>1645</v>
      </c>
      <c r="AB1015" s="6">
        <v>966372408</v>
      </c>
      <c r="AC1015" s="5">
        <v>1</v>
      </c>
      <c r="AD1015" s="17">
        <f>IF(AC1015&lt;=0, "ERROR EN DÍA DE SALIDA",
    IF(AC1015="", "",
        IF(OR(J1015="1X40 RF VACIO", J1015="1X40 DRY VACIO"),
            IF(L1015="CUSTODIA",
                IF(AC1015&lt;=5, 25000,
                    IF(AC1015&gt;5, IF(AC1015&lt;=8, 25000 + 2000*(AC1015 - 5), 31000 + 5000*(AC1015-8)), "")
                ),
                IF(OR(L1015="TRASPASO",L1015="MOVIMIENTO"), 18000, "")
            ),
            IF(OR(J1015="1X20 RF VACIO", J1015="1X20 DRY VACIO", J1015="ISOTANK"),
                IF(L1015="CUSTODIA",
                    IF(AC1015&lt;=5, 18000,
                        IF(AC1015&gt;5, IF(AC1015&lt;=8, 18000 + 2000*(AC1015 - 5), 24000 + 5000*(AC1015-8)), "")
                    ),
                    IF(OR(L1015="TRASPASO",L1015="MOVIMIENTO"), 15000, "Error en tipo de acción")
                ),
                IF(AND(OR(J1015="PALLET", J1015="CAJON"), L1015="CUSTODIA", AC1015&lt;=5),
                    IF(M1015="SI (XL)", 7000*K1015,
                        IF(M1015="SI (XXL)", 9000*K1015, 5000*K1015)
                    ),
                    IF(AND(OR(J1015="PALLET", J1015="CAJON"), L1015="CUSTODIA", AC1015&gt;5),
                        IF(M1015="SI (XL)", (7000 + 1000*(AC1015 - 5))*K1015,
                            IF(M1015="SI (XXL)", (9000 + 1000*(AC1015 - 5))*K1015, (5000 + 1000*(AC1015 - 5))*K1015)
                        ),
                        IF(AND(OR(J1015="PALLET", J1015="CAJON"),OR(L1015="TRASPASO",L1015="MOVIMIENTO")),
                            IF(M1015="SI (XL)", 5000*K1015,
                                IF(M1015="SI (XXL)", 7000*K1015, 3500*K1015)
                            ),
                            ""
                        )
                    )
                )
            )
        )
    )
)</f>
        <v>25000</v>
      </c>
      <c r="AE1015" s="2" t="s">
        <v>6</v>
      </c>
      <c r="AF1015" s="17" t="str">
        <f>IFERROR(IF(AD1015="","",IF(AE1015="NO","NO APLICA",IF(AE1015="SI",AD1015*1.19,""))), "")</f>
        <v>NO APLICA</v>
      </c>
      <c r="AG1015" s="2" t="s">
        <v>400</v>
      </c>
      <c r="AH1015" s="7"/>
      <c r="AI1015" s="22" t="s">
        <v>1359</v>
      </c>
      <c r="AJ1015" s="176"/>
    </row>
    <row r="1016" spans="1:36" ht="15.45" customHeight="1">
      <c r="A1016" s="170">
        <v>57262</v>
      </c>
      <c r="B1016" s="39" t="s">
        <v>320</v>
      </c>
      <c r="C1016" s="39" t="s">
        <v>321</v>
      </c>
      <c r="D1016" s="39" t="s">
        <v>3113</v>
      </c>
      <c r="E1016" s="6" t="s">
        <v>636</v>
      </c>
      <c r="F1016" s="6" t="s">
        <v>637</v>
      </c>
      <c r="G1016" s="6">
        <v>988364635</v>
      </c>
      <c r="H1016" s="18">
        <v>45639</v>
      </c>
      <c r="I1016" s="63">
        <v>0.7319444444444444</v>
      </c>
      <c r="J1016" s="6" t="s">
        <v>373</v>
      </c>
      <c r="K1016" s="39">
        <v>1</v>
      </c>
      <c r="L1016" s="6" t="s">
        <v>398</v>
      </c>
      <c r="M1016" s="6" t="s">
        <v>6</v>
      </c>
      <c r="N1016" s="6" t="b">
        <f t="shared" si="99"/>
        <v>0</v>
      </c>
      <c r="O1016" s="2" t="s">
        <v>5023</v>
      </c>
      <c r="P1016" s="2">
        <v>3279749</v>
      </c>
      <c r="Q1016" s="6" t="s">
        <v>6</v>
      </c>
      <c r="R1016" s="2" t="s">
        <v>5024</v>
      </c>
      <c r="S1016" s="16">
        <f t="shared" si="123"/>
        <v>25000</v>
      </c>
      <c r="T1016" s="6" t="s">
        <v>400</v>
      </c>
      <c r="U1016" s="2" t="s">
        <v>537</v>
      </c>
      <c r="V1016" s="2" t="s">
        <v>2800</v>
      </c>
      <c r="W1016" s="62">
        <v>45640</v>
      </c>
      <c r="X1016" s="78">
        <v>0.85069444444444442</v>
      </c>
      <c r="Y1016" s="6" t="s">
        <v>734</v>
      </c>
      <c r="Z1016" s="6" t="s">
        <v>5025</v>
      </c>
      <c r="AA1016" s="6" t="s">
        <v>736</v>
      </c>
      <c r="AB1016" s="6">
        <v>97326989</v>
      </c>
      <c r="AC1016" s="6">
        <f t="shared" ref="AC1016" si="124">IF(AND(W1016&lt;&gt;"",H1016&lt;&gt;"",ISNUMBER(W1016-H1016)),W1016-H1016+1,"")</f>
        <v>2</v>
      </c>
      <c r="AD1016" s="23">
        <f t="shared" ref="AD1016" si="125">IF(AC1016&lt;=0, "ERROR EN DÍA DE SALIDA",
    IF(AC1016="", "",
        IF(OR(J1016="1X40 RF VACIO", J1016="1X40 DRY VACIO"),
            IF(L1016="CUSTODIA",
                IF(AC1016&lt;=5, 25000,
                    IF(AC1016&gt;5, IF(AC1016&lt;=8, 25000 + 2000*(AC1016 - 5), 31000 + 5000*(AC1016-8)), "")
                ),
                IF(OR(L1016="TRASPASO",L1016="MOVIMIENTO"), 18000, "")
            ),
            IF(OR(J1016="1X20 RF VACIO", J1016="1X20 DRY VACIO", J1016="ISOTANK"),
                IF(L1016="CUSTODIA",
                    IF(AC1016&lt;=5, 18000,
                        IF(AC1016&gt;5, IF(AC1016&lt;=8, 18000 + 2000*(AC1016 - 5), 24000 + 5000*(AC1016-8)), "")
                    ),
                    IF(OR(L1016="TRASPASO",L1016="MOVIMIENTO"), 15000, "Error en tipo de acción")
                ),
                IF(AND(OR(J1016="PALLET", J1016="CAJON"), L1016="CUSTODIA", AC1016&lt;=5),
                    IF(M1016="SI (XL)", 7000*K1016,
                        IF(M1016="SI (XXL)", 9000*K1016, 5000*K1016)
                    ),
                    IF(AND(OR(J1016="PALLET", J1016="CAJON"), L1016="CUSTODIA", AC1016&gt;5),
                        IF(M1016="SI (XL)", (7000 + 1000*(AC1016 - 5))*K1016,
                            IF(M1016="SI (XXL)", (9000 + 1000*(AC1016 - 5))*K1016, (5000 + 1000*(AC1016 - 5))*K1016)
                        ),
                        IF(AND(OR(J1016="PALLET", J1016="CAJON"),OR(L1016="TRASPASO",L1016="MOVIMIENTO")),
                            IF(M1016="SI (XL)", 5000*K1016,
                                IF(M1016="SI (XXL)", 7000*K1016, 3500*K1016)
                            ),
                            ""
                        )
                    )
                )
            )
        )
    )
)</f>
        <v>25000</v>
      </c>
      <c r="AE1016" s="23" t="s">
        <v>6</v>
      </c>
      <c r="AF1016" s="17" t="str">
        <f t="shared" ref="AF1016" si="126">IFERROR(IF(AD1016="","",IF(AE1016="NO","NO APLICA",IF(AE1016="SI",AD1016*1.19,""))), "")</f>
        <v>NO APLICA</v>
      </c>
      <c r="AG1016" s="6" t="s">
        <v>400</v>
      </c>
      <c r="AH1016" s="7"/>
      <c r="AI1016" s="22" t="s">
        <v>558</v>
      </c>
      <c r="AJ1016" s="176"/>
    </row>
    <row r="1017" spans="1:36" ht="15.45" customHeight="1">
      <c r="A1017" s="170">
        <v>57263</v>
      </c>
      <c r="B1017" s="4" t="s">
        <v>4895</v>
      </c>
      <c r="C1017" s="2"/>
      <c r="D1017" s="39" t="s">
        <v>4895</v>
      </c>
      <c r="E1017" s="6" t="s">
        <v>4896</v>
      </c>
      <c r="F1017" s="6" t="s">
        <v>1004</v>
      </c>
      <c r="G1017" s="6">
        <v>993315189</v>
      </c>
      <c r="H1017" s="18">
        <v>45639</v>
      </c>
      <c r="I1017" s="63">
        <v>0.7416666666666667</v>
      </c>
      <c r="J1017" s="6" t="s">
        <v>373</v>
      </c>
      <c r="K1017" s="39">
        <v>1</v>
      </c>
      <c r="L1017" s="6" t="s">
        <v>3399</v>
      </c>
      <c r="M1017" s="6" t="s">
        <v>6</v>
      </c>
      <c r="N1017" s="6" t="b">
        <f t="shared" si="99"/>
        <v>0</v>
      </c>
      <c r="O1017" s="2" t="s">
        <v>5026</v>
      </c>
      <c r="P1017" s="2">
        <v>3267593</v>
      </c>
      <c r="Q1017" s="6" t="s">
        <v>6</v>
      </c>
      <c r="R1017" s="2" t="s">
        <v>5027</v>
      </c>
      <c r="S1017" s="16">
        <f t="shared" si="123"/>
        <v>18000</v>
      </c>
      <c r="T1017" s="6" t="s">
        <v>400</v>
      </c>
      <c r="U1017" s="2" t="s">
        <v>732</v>
      </c>
      <c r="V1017" s="2" t="s">
        <v>490</v>
      </c>
      <c r="W1017" s="62">
        <v>45639</v>
      </c>
      <c r="X1017" s="78">
        <v>0.74305555555555558</v>
      </c>
      <c r="Y1017" s="6" t="s">
        <v>1599</v>
      </c>
      <c r="Z1017" s="6" t="s">
        <v>1003</v>
      </c>
      <c r="AA1017" s="6" t="s">
        <v>1173</v>
      </c>
      <c r="AB1017" s="6">
        <v>942723548</v>
      </c>
      <c r="AC1017" s="5"/>
      <c r="AD1017" s="73">
        <v>18000</v>
      </c>
      <c r="AE1017" s="2" t="s">
        <v>6</v>
      </c>
      <c r="AF1017" s="2" t="s">
        <v>1045</v>
      </c>
      <c r="AG1017" s="2" t="s">
        <v>1874</v>
      </c>
      <c r="AH1017" s="7" t="s">
        <v>5028</v>
      </c>
      <c r="AI1017" s="72" t="s">
        <v>499</v>
      </c>
      <c r="AJ1017" s="176"/>
    </row>
    <row r="1018" spans="1:36" ht="15.45" customHeight="1">
      <c r="A1018" s="170">
        <v>57264</v>
      </c>
      <c r="B1018" s="7" t="s">
        <v>339</v>
      </c>
      <c r="C1018" s="4" t="s">
        <v>340</v>
      </c>
      <c r="D1018" s="39" t="s">
        <v>2105</v>
      </c>
      <c r="E1018" s="6" t="s">
        <v>2106</v>
      </c>
      <c r="F1018" s="6" t="s">
        <v>2107</v>
      </c>
      <c r="G1018" s="6">
        <v>975918406</v>
      </c>
      <c r="H1018" s="18">
        <v>45639</v>
      </c>
      <c r="I1018" s="63">
        <v>0.74930555555555556</v>
      </c>
      <c r="J1018" s="6" t="s">
        <v>373</v>
      </c>
      <c r="K1018" s="39">
        <v>1</v>
      </c>
      <c r="L1018" s="6" t="s">
        <v>398</v>
      </c>
      <c r="M1018" s="6" t="s">
        <v>6</v>
      </c>
      <c r="N1018" s="6" t="b">
        <f t="shared" si="99"/>
        <v>0</v>
      </c>
      <c r="O1018" s="2" t="s">
        <v>5029</v>
      </c>
      <c r="P1018" s="2">
        <v>24802964</v>
      </c>
      <c r="Q1018" s="6" t="s">
        <v>6</v>
      </c>
      <c r="R1018" s="2" t="s">
        <v>5030</v>
      </c>
      <c r="S1018" s="16">
        <f t="shared" si="123"/>
        <v>25000</v>
      </c>
      <c r="T1018" s="6" t="s">
        <v>400</v>
      </c>
      <c r="U1018" s="2" t="s">
        <v>766</v>
      </c>
      <c r="V1018" s="2" t="s">
        <v>2995</v>
      </c>
      <c r="W1018" s="62">
        <v>45642</v>
      </c>
      <c r="X1018" s="78">
        <v>0.8569444444444444</v>
      </c>
      <c r="Y1018" s="68" t="s">
        <v>4724</v>
      </c>
      <c r="Z1018" s="68" t="s">
        <v>4725</v>
      </c>
      <c r="AA1018" s="68" t="s">
        <v>5031</v>
      </c>
      <c r="AB1018" s="68">
        <v>966798948</v>
      </c>
      <c r="AC1018" s="68">
        <f t="shared" ref="AC1018:AC1019" si="127">IF(AND(W1018&lt;&gt;"",H1018&lt;&gt;"",ISNUMBER(W1018-H1018)),W1018-H1018+1,"")</f>
        <v>4</v>
      </c>
      <c r="AD1018" s="23">
        <f t="shared" ref="AD1018:AD1019" si="128">IF(AC1018&lt;=0, "ERROR EN DÍA DE SALIDA",
    IF(AC1018="", "",
        IF(OR(J1018="1X40 RF VACIO", J1018="1X40 DRY VACIO"),
            IF(L1018="CUSTODIA",
                IF(AC1018&lt;=5, 25000,
                    IF(AC1018&gt;5, IF(AC1018&lt;=8, 25000 + 2000*(AC1018 - 5), 31000 + 5000*(AC1018-8)), "")
                ),
                IF(OR(L1018="TRASPASO",L1018="MOVIMIENTO"), 18000, "")
            ),
            IF(OR(J1018="1X20 RF VACIO", J1018="1X20 DRY VACIO", J1018="ISOTANK"),
                IF(L1018="CUSTODIA",
                    IF(AC1018&lt;=5, 18000,
                        IF(AC1018&gt;5, IF(AC1018&lt;=8, 18000 + 2000*(AC1018 - 5), 24000 + 5000*(AC1018-8)), "")
                    ),
                    IF(OR(L1018="TRASPASO",L1018="MOVIMIENTO"), 15000, "Error en tipo de acción")
                ),
                IF(AND(OR(J1018="PALLET", J1018="CAJON"), L1018="CUSTODIA", AC1018&lt;=5),
                    IF(M1018="SI (XL)", 7000*K1018,
                        IF(M1018="SI (XXL)", 9000*K1018, 5000*K1018)
                    ),
                    IF(AND(OR(J1018="PALLET", J1018="CAJON"), L1018="CUSTODIA", AC1018&gt;5),
                        IF(M1018="SI (XL)", (7000 + 1000*(AC1018 - 5))*K1018,
                            IF(M1018="SI (XXL)", (9000 + 1000*(AC1018 - 5))*K1018, (5000 + 1000*(AC1018 - 5))*K1018)
                        ),
                        IF(AND(OR(J1018="PALLET", J1018="CAJON"),OR(L1018="TRASPASO",L1018="MOVIMIENTO")),
                            IF(M1018="SI (XL)", 5000*K1018,
                                IF(M1018="SI (XXL)", 7000*K1018, 3500*K1018)
                            ),
                            ""
                        )
                    )
                )
            )
        )
    )
)</f>
        <v>25000</v>
      </c>
      <c r="AE1018" s="23" t="s">
        <v>6</v>
      </c>
      <c r="AF1018" s="17" t="str">
        <f t="shared" ref="AF1018:AF1019" si="129">IFERROR(IF(AD1018="","",IF(AE1018="NO","NO APLICA",IF(AE1018="SI",AD1018*1.19,""))), "")</f>
        <v>NO APLICA</v>
      </c>
      <c r="AG1018" s="6" t="s">
        <v>400</v>
      </c>
      <c r="AH1018" s="7"/>
      <c r="AI1018" s="22" t="s">
        <v>2797</v>
      </c>
      <c r="AJ1018" s="176"/>
    </row>
    <row r="1019" spans="1:36" ht="15.45" customHeight="1">
      <c r="A1019" s="170">
        <v>57265</v>
      </c>
      <c r="B1019" s="7" t="s">
        <v>339</v>
      </c>
      <c r="C1019" s="4" t="s">
        <v>340</v>
      </c>
      <c r="D1019" s="39" t="s">
        <v>2935</v>
      </c>
      <c r="E1019" s="6" t="s">
        <v>1120</v>
      </c>
      <c r="F1019" s="6" t="s">
        <v>1121</v>
      </c>
      <c r="G1019" s="6">
        <v>991545276</v>
      </c>
      <c r="H1019" s="18">
        <v>45639</v>
      </c>
      <c r="I1019" s="63">
        <v>0.75208333333333333</v>
      </c>
      <c r="J1019" s="6" t="s">
        <v>373</v>
      </c>
      <c r="K1019" s="39">
        <v>1</v>
      </c>
      <c r="L1019" s="6" t="s">
        <v>398</v>
      </c>
      <c r="M1019" s="6" t="s">
        <v>6</v>
      </c>
      <c r="N1019" s="6" t="b">
        <f t="shared" si="99"/>
        <v>1</v>
      </c>
      <c r="O1019" s="2" t="s">
        <v>3020</v>
      </c>
      <c r="P1019" s="2">
        <v>24802962</v>
      </c>
      <c r="Q1019" s="6" t="s">
        <v>6</v>
      </c>
      <c r="R1019" s="2" t="s">
        <v>5032</v>
      </c>
      <c r="S1019" s="16">
        <f t="shared" si="123"/>
        <v>25000</v>
      </c>
      <c r="T1019" s="6" t="s">
        <v>400</v>
      </c>
      <c r="U1019" s="2" t="s">
        <v>940</v>
      </c>
      <c r="V1019" s="2" t="s">
        <v>4121</v>
      </c>
      <c r="W1019" s="62">
        <v>45643</v>
      </c>
      <c r="X1019" s="97">
        <v>0.74861111111111112</v>
      </c>
      <c r="Y1019" s="6" t="s">
        <v>5033</v>
      </c>
      <c r="Z1019" s="65" t="s">
        <v>3515</v>
      </c>
      <c r="AA1019" s="65" t="s">
        <v>3516</v>
      </c>
      <c r="AB1019" s="65">
        <v>972211039</v>
      </c>
      <c r="AC1019" s="6">
        <f t="shared" si="127"/>
        <v>5</v>
      </c>
      <c r="AD1019" s="161">
        <f t="shared" si="128"/>
        <v>25000</v>
      </c>
      <c r="AE1019" s="23" t="s">
        <v>6</v>
      </c>
      <c r="AF1019" s="17" t="str">
        <f t="shared" si="129"/>
        <v>NO APLICA</v>
      </c>
      <c r="AG1019" s="6" t="s">
        <v>400</v>
      </c>
      <c r="AH1019" s="7"/>
      <c r="AI1019" s="22" t="s">
        <v>2797</v>
      </c>
      <c r="AJ1019" s="176"/>
    </row>
    <row r="1020" spans="1:36" ht="15.45" customHeight="1">
      <c r="A1020" s="170">
        <v>57266</v>
      </c>
      <c r="B1020" s="7" t="s">
        <v>269</v>
      </c>
      <c r="C1020" s="4" t="s">
        <v>270</v>
      </c>
      <c r="D1020" s="39" t="s">
        <v>1031</v>
      </c>
      <c r="E1020" s="25" t="s">
        <v>1032</v>
      </c>
      <c r="F1020" s="24" t="s">
        <v>1033</v>
      </c>
      <c r="G1020" s="24">
        <v>943592739</v>
      </c>
      <c r="H1020" s="18">
        <v>45639</v>
      </c>
      <c r="I1020" s="63">
        <v>0.75347222222222221</v>
      </c>
      <c r="J1020" s="6" t="s">
        <v>373</v>
      </c>
      <c r="K1020" s="39">
        <v>1</v>
      </c>
      <c r="L1020" s="6" t="s">
        <v>398</v>
      </c>
      <c r="M1020" s="6" t="s">
        <v>6</v>
      </c>
      <c r="N1020" s="6" t="b">
        <f t="shared" si="99"/>
        <v>0</v>
      </c>
      <c r="O1020" s="2" t="s">
        <v>5034</v>
      </c>
      <c r="P1020" s="2">
        <v>100818506</v>
      </c>
      <c r="Q1020" s="6" t="s">
        <v>6</v>
      </c>
      <c r="R1020" s="2" t="s">
        <v>5035</v>
      </c>
      <c r="S1020" s="16">
        <f t="shared" si="123"/>
        <v>25000</v>
      </c>
      <c r="T1020" s="6" t="s">
        <v>400</v>
      </c>
      <c r="U1020" s="2" t="s">
        <v>940</v>
      </c>
      <c r="V1020" s="2" t="s">
        <v>5036</v>
      </c>
      <c r="W1020" s="62">
        <v>45640</v>
      </c>
      <c r="X1020" s="78">
        <v>0.69166666666666665</v>
      </c>
      <c r="Y1020" s="90" t="s">
        <v>5014</v>
      </c>
      <c r="Z1020" s="76" t="s">
        <v>5015</v>
      </c>
      <c r="AA1020" s="76" t="s">
        <v>2162</v>
      </c>
      <c r="AB1020" s="76">
        <v>944801826</v>
      </c>
      <c r="AC1020" s="84">
        <v>1</v>
      </c>
      <c r="AD1020" s="17">
        <f>IF(AC1020&lt;=0, "ERROR EN DÍA DE SALIDA",
    IF(AC1020="", "",
        IF(OR(J1020="1X40 RF VACIO", J1020="1X40 DRY VACIO"),
            IF(L1020="CUSTODIA",
                IF(AC1020&lt;=5, 25000,
                    IF(AC1020&gt;5, IF(AC1020&lt;=8, 25000 + 2000*(AC1020 - 5), 31000 + 5000*(AC1020-8)), "")
                ),
                IF(OR(L1020="TRASPASO",L1020="MOVIMIENTO"), 18000, "")
            ),
            IF(OR(J1020="1X20 RF VACIO", J1020="1X20 DRY VACIO", J1020="ISOTANK"),
                IF(L1020="CUSTODIA",
                    IF(AC1020&lt;=5, 18000,
                        IF(AC1020&gt;5, IF(AC1020&lt;=8, 18000 + 2000*(AC1020 - 5), 24000 + 5000*(AC1020-8)), "")
                    ),
                    IF(OR(L1020="TRASPASO",L1020="MOVIMIENTO"), 15000, "Error en tipo de acción")
                ),
                IF(AND(OR(J1020="PALLET", J1020="CAJON"), L1020="CUSTODIA", AC1020&lt;=5),
                    IF(M1020="SI (XL)", 7000*K1020,
                        IF(M1020="SI (XXL)", 9000*K1020, 5000*K1020)
                    ),
                    IF(AND(OR(J1020="PALLET", J1020="CAJON"), L1020="CUSTODIA", AC1020&gt;5),
                        IF(M1020="SI (XL)", (7000 + 1000*(AC1020 - 5))*K1020,
                            IF(M1020="SI (XXL)", (9000 + 1000*(AC1020 - 5))*K1020, (5000 + 1000*(AC1020 - 5))*K1020)
                        ),
                        IF(AND(OR(J1020="PALLET", J1020="CAJON"),OR(L1020="TRASPASO",L1020="MOVIMIENTO")),
                            IF(M1020="SI (XL)", 5000*K1020,
                                IF(M1020="SI (XXL)", 7000*K1020, 3500*K1020)
                            ),
                            ""
                        )
                    )
                )
            )
        )
    )
)</f>
        <v>25000</v>
      </c>
      <c r="AE1020" s="2" t="s">
        <v>6</v>
      </c>
      <c r="AF1020" s="17" t="str">
        <f>IFERROR(IF(AD1020="","",IF(AE1020="NO","NO APLICA",IF(AE1020="SI",AD1020*1.19,""))), "")</f>
        <v>NO APLICA</v>
      </c>
      <c r="AG1020" s="2" t="s">
        <v>400</v>
      </c>
      <c r="AH1020" s="7"/>
      <c r="AI1020" s="22" t="s">
        <v>1359</v>
      </c>
      <c r="AJ1020" s="176"/>
    </row>
    <row r="1021" spans="1:36" ht="15.45" customHeight="1">
      <c r="A1021" s="170">
        <v>57267</v>
      </c>
      <c r="B1021" s="38" t="s">
        <v>339</v>
      </c>
      <c r="C1021" s="8" t="s">
        <v>340</v>
      </c>
      <c r="D1021" s="39" t="s">
        <v>1042</v>
      </c>
      <c r="E1021" s="39" t="s">
        <v>1043</v>
      </c>
      <c r="F1021" s="39" t="s">
        <v>1044</v>
      </c>
      <c r="G1021" s="39">
        <v>933294463</v>
      </c>
      <c r="H1021" s="18">
        <v>45639</v>
      </c>
      <c r="I1021" s="98">
        <v>0.78611111111111109</v>
      </c>
      <c r="J1021" s="6" t="s">
        <v>373</v>
      </c>
      <c r="K1021" s="39">
        <v>1</v>
      </c>
      <c r="L1021" s="6" t="s">
        <v>398</v>
      </c>
      <c r="M1021" s="6" t="s">
        <v>6</v>
      </c>
      <c r="N1021" s="6" t="b">
        <f t="shared" si="99"/>
        <v>0</v>
      </c>
      <c r="O1021" s="66" t="s">
        <v>5037</v>
      </c>
      <c r="P1021" s="66">
        <v>24802988</v>
      </c>
      <c r="Q1021" s="6" t="s">
        <v>6</v>
      </c>
      <c r="R1021" s="66" t="s">
        <v>5038</v>
      </c>
      <c r="S1021" s="16">
        <f t="shared" si="123"/>
        <v>25000</v>
      </c>
      <c r="T1021" s="6" t="s">
        <v>400</v>
      </c>
      <c r="U1021" s="66" t="s">
        <v>940</v>
      </c>
      <c r="V1021" s="66" t="s">
        <v>2950</v>
      </c>
      <c r="W1021" s="99">
        <v>45643</v>
      </c>
      <c r="X1021" s="78">
        <v>0.53194444444444444</v>
      </c>
      <c r="Y1021" s="65" t="s">
        <v>322</v>
      </c>
      <c r="Z1021" s="65" t="s">
        <v>323</v>
      </c>
      <c r="AA1021" s="65" t="s">
        <v>2535</v>
      </c>
      <c r="AB1021" s="65">
        <v>955325343</v>
      </c>
      <c r="AC1021" s="6">
        <f t="shared" ref="AC1021:AC1024" si="130">IF(AND(W1021&lt;&gt;"",H1021&lt;&gt;"",ISNUMBER(W1021-H1021)),W1021-H1021+1,"")</f>
        <v>5</v>
      </c>
      <c r="AD1021" s="23">
        <f t="shared" ref="AD1021:AD1024" si="131">IF(AC1021&lt;=0, "ERROR EN DÍA DE SALIDA",
    IF(AC1021="", "",
        IF(OR(J1021="1X40 RF VACIO", J1021="1X40 DRY VACIO"),
            IF(L1021="CUSTODIA",
                IF(AC1021&lt;=5, 25000,
                    IF(AC1021&gt;5, IF(AC1021&lt;=8, 25000 + 2000*(AC1021 - 5), 31000 + 5000*(AC1021-8)), "")
                ),
                IF(OR(L1021="TRASPASO",L1021="MOVIMIENTO"), 18000, "")
            ),
            IF(OR(J1021="1X20 RF VACIO", J1021="1X20 DRY VACIO", J1021="ISOTANK"),
                IF(L1021="CUSTODIA",
                    IF(AC1021&lt;=5, 18000,
                        IF(AC1021&gt;5, IF(AC1021&lt;=8, 18000 + 2000*(AC1021 - 5), 24000 + 5000*(AC1021-8)), "")
                    ),
                    IF(OR(L1021="TRASPASO",L1021="MOVIMIENTO"), 15000, "Error en tipo de acción")
                ),
                IF(AND(OR(J1021="PALLET", J1021="CAJON"), L1021="CUSTODIA", AC1021&lt;=5),
                    IF(M1021="SI (XL)", 7000*K1021,
                        IF(M1021="SI (XXL)", 9000*K1021, 5000*K1021)
                    ),
                    IF(AND(OR(J1021="PALLET", J1021="CAJON"), L1021="CUSTODIA", AC1021&gt;5),
                        IF(M1021="SI (XL)", (7000 + 1000*(AC1021 - 5))*K1021,
                            IF(M1021="SI (XXL)", (9000 + 1000*(AC1021 - 5))*K1021, (5000 + 1000*(AC1021 - 5))*K1021)
                        ),
                        IF(AND(OR(J1021="PALLET", J1021="CAJON"),OR(L1021="TRASPASO",L1021="MOVIMIENTO")),
                            IF(M1021="SI (XL)", 5000*K1021,
                                IF(M1021="SI (XXL)", 7000*K1021, 3500*K1021)
                            ),
                            ""
                        )
                    )
                )
            )
        )
    )
)</f>
        <v>25000</v>
      </c>
      <c r="AE1021" s="23" t="s">
        <v>6</v>
      </c>
      <c r="AF1021" s="17" t="str">
        <f t="shared" ref="AF1021:AF1024" si="132">IFERROR(IF(AD1021="","",IF(AE1021="NO","NO APLICA",IF(AE1021="SI",AD1021*1.19,""))), "")</f>
        <v>NO APLICA</v>
      </c>
      <c r="AG1021" s="6" t="s">
        <v>400</v>
      </c>
      <c r="AH1021" s="38"/>
      <c r="AI1021" s="22" t="s">
        <v>2797</v>
      </c>
      <c r="AJ1021" s="176"/>
    </row>
    <row r="1022" spans="1:36" ht="15.45" customHeight="1">
      <c r="A1022" s="170">
        <v>57268</v>
      </c>
      <c r="B1022" s="7" t="s">
        <v>339</v>
      </c>
      <c r="C1022" s="4" t="s">
        <v>340</v>
      </c>
      <c r="D1022" s="25" t="s">
        <v>1707</v>
      </c>
      <c r="E1022" s="24" t="s">
        <v>1708</v>
      </c>
      <c r="F1022" s="24" t="s">
        <v>1709</v>
      </c>
      <c r="G1022" s="24">
        <v>991521079</v>
      </c>
      <c r="H1022" s="62">
        <v>45639</v>
      </c>
      <c r="I1022" s="63">
        <v>0.7895833333333333</v>
      </c>
      <c r="J1022" s="6" t="s">
        <v>373</v>
      </c>
      <c r="K1022" s="39">
        <v>1</v>
      </c>
      <c r="L1022" s="6" t="s">
        <v>398</v>
      </c>
      <c r="M1022" s="6" t="s">
        <v>6</v>
      </c>
      <c r="N1022" s="216" t="b">
        <f t="shared" si="99"/>
        <v>0</v>
      </c>
      <c r="O1022" s="125" t="s">
        <v>5039</v>
      </c>
      <c r="P1022" s="2">
        <v>24803015</v>
      </c>
      <c r="Q1022" s="6" t="s">
        <v>6</v>
      </c>
      <c r="R1022" s="2" t="s">
        <v>5040</v>
      </c>
      <c r="S1022" s="16">
        <f t="shared" si="123"/>
        <v>25000</v>
      </c>
      <c r="T1022" s="6" t="s">
        <v>400</v>
      </c>
      <c r="U1022" s="2" t="s">
        <v>732</v>
      </c>
      <c r="V1022" s="2" t="s">
        <v>2980</v>
      </c>
      <c r="W1022" s="62">
        <v>45642</v>
      </c>
      <c r="X1022" s="78">
        <v>0.88541666666666663</v>
      </c>
      <c r="Y1022" s="67" t="s">
        <v>5041</v>
      </c>
      <c r="Z1022" s="132" t="s">
        <v>5042</v>
      </c>
      <c r="AA1022" s="132" t="s">
        <v>5043</v>
      </c>
      <c r="AB1022" s="132">
        <v>994555790</v>
      </c>
      <c r="AC1022" s="76">
        <f t="shared" si="130"/>
        <v>4</v>
      </c>
      <c r="AD1022" s="23">
        <f t="shared" si="131"/>
        <v>25000</v>
      </c>
      <c r="AE1022" s="23" t="s">
        <v>6</v>
      </c>
      <c r="AF1022" s="17" t="str">
        <f t="shared" si="132"/>
        <v>NO APLICA</v>
      </c>
      <c r="AG1022" s="6" t="s">
        <v>400</v>
      </c>
      <c r="AH1022" s="7"/>
      <c r="AI1022" s="22" t="s">
        <v>2797</v>
      </c>
      <c r="AJ1022" s="176"/>
    </row>
    <row r="1023" spans="1:36" ht="15.45" customHeight="1">
      <c r="A1023" s="170">
        <v>57269</v>
      </c>
      <c r="B1023" s="39" t="s">
        <v>320</v>
      </c>
      <c r="C1023" s="39" t="s">
        <v>321</v>
      </c>
      <c r="D1023" s="39" t="s">
        <v>548</v>
      </c>
      <c r="E1023" s="6">
        <v>17669495</v>
      </c>
      <c r="F1023" s="6" t="s">
        <v>549</v>
      </c>
      <c r="G1023" s="6">
        <v>929902825</v>
      </c>
      <c r="H1023" s="18">
        <v>45639</v>
      </c>
      <c r="I1023" s="63">
        <v>0.79791666666666672</v>
      </c>
      <c r="J1023" s="6" t="s">
        <v>373</v>
      </c>
      <c r="K1023" s="39">
        <v>1</v>
      </c>
      <c r="L1023" s="6" t="s">
        <v>398</v>
      </c>
      <c r="M1023" s="6" t="s">
        <v>6</v>
      </c>
      <c r="N1023" s="6" t="b">
        <f t="shared" si="99"/>
        <v>0</v>
      </c>
      <c r="O1023" s="2" t="s">
        <v>5044</v>
      </c>
      <c r="P1023" s="2">
        <v>3279912</v>
      </c>
      <c r="Q1023" s="6" t="s">
        <v>6</v>
      </c>
      <c r="R1023" s="2" t="s">
        <v>5045</v>
      </c>
      <c r="S1023" s="16">
        <f t="shared" si="123"/>
        <v>25000</v>
      </c>
      <c r="T1023" s="6" t="s">
        <v>400</v>
      </c>
      <c r="U1023" s="2" t="s">
        <v>940</v>
      </c>
      <c r="V1023" s="2" t="s">
        <v>2796</v>
      </c>
      <c r="W1023" s="62">
        <v>45641</v>
      </c>
      <c r="X1023" s="97">
        <v>0.53680555555555554</v>
      </c>
      <c r="Y1023" s="93" t="s">
        <v>3027</v>
      </c>
      <c r="Z1023" s="93" t="s">
        <v>3666</v>
      </c>
      <c r="AA1023" s="93" t="s">
        <v>3029</v>
      </c>
      <c r="AB1023" s="93">
        <v>941989934</v>
      </c>
      <c r="AC1023" s="107">
        <f t="shared" si="130"/>
        <v>3</v>
      </c>
      <c r="AD1023" s="23">
        <f t="shared" si="131"/>
        <v>25000</v>
      </c>
      <c r="AE1023" s="23" t="s">
        <v>6</v>
      </c>
      <c r="AF1023" s="17" t="str">
        <f t="shared" si="132"/>
        <v>NO APLICA</v>
      </c>
      <c r="AG1023" s="6" t="s">
        <v>400</v>
      </c>
      <c r="AH1023" s="7"/>
      <c r="AI1023" s="22" t="s">
        <v>558</v>
      </c>
      <c r="AJ1023" s="176"/>
    </row>
    <row r="1024" spans="1:36" ht="15.45" customHeight="1">
      <c r="A1024" s="170">
        <v>57270</v>
      </c>
      <c r="B1024" s="39" t="s">
        <v>10</v>
      </c>
      <c r="C1024" s="4" t="s">
        <v>11</v>
      </c>
      <c r="D1024" s="39" t="s">
        <v>1870</v>
      </c>
      <c r="E1024" s="6" t="s">
        <v>1871</v>
      </c>
      <c r="F1024" s="6" t="s">
        <v>1872</v>
      </c>
      <c r="G1024" s="6">
        <v>98763558</v>
      </c>
      <c r="H1024" s="62">
        <v>45639</v>
      </c>
      <c r="I1024" s="63">
        <v>0.80833333333333335</v>
      </c>
      <c r="J1024" s="6" t="s">
        <v>1873</v>
      </c>
      <c r="K1024" s="39">
        <v>2</v>
      </c>
      <c r="L1024" s="6" t="s">
        <v>398</v>
      </c>
      <c r="M1024" s="6" t="s">
        <v>6</v>
      </c>
      <c r="N1024" s="6" t="b">
        <f t="shared" si="99"/>
        <v>1</v>
      </c>
      <c r="O1024" s="2" t="s">
        <v>1355</v>
      </c>
      <c r="P1024" s="2">
        <v>48506</v>
      </c>
      <c r="Q1024" s="6" t="s">
        <v>6</v>
      </c>
      <c r="R1024" s="2" t="s">
        <v>488</v>
      </c>
      <c r="S1024" s="16">
        <f t="shared" si="123"/>
        <v>10000</v>
      </c>
      <c r="T1024" s="6" t="s">
        <v>400</v>
      </c>
      <c r="U1024" s="2" t="s">
        <v>766</v>
      </c>
      <c r="V1024" s="2" t="s">
        <v>490</v>
      </c>
      <c r="W1024" s="62">
        <v>45642</v>
      </c>
      <c r="X1024" s="78">
        <v>0.34236111111111112</v>
      </c>
      <c r="Y1024" s="6" t="s">
        <v>3608</v>
      </c>
      <c r="Z1024" s="6" t="s">
        <v>3609</v>
      </c>
      <c r="AA1024" s="6" t="s">
        <v>3610</v>
      </c>
      <c r="AB1024" s="6">
        <v>933801430</v>
      </c>
      <c r="AC1024" s="6">
        <f t="shared" si="130"/>
        <v>4</v>
      </c>
      <c r="AD1024" s="23">
        <f t="shared" si="131"/>
        <v>10000</v>
      </c>
      <c r="AE1024" s="23" t="s">
        <v>6</v>
      </c>
      <c r="AF1024" s="17" t="str">
        <f t="shared" si="132"/>
        <v>NO APLICA</v>
      </c>
      <c r="AG1024" s="6" t="s">
        <v>1874</v>
      </c>
      <c r="AH1024" s="38" t="s">
        <v>5046</v>
      </c>
      <c r="AI1024" s="22" t="s">
        <v>1876</v>
      </c>
      <c r="AJ1024" s="176"/>
    </row>
    <row r="1025" spans="1:36" ht="15.45" customHeight="1">
      <c r="A1025" s="170">
        <v>57271</v>
      </c>
      <c r="B1025" s="8" t="s">
        <v>380</v>
      </c>
      <c r="C1025" s="5" t="s">
        <v>246</v>
      </c>
      <c r="D1025" s="39" t="s">
        <v>4895</v>
      </c>
      <c r="E1025" s="6" t="s">
        <v>4896</v>
      </c>
      <c r="F1025" s="6" t="s">
        <v>1004</v>
      </c>
      <c r="G1025" s="6">
        <v>993315189</v>
      </c>
      <c r="H1025" s="62">
        <v>45639</v>
      </c>
      <c r="I1025" s="63">
        <v>0.8125</v>
      </c>
      <c r="J1025" s="6" t="s">
        <v>373</v>
      </c>
      <c r="K1025" s="39">
        <v>1</v>
      </c>
      <c r="L1025" s="6" t="s">
        <v>398</v>
      </c>
      <c r="M1025" s="6" t="s">
        <v>6</v>
      </c>
      <c r="N1025" s="6" t="b">
        <f t="shared" si="99"/>
        <v>0</v>
      </c>
      <c r="O1025" s="2" t="s">
        <v>5047</v>
      </c>
      <c r="P1025" s="2">
        <v>24803053</v>
      </c>
      <c r="Q1025" s="6" t="s">
        <v>6</v>
      </c>
      <c r="R1025" s="2" t="s">
        <v>5048</v>
      </c>
      <c r="S1025" s="16">
        <f t="shared" si="123"/>
        <v>25000</v>
      </c>
      <c r="T1025" s="6" t="s">
        <v>400</v>
      </c>
      <c r="U1025" s="2" t="s">
        <v>3016</v>
      </c>
      <c r="V1025" s="2" t="s">
        <v>2800</v>
      </c>
      <c r="W1025" s="62">
        <v>45640</v>
      </c>
      <c r="X1025" s="78">
        <v>0.55138888888888893</v>
      </c>
      <c r="Y1025" s="39" t="s">
        <v>990</v>
      </c>
      <c r="Z1025" s="6" t="s">
        <v>991</v>
      </c>
      <c r="AA1025" s="6" t="s">
        <v>992</v>
      </c>
      <c r="AB1025" s="6">
        <v>994345393</v>
      </c>
      <c r="AC1025" s="5">
        <v>2</v>
      </c>
      <c r="AD1025" s="73">
        <v>25000</v>
      </c>
      <c r="AE1025" s="2" t="s">
        <v>6</v>
      </c>
      <c r="AF1025" s="2" t="s">
        <v>5049</v>
      </c>
      <c r="AG1025" s="2" t="s">
        <v>5050</v>
      </c>
      <c r="AH1025" s="7"/>
      <c r="AI1025" s="22" t="s">
        <v>983</v>
      </c>
      <c r="AJ1025" s="176"/>
    </row>
    <row r="1026" spans="1:36" ht="15.45" customHeight="1">
      <c r="A1026" s="170">
        <v>57272</v>
      </c>
      <c r="B1026" s="7" t="s">
        <v>339</v>
      </c>
      <c r="C1026" s="4" t="s">
        <v>340</v>
      </c>
      <c r="D1026" s="39" t="s">
        <v>1031</v>
      </c>
      <c r="E1026" s="25" t="s">
        <v>1032</v>
      </c>
      <c r="F1026" s="24" t="s">
        <v>1033</v>
      </c>
      <c r="G1026" s="24">
        <v>943592739</v>
      </c>
      <c r="H1026" s="18">
        <v>45639</v>
      </c>
      <c r="I1026" s="63">
        <v>0.85902777777777772</v>
      </c>
      <c r="J1026" s="6" t="s">
        <v>373</v>
      </c>
      <c r="K1026" s="39">
        <v>1</v>
      </c>
      <c r="L1026" s="6" t="s">
        <v>398</v>
      </c>
      <c r="M1026" s="6" t="s">
        <v>6</v>
      </c>
      <c r="N1026" s="6" t="b">
        <f t="shared" ref="N1026:N1089" si="133">COUNTIF($O$1:$O$1172,O1026)&gt;1</f>
        <v>0</v>
      </c>
      <c r="O1026" s="100" t="s">
        <v>5051</v>
      </c>
      <c r="P1026" s="2">
        <v>1233040</v>
      </c>
      <c r="Q1026" s="6" t="s">
        <v>6</v>
      </c>
      <c r="R1026" s="2" t="s">
        <v>5052</v>
      </c>
      <c r="S1026" s="16">
        <f t="shared" si="123"/>
        <v>25000</v>
      </c>
      <c r="T1026" s="6" t="s">
        <v>400</v>
      </c>
      <c r="U1026" s="2" t="s">
        <v>547</v>
      </c>
      <c r="V1026" s="2" t="s">
        <v>3795</v>
      </c>
      <c r="W1026" s="2"/>
      <c r="X1026" s="78"/>
      <c r="Y1026" s="6"/>
      <c r="Z1026" s="6"/>
      <c r="AA1026" s="6"/>
      <c r="AB1026" s="6"/>
      <c r="AC1026" s="6" t="str">
        <f t="shared" ref="AC1026" si="134">IF(AND(W1026&lt;&gt;"",H1026&lt;&gt;"",ISNUMBER(W1026-H1026)),W1026-H1026+1,"")</f>
        <v/>
      </c>
      <c r="AD1026" s="23" t="str">
        <f t="shared" ref="AD1026" si="135">IF(AC1026&lt;=0, "ERROR EN DÍA DE SALIDA",
    IF(AC1026="", "",
        IF(OR(J1026="1X40 RF VACIO", J1026="1X40 DRY VACIO"),
            IF(L1026="CUSTODIA",
                IF(AC1026&lt;=5, 25000,
                    IF(AC1026&gt;5, IF(AC1026&lt;=8, 25000 + 2000*(AC1026 - 5), 31000 + 5000*(AC1026-8)), "")
                ),
                IF(OR(L1026="TRASPASO",L1026="MOVIMIENTO"), 18000, "")
            ),
            IF(OR(J1026="1X20 RF VACIO", J1026="1X20 DRY VACIO", J1026="ISOTANK"),
                IF(L1026="CUSTODIA",
                    IF(AC1026&lt;=5, 18000,
                        IF(AC1026&gt;5, IF(AC1026&lt;=8, 18000 + 2000*(AC1026 - 5), 24000 + 5000*(AC1026-8)), "")
                    ),
                    IF(OR(L1026="TRASPASO",L1026="MOVIMIENTO"), 15000, "Error en tipo de acción")
                ),
                IF(AND(OR(J1026="PALLET", J1026="CAJON"), L1026="CUSTODIA", AC1026&lt;=5),
                    IF(M1026="SI (XL)", 7000*K1026,
                        IF(M1026="SI (XXL)", 9000*K1026, 5000*K1026)
                    ),
                    IF(AND(OR(J1026="PALLET", J1026="CAJON"), L1026="CUSTODIA", AC1026&gt;5),
                        IF(M1026="SI (XL)", (7000 + 1000*(AC1026 - 5))*K1026,
                            IF(M1026="SI (XXL)", (9000 + 1000*(AC1026 - 5))*K1026, (5000 + 1000*(AC1026 - 5))*K1026)
                        ),
                        IF(AND(OR(J1026="PALLET", J1026="CAJON"),OR(L1026="TRASPASO",L1026="MOVIMIENTO")),
                            IF(M1026="SI (XL)", 5000*K1026,
                                IF(M1026="SI (XXL)", 7000*K1026, 3500*K1026)
                            ),
                            ""
                        )
                    )
                )
            )
        )
    )
)</f>
        <v/>
      </c>
      <c r="AE1026" s="23"/>
      <c r="AF1026" s="17" t="str">
        <f t="shared" ref="AF1026" si="136">IFERROR(IF(AD1026="","",IF(AE1026="NO","NO APLICA",IF(AE1026="SI",AD1026*1.19,""))), "")</f>
        <v/>
      </c>
      <c r="AG1026" s="6"/>
      <c r="AH1026" s="7"/>
      <c r="AI1026" s="22" t="s">
        <v>2797</v>
      </c>
      <c r="AJ1026" s="176"/>
    </row>
    <row r="1027" spans="1:36" ht="15.45" customHeight="1">
      <c r="A1027" s="170">
        <v>57273</v>
      </c>
      <c r="B1027" s="7" t="s">
        <v>290</v>
      </c>
      <c r="C1027" s="4" t="s">
        <v>291</v>
      </c>
      <c r="D1027" s="7" t="s">
        <v>5053</v>
      </c>
      <c r="E1027" s="2" t="s">
        <v>5054</v>
      </c>
      <c r="F1027" s="2" t="s">
        <v>5055</v>
      </c>
      <c r="G1027" s="2">
        <v>944978721</v>
      </c>
      <c r="H1027" s="62">
        <v>45639</v>
      </c>
      <c r="I1027" s="63">
        <v>0.87013888888888891</v>
      </c>
      <c r="J1027" s="6" t="s">
        <v>373</v>
      </c>
      <c r="K1027" s="39">
        <v>1</v>
      </c>
      <c r="L1027" s="6" t="s">
        <v>398</v>
      </c>
      <c r="M1027" s="6" t="s">
        <v>6</v>
      </c>
      <c r="N1027" s="6" t="b">
        <f t="shared" si="133"/>
        <v>0</v>
      </c>
      <c r="O1027" s="2" t="s">
        <v>5056</v>
      </c>
      <c r="P1027" s="2">
        <v>1232998</v>
      </c>
      <c r="Q1027" s="6" t="s">
        <v>6</v>
      </c>
      <c r="R1027" s="2" t="s">
        <v>5057</v>
      </c>
      <c r="S1027" s="16">
        <f t="shared" si="123"/>
        <v>25000</v>
      </c>
      <c r="T1027" s="6" t="s">
        <v>400</v>
      </c>
      <c r="U1027" s="2" t="s">
        <v>552</v>
      </c>
      <c r="V1027" s="2" t="s">
        <v>490</v>
      </c>
      <c r="W1027" s="62">
        <v>45639</v>
      </c>
      <c r="X1027" s="78">
        <v>0.87916666666666665</v>
      </c>
      <c r="Y1027" s="2" t="s">
        <v>5058</v>
      </c>
      <c r="Z1027" s="7" t="s">
        <v>5059</v>
      </c>
      <c r="AA1027" s="7" t="s">
        <v>5060</v>
      </c>
      <c r="AB1027" s="7">
        <v>990848446</v>
      </c>
      <c r="AC1027" s="5">
        <v>1</v>
      </c>
      <c r="AD1027" s="73">
        <v>25000</v>
      </c>
      <c r="AE1027" s="2" t="s">
        <v>6</v>
      </c>
      <c r="AF1027" s="2" t="s">
        <v>5049</v>
      </c>
      <c r="AG1027" s="6" t="s">
        <v>1874</v>
      </c>
      <c r="AH1027" s="38" t="s">
        <v>5061</v>
      </c>
      <c r="AI1027" s="22" t="s">
        <v>4723</v>
      </c>
      <c r="AJ1027" s="176"/>
    </row>
    <row r="1028" spans="1:36" ht="15.45" customHeight="1">
      <c r="A1028" s="170">
        <v>57274</v>
      </c>
      <c r="B1028" s="7" t="s">
        <v>290</v>
      </c>
      <c r="C1028" s="4" t="s">
        <v>291</v>
      </c>
      <c r="D1028" s="7" t="s">
        <v>5058</v>
      </c>
      <c r="E1028" s="2" t="s">
        <v>5059</v>
      </c>
      <c r="F1028" s="2" t="s">
        <v>5060</v>
      </c>
      <c r="G1028" s="2">
        <v>990848446</v>
      </c>
      <c r="H1028" s="62">
        <v>45639</v>
      </c>
      <c r="I1028" s="63">
        <v>0.87222222222222223</v>
      </c>
      <c r="J1028" s="6" t="s">
        <v>373</v>
      </c>
      <c r="K1028" s="39">
        <v>1</v>
      </c>
      <c r="L1028" s="6" t="s">
        <v>3399</v>
      </c>
      <c r="M1028" s="6" t="s">
        <v>6</v>
      </c>
      <c r="N1028" s="6" t="b">
        <f t="shared" si="133"/>
        <v>0</v>
      </c>
      <c r="O1028" s="2" t="s">
        <v>5062</v>
      </c>
      <c r="P1028" s="2">
        <v>3263228</v>
      </c>
      <c r="Q1028" s="6" t="s">
        <v>6</v>
      </c>
      <c r="R1028" s="2" t="s">
        <v>5063</v>
      </c>
      <c r="S1028" s="16">
        <f t="shared" si="123"/>
        <v>18000</v>
      </c>
      <c r="T1028" s="6" t="s">
        <v>400</v>
      </c>
      <c r="U1028" s="2" t="s">
        <v>552</v>
      </c>
      <c r="V1028" s="2" t="s">
        <v>490</v>
      </c>
      <c r="W1028" s="62">
        <v>45639</v>
      </c>
      <c r="X1028" s="78">
        <v>0.87222222222222223</v>
      </c>
      <c r="Y1028" s="2" t="s">
        <v>5053</v>
      </c>
      <c r="Z1028" s="7" t="s">
        <v>5054</v>
      </c>
      <c r="AA1028" s="7" t="s">
        <v>5055</v>
      </c>
      <c r="AB1028" s="7">
        <v>944978721</v>
      </c>
      <c r="AC1028" s="5">
        <v>1</v>
      </c>
      <c r="AD1028" s="73">
        <v>18000</v>
      </c>
      <c r="AE1028" s="2" t="s">
        <v>6</v>
      </c>
      <c r="AF1028" s="2" t="s">
        <v>5049</v>
      </c>
      <c r="AG1028" s="6" t="s">
        <v>1874</v>
      </c>
      <c r="AH1028" s="38" t="s">
        <v>5061</v>
      </c>
      <c r="AI1028" s="22" t="s">
        <v>4723</v>
      </c>
      <c r="AJ1028" s="176"/>
    </row>
    <row r="1029" spans="1:36" ht="15.45" customHeight="1">
      <c r="A1029" s="170">
        <v>57275</v>
      </c>
      <c r="B1029" s="39" t="s">
        <v>320</v>
      </c>
      <c r="C1029" s="39" t="s">
        <v>321</v>
      </c>
      <c r="D1029" s="7" t="s">
        <v>4063</v>
      </c>
      <c r="E1029" s="2" t="s">
        <v>3230</v>
      </c>
      <c r="F1029" s="2" t="s">
        <v>649</v>
      </c>
      <c r="G1029" s="2">
        <v>961091623</v>
      </c>
      <c r="H1029" s="62">
        <v>45639</v>
      </c>
      <c r="I1029" s="63">
        <v>0.87708333333333333</v>
      </c>
      <c r="J1029" s="6" t="s">
        <v>373</v>
      </c>
      <c r="K1029" s="39">
        <v>1</v>
      </c>
      <c r="L1029" s="6" t="s">
        <v>398</v>
      </c>
      <c r="M1029" s="6" t="s">
        <v>6</v>
      </c>
      <c r="N1029" s="6" t="b">
        <f t="shared" si="133"/>
        <v>0</v>
      </c>
      <c r="O1029" s="2" t="s">
        <v>5064</v>
      </c>
      <c r="P1029" s="2">
        <v>3280008</v>
      </c>
      <c r="Q1029" s="6" t="s">
        <v>6</v>
      </c>
      <c r="R1029" s="2" t="s">
        <v>5065</v>
      </c>
      <c r="S1029" s="16">
        <f t="shared" si="123"/>
        <v>25000</v>
      </c>
      <c r="T1029" s="6" t="s">
        <v>400</v>
      </c>
      <c r="U1029" s="2" t="s">
        <v>552</v>
      </c>
      <c r="V1029" s="2" t="s">
        <v>2881</v>
      </c>
      <c r="W1029" s="62">
        <v>45641</v>
      </c>
      <c r="X1029" s="78">
        <v>4.9305555555555554E-2</v>
      </c>
      <c r="Y1029" s="7" t="s">
        <v>3079</v>
      </c>
      <c r="Z1029" s="7" t="s">
        <v>4180</v>
      </c>
      <c r="AA1029" s="7" t="s">
        <v>3081</v>
      </c>
      <c r="AB1029" s="7">
        <v>989710493</v>
      </c>
      <c r="AC1029" s="6">
        <f t="shared" ref="AC1029:AC1092" si="137">IF(AND(W1029&lt;&gt;"",H1029&lt;&gt;"",ISNUMBER(W1029-H1029)),W1029-H1029+1,"")</f>
        <v>3</v>
      </c>
      <c r="AD1029" s="23">
        <f t="shared" ref="AD1029:AD1092" si="138">IF(AC1029&lt;=0, "ERROR EN DÍA DE SALIDA",
    IF(AC1029="", "",
        IF(OR(J1029="1X40 RF VACIO", J1029="1X40 DRY VACIO"),
            IF(L1029="CUSTODIA",
                IF(AC1029&lt;=5, 25000,
                    IF(AC1029&gt;5, IF(AC1029&lt;=8, 25000 + 2000*(AC1029 - 5), 31000 + 5000*(AC1029-8)), "")
                ),
                IF(OR(L1029="TRASPASO",L1029="MOVIMIENTO"), 18000, "")
            ),
            IF(OR(J1029="1X20 RF VACIO", J1029="1X20 DRY VACIO", J1029="ISOTANK"),
                IF(L1029="CUSTODIA",
                    IF(AC1029&lt;=5, 18000,
                        IF(AC1029&gt;5, IF(AC1029&lt;=8, 18000 + 2000*(AC1029 - 5), 24000 + 5000*(AC1029-8)), "")
                    ),
                    IF(OR(L1029="TRASPASO",L1029="MOVIMIENTO"), 15000, "Error en tipo de acción")
                ),
                IF(AND(OR(J1029="PALLET", J1029="CAJON"), L1029="CUSTODIA", AC1029&lt;=5),
                    IF(M1029="SI (XL)", 7000*K1029,
                        IF(M1029="SI (XXL)", 9000*K1029, 5000*K1029)
                    ),
                    IF(AND(OR(J1029="PALLET", J1029="CAJON"), L1029="CUSTODIA", AC1029&gt;5),
                        IF(M1029="SI (XL)", (7000 + 1000*(AC1029 - 5))*K1029,
                            IF(M1029="SI (XXL)", (9000 + 1000*(AC1029 - 5))*K1029, (5000 + 1000*(AC1029 - 5))*K1029)
                        ),
                        IF(AND(OR(J1029="PALLET", J1029="CAJON"),OR(L1029="TRASPASO",L1029="MOVIMIENTO")),
                            IF(M1029="SI (XL)", 5000*K1029,
                                IF(M1029="SI (XXL)", 7000*K1029, 3500*K1029)
                            ),
                            ""
                        )
                    )
                )
            )
        )
    )
)</f>
        <v>25000</v>
      </c>
      <c r="AE1029" s="23" t="s">
        <v>6</v>
      </c>
      <c r="AF1029" s="17" t="str">
        <f t="shared" ref="AF1029:AF1092" si="139">IFERROR(IF(AD1029="","",IF(AE1029="NO","NO APLICA",IF(AE1029="SI",AD1029*1.19,""))), "")</f>
        <v>NO APLICA</v>
      </c>
      <c r="AG1029" s="6" t="s">
        <v>400</v>
      </c>
      <c r="AH1029" s="7"/>
      <c r="AI1029" s="22" t="s">
        <v>558</v>
      </c>
      <c r="AJ1029" s="176"/>
    </row>
    <row r="1030" spans="1:36" ht="15.45" customHeight="1">
      <c r="A1030" s="170">
        <v>57276</v>
      </c>
      <c r="B1030" s="4" t="s">
        <v>159</v>
      </c>
      <c r="C1030" s="4" t="s">
        <v>160</v>
      </c>
      <c r="D1030" s="7" t="s">
        <v>5066</v>
      </c>
      <c r="E1030" s="2" t="s">
        <v>5067</v>
      </c>
      <c r="F1030" s="2" t="s">
        <v>5068</v>
      </c>
      <c r="G1030" s="2">
        <v>926048542</v>
      </c>
      <c r="H1030" s="62">
        <v>45639</v>
      </c>
      <c r="I1030" s="63">
        <v>0.88888888888888884</v>
      </c>
      <c r="J1030" s="6" t="s">
        <v>373</v>
      </c>
      <c r="K1030" s="39">
        <v>1</v>
      </c>
      <c r="L1030" s="6" t="s">
        <v>398</v>
      </c>
      <c r="M1030" s="6" t="s">
        <v>6</v>
      </c>
      <c r="N1030" s="6" t="b">
        <f t="shared" si="133"/>
        <v>0</v>
      </c>
      <c r="O1030" s="2" t="s">
        <v>5069</v>
      </c>
      <c r="P1030" s="2">
        <v>1233035</v>
      </c>
      <c r="Q1030" s="6" t="s">
        <v>6</v>
      </c>
      <c r="R1030" s="2" t="s">
        <v>5070</v>
      </c>
      <c r="S1030" s="16">
        <f t="shared" si="123"/>
        <v>25000</v>
      </c>
      <c r="T1030" s="6" t="s">
        <v>400</v>
      </c>
      <c r="U1030" s="2" t="s">
        <v>620</v>
      </c>
      <c r="V1030" s="2" t="s">
        <v>3186</v>
      </c>
      <c r="W1030" s="166">
        <v>45643</v>
      </c>
      <c r="X1030" s="108">
        <v>0.86597222222222225</v>
      </c>
      <c r="Y1030" s="38" t="s">
        <v>5071</v>
      </c>
      <c r="Z1030" s="66" t="s">
        <v>5072</v>
      </c>
      <c r="AA1030" s="66" t="s">
        <v>5073</v>
      </c>
      <c r="AB1030" s="66">
        <v>964610325</v>
      </c>
      <c r="AC1030" s="6">
        <f t="shared" si="137"/>
        <v>5</v>
      </c>
      <c r="AD1030" s="23">
        <f t="shared" si="138"/>
        <v>25000</v>
      </c>
      <c r="AE1030" s="23" t="s">
        <v>6</v>
      </c>
      <c r="AF1030" s="17" t="str">
        <f t="shared" si="139"/>
        <v>NO APLICA</v>
      </c>
      <c r="AG1030" s="6" t="s">
        <v>400</v>
      </c>
      <c r="AH1030" s="75" t="s">
        <v>5074</v>
      </c>
      <c r="AI1030" s="22" t="s">
        <v>3506</v>
      </c>
      <c r="AJ1030" s="176"/>
    </row>
    <row r="1031" spans="1:36" ht="15.45" customHeight="1">
      <c r="A1031" s="170">
        <v>57277</v>
      </c>
      <c r="B1031" s="39" t="s">
        <v>320</v>
      </c>
      <c r="C1031" s="39" t="s">
        <v>321</v>
      </c>
      <c r="D1031" s="38" t="s">
        <v>4226</v>
      </c>
      <c r="E1031" s="66" t="s">
        <v>569</v>
      </c>
      <c r="F1031" s="66" t="s">
        <v>570</v>
      </c>
      <c r="G1031" s="66">
        <v>947401808</v>
      </c>
      <c r="H1031" s="99">
        <v>45639</v>
      </c>
      <c r="I1031" s="98">
        <v>0.89166666666666672</v>
      </c>
      <c r="J1031" s="6" t="s">
        <v>373</v>
      </c>
      <c r="K1031" s="39">
        <v>1</v>
      </c>
      <c r="L1031" s="6" t="s">
        <v>398</v>
      </c>
      <c r="M1031" s="6" t="s">
        <v>6</v>
      </c>
      <c r="N1031" s="6" t="b">
        <f t="shared" si="133"/>
        <v>0</v>
      </c>
      <c r="O1031" s="66" t="s">
        <v>5075</v>
      </c>
      <c r="P1031" s="66">
        <v>3280023</v>
      </c>
      <c r="Q1031" s="6" t="s">
        <v>6</v>
      </c>
      <c r="R1031" s="66" t="s">
        <v>5076</v>
      </c>
      <c r="S1031" s="16">
        <f t="shared" si="123"/>
        <v>25000</v>
      </c>
      <c r="T1031" s="6" t="s">
        <v>400</v>
      </c>
      <c r="U1031" s="66" t="s">
        <v>1450</v>
      </c>
      <c r="V1031" s="66" t="s">
        <v>5077</v>
      </c>
      <c r="W1031" s="99">
        <v>45641</v>
      </c>
      <c r="X1031" s="78">
        <v>11.5</v>
      </c>
      <c r="Y1031" s="2" t="s">
        <v>3273</v>
      </c>
      <c r="Z1031" s="7" t="s">
        <v>1958</v>
      </c>
      <c r="AA1031" s="7" t="s">
        <v>1959</v>
      </c>
      <c r="AB1031" s="7">
        <v>964882975</v>
      </c>
      <c r="AC1031" s="107">
        <f t="shared" si="137"/>
        <v>3</v>
      </c>
      <c r="AD1031" s="23">
        <f t="shared" si="138"/>
        <v>25000</v>
      </c>
      <c r="AE1031" s="23" t="s">
        <v>6</v>
      </c>
      <c r="AF1031" s="17" t="str">
        <f t="shared" si="139"/>
        <v>NO APLICA</v>
      </c>
      <c r="AG1031" s="6" t="s">
        <v>400</v>
      </c>
      <c r="AH1031" s="38"/>
      <c r="AI1031" s="22" t="s">
        <v>558</v>
      </c>
      <c r="AJ1031" s="176"/>
    </row>
    <row r="1032" spans="1:36" ht="15.45" customHeight="1">
      <c r="A1032" s="170">
        <v>57278</v>
      </c>
      <c r="B1032" s="8" t="s">
        <v>320</v>
      </c>
      <c r="C1032" s="5" t="s">
        <v>321</v>
      </c>
      <c r="D1032" s="24" t="s">
        <v>616</v>
      </c>
      <c r="E1032" s="25" t="s">
        <v>617</v>
      </c>
      <c r="F1032" s="24" t="s">
        <v>618</v>
      </c>
      <c r="G1032" s="24">
        <v>951155582</v>
      </c>
      <c r="H1032" s="18">
        <v>45639</v>
      </c>
      <c r="I1032" s="63">
        <v>0.89236111111111116</v>
      </c>
      <c r="J1032" s="6" t="s">
        <v>373</v>
      </c>
      <c r="K1032" s="39">
        <v>1</v>
      </c>
      <c r="L1032" s="6" t="s">
        <v>398</v>
      </c>
      <c r="M1032" s="6" t="s">
        <v>6</v>
      </c>
      <c r="N1032" s="6" t="b">
        <f t="shared" si="133"/>
        <v>0</v>
      </c>
      <c r="O1032" s="2" t="s">
        <v>5078</v>
      </c>
      <c r="P1032" s="2">
        <v>3280027</v>
      </c>
      <c r="Q1032" s="6" t="s">
        <v>6</v>
      </c>
      <c r="R1032" s="2" t="s">
        <v>5079</v>
      </c>
      <c r="S1032" s="16">
        <f t="shared" si="123"/>
        <v>25000</v>
      </c>
      <c r="T1032" s="6" t="s">
        <v>400</v>
      </c>
      <c r="U1032" s="2" t="s">
        <v>1450</v>
      </c>
      <c r="V1032" s="2" t="s">
        <v>2980</v>
      </c>
      <c r="W1032" s="119">
        <v>45641</v>
      </c>
      <c r="X1032" s="124">
        <v>0.42708333333333331</v>
      </c>
      <c r="Y1032" s="7" t="s">
        <v>3142</v>
      </c>
      <c r="Z1032" s="7" t="s">
        <v>5080</v>
      </c>
      <c r="AA1032" s="7" t="s">
        <v>728</v>
      </c>
      <c r="AB1032" s="7">
        <v>992376903</v>
      </c>
      <c r="AC1032" s="107">
        <f t="shared" si="137"/>
        <v>3</v>
      </c>
      <c r="AD1032" s="23">
        <f t="shared" si="138"/>
        <v>25000</v>
      </c>
      <c r="AE1032" s="23" t="s">
        <v>6</v>
      </c>
      <c r="AF1032" s="17" t="str">
        <f t="shared" si="139"/>
        <v>NO APLICA</v>
      </c>
      <c r="AG1032" s="6" t="s">
        <v>400</v>
      </c>
      <c r="AH1032" s="7"/>
      <c r="AI1032" s="22" t="s">
        <v>558</v>
      </c>
      <c r="AJ1032" s="176"/>
    </row>
    <row r="1033" spans="1:36" ht="15.45" customHeight="1">
      <c r="A1033" s="170">
        <v>57279</v>
      </c>
      <c r="B1033" s="8" t="s">
        <v>320</v>
      </c>
      <c r="C1033" s="5" t="s">
        <v>321</v>
      </c>
      <c r="D1033" s="7" t="s">
        <v>4649</v>
      </c>
      <c r="E1033" s="2" t="s">
        <v>4650</v>
      </c>
      <c r="F1033" s="2" t="s">
        <v>1142</v>
      </c>
      <c r="G1033" s="2">
        <v>949337080</v>
      </c>
      <c r="H1033" s="62">
        <v>45639</v>
      </c>
      <c r="I1033" s="63">
        <v>0.90277777777777779</v>
      </c>
      <c r="J1033" s="6" t="s">
        <v>373</v>
      </c>
      <c r="K1033" s="39">
        <v>1</v>
      </c>
      <c r="L1033" s="6" t="s">
        <v>398</v>
      </c>
      <c r="M1033" s="6" t="s">
        <v>6</v>
      </c>
      <c r="N1033" s="6" t="b">
        <f t="shared" si="133"/>
        <v>0</v>
      </c>
      <c r="O1033" s="2" t="s">
        <v>5081</v>
      </c>
      <c r="P1033" s="2">
        <v>3280022</v>
      </c>
      <c r="Q1033" s="6" t="s">
        <v>6</v>
      </c>
      <c r="R1033" s="2" t="s">
        <v>5082</v>
      </c>
      <c r="S1033" s="16">
        <f t="shared" si="123"/>
        <v>25000</v>
      </c>
      <c r="T1033" s="6" t="s">
        <v>400</v>
      </c>
      <c r="U1033" s="2" t="s">
        <v>1450</v>
      </c>
      <c r="V1033" s="2" t="s">
        <v>2965</v>
      </c>
      <c r="W1033" s="62">
        <v>45641</v>
      </c>
      <c r="X1033" s="97">
        <v>0.42916666666666664</v>
      </c>
      <c r="Y1033" s="2" t="s">
        <v>2370</v>
      </c>
      <c r="Z1033" s="7" t="s">
        <v>5083</v>
      </c>
      <c r="AA1033" s="7" t="s">
        <v>2372</v>
      </c>
      <c r="AB1033" s="7">
        <v>963001591</v>
      </c>
      <c r="AC1033" s="107">
        <f t="shared" si="137"/>
        <v>3</v>
      </c>
      <c r="AD1033" s="23">
        <f t="shared" si="138"/>
        <v>25000</v>
      </c>
      <c r="AE1033" s="23" t="s">
        <v>6</v>
      </c>
      <c r="AF1033" s="17" t="str">
        <f t="shared" si="139"/>
        <v>NO APLICA</v>
      </c>
      <c r="AG1033" s="6" t="s">
        <v>400</v>
      </c>
      <c r="AH1033" s="7"/>
      <c r="AI1033" s="22" t="s">
        <v>558</v>
      </c>
      <c r="AJ1033" s="176"/>
    </row>
    <row r="1034" spans="1:36" ht="15.45" customHeight="1">
      <c r="A1034" s="170">
        <v>57280</v>
      </c>
      <c r="B1034" s="8" t="s">
        <v>320</v>
      </c>
      <c r="C1034" s="5" t="s">
        <v>321</v>
      </c>
      <c r="D1034" s="7" t="s">
        <v>704</v>
      </c>
      <c r="E1034" s="2" t="s">
        <v>588</v>
      </c>
      <c r="F1034" s="2" t="s">
        <v>589</v>
      </c>
      <c r="G1034" s="2">
        <v>966777388</v>
      </c>
      <c r="H1034" s="62">
        <v>45639</v>
      </c>
      <c r="I1034" s="63">
        <v>0.90347222222222223</v>
      </c>
      <c r="J1034" s="6" t="s">
        <v>373</v>
      </c>
      <c r="K1034" s="39">
        <v>1</v>
      </c>
      <c r="L1034" s="6" t="s">
        <v>398</v>
      </c>
      <c r="M1034" s="6" t="s">
        <v>6</v>
      </c>
      <c r="N1034" s="6" t="b">
        <f t="shared" si="133"/>
        <v>0</v>
      </c>
      <c r="O1034" s="2" t="s">
        <v>5084</v>
      </c>
      <c r="P1034" s="2">
        <v>3280046</v>
      </c>
      <c r="Q1034" s="6" t="s">
        <v>6</v>
      </c>
      <c r="R1034" s="2" t="s">
        <v>5085</v>
      </c>
      <c r="S1034" s="16">
        <f t="shared" si="123"/>
        <v>25000</v>
      </c>
      <c r="T1034" s="6" t="s">
        <v>400</v>
      </c>
      <c r="U1034" s="2" t="s">
        <v>524</v>
      </c>
      <c r="V1034" s="2" t="s">
        <v>3682</v>
      </c>
      <c r="W1034" s="2"/>
      <c r="X1034" s="78"/>
      <c r="Y1034" s="76"/>
      <c r="Z1034" s="76"/>
      <c r="AA1034" s="76"/>
      <c r="AB1034" s="76"/>
      <c r="AC1034" s="6" t="str">
        <f t="shared" si="137"/>
        <v/>
      </c>
      <c r="AD1034" s="23" t="str">
        <f t="shared" si="138"/>
        <v/>
      </c>
      <c r="AE1034" s="23"/>
      <c r="AF1034" s="17" t="str">
        <f t="shared" si="139"/>
        <v/>
      </c>
      <c r="AG1034" s="6"/>
      <c r="AH1034" s="7"/>
      <c r="AI1034" s="22" t="s">
        <v>558</v>
      </c>
      <c r="AJ1034" s="176"/>
    </row>
    <row r="1035" spans="1:36" ht="15.45" customHeight="1">
      <c r="A1035" s="170">
        <v>57281</v>
      </c>
      <c r="B1035" s="8" t="s">
        <v>320</v>
      </c>
      <c r="C1035" s="5" t="s">
        <v>321</v>
      </c>
      <c r="D1035" s="7" t="s">
        <v>714</v>
      </c>
      <c r="E1035" s="2" t="s">
        <v>715</v>
      </c>
      <c r="F1035" s="2" t="s">
        <v>2617</v>
      </c>
      <c r="G1035" s="2">
        <v>995307942</v>
      </c>
      <c r="H1035" s="62">
        <v>45639</v>
      </c>
      <c r="I1035" s="63">
        <v>0.91319444444444442</v>
      </c>
      <c r="J1035" s="6" t="s">
        <v>373</v>
      </c>
      <c r="K1035" s="39">
        <v>1</v>
      </c>
      <c r="L1035" s="6" t="s">
        <v>398</v>
      </c>
      <c r="M1035" s="6" t="s">
        <v>6</v>
      </c>
      <c r="N1035" s="6" t="b">
        <f t="shared" si="133"/>
        <v>0</v>
      </c>
      <c r="O1035" s="2" t="s">
        <v>5086</v>
      </c>
      <c r="P1035" s="2">
        <v>3280048</v>
      </c>
      <c r="Q1035" s="6" t="s">
        <v>6</v>
      </c>
      <c r="R1035" s="2" t="s">
        <v>5087</v>
      </c>
      <c r="S1035" s="16">
        <f t="shared" si="123"/>
        <v>25000</v>
      </c>
      <c r="T1035" s="6" t="s">
        <v>400</v>
      </c>
      <c r="U1035" s="2" t="s">
        <v>610</v>
      </c>
      <c r="V1035" s="2" t="s">
        <v>2950</v>
      </c>
      <c r="W1035" s="62">
        <v>45642</v>
      </c>
      <c r="X1035" s="78">
        <v>0.92291666666666672</v>
      </c>
      <c r="Y1035" s="6" t="s">
        <v>5088</v>
      </c>
      <c r="Z1035" s="6">
        <v>23272724</v>
      </c>
      <c r="AA1035" s="6" t="s">
        <v>5089</v>
      </c>
      <c r="AB1035" s="6">
        <v>936982940</v>
      </c>
      <c r="AC1035" s="6">
        <f t="shared" si="137"/>
        <v>4</v>
      </c>
      <c r="AD1035" s="23">
        <f t="shared" si="138"/>
        <v>25000</v>
      </c>
      <c r="AE1035" s="23" t="s">
        <v>6</v>
      </c>
      <c r="AF1035" s="17" t="str">
        <f t="shared" si="139"/>
        <v>NO APLICA</v>
      </c>
      <c r="AG1035" s="6" t="s">
        <v>400</v>
      </c>
      <c r="AH1035" s="7"/>
      <c r="AI1035" s="22" t="s">
        <v>558</v>
      </c>
      <c r="AJ1035" s="176"/>
    </row>
    <row r="1036" spans="1:36" ht="15.45" customHeight="1">
      <c r="A1036" s="170">
        <v>57282</v>
      </c>
      <c r="B1036" s="4" t="s">
        <v>165</v>
      </c>
      <c r="C1036" s="4" t="s">
        <v>166</v>
      </c>
      <c r="D1036" s="7" t="s">
        <v>4791</v>
      </c>
      <c r="E1036" s="2" t="s">
        <v>1853</v>
      </c>
      <c r="F1036" s="2" t="s">
        <v>1854</v>
      </c>
      <c r="G1036" s="2">
        <v>948052611</v>
      </c>
      <c r="H1036" s="62">
        <v>45639</v>
      </c>
      <c r="I1036" s="63">
        <v>0.9194444444444444</v>
      </c>
      <c r="J1036" s="6" t="s">
        <v>373</v>
      </c>
      <c r="K1036" s="39">
        <v>1</v>
      </c>
      <c r="L1036" s="6" t="s">
        <v>398</v>
      </c>
      <c r="M1036" s="6" t="s">
        <v>6</v>
      </c>
      <c r="N1036" s="6" t="b">
        <f t="shared" si="133"/>
        <v>0</v>
      </c>
      <c r="O1036" s="2" t="s">
        <v>5090</v>
      </c>
      <c r="P1036" s="2">
        <v>1233087</v>
      </c>
      <c r="Q1036" s="2" t="s">
        <v>6</v>
      </c>
      <c r="R1036" s="2" t="s">
        <v>5091</v>
      </c>
      <c r="S1036" s="16">
        <f t="shared" si="123"/>
        <v>25000</v>
      </c>
      <c r="T1036" s="6" t="s">
        <v>400</v>
      </c>
      <c r="U1036" s="2" t="s">
        <v>552</v>
      </c>
      <c r="V1036" s="2" t="s">
        <v>3821</v>
      </c>
      <c r="W1036" s="62">
        <v>45641</v>
      </c>
      <c r="X1036" s="78">
        <v>0.27569444444444446</v>
      </c>
      <c r="Y1036" s="118" t="s">
        <v>1852</v>
      </c>
      <c r="Z1036" s="116" t="s">
        <v>1853</v>
      </c>
      <c r="AA1036" s="116" t="s">
        <v>1854</v>
      </c>
      <c r="AB1036" s="117">
        <v>948052611</v>
      </c>
      <c r="AC1036" s="6">
        <f t="shared" si="137"/>
        <v>3</v>
      </c>
      <c r="AD1036" s="23">
        <f t="shared" si="138"/>
        <v>25000</v>
      </c>
      <c r="AE1036" s="23" t="s">
        <v>6</v>
      </c>
      <c r="AF1036" s="17" t="str">
        <f t="shared" si="139"/>
        <v>NO APLICA</v>
      </c>
      <c r="AG1036" s="6" t="s">
        <v>400</v>
      </c>
      <c r="AH1036" s="7"/>
      <c r="AI1036" s="22" t="s">
        <v>3287</v>
      </c>
      <c r="AJ1036" s="176"/>
    </row>
    <row r="1037" spans="1:36" ht="15.45" customHeight="1">
      <c r="A1037" s="170">
        <v>57283</v>
      </c>
      <c r="B1037" s="4" t="s">
        <v>5092</v>
      </c>
      <c r="C1037" s="2"/>
      <c r="D1037" s="7" t="s">
        <v>5093</v>
      </c>
      <c r="E1037" s="2" t="s">
        <v>5094</v>
      </c>
      <c r="F1037" s="2" t="s">
        <v>5095</v>
      </c>
      <c r="G1037" s="2">
        <v>991756070</v>
      </c>
      <c r="H1037" s="62">
        <v>45639</v>
      </c>
      <c r="I1037" s="63">
        <v>0.92291666666666672</v>
      </c>
      <c r="J1037" s="6" t="s">
        <v>1873</v>
      </c>
      <c r="K1037" s="39">
        <v>3</v>
      </c>
      <c r="L1037" s="6" t="s">
        <v>398</v>
      </c>
      <c r="M1037" s="6" t="s">
        <v>5096</v>
      </c>
      <c r="N1037" s="6" t="b">
        <f t="shared" si="133"/>
        <v>1</v>
      </c>
      <c r="O1037" s="2" t="s">
        <v>488</v>
      </c>
      <c r="P1037" s="2">
        <v>1174803</v>
      </c>
      <c r="Q1037" s="2" t="s">
        <v>6</v>
      </c>
      <c r="R1037" s="2" t="s">
        <v>488</v>
      </c>
      <c r="S1037" s="16">
        <f t="shared" si="123"/>
        <v>21000</v>
      </c>
      <c r="T1037" s="6" t="s">
        <v>400</v>
      </c>
      <c r="U1037" s="2" t="s">
        <v>610</v>
      </c>
      <c r="V1037" s="2" t="s">
        <v>490</v>
      </c>
      <c r="W1037" s="62">
        <v>45642</v>
      </c>
      <c r="X1037" s="78">
        <v>0.78263888888888888</v>
      </c>
      <c r="Y1037" s="66" t="s">
        <v>5093</v>
      </c>
      <c r="Z1037" s="66" t="s">
        <v>5094</v>
      </c>
      <c r="AA1037" s="66" t="s">
        <v>5095</v>
      </c>
      <c r="AB1037" s="66">
        <v>991756070</v>
      </c>
      <c r="AC1037" s="6">
        <f t="shared" si="137"/>
        <v>4</v>
      </c>
      <c r="AD1037" s="23">
        <f t="shared" si="138"/>
        <v>21000</v>
      </c>
      <c r="AE1037" s="23" t="s">
        <v>6</v>
      </c>
      <c r="AF1037" s="17" t="str">
        <f t="shared" si="139"/>
        <v>NO APLICA</v>
      </c>
      <c r="AG1037" s="6" t="s">
        <v>1874</v>
      </c>
      <c r="AH1037" s="38" t="s">
        <v>5097</v>
      </c>
      <c r="AI1037" s="72" t="s">
        <v>499</v>
      </c>
      <c r="AJ1037" s="176"/>
    </row>
    <row r="1038" spans="1:36" ht="15.45" customHeight="1">
      <c r="A1038" s="170">
        <v>57284</v>
      </c>
      <c r="B1038" s="4" t="s">
        <v>5092</v>
      </c>
      <c r="C1038" s="2"/>
      <c r="D1038" s="7" t="s">
        <v>5093</v>
      </c>
      <c r="E1038" s="2" t="s">
        <v>5098</v>
      </c>
      <c r="F1038" s="2" t="s">
        <v>5099</v>
      </c>
      <c r="G1038" s="2">
        <v>991756071</v>
      </c>
      <c r="H1038" s="62">
        <v>45639</v>
      </c>
      <c r="I1038" s="63">
        <v>0.92291666666666672</v>
      </c>
      <c r="J1038" s="6" t="s">
        <v>1873</v>
      </c>
      <c r="K1038" s="39">
        <v>1</v>
      </c>
      <c r="L1038" s="6" t="s">
        <v>398</v>
      </c>
      <c r="M1038" s="6" t="s">
        <v>6</v>
      </c>
      <c r="N1038" s="6" t="b">
        <f t="shared" si="133"/>
        <v>1</v>
      </c>
      <c r="O1038" s="2" t="s">
        <v>488</v>
      </c>
      <c r="P1038" s="2">
        <v>1174803</v>
      </c>
      <c r="Q1038" s="2" t="s">
        <v>6</v>
      </c>
      <c r="R1038" s="2" t="s">
        <v>488</v>
      </c>
      <c r="S1038" s="16">
        <f t="shared" si="123"/>
        <v>5000</v>
      </c>
      <c r="T1038" s="6" t="s">
        <v>400</v>
      </c>
      <c r="U1038" s="2" t="s">
        <v>610</v>
      </c>
      <c r="V1038" s="2" t="s">
        <v>490</v>
      </c>
      <c r="W1038" s="62">
        <v>45642</v>
      </c>
      <c r="X1038" s="78">
        <v>0.78263888888888888</v>
      </c>
      <c r="Y1038" s="66" t="s">
        <v>5093</v>
      </c>
      <c r="Z1038" s="66" t="s">
        <v>5094</v>
      </c>
      <c r="AA1038" s="66" t="s">
        <v>5095</v>
      </c>
      <c r="AB1038" s="66">
        <v>991756070</v>
      </c>
      <c r="AC1038" s="6">
        <f t="shared" si="137"/>
        <v>4</v>
      </c>
      <c r="AD1038" s="23">
        <f t="shared" si="138"/>
        <v>5000</v>
      </c>
      <c r="AE1038" s="23" t="s">
        <v>6</v>
      </c>
      <c r="AF1038" s="17" t="str">
        <f t="shared" si="139"/>
        <v>NO APLICA</v>
      </c>
      <c r="AG1038" s="6" t="s">
        <v>1874</v>
      </c>
      <c r="AH1038" s="38" t="s">
        <v>5097</v>
      </c>
      <c r="AI1038" s="72" t="s">
        <v>499</v>
      </c>
      <c r="AJ1038" s="176"/>
    </row>
    <row r="1039" spans="1:36" ht="15.45" customHeight="1">
      <c r="A1039" s="170">
        <v>57285</v>
      </c>
      <c r="B1039" s="8" t="s">
        <v>320</v>
      </c>
      <c r="C1039" s="5" t="s">
        <v>321</v>
      </c>
      <c r="D1039" s="7" t="s">
        <v>629</v>
      </c>
      <c r="E1039" s="2" t="s">
        <v>630</v>
      </c>
      <c r="F1039" s="2" t="s">
        <v>631</v>
      </c>
      <c r="G1039" s="2">
        <v>976530951</v>
      </c>
      <c r="H1039" s="62">
        <v>45639</v>
      </c>
      <c r="I1039" s="63">
        <v>0.93194444444444446</v>
      </c>
      <c r="J1039" s="6" t="s">
        <v>373</v>
      </c>
      <c r="K1039" s="39">
        <v>1</v>
      </c>
      <c r="L1039" s="6" t="s">
        <v>398</v>
      </c>
      <c r="M1039" s="6" t="s">
        <v>6</v>
      </c>
      <c r="N1039" s="6" t="b">
        <f t="shared" si="133"/>
        <v>0</v>
      </c>
      <c r="O1039" s="2" t="s">
        <v>5100</v>
      </c>
      <c r="P1039" s="2">
        <v>3280092</v>
      </c>
      <c r="Q1039" s="2" t="s">
        <v>6</v>
      </c>
      <c r="R1039" s="2" t="s">
        <v>5101</v>
      </c>
      <c r="S1039" s="16">
        <f t="shared" si="123"/>
        <v>25000</v>
      </c>
      <c r="T1039" s="6" t="s">
        <v>400</v>
      </c>
      <c r="U1039" s="2" t="s">
        <v>524</v>
      </c>
      <c r="V1039" s="2" t="s">
        <v>2950</v>
      </c>
      <c r="W1039" s="2"/>
      <c r="X1039" s="78"/>
      <c r="Y1039" s="6"/>
      <c r="Z1039" s="6"/>
      <c r="AA1039" s="6"/>
      <c r="AB1039" s="6"/>
      <c r="AC1039" s="6" t="str">
        <f t="shared" si="137"/>
        <v/>
      </c>
      <c r="AD1039" s="23" t="str">
        <f t="shared" si="138"/>
        <v/>
      </c>
      <c r="AE1039" s="23"/>
      <c r="AF1039" s="17" t="str">
        <f t="shared" si="139"/>
        <v/>
      </c>
      <c r="AG1039" s="6"/>
      <c r="AH1039" s="7"/>
      <c r="AI1039" s="22" t="s">
        <v>558</v>
      </c>
      <c r="AJ1039" s="176"/>
    </row>
    <row r="1040" spans="1:36" ht="15.45" customHeight="1">
      <c r="A1040" s="170">
        <v>57286</v>
      </c>
      <c r="B1040" s="8" t="s">
        <v>320</v>
      </c>
      <c r="C1040" s="5" t="s">
        <v>321</v>
      </c>
      <c r="D1040" s="7" t="s">
        <v>682</v>
      </c>
      <c r="E1040" s="2" t="s">
        <v>683</v>
      </c>
      <c r="F1040" s="2" t="s">
        <v>684</v>
      </c>
      <c r="G1040" s="2">
        <v>987204298</v>
      </c>
      <c r="H1040" s="62">
        <v>45639</v>
      </c>
      <c r="I1040" s="63">
        <v>0.96388888888888891</v>
      </c>
      <c r="J1040" s="6" t="s">
        <v>373</v>
      </c>
      <c r="K1040" s="39">
        <v>1</v>
      </c>
      <c r="L1040" s="6" t="s">
        <v>398</v>
      </c>
      <c r="M1040" s="6" t="s">
        <v>6</v>
      </c>
      <c r="N1040" s="6" t="b">
        <f t="shared" si="133"/>
        <v>0</v>
      </c>
      <c r="O1040" s="2" t="s">
        <v>5102</v>
      </c>
      <c r="P1040" s="2">
        <v>3280122</v>
      </c>
      <c r="Q1040" s="2" t="s">
        <v>6</v>
      </c>
      <c r="R1040" s="2" t="s">
        <v>5103</v>
      </c>
      <c r="S1040" s="16">
        <f t="shared" si="123"/>
        <v>25000</v>
      </c>
      <c r="T1040" s="6" t="s">
        <v>400</v>
      </c>
      <c r="U1040" s="2" t="s">
        <v>524</v>
      </c>
      <c r="V1040" s="2" t="s">
        <v>3795</v>
      </c>
      <c r="W1040" s="2"/>
      <c r="X1040" s="78"/>
      <c r="Y1040" s="6"/>
      <c r="Z1040" s="6"/>
      <c r="AA1040" s="6"/>
      <c r="AB1040" s="6"/>
      <c r="AC1040" s="6" t="str">
        <f t="shared" si="137"/>
        <v/>
      </c>
      <c r="AD1040" s="23" t="str">
        <f t="shared" si="138"/>
        <v/>
      </c>
      <c r="AE1040" s="23"/>
      <c r="AF1040" s="17" t="str">
        <f t="shared" si="139"/>
        <v/>
      </c>
      <c r="AG1040" s="6"/>
      <c r="AH1040" s="7"/>
      <c r="AI1040" s="22" t="s">
        <v>558</v>
      </c>
      <c r="AJ1040" s="176"/>
    </row>
    <row r="1041" spans="1:36" ht="15.45" customHeight="1">
      <c r="A1041" s="170">
        <v>57287</v>
      </c>
      <c r="B1041" s="4" t="s">
        <v>339</v>
      </c>
      <c r="C1041" s="4" t="s">
        <v>340</v>
      </c>
      <c r="D1041" s="7" t="s">
        <v>4762</v>
      </c>
      <c r="E1041" s="2" t="s">
        <v>3471</v>
      </c>
      <c r="F1041" s="2" t="s">
        <v>3472</v>
      </c>
      <c r="G1041" s="2">
        <v>933750230</v>
      </c>
      <c r="H1041" s="62">
        <v>45640</v>
      </c>
      <c r="I1041" s="63">
        <v>0.22916666666666666</v>
      </c>
      <c r="J1041" s="6" t="s">
        <v>373</v>
      </c>
      <c r="K1041" s="39">
        <v>1</v>
      </c>
      <c r="L1041" s="6" t="s">
        <v>398</v>
      </c>
      <c r="M1041" s="6" t="s">
        <v>6</v>
      </c>
      <c r="N1041" s="6" t="b">
        <f t="shared" si="133"/>
        <v>1</v>
      </c>
      <c r="O1041" s="2" t="s">
        <v>4349</v>
      </c>
      <c r="P1041" s="2">
        <v>3268589</v>
      </c>
      <c r="Q1041" s="2" t="s">
        <v>9</v>
      </c>
      <c r="R1041" s="2" t="s">
        <v>4350</v>
      </c>
      <c r="S1041" s="16">
        <f t="shared" si="123"/>
        <v>25000</v>
      </c>
      <c r="T1041" s="6" t="s">
        <v>400</v>
      </c>
      <c r="U1041" s="2" t="s">
        <v>1450</v>
      </c>
      <c r="V1041" s="2" t="s">
        <v>3821</v>
      </c>
      <c r="W1041" s="62">
        <v>45640</v>
      </c>
      <c r="X1041" s="78">
        <v>0.40902777777777777</v>
      </c>
      <c r="Y1041" s="6" t="s">
        <v>4724</v>
      </c>
      <c r="Z1041" s="64" t="s">
        <v>4725</v>
      </c>
      <c r="AA1041" s="64" t="s">
        <v>4726</v>
      </c>
      <c r="AB1041" s="2">
        <v>994316418</v>
      </c>
      <c r="AC1041" s="5">
        <f t="shared" si="137"/>
        <v>1</v>
      </c>
      <c r="AD1041" s="17">
        <f t="shared" si="138"/>
        <v>25000</v>
      </c>
      <c r="AE1041" s="6" t="s">
        <v>6</v>
      </c>
      <c r="AF1041" s="17" t="str">
        <f t="shared" si="139"/>
        <v>NO APLICA</v>
      </c>
      <c r="AG1041" s="6" t="s">
        <v>400</v>
      </c>
      <c r="AH1041" s="7"/>
      <c r="AI1041" s="22" t="s">
        <v>2797</v>
      </c>
      <c r="AJ1041" s="176"/>
    </row>
    <row r="1042" spans="1:36" ht="15.45" customHeight="1">
      <c r="A1042" s="170">
        <v>57288</v>
      </c>
      <c r="B1042" s="4" t="s">
        <v>5104</v>
      </c>
      <c r="C1042" s="2"/>
      <c r="D1042" s="7" t="s">
        <v>5105</v>
      </c>
      <c r="E1042" s="2" t="s">
        <v>1868</v>
      </c>
      <c r="F1042" s="2" t="s">
        <v>5106</v>
      </c>
      <c r="G1042" s="2">
        <v>987374708</v>
      </c>
      <c r="H1042" s="62">
        <v>45640</v>
      </c>
      <c r="I1042" s="63">
        <v>0.28125</v>
      </c>
      <c r="J1042" s="6" t="s">
        <v>373</v>
      </c>
      <c r="K1042" s="39">
        <v>1</v>
      </c>
      <c r="L1042" s="6" t="s">
        <v>3399</v>
      </c>
      <c r="M1042" s="6" t="s">
        <v>6</v>
      </c>
      <c r="N1042" s="6" t="b">
        <f t="shared" si="133"/>
        <v>0</v>
      </c>
      <c r="O1042" s="2" t="s">
        <v>5107</v>
      </c>
      <c r="P1042" s="2" t="s">
        <v>1355</v>
      </c>
      <c r="Q1042" s="2" t="s">
        <v>6</v>
      </c>
      <c r="R1042" s="2" t="s">
        <v>488</v>
      </c>
      <c r="S1042" s="16">
        <f t="shared" si="123"/>
        <v>18000</v>
      </c>
      <c r="T1042" s="6" t="s">
        <v>400</v>
      </c>
      <c r="U1042" s="2" t="s">
        <v>552</v>
      </c>
      <c r="V1042" s="2" t="s">
        <v>490</v>
      </c>
      <c r="W1042" s="62">
        <v>45640</v>
      </c>
      <c r="X1042" s="78">
        <v>0.28125</v>
      </c>
      <c r="Y1042" s="6" t="s">
        <v>1861</v>
      </c>
      <c r="Z1042" s="6" t="s">
        <v>1862</v>
      </c>
      <c r="AA1042" s="6" t="s">
        <v>1863</v>
      </c>
      <c r="AB1042" s="6">
        <v>990617961</v>
      </c>
      <c r="AC1042" s="5">
        <f t="shared" si="137"/>
        <v>1</v>
      </c>
      <c r="AD1042" s="17">
        <f t="shared" si="138"/>
        <v>18000</v>
      </c>
      <c r="AE1042" s="6" t="s">
        <v>6</v>
      </c>
      <c r="AF1042" s="17" t="str">
        <f t="shared" si="139"/>
        <v>NO APLICA</v>
      </c>
      <c r="AG1042" s="2" t="s">
        <v>1874</v>
      </c>
      <c r="AH1042" s="7" t="s">
        <v>5108</v>
      </c>
      <c r="AI1042" s="72" t="s">
        <v>499</v>
      </c>
      <c r="AJ1042" s="176"/>
    </row>
    <row r="1043" spans="1:36" ht="15.45" customHeight="1">
      <c r="A1043" s="170">
        <v>57289</v>
      </c>
      <c r="B1043" s="8" t="s">
        <v>320</v>
      </c>
      <c r="C1043" s="5" t="s">
        <v>321</v>
      </c>
      <c r="D1043" s="48" t="s">
        <v>734</v>
      </c>
      <c r="E1043" s="25" t="s">
        <v>735</v>
      </c>
      <c r="F1043" s="24" t="s">
        <v>736</v>
      </c>
      <c r="G1043" s="24">
        <v>997326989</v>
      </c>
      <c r="H1043" s="62">
        <v>45640</v>
      </c>
      <c r="I1043" s="63">
        <v>0.41111111111111109</v>
      </c>
      <c r="J1043" s="6" t="s">
        <v>373</v>
      </c>
      <c r="K1043" s="39">
        <v>1</v>
      </c>
      <c r="L1043" s="6" t="s">
        <v>398</v>
      </c>
      <c r="M1043" s="6" t="s">
        <v>6</v>
      </c>
      <c r="N1043" s="6" t="b">
        <f t="shared" si="133"/>
        <v>0</v>
      </c>
      <c r="O1043" s="2" t="s">
        <v>5109</v>
      </c>
      <c r="P1043" s="2">
        <v>309421</v>
      </c>
      <c r="Q1043" s="6" t="s">
        <v>6</v>
      </c>
      <c r="R1043" s="2" t="s">
        <v>5110</v>
      </c>
      <c r="S1043" s="16">
        <f t="shared" si="123"/>
        <v>25000</v>
      </c>
      <c r="T1043" s="6" t="s">
        <v>400</v>
      </c>
      <c r="U1043" s="2" t="s">
        <v>542</v>
      </c>
      <c r="V1043" s="2" t="s">
        <v>3153</v>
      </c>
      <c r="W1043" s="2"/>
      <c r="X1043" s="78"/>
      <c r="Y1043" s="6"/>
      <c r="Z1043" s="6"/>
      <c r="AA1043" s="6"/>
      <c r="AB1043" s="6"/>
      <c r="AC1043" s="6" t="str">
        <f t="shared" si="137"/>
        <v/>
      </c>
      <c r="AD1043" s="23" t="str">
        <f t="shared" si="138"/>
        <v/>
      </c>
      <c r="AE1043" s="23"/>
      <c r="AF1043" s="17" t="str">
        <f t="shared" si="139"/>
        <v/>
      </c>
      <c r="AG1043" s="6"/>
      <c r="AH1043" s="7"/>
      <c r="AI1043" s="22" t="s">
        <v>558</v>
      </c>
      <c r="AJ1043" s="176"/>
    </row>
    <row r="1044" spans="1:36" ht="15.45" customHeight="1">
      <c r="A1044" s="170">
        <v>57290</v>
      </c>
      <c r="B1044" s="8" t="s">
        <v>320</v>
      </c>
      <c r="C1044" s="5" t="s">
        <v>321</v>
      </c>
      <c r="D1044" s="24" t="s">
        <v>2811</v>
      </c>
      <c r="E1044" s="25" t="s">
        <v>709</v>
      </c>
      <c r="F1044" s="24" t="s">
        <v>710</v>
      </c>
      <c r="G1044" s="24">
        <v>987744411</v>
      </c>
      <c r="H1044" s="62">
        <v>45640</v>
      </c>
      <c r="I1044" s="2">
        <v>9.5399999999999991</v>
      </c>
      <c r="J1044" s="6" t="s">
        <v>373</v>
      </c>
      <c r="K1044" s="39">
        <v>1</v>
      </c>
      <c r="L1044" s="6" t="s">
        <v>398</v>
      </c>
      <c r="M1044" s="6" t="s">
        <v>6</v>
      </c>
      <c r="N1044" s="6" t="b">
        <f t="shared" si="133"/>
        <v>0</v>
      </c>
      <c r="O1044" s="2" t="s">
        <v>5111</v>
      </c>
      <c r="P1044" s="2">
        <v>100818694</v>
      </c>
      <c r="Q1044" s="6" t="s">
        <v>6</v>
      </c>
      <c r="R1044" s="2" t="s">
        <v>5112</v>
      </c>
      <c r="S1044" s="16">
        <f t="shared" si="123"/>
        <v>25000</v>
      </c>
      <c r="T1044" s="6" t="s">
        <v>400</v>
      </c>
      <c r="U1044" s="2" t="s">
        <v>803</v>
      </c>
      <c r="V1044" s="2" t="s">
        <v>2874</v>
      </c>
      <c r="W1044" s="62">
        <v>45641</v>
      </c>
      <c r="X1044" s="78">
        <v>5.347222222222222E-2</v>
      </c>
      <c r="Y1044" s="6" t="s">
        <v>3193</v>
      </c>
      <c r="Z1044" s="6" t="s">
        <v>3194</v>
      </c>
      <c r="AA1044" s="6" t="s">
        <v>2578</v>
      </c>
      <c r="AB1044" s="6">
        <v>991266126</v>
      </c>
      <c r="AC1044" s="6">
        <f t="shared" si="137"/>
        <v>2</v>
      </c>
      <c r="AD1044" s="23">
        <f t="shared" si="138"/>
        <v>25000</v>
      </c>
      <c r="AE1044" s="23" t="s">
        <v>6</v>
      </c>
      <c r="AF1044" s="17" t="str">
        <f t="shared" si="139"/>
        <v>NO APLICA</v>
      </c>
      <c r="AG1044" s="6" t="s">
        <v>400</v>
      </c>
      <c r="AH1044" s="7"/>
      <c r="AI1044" s="22" t="s">
        <v>558</v>
      </c>
      <c r="AJ1044" s="176"/>
    </row>
    <row r="1045" spans="1:36" ht="15.45" customHeight="1">
      <c r="A1045" s="170">
        <v>57291</v>
      </c>
      <c r="B1045" s="39" t="s">
        <v>221</v>
      </c>
      <c r="C1045" s="4" t="s">
        <v>222</v>
      </c>
      <c r="D1045" s="24" t="s">
        <v>385</v>
      </c>
      <c r="E1045" s="25" t="s">
        <v>818</v>
      </c>
      <c r="F1045" s="24" t="s">
        <v>700</v>
      </c>
      <c r="G1045" s="24">
        <v>947974081</v>
      </c>
      <c r="H1045" s="62">
        <v>45640</v>
      </c>
      <c r="I1045" s="63">
        <v>0.41875000000000001</v>
      </c>
      <c r="J1045" s="6" t="s">
        <v>373</v>
      </c>
      <c r="K1045" s="39">
        <v>1</v>
      </c>
      <c r="L1045" s="6" t="s">
        <v>398</v>
      </c>
      <c r="M1045" s="6" t="s">
        <v>6</v>
      </c>
      <c r="N1045" s="6" t="b">
        <f t="shared" si="133"/>
        <v>0</v>
      </c>
      <c r="O1045" s="2" t="s">
        <v>5113</v>
      </c>
      <c r="P1045" s="2">
        <v>3280446</v>
      </c>
      <c r="Q1045" s="6" t="s">
        <v>6</v>
      </c>
      <c r="R1045" s="2" t="s">
        <v>5114</v>
      </c>
      <c r="S1045" s="16">
        <f t="shared" si="123"/>
        <v>25000</v>
      </c>
      <c r="T1045" s="6" t="s">
        <v>400</v>
      </c>
      <c r="U1045" s="2" t="s">
        <v>1108</v>
      </c>
      <c r="V1045" s="2" t="s">
        <v>3894</v>
      </c>
      <c r="W1045" s="62">
        <v>45642</v>
      </c>
      <c r="X1045" s="78">
        <v>0.78680555555555554</v>
      </c>
      <c r="Y1045" s="6" t="s">
        <v>5115</v>
      </c>
      <c r="Z1045" s="6" t="s">
        <v>5116</v>
      </c>
      <c r="AA1045" s="6" t="s">
        <v>3299</v>
      </c>
      <c r="AB1045" s="6">
        <v>963064775</v>
      </c>
      <c r="AC1045" s="6">
        <f t="shared" si="137"/>
        <v>3</v>
      </c>
      <c r="AD1045" s="23">
        <f t="shared" si="138"/>
        <v>25000</v>
      </c>
      <c r="AE1045" s="23" t="s">
        <v>6</v>
      </c>
      <c r="AF1045" s="17" t="str">
        <f t="shared" si="139"/>
        <v>NO APLICA</v>
      </c>
      <c r="AG1045" s="6" t="s">
        <v>400</v>
      </c>
      <c r="AH1045" s="7"/>
      <c r="AI1045" s="22" t="s">
        <v>3300</v>
      </c>
      <c r="AJ1045" s="176"/>
    </row>
    <row r="1046" spans="1:36" ht="15.45" customHeight="1">
      <c r="A1046" s="170">
        <v>57292</v>
      </c>
      <c r="B1046" s="8" t="s">
        <v>320</v>
      </c>
      <c r="C1046" s="5" t="s">
        <v>321</v>
      </c>
      <c r="D1046" s="39" t="s">
        <v>653</v>
      </c>
      <c r="E1046" s="6" t="s">
        <v>654</v>
      </c>
      <c r="F1046" s="6" t="s">
        <v>655</v>
      </c>
      <c r="G1046" s="6">
        <v>956193777</v>
      </c>
      <c r="H1046" s="62">
        <v>45640</v>
      </c>
      <c r="I1046" s="63">
        <v>0.43055555555555558</v>
      </c>
      <c r="J1046" s="6" t="s">
        <v>373</v>
      </c>
      <c r="K1046" s="39">
        <v>1</v>
      </c>
      <c r="L1046" s="6" t="s">
        <v>398</v>
      </c>
      <c r="M1046" s="6" t="s">
        <v>6</v>
      </c>
      <c r="N1046" s="6" t="b">
        <f t="shared" si="133"/>
        <v>0</v>
      </c>
      <c r="O1046" s="2" t="s">
        <v>5117</v>
      </c>
      <c r="P1046" s="2">
        <v>309443</v>
      </c>
      <c r="Q1046" s="6" t="s">
        <v>6</v>
      </c>
      <c r="R1046" s="2" t="s">
        <v>5118</v>
      </c>
      <c r="S1046" s="16">
        <f t="shared" si="123"/>
        <v>25000</v>
      </c>
      <c r="T1046" s="6" t="s">
        <v>400</v>
      </c>
      <c r="U1046" s="2" t="s">
        <v>542</v>
      </c>
      <c r="V1046" s="2" t="s">
        <v>3987</v>
      </c>
      <c r="W1046" s="62"/>
      <c r="X1046" s="78"/>
      <c r="Y1046" s="6"/>
      <c r="Z1046" s="6"/>
      <c r="AA1046" s="6"/>
      <c r="AB1046" s="6"/>
      <c r="AC1046" s="6" t="str">
        <f t="shared" si="137"/>
        <v/>
      </c>
      <c r="AD1046" s="23" t="str">
        <f t="shared" si="138"/>
        <v/>
      </c>
      <c r="AE1046" s="23"/>
      <c r="AF1046" s="17" t="str">
        <f t="shared" si="139"/>
        <v/>
      </c>
      <c r="AG1046" s="6"/>
      <c r="AH1046" s="7"/>
      <c r="AI1046" s="22" t="s">
        <v>558</v>
      </c>
      <c r="AJ1046" s="176"/>
    </row>
    <row r="1047" spans="1:36" ht="15.45" customHeight="1">
      <c r="A1047" s="170">
        <v>57293</v>
      </c>
      <c r="B1047" s="8" t="s">
        <v>320</v>
      </c>
      <c r="C1047" s="5" t="s">
        <v>321</v>
      </c>
      <c r="D1047" s="8" t="s">
        <v>761</v>
      </c>
      <c r="E1047" s="5" t="s">
        <v>3132</v>
      </c>
      <c r="F1047" s="5" t="s">
        <v>763</v>
      </c>
      <c r="G1047" s="5">
        <v>957796336</v>
      </c>
      <c r="H1047" s="62">
        <v>45640</v>
      </c>
      <c r="I1047" s="63">
        <v>0.43263888888888891</v>
      </c>
      <c r="J1047" s="6" t="s">
        <v>373</v>
      </c>
      <c r="K1047" s="39">
        <v>1</v>
      </c>
      <c r="L1047" s="6" t="s">
        <v>398</v>
      </c>
      <c r="M1047" s="6" t="s">
        <v>6</v>
      </c>
      <c r="N1047" s="6" t="b">
        <f t="shared" si="133"/>
        <v>0</v>
      </c>
      <c r="O1047" s="2" t="s">
        <v>5119</v>
      </c>
      <c r="P1047" s="2">
        <v>309445</v>
      </c>
      <c r="Q1047" s="6" t="s">
        <v>6</v>
      </c>
      <c r="R1047" s="2" t="s">
        <v>5120</v>
      </c>
      <c r="S1047" s="16">
        <f t="shared" si="123"/>
        <v>25000</v>
      </c>
      <c r="T1047" s="6" t="s">
        <v>400</v>
      </c>
      <c r="U1047" s="2" t="s">
        <v>542</v>
      </c>
      <c r="V1047" s="2" t="s">
        <v>2950</v>
      </c>
      <c r="W1047" s="2"/>
      <c r="X1047" s="78"/>
      <c r="Y1047" s="68"/>
      <c r="Z1047" s="68"/>
      <c r="AA1047" s="68"/>
      <c r="AB1047" s="68"/>
      <c r="AC1047" s="6" t="str">
        <f t="shared" si="137"/>
        <v/>
      </c>
      <c r="AD1047" s="23" t="str">
        <f t="shared" si="138"/>
        <v/>
      </c>
      <c r="AE1047" s="23"/>
      <c r="AF1047" s="17" t="str">
        <f t="shared" si="139"/>
        <v/>
      </c>
      <c r="AG1047" s="6"/>
      <c r="AH1047" s="7"/>
      <c r="AI1047" s="22" t="s">
        <v>558</v>
      </c>
      <c r="AJ1047" s="176"/>
    </row>
    <row r="1048" spans="1:36" ht="15.45" customHeight="1">
      <c r="A1048" s="170">
        <v>57294</v>
      </c>
      <c r="B1048" s="8" t="s">
        <v>320</v>
      </c>
      <c r="C1048" s="5" t="s">
        <v>321</v>
      </c>
      <c r="D1048" s="8" t="s">
        <v>737</v>
      </c>
      <c r="E1048" s="5" t="s">
        <v>738</v>
      </c>
      <c r="F1048" s="5" t="s">
        <v>739</v>
      </c>
      <c r="G1048" s="5">
        <v>973639638</v>
      </c>
      <c r="H1048" s="62">
        <v>45640</v>
      </c>
      <c r="I1048" s="63">
        <v>0.43611111111111112</v>
      </c>
      <c r="J1048" s="6" t="s">
        <v>373</v>
      </c>
      <c r="K1048" s="39">
        <v>1</v>
      </c>
      <c r="L1048" s="6" t="s">
        <v>398</v>
      </c>
      <c r="M1048" s="6" t="s">
        <v>6</v>
      </c>
      <c r="N1048" s="6" t="b">
        <f t="shared" si="133"/>
        <v>0</v>
      </c>
      <c r="O1048" s="2" t="s">
        <v>5121</v>
      </c>
      <c r="P1048" s="2">
        <v>3280535</v>
      </c>
      <c r="Q1048" s="6" t="s">
        <v>6</v>
      </c>
      <c r="R1048" s="2" t="s">
        <v>5122</v>
      </c>
      <c r="S1048" s="16">
        <f t="shared" si="123"/>
        <v>25000</v>
      </c>
      <c r="T1048" s="6" t="s">
        <v>400</v>
      </c>
      <c r="U1048" s="2" t="s">
        <v>803</v>
      </c>
      <c r="V1048" s="2" t="s">
        <v>3894</v>
      </c>
      <c r="W1048" s="62">
        <v>45642</v>
      </c>
      <c r="X1048" s="97">
        <v>0.33680555555555558</v>
      </c>
      <c r="Y1048" s="5" t="s">
        <v>3002</v>
      </c>
      <c r="Z1048" s="8" t="s">
        <v>4625</v>
      </c>
      <c r="AA1048" s="8" t="s">
        <v>580</v>
      </c>
      <c r="AB1048" s="8">
        <v>992200094</v>
      </c>
      <c r="AC1048" s="107">
        <f t="shared" si="137"/>
        <v>3</v>
      </c>
      <c r="AD1048" s="23">
        <f t="shared" si="138"/>
        <v>25000</v>
      </c>
      <c r="AE1048" s="23" t="s">
        <v>6</v>
      </c>
      <c r="AF1048" s="17" t="str">
        <f t="shared" si="139"/>
        <v>NO APLICA</v>
      </c>
      <c r="AG1048" s="6" t="s">
        <v>400</v>
      </c>
      <c r="AH1048" s="7"/>
      <c r="AI1048" s="22" t="s">
        <v>558</v>
      </c>
      <c r="AJ1048" s="176"/>
    </row>
    <row r="1049" spans="1:36" ht="15.45" customHeight="1">
      <c r="A1049" s="170">
        <v>57295</v>
      </c>
      <c r="B1049" s="8" t="s">
        <v>320</v>
      </c>
      <c r="C1049" s="5" t="s">
        <v>321</v>
      </c>
      <c r="D1049" s="24" t="s">
        <v>616</v>
      </c>
      <c r="E1049" s="25" t="s">
        <v>617</v>
      </c>
      <c r="F1049" s="24" t="s">
        <v>618</v>
      </c>
      <c r="G1049" s="24">
        <v>951155582</v>
      </c>
      <c r="H1049" s="62">
        <v>45640</v>
      </c>
      <c r="I1049" s="63">
        <v>0.44305555555555554</v>
      </c>
      <c r="J1049" s="6" t="s">
        <v>373</v>
      </c>
      <c r="K1049" s="39">
        <v>1</v>
      </c>
      <c r="L1049" s="6" t="s">
        <v>398</v>
      </c>
      <c r="M1049" s="6" t="s">
        <v>6</v>
      </c>
      <c r="N1049" s="6" t="b">
        <f t="shared" si="133"/>
        <v>0</v>
      </c>
      <c r="O1049" s="2" t="s">
        <v>5123</v>
      </c>
      <c r="P1049" s="2">
        <v>3280574</v>
      </c>
      <c r="Q1049" s="6" t="s">
        <v>6</v>
      </c>
      <c r="R1049" s="2" t="s">
        <v>5124</v>
      </c>
      <c r="S1049" s="16">
        <f t="shared" si="123"/>
        <v>25000</v>
      </c>
      <c r="T1049" s="6" t="s">
        <v>400</v>
      </c>
      <c r="U1049" s="2" t="s">
        <v>803</v>
      </c>
      <c r="V1049" s="2" t="s">
        <v>498</v>
      </c>
      <c r="W1049" s="62">
        <v>45643</v>
      </c>
      <c r="X1049" s="78">
        <v>0.12708333333333333</v>
      </c>
      <c r="Y1049" s="150" t="s">
        <v>1042</v>
      </c>
      <c r="Z1049" s="151" t="s">
        <v>3585</v>
      </c>
      <c r="AA1049" s="151" t="s">
        <v>3586</v>
      </c>
      <c r="AB1049" s="152">
        <v>994463922</v>
      </c>
      <c r="AC1049" s="6">
        <f t="shared" si="137"/>
        <v>4</v>
      </c>
      <c r="AD1049" s="23">
        <f t="shared" si="138"/>
        <v>25000</v>
      </c>
      <c r="AE1049" s="23" t="s">
        <v>6</v>
      </c>
      <c r="AF1049" s="17" t="str">
        <f t="shared" si="139"/>
        <v>NO APLICA</v>
      </c>
      <c r="AG1049" s="6" t="s">
        <v>400</v>
      </c>
      <c r="AH1049" s="7"/>
      <c r="AI1049" s="22" t="s">
        <v>558</v>
      </c>
      <c r="AJ1049" s="176"/>
    </row>
    <row r="1050" spans="1:36" ht="15.45" customHeight="1">
      <c r="A1050" s="170">
        <v>57296</v>
      </c>
      <c r="B1050" s="8" t="s">
        <v>320</v>
      </c>
      <c r="C1050" s="5" t="s">
        <v>321</v>
      </c>
      <c r="D1050" s="7" t="s">
        <v>5125</v>
      </c>
      <c r="E1050" s="2">
        <v>9555978</v>
      </c>
      <c r="F1050" s="2" t="s">
        <v>3699</v>
      </c>
      <c r="G1050" s="2">
        <v>949321186</v>
      </c>
      <c r="H1050" s="62">
        <v>45640</v>
      </c>
      <c r="I1050" s="63">
        <v>0.44791666666666669</v>
      </c>
      <c r="J1050" s="6" t="s">
        <v>373</v>
      </c>
      <c r="K1050" s="39">
        <v>1</v>
      </c>
      <c r="L1050" s="6" t="s">
        <v>398</v>
      </c>
      <c r="M1050" s="6" t="s">
        <v>6</v>
      </c>
      <c r="N1050" s="6" t="b">
        <f t="shared" si="133"/>
        <v>0</v>
      </c>
      <c r="O1050" s="2" t="s">
        <v>5126</v>
      </c>
      <c r="P1050" s="2">
        <v>3280582</v>
      </c>
      <c r="Q1050" s="6" t="s">
        <v>6</v>
      </c>
      <c r="R1050" s="2" t="s">
        <v>5127</v>
      </c>
      <c r="S1050" s="16">
        <f t="shared" si="123"/>
        <v>25000</v>
      </c>
      <c r="T1050" s="6" t="s">
        <v>400</v>
      </c>
      <c r="U1050" s="2" t="s">
        <v>822</v>
      </c>
      <c r="V1050" s="2" t="s">
        <v>2874</v>
      </c>
      <c r="W1050" s="62">
        <v>45642</v>
      </c>
      <c r="X1050" s="97">
        <v>0.50416666666666665</v>
      </c>
      <c r="Y1050" s="5" t="s">
        <v>3150</v>
      </c>
      <c r="Z1050" s="8" t="s">
        <v>5128</v>
      </c>
      <c r="AA1050" s="8" t="s">
        <v>2210</v>
      </c>
      <c r="AB1050" s="8">
        <v>994454750</v>
      </c>
      <c r="AC1050" s="107">
        <f t="shared" si="137"/>
        <v>3</v>
      </c>
      <c r="AD1050" s="23">
        <f t="shared" si="138"/>
        <v>25000</v>
      </c>
      <c r="AE1050" s="23" t="s">
        <v>6</v>
      </c>
      <c r="AF1050" s="17" t="str">
        <f t="shared" si="139"/>
        <v>NO APLICA</v>
      </c>
      <c r="AG1050" s="6" t="s">
        <v>400</v>
      </c>
      <c r="AH1050" s="7"/>
      <c r="AI1050" s="22" t="s">
        <v>558</v>
      </c>
      <c r="AJ1050" s="176"/>
    </row>
    <row r="1051" spans="1:36" ht="15.45" customHeight="1">
      <c r="A1051" s="170">
        <v>57297</v>
      </c>
      <c r="B1051" s="4" t="s">
        <v>191</v>
      </c>
      <c r="C1051" s="8" t="s">
        <v>192</v>
      </c>
      <c r="D1051" s="24" t="s">
        <v>385</v>
      </c>
      <c r="E1051" s="25" t="s">
        <v>818</v>
      </c>
      <c r="F1051" s="24" t="s">
        <v>700</v>
      </c>
      <c r="G1051" s="24">
        <v>947974081</v>
      </c>
      <c r="H1051" s="62">
        <v>45640</v>
      </c>
      <c r="I1051" s="63">
        <v>0.45694444444444443</v>
      </c>
      <c r="J1051" s="6" t="s">
        <v>373</v>
      </c>
      <c r="K1051" s="39">
        <v>1</v>
      </c>
      <c r="L1051" s="6" t="s">
        <v>398</v>
      </c>
      <c r="M1051" s="6" t="s">
        <v>6</v>
      </c>
      <c r="N1051" s="6" t="b">
        <f t="shared" si="133"/>
        <v>0</v>
      </c>
      <c r="O1051" s="2" t="s">
        <v>5129</v>
      </c>
      <c r="P1051" s="2">
        <v>309457</v>
      </c>
      <c r="Q1051" s="6" t="s">
        <v>6</v>
      </c>
      <c r="R1051" s="2" t="s">
        <v>5130</v>
      </c>
      <c r="S1051" s="16">
        <f t="shared" si="123"/>
        <v>25000</v>
      </c>
      <c r="T1051" s="6" t="s">
        <v>400</v>
      </c>
      <c r="U1051" s="2" t="s">
        <v>1108</v>
      </c>
      <c r="V1051" s="2" t="s">
        <v>5131</v>
      </c>
      <c r="W1051" s="62">
        <v>45643</v>
      </c>
      <c r="X1051" s="78">
        <v>0.6791666666666667</v>
      </c>
      <c r="Y1051" s="27" t="s">
        <v>2658</v>
      </c>
      <c r="Z1051" s="28" t="s">
        <v>2318</v>
      </c>
      <c r="AA1051" s="27" t="s">
        <v>2319</v>
      </c>
      <c r="AB1051" s="27">
        <v>957418555</v>
      </c>
      <c r="AC1051" s="6">
        <f t="shared" si="137"/>
        <v>4</v>
      </c>
      <c r="AD1051" s="23">
        <f t="shared" si="138"/>
        <v>25000</v>
      </c>
      <c r="AE1051" s="23" t="s">
        <v>6</v>
      </c>
      <c r="AF1051" s="17" t="str">
        <f t="shared" si="139"/>
        <v>NO APLICA</v>
      </c>
      <c r="AG1051" s="6" t="s">
        <v>1874</v>
      </c>
      <c r="AH1051" s="7" t="s">
        <v>5132</v>
      </c>
      <c r="AI1051" s="22" t="s">
        <v>2883</v>
      </c>
      <c r="AJ1051" s="176"/>
    </row>
    <row r="1052" spans="1:36" ht="15.45" customHeight="1">
      <c r="A1052" s="170">
        <v>57298</v>
      </c>
      <c r="B1052" s="8" t="s">
        <v>320</v>
      </c>
      <c r="C1052" s="5" t="s">
        <v>321</v>
      </c>
      <c r="D1052" s="24" t="s">
        <v>2811</v>
      </c>
      <c r="E1052" s="25" t="s">
        <v>709</v>
      </c>
      <c r="F1052" s="24" t="s">
        <v>710</v>
      </c>
      <c r="G1052" s="24">
        <v>987744411</v>
      </c>
      <c r="H1052" s="62">
        <v>45640</v>
      </c>
      <c r="I1052" s="63">
        <v>0.46458333333333335</v>
      </c>
      <c r="J1052" s="6" t="s">
        <v>373</v>
      </c>
      <c r="K1052" s="39">
        <v>1</v>
      </c>
      <c r="L1052" s="6" t="s">
        <v>398</v>
      </c>
      <c r="M1052" s="6" t="s">
        <v>6</v>
      </c>
      <c r="N1052" s="6" t="b">
        <f t="shared" si="133"/>
        <v>0</v>
      </c>
      <c r="O1052" s="2" t="s">
        <v>5133</v>
      </c>
      <c r="P1052" s="2">
        <v>100818786</v>
      </c>
      <c r="Q1052" s="6" t="s">
        <v>6</v>
      </c>
      <c r="R1052" s="2" t="s">
        <v>5134</v>
      </c>
      <c r="S1052" s="16">
        <f t="shared" si="123"/>
        <v>25000</v>
      </c>
      <c r="T1052" s="6" t="s">
        <v>400</v>
      </c>
      <c r="U1052" s="2" t="s">
        <v>822</v>
      </c>
      <c r="V1052" s="2" t="s">
        <v>3062</v>
      </c>
      <c r="W1052" s="62">
        <v>45641</v>
      </c>
      <c r="X1052" s="97">
        <v>0.53888888888888886</v>
      </c>
      <c r="Y1052" s="8" t="s">
        <v>2582</v>
      </c>
      <c r="Z1052" s="8" t="s">
        <v>4220</v>
      </c>
      <c r="AA1052" s="8" t="s">
        <v>1136</v>
      </c>
      <c r="AB1052" s="8">
        <v>947137523</v>
      </c>
      <c r="AC1052" s="107">
        <f t="shared" si="137"/>
        <v>2</v>
      </c>
      <c r="AD1052" s="23">
        <f t="shared" si="138"/>
        <v>25000</v>
      </c>
      <c r="AE1052" s="23" t="s">
        <v>6</v>
      </c>
      <c r="AF1052" s="17" t="str">
        <f t="shared" si="139"/>
        <v>NO APLICA</v>
      </c>
      <c r="AG1052" s="6" t="s">
        <v>400</v>
      </c>
      <c r="AH1052" s="7"/>
      <c r="AI1052" s="22" t="s">
        <v>558</v>
      </c>
      <c r="AJ1052" s="176"/>
    </row>
    <row r="1053" spans="1:36" ht="15.45" customHeight="1">
      <c r="A1053" s="170">
        <v>57299</v>
      </c>
      <c r="B1053" s="8" t="s">
        <v>320</v>
      </c>
      <c r="C1053" s="5" t="s">
        <v>321</v>
      </c>
      <c r="D1053" s="8" t="s">
        <v>5135</v>
      </c>
      <c r="E1053" s="5" t="s">
        <v>1114</v>
      </c>
      <c r="F1053" s="5" t="s">
        <v>1115</v>
      </c>
      <c r="G1053" s="5">
        <v>926464737</v>
      </c>
      <c r="H1053" s="62">
        <v>45640</v>
      </c>
      <c r="I1053" s="2">
        <v>11.11</v>
      </c>
      <c r="J1053" s="6" t="s">
        <v>373</v>
      </c>
      <c r="K1053" s="39">
        <v>1</v>
      </c>
      <c r="L1053" s="6" t="s">
        <v>398</v>
      </c>
      <c r="M1053" s="6" t="s">
        <v>6</v>
      </c>
      <c r="N1053" s="6" t="b">
        <f t="shared" si="133"/>
        <v>0</v>
      </c>
      <c r="O1053" s="2" t="s">
        <v>5136</v>
      </c>
      <c r="P1053" s="2">
        <v>3280689</v>
      </c>
      <c r="Q1053" s="6" t="s">
        <v>6</v>
      </c>
      <c r="R1053" s="2" t="s">
        <v>5137</v>
      </c>
      <c r="S1053" s="16">
        <f t="shared" si="123"/>
        <v>25000</v>
      </c>
      <c r="T1053" s="6" t="s">
        <v>400</v>
      </c>
      <c r="U1053" s="2" t="s">
        <v>803</v>
      </c>
      <c r="V1053" s="2" t="s">
        <v>3005</v>
      </c>
      <c r="W1053" s="62">
        <v>45641</v>
      </c>
      <c r="X1053" s="78">
        <v>0.2388888888888889</v>
      </c>
      <c r="Y1053" s="8" t="s">
        <v>3187</v>
      </c>
      <c r="Z1053" s="8" t="s">
        <v>5138</v>
      </c>
      <c r="AA1053" s="8" t="s">
        <v>1151</v>
      </c>
      <c r="AB1053" s="8">
        <v>984444429</v>
      </c>
      <c r="AC1053" s="6">
        <f t="shared" si="137"/>
        <v>2</v>
      </c>
      <c r="AD1053" s="23">
        <f t="shared" si="138"/>
        <v>25000</v>
      </c>
      <c r="AE1053" s="23" t="s">
        <v>6</v>
      </c>
      <c r="AF1053" s="17" t="str">
        <f t="shared" si="139"/>
        <v>NO APLICA</v>
      </c>
      <c r="AG1053" s="6" t="s">
        <v>400</v>
      </c>
      <c r="AH1053" s="7"/>
      <c r="AI1053" s="22" t="s">
        <v>558</v>
      </c>
      <c r="AJ1053" s="176"/>
    </row>
    <row r="1054" spans="1:36" ht="15.45" customHeight="1">
      <c r="A1054" s="170">
        <v>57300</v>
      </c>
      <c r="B1054" s="8" t="s">
        <v>320</v>
      </c>
      <c r="C1054" s="5" t="s">
        <v>321</v>
      </c>
      <c r="D1054" s="39" t="s">
        <v>3150</v>
      </c>
      <c r="E1054" s="6" t="s">
        <v>2209</v>
      </c>
      <c r="F1054" s="6" t="s">
        <v>2210</v>
      </c>
      <c r="G1054" s="6">
        <v>999447137</v>
      </c>
      <c r="H1054" s="18">
        <v>45639</v>
      </c>
      <c r="I1054" s="2">
        <v>11.39</v>
      </c>
      <c r="J1054" s="6" t="s">
        <v>373</v>
      </c>
      <c r="K1054" s="39">
        <v>1</v>
      </c>
      <c r="L1054" s="6" t="s">
        <v>398</v>
      </c>
      <c r="M1054" s="6" t="s">
        <v>6</v>
      </c>
      <c r="N1054" s="6" t="b">
        <f t="shared" si="133"/>
        <v>0</v>
      </c>
      <c r="O1054" s="2" t="s">
        <v>5139</v>
      </c>
      <c r="P1054" s="2">
        <v>309485</v>
      </c>
      <c r="Q1054" s="6" t="s">
        <v>6</v>
      </c>
      <c r="R1054" s="2" t="s">
        <v>5140</v>
      </c>
      <c r="S1054" s="16">
        <f t="shared" si="123"/>
        <v>25000</v>
      </c>
      <c r="T1054" s="6" t="s">
        <v>400</v>
      </c>
      <c r="U1054" s="2" t="s">
        <v>542</v>
      </c>
      <c r="V1054" s="2" t="s">
        <v>3238</v>
      </c>
      <c r="W1054" s="2"/>
      <c r="X1054" s="78"/>
      <c r="Y1054" s="144"/>
      <c r="Z1054" s="144"/>
      <c r="AA1054" s="144"/>
      <c r="AB1054" s="144"/>
      <c r="AC1054" s="6" t="str">
        <f t="shared" si="137"/>
        <v/>
      </c>
      <c r="AD1054" s="23" t="str">
        <f t="shared" si="138"/>
        <v/>
      </c>
      <c r="AE1054" s="23"/>
      <c r="AF1054" s="17" t="str">
        <f t="shared" si="139"/>
        <v/>
      </c>
      <c r="AG1054" s="6"/>
      <c r="AH1054" s="7"/>
      <c r="AI1054" s="22" t="s">
        <v>558</v>
      </c>
      <c r="AJ1054" s="176"/>
    </row>
    <row r="1055" spans="1:36" ht="15.45" customHeight="1">
      <c r="A1055" s="170">
        <v>57301</v>
      </c>
      <c r="B1055" s="8" t="s">
        <v>320</v>
      </c>
      <c r="C1055" s="5" t="s">
        <v>321</v>
      </c>
      <c r="D1055" s="7" t="s">
        <v>4226</v>
      </c>
      <c r="E1055" s="2" t="s">
        <v>569</v>
      </c>
      <c r="F1055" s="2" t="s">
        <v>570</v>
      </c>
      <c r="G1055" s="2">
        <v>947401808</v>
      </c>
      <c r="H1055" s="62">
        <v>45640</v>
      </c>
      <c r="I1055" s="2">
        <v>11.42</v>
      </c>
      <c r="J1055" s="6" t="s">
        <v>373</v>
      </c>
      <c r="K1055" s="39">
        <v>1</v>
      </c>
      <c r="L1055" s="6" t="s">
        <v>398</v>
      </c>
      <c r="M1055" s="6" t="s">
        <v>6</v>
      </c>
      <c r="N1055" s="6" t="b">
        <f t="shared" si="133"/>
        <v>0</v>
      </c>
      <c r="O1055" s="2" t="s">
        <v>5141</v>
      </c>
      <c r="P1055" s="2">
        <v>280730</v>
      </c>
      <c r="Q1055" s="6" t="s">
        <v>6</v>
      </c>
      <c r="R1055" s="2" t="s">
        <v>5142</v>
      </c>
      <c r="S1055" s="16">
        <f t="shared" si="123"/>
        <v>25000</v>
      </c>
      <c r="T1055" s="6" t="s">
        <v>400</v>
      </c>
      <c r="U1055" s="2" t="s">
        <v>803</v>
      </c>
      <c r="V1055" s="2" t="s">
        <v>3192</v>
      </c>
      <c r="W1055" s="62">
        <v>45642</v>
      </c>
      <c r="X1055" s="97">
        <v>0.93333333333333335</v>
      </c>
      <c r="Y1055" s="146" t="s">
        <v>5143</v>
      </c>
      <c r="Z1055" s="146" t="s">
        <v>5144</v>
      </c>
      <c r="AA1055" s="146" t="s">
        <v>5145</v>
      </c>
      <c r="AB1055" s="146">
        <v>973186070</v>
      </c>
      <c r="AC1055" s="107">
        <f t="shared" si="137"/>
        <v>3</v>
      </c>
      <c r="AD1055" s="23">
        <f t="shared" si="138"/>
        <v>25000</v>
      </c>
      <c r="AE1055" s="23" t="s">
        <v>6</v>
      </c>
      <c r="AF1055" s="17" t="str">
        <f t="shared" si="139"/>
        <v>NO APLICA</v>
      </c>
      <c r="AG1055" s="6" t="s">
        <v>400</v>
      </c>
      <c r="AH1055" s="7"/>
      <c r="AI1055" s="22" t="s">
        <v>558</v>
      </c>
      <c r="AJ1055" s="176"/>
    </row>
    <row r="1056" spans="1:36" ht="15.45" customHeight="1">
      <c r="A1056" s="170">
        <v>57302</v>
      </c>
      <c r="B1056" s="4" t="s">
        <v>191</v>
      </c>
      <c r="C1056" s="4" t="s">
        <v>192</v>
      </c>
      <c r="D1056" s="24" t="s">
        <v>385</v>
      </c>
      <c r="E1056" s="25" t="s">
        <v>818</v>
      </c>
      <c r="F1056" s="24" t="s">
        <v>700</v>
      </c>
      <c r="G1056" s="24">
        <v>947974081</v>
      </c>
      <c r="H1056" s="62">
        <v>45640</v>
      </c>
      <c r="I1056" s="63">
        <v>0.49652777777777779</v>
      </c>
      <c r="J1056" s="6" t="s">
        <v>373</v>
      </c>
      <c r="K1056" s="39">
        <v>1</v>
      </c>
      <c r="L1056" s="6" t="s">
        <v>398</v>
      </c>
      <c r="M1056" s="6" t="s">
        <v>6</v>
      </c>
      <c r="N1056" s="6" t="b">
        <f t="shared" si="133"/>
        <v>0</v>
      </c>
      <c r="O1056" s="2" t="s">
        <v>5146</v>
      </c>
      <c r="P1056" s="2">
        <v>309503</v>
      </c>
      <c r="Q1056" s="6" t="s">
        <v>6</v>
      </c>
      <c r="R1056" s="2" t="s">
        <v>5147</v>
      </c>
      <c r="S1056" s="16">
        <f t="shared" si="123"/>
        <v>25000</v>
      </c>
      <c r="T1056" s="6" t="s">
        <v>400</v>
      </c>
      <c r="U1056" s="2" t="s">
        <v>542</v>
      </c>
      <c r="V1056" s="2" t="s">
        <v>5148</v>
      </c>
      <c r="W1056" s="2"/>
      <c r="X1056" s="78"/>
      <c r="Y1056" s="83"/>
      <c r="Z1056" s="83"/>
      <c r="AA1056" s="83"/>
      <c r="AB1056" s="83"/>
      <c r="AC1056" s="6" t="str">
        <f t="shared" si="137"/>
        <v/>
      </c>
      <c r="AD1056" s="23" t="str">
        <f t="shared" si="138"/>
        <v/>
      </c>
      <c r="AE1056" s="23"/>
      <c r="AF1056" s="17" t="str">
        <f t="shared" si="139"/>
        <v/>
      </c>
      <c r="AG1056" s="6"/>
      <c r="AH1056" s="7"/>
      <c r="AI1056" s="22" t="s">
        <v>2883</v>
      </c>
      <c r="AJ1056" s="176"/>
    </row>
    <row r="1057" spans="1:36" ht="15.45" customHeight="1">
      <c r="A1057" s="170">
        <v>57303</v>
      </c>
      <c r="B1057" s="4" t="s">
        <v>191</v>
      </c>
      <c r="C1057" s="4" t="s">
        <v>192</v>
      </c>
      <c r="D1057" s="39" t="s">
        <v>3219</v>
      </c>
      <c r="E1057" s="6" t="s">
        <v>3220</v>
      </c>
      <c r="F1057" s="6" t="s">
        <v>3221</v>
      </c>
      <c r="G1057" s="6">
        <v>90021629</v>
      </c>
      <c r="H1057" s="62">
        <v>45640</v>
      </c>
      <c r="I1057" s="63">
        <v>0.50138888888888888</v>
      </c>
      <c r="J1057" s="6" t="s">
        <v>373</v>
      </c>
      <c r="K1057" s="39">
        <v>1</v>
      </c>
      <c r="L1057" s="6" t="s">
        <v>398</v>
      </c>
      <c r="M1057" s="6" t="s">
        <v>6</v>
      </c>
      <c r="N1057" s="6" t="b">
        <f t="shared" si="133"/>
        <v>0</v>
      </c>
      <c r="O1057" s="2" t="s">
        <v>5149</v>
      </c>
      <c r="P1057" s="2">
        <v>309507</v>
      </c>
      <c r="Q1057" s="6" t="s">
        <v>6</v>
      </c>
      <c r="R1057" s="2" t="s">
        <v>5150</v>
      </c>
      <c r="S1057" s="16">
        <f t="shared" si="123"/>
        <v>25000</v>
      </c>
      <c r="T1057" s="6" t="s">
        <v>400</v>
      </c>
      <c r="U1057" s="2" t="s">
        <v>542</v>
      </c>
      <c r="V1057" s="2" t="s">
        <v>490</v>
      </c>
      <c r="W1057" s="2"/>
      <c r="X1057" s="78"/>
      <c r="Y1057" s="8"/>
      <c r="Z1057" s="8"/>
      <c r="AA1057" s="8"/>
      <c r="AB1057" s="8"/>
      <c r="AC1057" s="6" t="str">
        <f t="shared" si="137"/>
        <v/>
      </c>
      <c r="AD1057" s="23" t="str">
        <f t="shared" si="138"/>
        <v/>
      </c>
      <c r="AE1057" s="23"/>
      <c r="AF1057" s="17" t="str">
        <f t="shared" si="139"/>
        <v/>
      </c>
      <c r="AG1057" s="6"/>
      <c r="AH1057" s="7"/>
      <c r="AI1057" s="22" t="s">
        <v>2883</v>
      </c>
      <c r="AJ1057" s="176"/>
    </row>
    <row r="1058" spans="1:36" ht="15.45" customHeight="1">
      <c r="A1058" s="170">
        <v>57304</v>
      </c>
      <c r="B1058" s="4" t="s">
        <v>245</v>
      </c>
      <c r="C1058" s="4" t="s">
        <v>246</v>
      </c>
      <c r="D1058" s="24" t="s">
        <v>1008</v>
      </c>
      <c r="E1058" s="25" t="s">
        <v>1009</v>
      </c>
      <c r="F1058" s="24" t="s">
        <v>1010</v>
      </c>
      <c r="G1058" s="24">
        <v>991915508</v>
      </c>
      <c r="H1058" s="62">
        <v>45640</v>
      </c>
      <c r="I1058" s="2">
        <v>12.08</v>
      </c>
      <c r="J1058" s="6" t="s">
        <v>373</v>
      </c>
      <c r="K1058" s="39">
        <v>1</v>
      </c>
      <c r="L1058" s="6" t="s">
        <v>398</v>
      </c>
      <c r="M1058" s="6" t="s">
        <v>6</v>
      </c>
      <c r="N1058" s="6" t="b">
        <f t="shared" si="133"/>
        <v>0</v>
      </c>
      <c r="O1058" s="2" t="s">
        <v>5151</v>
      </c>
      <c r="P1058" s="2">
        <v>3280588</v>
      </c>
      <c r="Q1058" s="6" t="s">
        <v>6</v>
      </c>
      <c r="R1058" s="2" t="s">
        <v>5152</v>
      </c>
      <c r="S1058" s="16">
        <f t="shared" si="123"/>
        <v>25000</v>
      </c>
      <c r="T1058" s="6" t="s">
        <v>400</v>
      </c>
      <c r="U1058" s="2" t="s">
        <v>822</v>
      </c>
      <c r="V1058" s="2" t="s">
        <v>5153</v>
      </c>
      <c r="W1058" s="62">
        <v>45642</v>
      </c>
      <c r="X1058" s="78">
        <v>0.35347222222222224</v>
      </c>
      <c r="Y1058" s="5" t="s">
        <v>1315</v>
      </c>
      <c r="Z1058" s="8" t="s">
        <v>978</v>
      </c>
      <c r="AA1058" s="8" t="s">
        <v>979</v>
      </c>
      <c r="AB1058" s="8">
        <v>940233947</v>
      </c>
      <c r="AC1058" s="6">
        <f t="shared" si="137"/>
        <v>3</v>
      </c>
      <c r="AD1058" s="23">
        <f t="shared" si="138"/>
        <v>25000</v>
      </c>
      <c r="AE1058" s="23" t="s">
        <v>6</v>
      </c>
      <c r="AF1058" s="17" t="str">
        <f t="shared" si="139"/>
        <v>NO APLICA</v>
      </c>
      <c r="AG1058" s="6" t="s">
        <v>400</v>
      </c>
      <c r="AH1058" s="7"/>
      <c r="AI1058" s="22" t="s">
        <v>983</v>
      </c>
      <c r="AJ1058" s="176"/>
    </row>
    <row r="1059" spans="1:36" ht="15.45" customHeight="1">
      <c r="A1059" s="170">
        <v>57305</v>
      </c>
      <c r="B1059" s="8" t="s">
        <v>320</v>
      </c>
      <c r="C1059" s="5" t="s">
        <v>321</v>
      </c>
      <c r="D1059" s="39" t="s">
        <v>1228</v>
      </c>
      <c r="E1059" s="6" t="s">
        <v>1229</v>
      </c>
      <c r="F1059" s="6" t="s">
        <v>1980</v>
      </c>
      <c r="G1059" s="6">
        <v>973591252</v>
      </c>
      <c r="H1059" s="99">
        <v>45640</v>
      </c>
      <c r="I1059" s="98">
        <v>0.50972222222222219</v>
      </c>
      <c r="J1059" s="6" t="s">
        <v>373</v>
      </c>
      <c r="K1059" s="39">
        <v>1</v>
      </c>
      <c r="L1059" s="6" t="s">
        <v>398</v>
      </c>
      <c r="M1059" s="6" t="s">
        <v>6</v>
      </c>
      <c r="N1059" s="6" t="b">
        <f t="shared" si="133"/>
        <v>0</v>
      </c>
      <c r="O1059" s="66" t="s">
        <v>5154</v>
      </c>
      <c r="P1059" s="66">
        <v>24803421</v>
      </c>
      <c r="Q1059" s="6" t="s">
        <v>6</v>
      </c>
      <c r="R1059" s="66" t="s">
        <v>5155</v>
      </c>
      <c r="S1059" s="16">
        <f t="shared" si="123"/>
        <v>25000</v>
      </c>
      <c r="T1059" s="6" t="s">
        <v>400</v>
      </c>
      <c r="U1059" s="66" t="s">
        <v>822</v>
      </c>
      <c r="V1059" s="66" t="s">
        <v>2944</v>
      </c>
      <c r="W1059" s="99">
        <v>45641</v>
      </c>
      <c r="X1059" s="97">
        <v>0.83263888888888893</v>
      </c>
      <c r="Y1059" s="5" t="s">
        <v>3702</v>
      </c>
      <c r="Z1059" s="8" t="s">
        <v>3703</v>
      </c>
      <c r="AA1059" s="8" t="s">
        <v>3138</v>
      </c>
      <c r="AB1059" s="8">
        <v>959084095</v>
      </c>
      <c r="AC1059" s="107">
        <f t="shared" si="137"/>
        <v>2</v>
      </c>
      <c r="AD1059" s="23">
        <f t="shared" si="138"/>
        <v>25000</v>
      </c>
      <c r="AE1059" s="23" t="s">
        <v>6</v>
      </c>
      <c r="AF1059" s="17" t="str">
        <f t="shared" si="139"/>
        <v>NO APLICA</v>
      </c>
      <c r="AG1059" s="6" t="s">
        <v>400</v>
      </c>
      <c r="AH1059" s="38"/>
      <c r="AI1059" s="22" t="s">
        <v>558</v>
      </c>
      <c r="AJ1059" s="176"/>
    </row>
    <row r="1060" spans="1:36" ht="15.45" customHeight="1">
      <c r="A1060" s="170">
        <v>57306</v>
      </c>
      <c r="B1060" s="4" t="s">
        <v>272</v>
      </c>
      <c r="C1060" s="4" t="s">
        <v>273</v>
      </c>
      <c r="D1060" s="7" t="s">
        <v>5156</v>
      </c>
      <c r="E1060" s="2" t="s">
        <v>5157</v>
      </c>
      <c r="F1060" s="2" t="s">
        <v>5158</v>
      </c>
      <c r="G1060" s="2" t="s">
        <v>1355</v>
      </c>
      <c r="H1060" s="62">
        <v>45640</v>
      </c>
      <c r="I1060" s="63">
        <v>0.5131944444444444</v>
      </c>
      <c r="J1060" s="6" t="s">
        <v>372</v>
      </c>
      <c r="K1060" s="39">
        <v>1</v>
      </c>
      <c r="L1060" s="6" t="s">
        <v>398</v>
      </c>
      <c r="M1060" s="6" t="s">
        <v>6</v>
      </c>
      <c r="N1060" s="6" t="b">
        <f t="shared" si="133"/>
        <v>0</v>
      </c>
      <c r="O1060" s="2" t="s">
        <v>5159</v>
      </c>
      <c r="P1060" s="2">
        <v>24802847</v>
      </c>
      <c r="Q1060" s="6" t="s">
        <v>6</v>
      </c>
      <c r="R1060" s="2">
        <v>230879615</v>
      </c>
      <c r="S1060" s="16">
        <f t="shared" si="123"/>
        <v>18000</v>
      </c>
      <c r="T1060" s="6" t="s">
        <v>400</v>
      </c>
      <c r="U1060" s="2" t="s">
        <v>822</v>
      </c>
      <c r="V1060" s="2" t="s">
        <v>490</v>
      </c>
      <c r="W1060" s="62">
        <v>45640</v>
      </c>
      <c r="X1060" s="78">
        <v>0.71458333333333335</v>
      </c>
      <c r="Y1060" s="8" t="s">
        <v>5160</v>
      </c>
      <c r="Z1060" s="8" t="s">
        <v>5161</v>
      </c>
      <c r="AA1060" s="8" t="s">
        <v>5162</v>
      </c>
      <c r="AB1060" s="8">
        <v>992528221</v>
      </c>
      <c r="AC1060" s="5">
        <f t="shared" si="137"/>
        <v>1</v>
      </c>
      <c r="AD1060" s="17">
        <f t="shared" si="138"/>
        <v>18000</v>
      </c>
      <c r="AE1060" s="6" t="s">
        <v>6</v>
      </c>
      <c r="AF1060" s="17" t="str">
        <f t="shared" si="139"/>
        <v>NO APLICA</v>
      </c>
      <c r="AG1060" s="2" t="s">
        <v>400</v>
      </c>
      <c r="AH1060" s="75" t="s">
        <v>5163</v>
      </c>
      <c r="AI1060" s="22" t="s">
        <v>5164</v>
      </c>
      <c r="AJ1060" s="176"/>
    </row>
    <row r="1061" spans="1:36" ht="15.45" customHeight="1">
      <c r="A1061" s="170">
        <v>57307</v>
      </c>
      <c r="B1061" s="8" t="s">
        <v>320</v>
      </c>
      <c r="C1061" s="5" t="s">
        <v>321</v>
      </c>
      <c r="D1061" s="38" t="s">
        <v>5165</v>
      </c>
      <c r="E1061" s="66" t="s">
        <v>5166</v>
      </c>
      <c r="F1061" s="66" t="s">
        <v>5167</v>
      </c>
      <c r="G1061" s="66">
        <v>950233705</v>
      </c>
      <c r="H1061" s="99">
        <v>45640</v>
      </c>
      <c r="I1061" s="98">
        <v>0.51944444444444449</v>
      </c>
      <c r="J1061" s="6" t="s">
        <v>373</v>
      </c>
      <c r="K1061" s="39">
        <v>1</v>
      </c>
      <c r="L1061" s="6" t="s">
        <v>398</v>
      </c>
      <c r="M1061" s="6" t="s">
        <v>6</v>
      </c>
      <c r="N1061" s="6" t="b">
        <f t="shared" si="133"/>
        <v>0</v>
      </c>
      <c r="O1061" s="66" t="s">
        <v>5168</v>
      </c>
      <c r="P1061" s="66">
        <v>3280821</v>
      </c>
      <c r="Q1061" s="6" t="s">
        <v>6</v>
      </c>
      <c r="R1061" s="66" t="s">
        <v>5169</v>
      </c>
      <c r="S1061" s="16">
        <f t="shared" si="123"/>
        <v>25000</v>
      </c>
      <c r="T1061" s="6" t="s">
        <v>400</v>
      </c>
      <c r="U1061" s="66" t="s">
        <v>822</v>
      </c>
      <c r="V1061" s="66" t="s">
        <v>3435</v>
      </c>
      <c r="W1061" s="99">
        <v>45641</v>
      </c>
      <c r="X1061" s="97">
        <v>0.65694444444444444</v>
      </c>
      <c r="Y1061" s="8" t="s">
        <v>5170</v>
      </c>
      <c r="Z1061" s="8" t="s">
        <v>5171</v>
      </c>
      <c r="AA1061" s="8" t="s">
        <v>695</v>
      </c>
      <c r="AB1061" s="8">
        <v>939686092</v>
      </c>
      <c r="AC1061" s="107">
        <f t="shared" si="137"/>
        <v>2</v>
      </c>
      <c r="AD1061" s="23">
        <f t="shared" si="138"/>
        <v>25000</v>
      </c>
      <c r="AE1061" s="23" t="s">
        <v>6</v>
      </c>
      <c r="AF1061" s="17" t="str">
        <f t="shared" si="139"/>
        <v>NO APLICA</v>
      </c>
      <c r="AG1061" s="6" t="s">
        <v>400</v>
      </c>
      <c r="AH1061" s="38"/>
      <c r="AI1061" s="22" t="s">
        <v>558</v>
      </c>
      <c r="AJ1061" s="176"/>
    </row>
    <row r="1062" spans="1:36" ht="15.45" customHeight="1">
      <c r="A1062" s="170">
        <v>57308</v>
      </c>
      <c r="B1062" s="4" t="s">
        <v>191</v>
      </c>
      <c r="C1062" s="4" t="s">
        <v>192</v>
      </c>
      <c r="D1062" s="24" t="s">
        <v>385</v>
      </c>
      <c r="E1062" s="25" t="s">
        <v>818</v>
      </c>
      <c r="F1062" s="24" t="s">
        <v>700</v>
      </c>
      <c r="G1062" s="24">
        <v>947974081</v>
      </c>
      <c r="H1062" s="62">
        <v>45640</v>
      </c>
      <c r="I1062" s="63">
        <v>0.52638888888888891</v>
      </c>
      <c r="J1062" s="6" t="s">
        <v>373</v>
      </c>
      <c r="K1062" s="39">
        <v>1</v>
      </c>
      <c r="L1062" s="6" t="s">
        <v>398</v>
      </c>
      <c r="M1062" s="6" t="s">
        <v>6</v>
      </c>
      <c r="N1062" s="6" t="b">
        <f t="shared" si="133"/>
        <v>0</v>
      </c>
      <c r="O1062" s="100" t="s">
        <v>5172</v>
      </c>
      <c r="P1062" s="2">
        <v>309523</v>
      </c>
      <c r="Q1062" s="6" t="s">
        <v>6</v>
      </c>
      <c r="R1062" s="2" t="s">
        <v>5173</v>
      </c>
      <c r="S1062" s="16">
        <f t="shared" si="123"/>
        <v>25000</v>
      </c>
      <c r="T1062" s="6" t="s">
        <v>400</v>
      </c>
      <c r="U1062" s="2" t="s">
        <v>542</v>
      </c>
      <c r="V1062" s="2" t="s">
        <v>3149</v>
      </c>
      <c r="W1062" s="2"/>
      <c r="X1062" s="78"/>
      <c r="Y1062" s="8"/>
      <c r="Z1062" s="8"/>
      <c r="AA1062" s="8"/>
      <c r="AB1062" s="8"/>
      <c r="AC1062" s="6" t="str">
        <f t="shared" si="137"/>
        <v/>
      </c>
      <c r="AD1062" s="23" t="str">
        <f t="shared" si="138"/>
        <v/>
      </c>
      <c r="AE1062" s="23"/>
      <c r="AF1062" s="17" t="str">
        <f t="shared" si="139"/>
        <v/>
      </c>
      <c r="AG1062" s="6"/>
      <c r="AH1062" s="7"/>
      <c r="AI1062" s="22" t="s">
        <v>2883</v>
      </c>
      <c r="AJ1062" s="177" t="s">
        <v>3086</v>
      </c>
    </row>
    <row r="1063" spans="1:36" ht="15.45" customHeight="1">
      <c r="A1063" s="170">
        <v>57309</v>
      </c>
      <c r="B1063" s="4" t="s">
        <v>191</v>
      </c>
      <c r="C1063" s="4" t="s">
        <v>192</v>
      </c>
      <c r="D1063" s="39" t="s">
        <v>3219</v>
      </c>
      <c r="E1063" s="6" t="s">
        <v>3220</v>
      </c>
      <c r="F1063" s="6" t="s">
        <v>3221</v>
      </c>
      <c r="G1063" s="6">
        <v>90021629</v>
      </c>
      <c r="H1063" s="62">
        <v>45640</v>
      </c>
      <c r="I1063" s="63">
        <v>0.53611111111111109</v>
      </c>
      <c r="J1063" s="6" t="s">
        <v>373</v>
      </c>
      <c r="K1063" s="39">
        <v>1</v>
      </c>
      <c r="L1063" s="6" t="s">
        <v>398</v>
      </c>
      <c r="M1063" s="6" t="s">
        <v>6</v>
      </c>
      <c r="N1063" s="6" t="b">
        <f t="shared" si="133"/>
        <v>0</v>
      </c>
      <c r="O1063" s="100" t="s">
        <v>5174</v>
      </c>
      <c r="P1063" s="2">
        <v>309529</v>
      </c>
      <c r="Q1063" s="6" t="s">
        <v>6</v>
      </c>
      <c r="R1063" s="2" t="s">
        <v>5175</v>
      </c>
      <c r="S1063" s="16">
        <f t="shared" si="123"/>
        <v>25000</v>
      </c>
      <c r="T1063" s="6" t="s">
        <v>400</v>
      </c>
      <c r="U1063" s="2" t="s">
        <v>542</v>
      </c>
      <c r="V1063" s="2" t="s">
        <v>4847</v>
      </c>
      <c r="W1063" s="2"/>
      <c r="X1063" s="78"/>
      <c r="Y1063" s="8"/>
      <c r="Z1063" s="8"/>
      <c r="AA1063" s="8"/>
      <c r="AB1063" s="8"/>
      <c r="AC1063" s="6" t="str">
        <f t="shared" si="137"/>
        <v/>
      </c>
      <c r="AD1063" s="23" t="str">
        <f t="shared" si="138"/>
        <v/>
      </c>
      <c r="AE1063" s="23"/>
      <c r="AF1063" s="17" t="str">
        <f t="shared" si="139"/>
        <v/>
      </c>
      <c r="AG1063" s="6"/>
      <c r="AH1063" s="7"/>
      <c r="AI1063" s="22" t="s">
        <v>2883</v>
      </c>
      <c r="AJ1063" s="176"/>
    </row>
    <row r="1064" spans="1:36" ht="15.45" customHeight="1">
      <c r="A1064" s="170">
        <v>57310</v>
      </c>
      <c r="B1064" s="4" t="s">
        <v>339</v>
      </c>
      <c r="C1064" s="4" t="s">
        <v>340</v>
      </c>
      <c r="D1064" s="25" t="s">
        <v>1707</v>
      </c>
      <c r="E1064" s="24" t="s">
        <v>1708</v>
      </c>
      <c r="F1064" s="24" t="s">
        <v>1709</v>
      </c>
      <c r="G1064" s="24">
        <v>991521079</v>
      </c>
      <c r="H1064" s="62">
        <v>45640</v>
      </c>
      <c r="I1064" s="63">
        <v>0.54652777777777772</v>
      </c>
      <c r="J1064" s="6" t="s">
        <v>373</v>
      </c>
      <c r="K1064" s="39">
        <v>1</v>
      </c>
      <c r="L1064" s="6" t="s">
        <v>398</v>
      </c>
      <c r="M1064" s="6" t="s">
        <v>6</v>
      </c>
      <c r="N1064" s="6" t="b">
        <f t="shared" si="133"/>
        <v>0</v>
      </c>
      <c r="O1064" s="2" t="s">
        <v>5176</v>
      </c>
      <c r="P1064" s="2">
        <v>24803477</v>
      </c>
      <c r="Q1064" s="6" t="s">
        <v>6</v>
      </c>
      <c r="R1064" s="2" t="s">
        <v>5177</v>
      </c>
      <c r="S1064" s="16">
        <f t="shared" si="123"/>
        <v>25000</v>
      </c>
      <c r="T1064" s="6" t="s">
        <v>400</v>
      </c>
      <c r="U1064" s="2" t="s">
        <v>940</v>
      </c>
      <c r="V1064" s="2" t="s">
        <v>3068</v>
      </c>
      <c r="W1064" s="62">
        <v>45642</v>
      </c>
      <c r="X1064" s="78">
        <v>0.38958333333333334</v>
      </c>
      <c r="Y1064" s="8" t="s">
        <v>948</v>
      </c>
      <c r="Z1064" s="8" t="s">
        <v>949</v>
      </c>
      <c r="AA1064" s="8" t="s">
        <v>950</v>
      </c>
      <c r="AB1064" s="8">
        <v>978971557</v>
      </c>
      <c r="AC1064" s="6">
        <f t="shared" si="137"/>
        <v>3</v>
      </c>
      <c r="AD1064" s="23">
        <f t="shared" si="138"/>
        <v>25000</v>
      </c>
      <c r="AE1064" s="23" t="s">
        <v>6</v>
      </c>
      <c r="AF1064" s="17" t="str">
        <f t="shared" si="139"/>
        <v>NO APLICA</v>
      </c>
      <c r="AG1064" s="6" t="s">
        <v>400</v>
      </c>
      <c r="AH1064" s="7"/>
      <c r="AI1064" s="22" t="s">
        <v>2797</v>
      </c>
      <c r="AJ1064" s="176"/>
    </row>
    <row r="1065" spans="1:36" ht="15.45" customHeight="1">
      <c r="A1065" s="170">
        <v>57311</v>
      </c>
      <c r="B1065" s="8" t="s">
        <v>380</v>
      </c>
      <c r="C1065" s="4" t="s">
        <v>246</v>
      </c>
      <c r="D1065" s="39" t="s">
        <v>990</v>
      </c>
      <c r="E1065" s="6" t="s">
        <v>991</v>
      </c>
      <c r="F1065" s="6" t="s">
        <v>992</v>
      </c>
      <c r="G1065" s="6">
        <v>994345393</v>
      </c>
      <c r="H1065" s="62">
        <v>45640</v>
      </c>
      <c r="I1065" s="63">
        <v>0.5493055555555556</v>
      </c>
      <c r="J1065" s="6" t="s">
        <v>373</v>
      </c>
      <c r="K1065" s="39">
        <v>1</v>
      </c>
      <c r="L1065" s="6" t="s">
        <v>398</v>
      </c>
      <c r="M1065" s="6" t="s">
        <v>6</v>
      </c>
      <c r="N1065" s="6" t="b">
        <f t="shared" si="133"/>
        <v>0</v>
      </c>
      <c r="O1065" s="2" t="s">
        <v>5178</v>
      </c>
      <c r="P1065" s="2">
        <v>3280883</v>
      </c>
      <c r="Q1065" s="6" t="s">
        <v>6</v>
      </c>
      <c r="R1065" s="6" t="s">
        <v>5179</v>
      </c>
      <c r="S1065" s="16">
        <f t="shared" si="123"/>
        <v>25000</v>
      </c>
      <c r="T1065" s="6" t="s">
        <v>400</v>
      </c>
      <c r="U1065" s="2" t="s">
        <v>766</v>
      </c>
      <c r="V1065" s="2" t="s">
        <v>2863</v>
      </c>
      <c r="W1065" s="62">
        <v>45643</v>
      </c>
      <c r="X1065" s="78">
        <v>0.17847222222222223</v>
      </c>
      <c r="Y1065" s="39" t="s">
        <v>990</v>
      </c>
      <c r="Z1065" s="6" t="s">
        <v>991</v>
      </c>
      <c r="AA1065" s="6" t="s">
        <v>992</v>
      </c>
      <c r="AB1065" s="6">
        <v>994345393</v>
      </c>
      <c r="AC1065" s="6">
        <f t="shared" si="137"/>
        <v>4</v>
      </c>
      <c r="AD1065" s="23">
        <f t="shared" si="138"/>
        <v>25000</v>
      </c>
      <c r="AE1065" s="23" t="s">
        <v>6</v>
      </c>
      <c r="AF1065" s="17" t="str">
        <f t="shared" si="139"/>
        <v>NO APLICA</v>
      </c>
      <c r="AG1065" s="6" t="s">
        <v>400</v>
      </c>
      <c r="AH1065" s="7"/>
      <c r="AI1065" s="22" t="s">
        <v>983</v>
      </c>
      <c r="AJ1065" s="176"/>
    </row>
    <row r="1066" spans="1:36" ht="15.45" customHeight="1">
      <c r="A1066" s="170">
        <v>57312</v>
      </c>
      <c r="B1066" s="4" t="s">
        <v>339</v>
      </c>
      <c r="C1066" s="4" t="s">
        <v>340</v>
      </c>
      <c r="D1066" s="24" t="s">
        <v>1846</v>
      </c>
      <c r="E1066" s="25" t="s">
        <v>1847</v>
      </c>
      <c r="F1066" s="24" t="s">
        <v>1848</v>
      </c>
      <c r="G1066" s="24">
        <v>941283805</v>
      </c>
      <c r="H1066" s="62">
        <v>45640</v>
      </c>
      <c r="I1066" s="2">
        <v>13.43</v>
      </c>
      <c r="J1066" s="6" t="s">
        <v>373</v>
      </c>
      <c r="K1066" s="39">
        <v>1</v>
      </c>
      <c r="L1066" s="6" t="s">
        <v>398</v>
      </c>
      <c r="M1066" s="6" t="s">
        <v>6</v>
      </c>
      <c r="N1066" s="6" t="b">
        <f t="shared" si="133"/>
        <v>0</v>
      </c>
      <c r="O1066" s="2" t="s">
        <v>5180</v>
      </c>
      <c r="P1066" s="2">
        <v>24803502</v>
      </c>
      <c r="Q1066" s="6" t="s">
        <v>6</v>
      </c>
      <c r="R1066" s="2" t="s">
        <v>5181</v>
      </c>
      <c r="S1066" s="16">
        <f t="shared" si="123"/>
        <v>25000</v>
      </c>
      <c r="T1066" s="6" t="s">
        <v>400</v>
      </c>
      <c r="U1066" s="2" t="s">
        <v>766</v>
      </c>
      <c r="V1066" s="2" t="s">
        <v>2977</v>
      </c>
      <c r="W1066" s="62">
        <v>45640</v>
      </c>
      <c r="X1066" s="78">
        <v>0.9604166666666667</v>
      </c>
      <c r="Y1066" s="8" t="s">
        <v>830</v>
      </c>
      <c r="Z1066" s="8" t="s">
        <v>831</v>
      </c>
      <c r="AA1066" s="8" t="s">
        <v>501</v>
      </c>
      <c r="AB1066" s="8">
        <v>998794226</v>
      </c>
      <c r="AC1066" s="6">
        <f t="shared" si="137"/>
        <v>1</v>
      </c>
      <c r="AD1066" s="23">
        <f t="shared" si="138"/>
        <v>25000</v>
      </c>
      <c r="AE1066" s="23" t="s">
        <v>6</v>
      </c>
      <c r="AF1066" s="17" t="str">
        <f t="shared" si="139"/>
        <v>NO APLICA</v>
      </c>
      <c r="AG1066" s="6" t="s">
        <v>400</v>
      </c>
      <c r="AH1066" s="7"/>
      <c r="AI1066" s="22" t="s">
        <v>2797</v>
      </c>
      <c r="AJ1066" s="176"/>
    </row>
    <row r="1067" spans="1:36" ht="15.45" customHeight="1">
      <c r="A1067" s="170">
        <v>57313</v>
      </c>
      <c r="B1067" s="7" t="s">
        <v>44</v>
      </c>
      <c r="C1067" s="4" t="s">
        <v>45</v>
      </c>
      <c r="D1067" s="7" t="s">
        <v>5182</v>
      </c>
      <c r="E1067" s="2" t="s">
        <v>5183</v>
      </c>
      <c r="F1067" s="2" t="s">
        <v>5184</v>
      </c>
      <c r="G1067" s="2">
        <v>983840431</v>
      </c>
      <c r="H1067" s="62">
        <v>45640</v>
      </c>
      <c r="I1067" s="63">
        <v>0.57777777777777772</v>
      </c>
      <c r="J1067" s="6" t="s">
        <v>373</v>
      </c>
      <c r="K1067" s="39">
        <v>1</v>
      </c>
      <c r="L1067" s="6" t="s">
        <v>398</v>
      </c>
      <c r="M1067" s="6" t="s">
        <v>6</v>
      </c>
      <c r="N1067" s="6" t="b">
        <f t="shared" si="133"/>
        <v>0</v>
      </c>
      <c r="O1067" s="2" t="s">
        <v>5185</v>
      </c>
      <c r="P1067" s="2">
        <v>24803514</v>
      </c>
      <c r="Q1067" s="6" t="s">
        <v>6</v>
      </c>
      <c r="R1067" s="2" t="s">
        <v>5186</v>
      </c>
      <c r="S1067" s="16">
        <f t="shared" si="123"/>
        <v>25000</v>
      </c>
      <c r="T1067" s="6" t="s">
        <v>400</v>
      </c>
      <c r="U1067" s="2" t="s">
        <v>766</v>
      </c>
      <c r="V1067" s="2" t="s">
        <v>5187</v>
      </c>
      <c r="W1067" s="62">
        <v>45643</v>
      </c>
      <c r="X1067" s="78">
        <v>4.9305555555555554E-2</v>
      </c>
      <c r="Y1067" s="5" t="s">
        <v>5188</v>
      </c>
      <c r="Z1067" s="6" t="s">
        <v>5189</v>
      </c>
      <c r="AA1067" s="8" t="s">
        <v>5190</v>
      </c>
      <c r="AB1067" s="67">
        <v>934234187</v>
      </c>
      <c r="AC1067" s="6">
        <f t="shared" si="137"/>
        <v>4</v>
      </c>
      <c r="AD1067" s="23">
        <f t="shared" si="138"/>
        <v>25000</v>
      </c>
      <c r="AE1067" s="23" t="s">
        <v>6</v>
      </c>
      <c r="AF1067" s="17" t="str">
        <f t="shared" si="139"/>
        <v>NO APLICA</v>
      </c>
      <c r="AG1067" s="6" t="s">
        <v>1874</v>
      </c>
      <c r="AH1067" s="7" t="s">
        <v>5191</v>
      </c>
      <c r="AI1067" s="22" t="s">
        <v>3620</v>
      </c>
      <c r="AJ1067" s="176"/>
    </row>
    <row r="1068" spans="1:36" ht="15.45" customHeight="1">
      <c r="A1068" s="170">
        <v>57314</v>
      </c>
      <c r="B1068" s="8" t="s">
        <v>320</v>
      </c>
      <c r="C1068" s="5" t="s">
        <v>321</v>
      </c>
      <c r="D1068" s="7" t="s">
        <v>5192</v>
      </c>
      <c r="E1068" s="2" t="s">
        <v>5193</v>
      </c>
      <c r="F1068" s="2" t="s">
        <v>5194</v>
      </c>
      <c r="G1068" s="2">
        <v>993503292</v>
      </c>
      <c r="H1068" s="62">
        <v>45640</v>
      </c>
      <c r="I1068" s="63">
        <v>0.58194444444444449</v>
      </c>
      <c r="J1068" s="6" t="s">
        <v>373</v>
      </c>
      <c r="K1068" s="39">
        <v>1</v>
      </c>
      <c r="L1068" s="6" t="s">
        <v>398</v>
      </c>
      <c r="M1068" s="6" t="s">
        <v>6</v>
      </c>
      <c r="N1068" s="6" t="b">
        <f t="shared" si="133"/>
        <v>0</v>
      </c>
      <c r="O1068" s="2" t="s">
        <v>5195</v>
      </c>
      <c r="P1068" s="2">
        <v>3280924</v>
      </c>
      <c r="Q1068" s="6" t="s">
        <v>6</v>
      </c>
      <c r="R1068" s="2" t="s">
        <v>5196</v>
      </c>
      <c r="S1068" s="16">
        <f t="shared" si="123"/>
        <v>25000</v>
      </c>
      <c r="T1068" s="6" t="s">
        <v>400</v>
      </c>
      <c r="U1068" s="2" t="s">
        <v>732</v>
      </c>
      <c r="V1068" s="2" t="s">
        <v>3153</v>
      </c>
      <c r="W1068" s="62">
        <v>45642</v>
      </c>
      <c r="X1068" s="78">
        <v>0.57638888888888884</v>
      </c>
      <c r="Y1068" s="24" t="s">
        <v>682</v>
      </c>
      <c r="Z1068" s="25" t="s">
        <v>683</v>
      </c>
      <c r="AA1068" s="24" t="s">
        <v>684</v>
      </c>
      <c r="AB1068" s="24">
        <v>987204298</v>
      </c>
      <c r="AC1068" s="6">
        <f t="shared" si="137"/>
        <v>3</v>
      </c>
      <c r="AD1068" s="23">
        <f t="shared" si="138"/>
        <v>25000</v>
      </c>
      <c r="AE1068" s="23" t="s">
        <v>6</v>
      </c>
      <c r="AF1068" s="17" t="str">
        <f t="shared" si="139"/>
        <v>NO APLICA</v>
      </c>
      <c r="AG1068" s="6" t="s">
        <v>400</v>
      </c>
      <c r="AH1068" s="7"/>
      <c r="AI1068" s="22" t="s">
        <v>558</v>
      </c>
      <c r="AJ1068" s="176"/>
    </row>
    <row r="1069" spans="1:36" ht="15.45" customHeight="1">
      <c r="A1069" s="170">
        <v>57315</v>
      </c>
      <c r="B1069" s="7" t="s">
        <v>44</v>
      </c>
      <c r="C1069" s="4" t="s">
        <v>45</v>
      </c>
      <c r="D1069" s="24" t="s">
        <v>1689</v>
      </c>
      <c r="E1069" s="25" t="s">
        <v>1690</v>
      </c>
      <c r="F1069" s="24" t="s">
        <v>1691</v>
      </c>
      <c r="G1069" s="24">
        <v>993480204</v>
      </c>
      <c r="H1069" s="62">
        <v>45640</v>
      </c>
      <c r="I1069" s="63">
        <v>0.60902777777777772</v>
      </c>
      <c r="J1069" s="6" t="s">
        <v>373</v>
      </c>
      <c r="K1069" s="39">
        <v>1</v>
      </c>
      <c r="L1069" s="6" t="s">
        <v>398</v>
      </c>
      <c r="M1069" s="6" t="s">
        <v>6</v>
      </c>
      <c r="N1069" s="6" t="b">
        <f t="shared" si="133"/>
        <v>0</v>
      </c>
      <c r="O1069" s="2" t="s">
        <v>5197</v>
      </c>
      <c r="P1069" s="2">
        <v>24803531</v>
      </c>
      <c r="Q1069" s="6" t="s">
        <v>6</v>
      </c>
      <c r="R1069" s="2" t="s">
        <v>5198</v>
      </c>
      <c r="S1069" s="16">
        <f t="shared" si="123"/>
        <v>25000</v>
      </c>
      <c r="T1069" s="6" t="s">
        <v>400</v>
      </c>
      <c r="U1069" s="2" t="s">
        <v>766</v>
      </c>
      <c r="V1069" s="2" t="s">
        <v>3022</v>
      </c>
      <c r="W1069" s="62">
        <v>45641</v>
      </c>
      <c r="X1069" s="78">
        <v>4.4444444444444446E-2</v>
      </c>
      <c r="Y1069" s="8" t="s">
        <v>5199</v>
      </c>
      <c r="Z1069" s="8" t="s">
        <v>5200</v>
      </c>
      <c r="AA1069" s="8" t="s">
        <v>5201</v>
      </c>
      <c r="AB1069" s="8">
        <v>994264085</v>
      </c>
      <c r="AC1069" s="6">
        <f t="shared" si="137"/>
        <v>2</v>
      </c>
      <c r="AD1069" s="23">
        <f t="shared" si="138"/>
        <v>25000</v>
      </c>
      <c r="AE1069" s="23" t="s">
        <v>6</v>
      </c>
      <c r="AF1069" s="17" t="str">
        <f t="shared" si="139"/>
        <v>NO APLICA</v>
      </c>
      <c r="AG1069" s="6" t="s">
        <v>1874</v>
      </c>
      <c r="AH1069" s="38" t="s">
        <v>5202</v>
      </c>
      <c r="AI1069" s="22" t="s">
        <v>3620</v>
      </c>
      <c r="AJ1069" s="176"/>
    </row>
    <row r="1070" spans="1:36" ht="15.45" customHeight="1">
      <c r="A1070" s="170">
        <v>57316</v>
      </c>
      <c r="B1070" s="7" t="s">
        <v>44</v>
      </c>
      <c r="C1070" s="4" t="s">
        <v>45</v>
      </c>
      <c r="D1070" s="24" t="s">
        <v>3367</v>
      </c>
      <c r="E1070" s="25" t="s">
        <v>3368</v>
      </c>
      <c r="F1070" s="24" t="s">
        <v>3369</v>
      </c>
      <c r="G1070" s="24">
        <v>937300568</v>
      </c>
      <c r="H1070" s="62">
        <v>45640</v>
      </c>
      <c r="I1070" s="63">
        <v>0.63680555555555551</v>
      </c>
      <c r="J1070" s="6" t="s">
        <v>373</v>
      </c>
      <c r="K1070" s="39">
        <v>1</v>
      </c>
      <c r="L1070" s="6" t="s">
        <v>398</v>
      </c>
      <c r="M1070" s="6" t="s">
        <v>6</v>
      </c>
      <c r="N1070" s="6" t="b">
        <f t="shared" si="133"/>
        <v>0</v>
      </c>
      <c r="O1070" s="2" t="s">
        <v>5203</v>
      </c>
      <c r="P1070" s="2">
        <v>24803544</v>
      </c>
      <c r="Q1070" s="6" t="s">
        <v>6</v>
      </c>
      <c r="R1070" s="2" t="s">
        <v>5204</v>
      </c>
      <c r="S1070" s="16">
        <f t="shared" si="123"/>
        <v>25000</v>
      </c>
      <c r="T1070" s="6" t="s">
        <v>400</v>
      </c>
      <c r="U1070" s="2" t="s">
        <v>1108</v>
      </c>
      <c r="V1070" s="2" t="s">
        <v>3186</v>
      </c>
      <c r="W1070" s="62">
        <v>45642</v>
      </c>
      <c r="X1070" s="78">
        <v>0.92708333333333337</v>
      </c>
      <c r="Y1070" s="8" t="s">
        <v>5205</v>
      </c>
      <c r="Z1070" s="8" t="s">
        <v>5206</v>
      </c>
      <c r="AA1070" s="8" t="s">
        <v>5207</v>
      </c>
      <c r="AB1070" s="8">
        <v>983483555</v>
      </c>
      <c r="AC1070" s="6">
        <f t="shared" si="137"/>
        <v>3</v>
      </c>
      <c r="AD1070" s="23">
        <f t="shared" si="138"/>
        <v>25000</v>
      </c>
      <c r="AE1070" s="23" t="s">
        <v>6</v>
      </c>
      <c r="AF1070" s="17" t="str">
        <f t="shared" si="139"/>
        <v>NO APLICA</v>
      </c>
      <c r="AG1070" s="6" t="s">
        <v>1874</v>
      </c>
      <c r="AH1070" s="7" t="s">
        <v>5208</v>
      </c>
      <c r="AI1070" s="22" t="s">
        <v>3620</v>
      </c>
      <c r="AJ1070" s="176"/>
    </row>
    <row r="1071" spans="1:36" ht="15.45" customHeight="1">
      <c r="A1071" s="170">
        <v>57317</v>
      </c>
      <c r="B1071" s="39" t="s">
        <v>2860</v>
      </c>
      <c r="C1071" s="5" t="s">
        <v>202</v>
      </c>
      <c r="D1071" s="24" t="s">
        <v>1713</v>
      </c>
      <c r="E1071" s="24" t="s">
        <v>1714</v>
      </c>
      <c r="F1071" s="26" t="s">
        <v>1715</v>
      </c>
      <c r="G1071" s="24">
        <v>953992026</v>
      </c>
      <c r="H1071" s="62">
        <v>45640</v>
      </c>
      <c r="I1071" s="63">
        <v>0.6381944444444444</v>
      </c>
      <c r="J1071" s="6" t="s">
        <v>373</v>
      </c>
      <c r="K1071" s="39">
        <v>1</v>
      </c>
      <c r="L1071" s="6" t="s">
        <v>398</v>
      </c>
      <c r="M1071" s="6" t="s">
        <v>6</v>
      </c>
      <c r="N1071" s="6" t="b">
        <f t="shared" si="133"/>
        <v>0</v>
      </c>
      <c r="O1071" s="2" t="s">
        <v>5209</v>
      </c>
      <c r="P1071" s="2">
        <v>100818985</v>
      </c>
      <c r="Q1071" s="6" t="s">
        <v>6</v>
      </c>
      <c r="R1071" s="2" t="s">
        <v>5210</v>
      </c>
      <c r="S1071" s="16">
        <f t="shared" si="123"/>
        <v>25000</v>
      </c>
      <c r="T1071" s="6" t="s">
        <v>400</v>
      </c>
      <c r="U1071" s="2" t="s">
        <v>822</v>
      </c>
      <c r="V1071" s="2" t="s">
        <v>2800</v>
      </c>
      <c r="W1071" s="62">
        <v>45641</v>
      </c>
      <c r="X1071" s="78">
        <v>0.82777777777777772</v>
      </c>
      <c r="Y1071" s="8" t="s">
        <v>5211</v>
      </c>
      <c r="Z1071" s="8" t="s">
        <v>5212</v>
      </c>
      <c r="AA1071" s="8" t="s">
        <v>5213</v>
      </c>
      <c r="AB1071" s="8">
        <v>973940483</v>
      </c>
      <c r="AC1071" s="6">
        <f t="shared" si="137"/>
        <v>2</v>
      </c>
      <c r="AD1071" s="23">
        <f t="shared" si="138"/>
        <v>25000</v>
      </c>
      <c r="AE1071" s="23" t="s">
        <v>6</v>
      </c>
      <c r="AF1071" s="17" t="str">
        <f t="shared" si="139"/>
        <v>NO APLICA</v>
      </c>
      <c r="AG1071" s="6" t="s">
        <v>1874</v>
      </c>
      <c r="AH1071" s="38" t="s">
        <v>5214</v>
      </c>
      <c r="AI1071" s="22" t="s">
        <v>2868</v>
      </c>
      <c r="AJ1071" s="176"/>
    </row>
    <row r="1072" spans="1:36" ht="15.45" customHeight="1">
      <c r="A1072" s="170">
        <v>57318</v>
      </c>
      <c r="B1072" s="4" t="s">
        <v>339</v>
      </c>
      <c r="C1072" s="4" t="s">
        <v>340</v>
      </c>
      <c r="D1072" s="39" t="s">
        <v>1031</v>
      </c>
      <c r="E1072" s="25" t="s">
        <v>1032</v>
      </c>
      <c r="F1072" s="24" t="s">
        <v>1033</v>
      </c>
      <c r="G1072" s="24">
        <v>943592739</v>
      </c>
      <c r="H1072" s="62">
        <v>45640</v>
      </c>
      <c r="I1072" s="63">
        <v>0.64444444444444449</v>
      </c>
      <c r="J1072" s="6" t="s">
        <v>373</v>
      </c>
      <c r="K1072" s="39">
        <v>1</v>
      </c>
      <c r="L1072" s="6" t="s">
        <v>398</v>
      </c>
      <c r="M1072" s="6" t="s">
        <v>6</v>
      </c>
      <c r="N1072" s="6" t="b">
        <f t="shared" si="133"/>
        <v>0</v>
      </c>
      <c r="O1072" s="2" t="s">
        <v>5215</v>
      </c>
      <c r="P1072" s="2">
        <v>21096807</v>
      </c>
      <c r="Q1072" s="6" t="s">
        <v>6</v>
      </c>
      <c r="R1072" s="2" t="s">
        <v>5216</v>
      </c>
      <c r="S1072" s="16">
        <f t="shared" si="123"/>
        <v>25000</v>
      </c>
      <c r="T1072" s="6" t="s">
        <v>400</v>
      </c>
      <c r="U1072" s="2" t="s">
        <v>547</v>
      </c>
      <c r="V1072" s="2" t="s">
        <v>3422</v>
      </c>
      <c r="W1072" s="2"/>
      <c r="X1072" s="78"/>
      <c r="Y1072" s="8"/>
      <c r="Z1072" s="8"/>
      <c r="AA1072" s="8"/>
      <c r="AB1072" s="8"/>
      <c r="AC1072" s="6" t="str">
        <f t="shared" si="137"/>
        <v/>
      </c>
      <c r="AD1072" s="23" t="str">
        <f t="shared" si="138"/>
        <v/>
      </c>
      <c r="AE1072" s="23"/>
      <c r="AF1072" s="17" t="str">
        <f t="shared" si="139"/>
        <v/>
      </c>
      <c r="AG1072" s="6"/>
      <c r="AH1072" s="7"/>
      <c r="AI1072" s="22" t="s">
        <v>2797</v>
      </c>
      <c r="AJ1072" s="176"/>
    </row>
    <row r="1073" spans="1:36" ht="15.45" customHeight="1">
      <c r="A1073" s="170">
        <v>57319</v>
      </c>
      <c r="B1073" s="7" t="s">
        <v>44</v>
      </c>
      <c r="C1073" s="4" t="s">
        <v>45</v>
      </c>
      <c r="D1073" s="7" t="s">
        <v>5217</v>
      </c>
      <c r="E1073" s="25" t="s">
        <v>5218</v>
      </c>
      <c r="F1073" s="2" t="s">
        <v>5219</v>
      </c>
      <c r="G1073" s="2">
        <v>973288764</v>
      </c>
      <c r="H1073" s="62">
        <v>45640</v>
      </c>
      <c r="I1073" s="63">
        <v>0.64930555555555558</v>
      </c>
      <c r="J1073" s="6" t="s">
        <v>373</v>
      </c>
      <c r="K1073" s="39">
        <v>1</v>
      </c>
      <c r="L1073" s="6" t="s">
        <v>398</v>
      </c>
      <c r="M1073" s="6" t="s">
        <v>6</v>
      </c>
      <c r="N1073" s="6" t="b">
        <f t="shared" si="133"/>
        <v>0</v>
      </c>
      <c r="O1073" s="2" t="s">
        <v>5220</v>
      </c>
      <c r="P1073" s="2">
        <v>24803571</v>
      </c>
      <c r="Q1073" s="6" t="s">
        <v>6</v>
      </c>
      <c r="R1073" s="2" t="s">
        <v>5221</v>
      </c>
      <c r="S1073" s="16">
        <f t="shared" si="123"/>
        <v>25000</v>
      </c>
      <c r="T1073" s="6" t="s">
        <v>400</v>
      </c>
      <c r="U1073" s="2" t="s">
        <v>766</v>
      </c>
      <c r="V1073" s="2" t="s">
        <v>3022</v>
      </c>
      <c r="W1073" s="62">
        <v>45640</v>
      </c>
      <c r="X1073" s="78">
        <v>0.9</v>
      </c>
      <c r="Y1073" s="8" t="s">
        <v>5222</v>
      </c>
      <c r="Z1073" s="8" t="s">
        <v>5223</v>
      </c>
      <c r="AA1073" s="8" t="s">
        <v>5224</v>
      </c>
      <c r="AB1073" s="8">
        <v>939210300</v>
      </c>
      <c r="AC1073" s="6">
        <f t="shared" si="137"/>
        <v>1</v>
      </c>
      <c r="AD1073" s="23">
        <f t="shared" si="138"/>
        <v>25000</v>
      </c>
      <c r="AE1073" s="23" t="s">
        <v>6</v>
      </c>
      <c r="AF1073" s="17" t="str">
        <f t="shared" si="139"/>
        <v>NO APLICA</v>
      </c>
      <c r="AG1073" s="6" t="s">
        <v>1874</v>
      </c>
      <c r="AH1073" s="38" t="s">
        <v>5225</v>
      </c>
      <c r="AI1073" s="22" t="s">
        <v>3620</v>
      </c>
      <c r="AJ1073" s="176"/>
    </row>
    <row r="1074" spans="1:36" ht="15.45" customHeight="1">
      <c r="A1074" s="170">
        <v>57320</v>
      </c>
      <c r="B1074" s="8" t="s">
        <v>320</v>
      </c>
      <c r="C1074" s="5" t="s">
        <v>321</v>
      </c>
      <c r="D1074" s="27" t="s">
        <v>616</v>
      </c>
      <c r="E1074" s="28" t="s">
        <v>617</v>
      </c>
      <c r="F1074" s="27" t="s">
        <v>618</v>
      </c>
      <c r="G1074" s="27">
        <v>951155582</v>
      </c>
      <c r="H1074" s="99">
        <v>45640</v>
      </c>
      <c r="I1074" s="98">
        <v>0.65625</v>
      </c>
      <c r="J1074" s="6" t="s">
        <v>373</v>
      </c>
      <c r="K1074" s="39">
        <v>1</v>
      </c>
      <c r="L1074" s="6" t="s">
        <v>398</v>
      </c>
      <c r="M1074" s="6" t="s">
        <v>6</v>
      </c>
      <c r="N1074" s="6" t="b">
        <f t="shared" si="133"/>
        <v>0</v>
      </c>
      <c r="O1074" s="131" t="s">
        <v>5226</v>
      </c>
      <c r="P1074" s="66">
        <v>3281013</v>
      </c>
      <c r="Q1074" s="6" t="s">
        <v>6</v>
      </c>
      <c r="R1074" s="66" t="s">
        <v>5227</v>
      </c>
      <c r="S1074" s="16">
        <f t="shared" si="123"/>
        <v>25000</v>
      </c>
      <c r="T1074" s="6" t="s">
        <v>400</v>
      </c>
      <c r="U1074" s="66" t="s">
        <v>940</v>
      </c>
      <c r="V1074" s="66" t="s">
        <v>2944</v>
      </c>
      <c r="W1074" s="99">
        <v>45641</v>
      </c>
      <c r="X1074" s="97">
        <v>0.6381944444444444</v>
      </c>
      <c r="Y1074" s="8" t="s">
        <v>3187</v>
      </c>
      <c r="Z1074" s="8" t="s">
        <v>5138</v>
      </c>
      <c r="AA1074" s="8" t="s">
        <v>1151</v>
      </c>
      <c r="AB1074" s="8">
        <v>984444429</v>
      </c>
      <c r="AC1074" s="107">
        <f t="shared" si="137"/>
        <v>2</v>
      </c>
      <c r="AD1074" s="23">
        <f t="shared" si="138"/>
        <v>25000</v>
      </c>
      <c r="AE1074" s="23" t="s">
        <v>6</v>
      </c>
      <c r="AF1074" s="17" t="str">
        <f t="shared" si="139"/>
        <v>NO APLICA</v>
      </c>
      <c r="AG1074" s="6" t="s">
        <v>400</v>
      </c>
      <c r="AH1074" s="38"/>
      <c r="AI1074" s="22" t="s">
        <v>558</v>
      </c>
      <c r="AJ1074" s="176"/>
    </row>
    <row r="1075" spans="1:36" ht="15.45" customHeight="1">
      <c r="A1075" s="170">
        <v>57321</v>
      </c>
      <c r="B1075" s="4" t="s">
        <v>339</v>
      </c>
      <c r="C1075" s="4" t="s">
        <v>340</v>
      </c>
      <c r="D1075" s="7" t="s">
        <v>1131</v>
      </c>
      <c r="E1075" s="2" t="s">
        <v>1132</v>
      </c>
      <c r="F1075" s="2" t="s">
        <v>1133</v>
      </c>
      <c r="G1075" s="2">
        <v>957289460</v>
      </c>
      <c r="H1075" s="62">
        <v>45640</v>
      </c>
      <c r="I1075" s="63">
        <v>0.66111111111111109</v>
      </c>
      <c r="J1075" s="6" t="s">
        <v>373</v>
      </c>
      <c r="K1075" s="39">
        <v>1</v>
      </c>
      <c r="L1075" s="6" t="s">
        <v>398</v>
      </c>
      <c r="M1075" s="6" t="s">
        <v>6</v>
      </c>
      <c r="N1075" s="6" t="b">
        <f t="shared" si="133"/>
        <v>0</v>
      </c>
      <c r="O1075" s="2" t="s">
        <v>5228</v>
      </c>
      <c r="P1075" s="2">
        <v>21096810</v>
      </c>
      <c r="Q1075" s="6" t="s">
        <v>6</v>
      </c>
      <c r="R1075" s="2" t="s">
        <v>5229</v>
      </c>
      <c r="S1075" s="16">
        <f t="shared" si="123"/>
        <v>25000</v>
      </c>
      <c r="T1075" s="6" t="s">
        <v>400</v>
      </c>
      <c r="U1075" s="2" t="s">
        <v>547</v>
      </c>
      <c r="V1075" s="2" t="s">
        <v>2977</v>
      </c>
      <c r="W1075" s="2"/>
      <c r="X1075" s="78"/>
      <c r="Y1075" s="8"/>
      <c r="Z1075" s="8"/>
      <c r="AA1075" s="8"/>
      <c r="AB1075" s="8"/>
      <c r="AC1075" s="6" t="str">
        <f t="shared" si="137"/>
        <v/>
      </c>
      <c r="AD1075" s="23" t="str">
        <f t="shared" si="138"/>
        <v/>
      </c>
      <c r="AE1075" s="23"/>
      <c r="AF1075" s="17" t="str">
        <f t="shared" si="139"/>
        <v/>
      </c>
      <c r="AG1075" s="6"/>
      <c r="AH1075" s="7"/>
      <c r="AI1075" s="22" t="s">
        <v>2797</v>
      </c>
      <c r="AJ1075" s="176"/>
    </row>
    <row r="1076" spans="1:36" ht="15.45" customHeight="1">
      <c r="A1076" s="170">
        <v>57322</v>
      </c>
      <c r="B1076" s="7" t="s">
        <v>44</v>
      </c>
      <c r="C1076" s="4" t="s">
        <v>45</v>
      </c>
      <c r="D1076" s="7" t="s">
        <v>5182</v>
      </c>
      <c r="E1076" s="2" t="s">
        <v>5183</v>
      </c>
      <c r="F1076" s="2" t="s">
        <v>5184</v>
      </c>
      <c r="G1076" s="2">
        <v>983840431</v>
      </c>
      <c r="H1076" s="62">
        <v>45640</v>
      </c>
      <c r="I1076" s="63">
        <v>0.69930555555555551</v>
      </c>
      <c r="J1076" s="6" t="s">
        <v>373</v>
      </c>
      <c r="K1076" s="39">
        <v>1</v>
      </c>
      <c r="L1076" s="6" t="s">
        <v>398</v>
      </c>
      <c r="M1076" s="6" t="s">
        <v>6</v>
      </c>
      <c r="N1076" s="6" t="b">
        <f t="shared" si="133"/>
        <v>0</v>
      </c>
      <c r="O1076" s="2" t="s">
        <v>5230</v>
      </c>
      <c r="P1076" s="2">
        <v>24803602</v>
      </c>
      <c r="Q1076" s="6" t="s">
        <v>6</v>
      </c>
      <c r="R1076" s="2" t="s">
        <v>5231</v>
      </c>
      <c r="S1076" s="16">
        <f t="shared" si="123"/>
        <v>25000</v>
      </c>
      <c r="T1076" s="6" t="s">
        <v>400</v>
      </c>
      <c r="U1076" s="2" t="s">
        <v>1271</v>
      </c>
      <c r="V1076" s="2" t="s">
        <v>3296</v>
      </c>
      <c r="W1076" s="62">
        <v>45643</v>
      </c>
      <c r="X1076" s="78">
        <v>0.91041666666666665</v>
      </c>
      <c r="Y1076" s="158" t="s">
        <v>5232</v>
      </c>
      <c r="Z1076" s="24" t="s">
        <v>5223</v>
      </c>
      <c r="AA1076" s="24" t="s">
        <v>5224</v>
      </c>
      <c r="AB1076" s="24">
        <v>939210300</v>
      </c>
      <c r="AC1076" s="6">
        <f t="shared" si="137"/>
        <v>4</v>
      </c>
      <c r="AD1076" s="23">
        <f t="shared" si="138"/>
        <v>25000</v>
      </c>
      <c r="AE1076" s="23" t="s">
        <v>6</v>
      </c>
      <c r="AF1076" s="17" t="str">
        <f t="shared" si="139"/>
        <v>NO APLICA</v>
      </c>
      <c r="AG1076" s="6" t="s">
        <v>400</v>
      </c>
      <c r="AH1076" s="75" t="s">
        <v>4046</v>
      </c>
      <c r="AI1076" s="22" t="s">
        <v>3620</v>
      </c>
      <c r="AJ1076" s="176"/>
    </row>
    <row r="1077" spans="1:36" ht="14.25" customHeight="1">
      <c r="A1077" s="170">
        <v>57323</v>
      </c>
      <c r="B1077" s="8" t="s">
        <v>320</v>
      </c>
      <c r="C1077" s="5" t="s">
        <v>321</v>
      </c>
      <c r="D1077" s="24" t="s">
        <v>2811</v>
      </c>
      <c r="E1077" s="25" t="s">
        <v>709</v>
      </c>
      <c r="F1077" s="24" t="s">
        <v>710</v>
      </c>
      <c r="G1077" s="24">
        <v>987744411</v>
      </c>
      <c r="H1077" s="62">
        <v>45640</v>
      </c>
      <c r="I1077" s="63">
        <v>0.71111111111111114</v>
      </c>
      <c r="J1077" s="6" t="s">
        <v>373</v>
      </c>
      <c r="K1077" s="39">
        <v>1</v>
      </c>
      <c r="L1077" s="6" t="s">
        <v>398</v>
      </c>
      <c r="M1077" s="6" t="s">
        <v>6</v>
      </c>
      <c r="N1077" s="6" t="b">
        <f t="shared" si="133"/>
        <v>0</v>
      </c>
      <c r="O1077" s="2" t="s">
        <v>5233</v>
      </c>
      <c r="P1077" s="2">
        <v>3281053</v>
      </c>
      <c r="Q1077" s="6" t="s">
        <v>6</v>
      </c>
      <c r="R1077" s="2" t="s">
        <v>5234</v>
      </c>
      <c r="S1077" s="16">
        <f t="shared" si="123"/>
        <v>25000</v>
      </c>
      <c r="T1077" s="6" t="s">
        <v>400</v>
      </c>
      <c r="U1077" s="2" t="s">
        <v>1108</v>
      </c>
      <c r="V1077" s="2" t="s">
        <v>2980</v>
      </c>
      <c r="W1077" s="62">
        <v>45642</v>
      </c>
      <c r="X1077" s="78">
        <v>0.51944444444444449</v>
      </c>
      <c r="Y1077" s="8" t="s">
        <v>1207</v>
      </c>
      <c r="Z1077" s="8" t="s">
        <v>4901</v>
      </c>
      <c r="AA1077" s="8" t="s">
        <v>1209</v>
      </c>
      <c r="AB1077" s="8">
        <v>944259293</v>
      </c>
      <c r="AC1077" s="6">
        <f t="shared" si="137"/>
        <v>3</v>
      </c>
      <c r="AD1077" s="23">
        <f t="shared" si="138"/>
        <v>25000</v>
      </c>
      <c r="AE1077" s="23" t="s">
        <v>6</v>
      </c>
      <c r="AF1077" s="17" t="str">
        <f t="shared" si="139"/>
        <v>NO APLICA</v>
      </c>
      <c r="AG1077" s="6" t="s">
        <v>400</v>
      </c>
      <c r="AH1077" s="7"/>
      <c r="AI1077" s="22" t="s">
        <v>558</v>
      </c>
      <c r="AJ1077" s="176"/>
    </row>
    <row r="1078" spans="1:36" ht="15.45" customHeight="1">
      <c r="A1078" s="170">
        <v>57324</v>
      </c>
      <c r="B1078" s="4" t="s">
        <v>339</v>
      </c>
      <c r="C1078" s="4" t="s">
        <v>340</v>
      </c>
      <c r="D1078" s="24" t="s">
        <v>1768</v>
      </c>
      <c r="E1078" s="25" t="s">
        <v>1769</v>
      </c>
      <c r="F1078" s="24" t="s">
        <v>1770</v>
      </c>
      <c r="G1078" s="24">
        <v>968555931</v>
      </c>
      <c r="H1078" s="62">
        <v>45640</v>
      </c>
      <c r="I1078" s="63">
        <v>0.73541666666666672</v>
      </c>
      <c r="J1078" s="6" t="s">
        <v>373</v>
      </c>
      <c r="K1078" s="39">
        <v>1</v>
      </c>
      <c r="L1078" s="6" t="s">
        <v>398</v>
      </c>
      <c r="M1078" s="6" t="s">
        <v>6</v>
      </c>
      <c r="N1078" s="6" t="b">
        <f t="shared" si="133"/>
        <v>0</v>
      </c>
      <c r="O1078" s="2" t="s">
        <v>5235</v>
      </c>
      <c r="P1078" s="2">
        <v>24803619</v>
      </c>
      <c r="Q1078" s="6" t="s">
        <v>6</v>
      </c>
      <c r="R1078" s="2" t="s">
        <v>5236</v>
      </c>
      <c r="S1078" s="16">
        <f t="shared" si="123"/>
        <v>25000</v>
      </c>
      <c r="T1078" s="6" t="s">
        <v>400</v>
      </c>
      <c r="U1078" s="2" t="s">
        <v>1108</v>
      </c>
      <c r="V1078" s="2" t="s">
        <v>2900</v>
      </c>
      <c r="W1078" s="62">
        <v>45640</v>
      </c>
      <c r="X1078" s="78">
        <v>0.92152777777777772</v>
      </c>
      <c r="Y1078" s="65" t="s">
        <v>5237</v>
      </c>
      <c r="Z1078" s="6" t="s">
        <v>949</v>
      </c>
      <c r="AA1078" s="6" t="s">
        <v>950</v>
      </c>
      <c r="AB1078" s="6">
        <v>978971557</v>
      </c>
      <c r="AC1078" s="6">
        <f t="shared" si="137"/>
        <v>1</v>
      </c>
      <c r="AD1078" s="23">
        <f t="shared" si="138"/>
        <v>25000</v>
      </c>
      <c r="AE1078" s="23" t="s">
        <v>6</v>
      </c>
      <c r="AF1078" s="17" t="str">
        <f t="shared" si="139"/>
        <v>NO APLICA</v>
      </c>
      <c r="AG1078" s="6" t="s">
        <v>400</v>
      </c>
      <c r="AH1078" s="7"/>
      <c r="AI1078" s="22" t="s">
        <v>2797</v>
      </c>
      <c r="AJ1078" s="176"/>
    </row>
    <row r="1079" spans="1:36" ht="14.25" customHeight="1">
      <c r="A1079" s="170">
        <v>57325</v>
      </c>
      <c r="B1079" s="4" t="s">
        <v>339</v>
      </c>
      <c r="C1079" s="4" t="s">
        <v>340</v>
      </c>
      <c r="D1079" s="24" t="s">
        <v>1846</v>
      </c>
      <c r="E1079" s="25" t="s">
        <v>1847</v>
      </c>
      <c r="F1079" s="24" t="s">
        <v>1848</v>
      </c>
      <c r="G1079" s="24">
        <v>941283805</v>
      </c>
      <c r="H1079" s="62">
        <v>45640</v>
      </c>
      <c r="I1079" s="63">
        <v>0.74930555555555556</v>
      </c>
      <c r="J1079" s="6" t="s">
        <v>373</v>
      </c>
      <c r="K1079" s="39">
        <v>1</v>
      </c>
      <c r="L1079" s="6" t="s">
        <v>398</v>
      </c>
      <c r="M1079" s="6" t="s">
        <v>6</v>
      </c>
      <c r="N1079" s="6" t="b">
        <f t="shared" si="133"/>
        <v>0</v>
      </c>
      <c r="O1079" s="100" t="s">
        <v>5238</v>
      </c>
      <c r="P1079" s="2">
        <v>24803629</v>
      </c>
      <c r="Q1079" s="6" t="s">
        <v>6</v>
      </c>
      <c r="R1079" s="2" t="s">
        <v>5239</v>
      </c>
      <c r="S1079" s="16">
        <f t="shared" ref="S1079:S1142" si="140">IF(OR(H1079&lt;=0, H1079=""), "",
    IF(OR(J1079="1X40 RF VACIO", J1079="1X40 DRY VACIO"),
        IF(L1079="CUSTODIA", 25000,
            IF(OR(L1079="TRASPASO", L1079="MOVIMIENTO"), 18000, "")
        ),
        IF(OR(J1079="1X20 RF VACIO", J1079="1X20 DRY VACIO", J1079="ISOTANK"),
            IF(L1079="CUSTODIA", 18000,
                IF(OR(L1079="TRASPASO", L1079="MOVIMIENTO"), 15000, "Error en tipo de acción")
            ),
            IF(AND(OR(J1079="PALLET", J1079="CAJON"), L1079="CUSTODIA"),
                IF(M1079="SI (XL)", 7000*K1079,
                    IF(M1079="SI (XXL)", 9000*K1079,
                        IF(M1079="SI (OTRO)", "", 5000*K1079)
                    )
                ),
                IF(AND(OR(J1079="PALLET", J1079="CAJON"),OR(L1079="TRASPASO", L1079="MOVIMIENTO")),
                    IF(M1079="SI (XL)", 5000*K1079,
                        IF(M1079="SI (XXL)", 7000*K1079,
                            IF(M1079="SI (OTRO)", "", 3500*K1079)
                        )
                    ),
                    ""
                )
            )
        )
    )
)</f>
        <v>25000</v>
      </c>
      <c r="T1079" s="6" t="s">
        <v>400</v>
      </c>
      <c r="U1079" s="2" t="s">
        <v>803</v>
      </c>
      <c r="V1079" s="2" t="s">
        <v>2863</v>
      </c>
      <c r="W1079" s="62">
        <v>45641</v>
      </c>
      <c r="X1079" s="78">
        <v>1.7361111111111112E-2</v>
      </c>
      <c r="Y1079" s="6" t="s">
        <v>5240</v>
      </c>
      <c r="Z1079" s="6" t="s">
        <v>2927</v>
      </c>
      <c r="AA1079" s="6" t="s">
        <v>2928</v>
      </c>
      <c r="AB1079" s="6">
        <v>982533189</v>
      </c>
      <c r="AC1079" s="6">
        <f t="shared" si="137"/>
        <v>2</v>
      </c>
      <c r="AD1079" s="23">
        <f t="shared" si="138"/>
        <v>25000</v>
      </c>
      <c r="AE1079" s="23" t="s">
        <v>6</v>
      </c>
      <c r="AF1079" s="17" t="str">
        <f t="shared" si="139"/>
        <v>NO APLICA</v>
      </c>
      <c r="AG1079" s="6" t="s">
        <v>400</v>
      </c>
      <c r="AH1079" s="7"/>
      <c r="AI1079" s="22" t="s">
        <v>2797</v>
      </c>
      <c r="AJ1079" s="177" t="s">
        <v>3086</v>
      </c>
    </row>
    <row r="1080" spans="1:36" ht="15.45" customHeight="1">
      <c r="A1080" s="170">
        <v>57326</v>
      </c>
      <c r="B1080" s="7" t="s">
        <v>269</v>
      </c>
      <c r="C1080" s="4" t="s">
        <v>270</v>
      </c>
      <c r="D1080" s="24" t="s">
        <v>1915</v>
      </c>
      <c r="E1080" s="25" t="s">
        <v>1916</v>
      </c>
      <c r="F1080" s="24" t="s">
        <v>1917</v>
      </c>
      <c r="G1080" s="24">
        <v>922001083</v>
      </c>
      <c r="H1080" s="62">
        <v>45640</v>
      </c>
      <c r="I1080" s="63">
        <v>0.76944444444444449</v>
      </c>
      <c r="J1080" s="6" t="s">
        <v>373</v>
      </c>
      <c r="K1080" s="39">
        <v>1</v>
      </c>
      <c r="L1080" s="6" t="s">
        <v>398</v>
      </c>
      <c r="M1080" s="6" t="s">
        <v>6</v>
      </c>
      <c r="N1080" s="6" t="b">
        <f t="shared" si="133"/>
        <v>0</v>
      </c>
      <c r="O1080" s="2" t="s">
        <v>5241</v>
      </c>
      <c r="P1080" s="2">
        <v>1233365</v>
      </c>
      <c r="Q1080" s="6" t="s">
        <v>6</v>
      </c>
      <c r="R1080" s="2" t="s">
        <v>5242</v>
      </c>
      <c r="S1080" s="16">
        <f t="shared" si="140"/>
        <v>25000</v>
      </c>
      <c r="T1080" s="6" t="s">
        <v>400</v>
      </c>
      <c r="U1080" s="2" t="s">
        <v>542</v>
      </c>
      <c r="V1080" s="2" t="s">
        <v>3141</v>
      </c>
      <c r="W1080" s="2"/>
      <c r="X1080" s="78"/>
      <c r="Y1080" s="6"/>
      <c r="Z1080" s="6"/>
      <c r="AA1080" s="6"/>
      <c r="AB1080" s="6"/>
      <c r="AC1080" s="6" t="str">
        <f t="shared" si="137"/>
        <v/>
      </c>
      <c r="AD1080" s="23" t="str">
        <f t="shared" si="138"/>
        <v/>
      </c>
      <c r="AE1080" s="23"/>
      <c r="AF1080" s="17" t="str">
        <f t="shared" si="139"/>
        <v/>
      </c>
      <c r="AG1080" s="6"/>
      <c r="AH1080" s="7"/>
      <c r="AI1080" s="22" t="s">
        <v>1359</v>
      </c>
      <c r="AJ1080" s="176"/>
    </row>
    <row r="1081" spans="1:36" ht="15.45" customHeight="1">
      <c r="A1081" s="170">
        <v>57327</v>
      </c>
      <c r="B1081" s="4" t="s">
        <v>353</v>
      </c>
      <c r="C1081" s="4" t="s">
        <v>354</v>
      </c>
      <c r="D1081" s="7" t="s">
        <v>5243</v>
      </c>
      <c r="E1081" s="2" t="s">
        <v>5244</v>
      </c>
      <c r="F1081" s="2" t="s">
        <v>5245</v>
      </c>
      <c r="G1081" s="2">
        <v>935839483</v>
      </c>
      <c r="H1081" s="62">
        <v>45640</v>
      </c>
      <c r="I1081" s="63">
        <v>0.80138888888888893</v>
      </c>
      <c r="J1081" s="6" t="s">
        <v>373</v>
      </c>
      <c r="K1081" s="39">
        <v>1</v>
      </c>
      <c r="L1081" s="6" t="s">
        <v>398</v>
      </c>
      <c r="M1081" s="6" t="s">
        <v>6</v>
      </c>
      <c r="N1081" s="6" t="b">
        <f t="shared" si="133"/>
        <v>0</v>
      </c>
      <c r="O1081" s="2" t="s">
        <v>5246</v>
      </c>
      <c r="P1081" s="2">
        <v>321142</v>
      </c>
      <c r="Q1081" s="6" t="s">
        <v>6</v>
      </c>
      <c r="R1081" s="2" t="s">
        <v>5247</v>
      </c>
      <c r="S1081" s="16">
        <f t="shared" si="140"/>
        <v>25000</v>
      </c>
      <c r="T1081" s="6" t="s">
        <v>400</v>
      </c>
      <c r="U1081" s="2" t="s">
        <v>542</v>
      </c>
      <c r="V1081" s="2" t="s">
        <v>3153</v>
      </c>
      <c r="W1081" s="2"/>
      <c r="X1081" s="78"/>
      <c r="Y1081" s="6"/>
      <c r="Z1081" s="6"/>
      <c r="AA1081" s="6"/>
      <c r="AB1081" s="6"/>
      <c r="AC1081" s="6" t="str">
        <f t="shared" si="137"/>
        <v/>
      </c>
      <c r="AD1081" s="23" t="str">
        <f t="shared" si="138"/>
        <v/>
      </c>
      <c r="AE1081" s="23"/>
      <c r="AF1081" s="17" t="str">
        <f t="shared" si="139"/>
        <v/>
      </c>
      <c r="AG1081" s="6"/>
      <c r="AH1081" s="7"/>
      <c r="AI1081" s="22" t="s">
        <v>2894</v>
      </c>
      <c r="AJ1081" s="176"/>
    </row>
    <row r="1082" spans="1:36" ht="15.45" customHeight="1">
      <c r="A1082" s="170">
        <v>57328</v>
      </c>
      <c r="B1082" s="4" t="s">
        <v>353</v>
      </c>
      <c r="C1082" s="4" t="s">
        <v>354</v>
      </c>
      <c r="D1082" s="24" t="s">
        <v>385</v>
      </c>
      <c r="E1082" s="25" t="s">
        <v>818</v>
      </c>
      <c r="F1082" s="24" t="s">
        <v>700</v>
      </c>
      <c r="G1082" s="24">
        <v>947974081</v>
      </c>
      <c r="H1082" s="62">
        <v>45640</v>
      </c>
      <c r="I1082" s="63">
        <v>0.80972222222222223</v>
      </c>
      <c r="J1082" s="6" t="s">
        <v>373</v>
      </c>
      <c r="K1082" s="39">
        <v>1</v>
      </c>
      <c r="L1082" s="6" t="s">
        <v>398</v>
      </c>
      <c r="M1082" s="6" t="s">
        <v>6</v>
      </c>
      <c r="N1082" s="6" t="b">
        <f t="shared" si="133"/>
        <v>0</v>
      </c>
      <c r="O1082" s="2" t="s">
        <v>5248</v>
      </c>
      <c r="P1082" s="2">
        <v>3281151</v>
      </c>
      <c r="Q1082" s="6" t="s">
        <v>6</v>
      </c>
      <c r="R1082" s="2" t="s">
        <v>5249</v>
      </c>
      <c r="S1082" s="16">
        <f t="shared" si="140"/>
        <v>25000</v>
      </c>
      <c r="T1082" s="6" t="s">
        <v>400</v>
      </c>
      <c r="U1082" s="2" t="s">
        <v>542</v>
      </c>
      <c r="V1082" s="2" t="s">
        <v>2754</v>
      </c>
      <c r="W1082" s="62"/>
      <c r="X1082" s="78"/>
      <c r="Y1082" s="6"/>
      <c r="Z1082" s="6"/>
      <c r="AA1082" s="6"/>
      <c r="AB1082" s="6"/>
      <c r="AC1082" s="6" t="str">
        <f t="shared" si="137"/>
        <v/>
      </c>
      <c r="AD1082" s="23" t="str">
        <f t="shared" si="138"/>
        <v/>
      </c>
      <c r="AE1082" s="23"/>
      <c r="AF1082" s="17" t="str">
        <f t="shared" si="139"/>
        <v/>
      </c>
      <c r="AG1082" s="6"/>
      <c r="AH1082" s="7"/>
      <c r="AI1082" s="22" t="s">
        <v>2894</v>
      </c>
      <c r="AJ1082" s="176"/>
    </row>
    <row r="1083" spans="1:36" ht="15.45" customHeight="1">
      <c r="A1083" s="170">
        <v>57329</v>
      </c>
      <c r="B1083" s="4" t="s">
        <v>353</v>
      </c>
      <c r="C1083" s="4" t="s">
        <v>354</v>
      </c>
      <c r="D1083" s="24" t="s">
        <v>2818</v>
      </c>
      <c r="E1083" s="6" t="s">
        <v>2819</v>
      </c>
      <c r="F1083" s="6" t="s">
        <v>2820</v>
      </c>
      <c r="G1083" s="6">
        <v>956422961</v>
      </c>
      <c r="H1083" s="62">
        <v>45640</v>
      </c>
      <c r="I1083" s="63">
        <v>0.83333333333333337</v>
      </c>
      <c r="J1083" s="6" t="s">
        <v>373</v>
      </c>
      <c r="K1083" s="39">
        <v>1</v>
      </c>
      <c r="L1083" s="6" t="s">
        <v>398</v>
      </c>
      <c r="M1083" s="6" t="s">
        <v>6</v>
      </c>
      <c r="N1083" s="6" t="b">
        <f t="shared" si="133"/>
        <v>0</v>
      </c>
      <c r="O1083" s="2" t="s">
        <v>5250</v>
      </c>
      <c r="P1083" s="2">
        <v>3281165</v>
      </c>
      <c r="Q1083" s="6" t="s">
        <v>6</v>
      </c>
      <c r="R1083" s="2" t="s">
        <v>5251</v>
      </c>
      <c r="S1083" s="16">
        <f t="shared" si="140"/>
        <v>25000</v>
      </c>
      <c r="T1083" s="6" t="s">
        <v>400</v>
      </c>
      <c r="U1083" s="2" t="s">
        <v>547</v>
      </c>
      <c r="V1083" s="2" t="s">
        <v>2971</v>
      </c>
      <c r="W1083" s="2"/>
      <c r="X1083" s="78"/>
      <c r="Y1083" s="6"/>
      <c r="Z1083" s="6"/>
      <c r="AA1083" s="6"/>
      <c r="AB1083" s="6"/>
      <c r="AC1083" s="6" t="str">
        <f t="shared" si="137"/>
        <v/>
      </c>
      <c r="AD1083" s="23" t="str">
        <f t="shared" si="138"/>
        <v/>
      </c>
      <c r="AE1083" s="23"/>
      <c r="AF1083" s="17" t="str">
        <f t="shared" si="139"/>
        <v/>
      </c>
      <c r="AG1083" s="6"/>
      <c r="AH1083" s="7"/>
      <c r="AI1083" s="22" t="s">
        <v>2894</v>
      </c>
      <c r="AJ1083" s="176"/>
    </row>
    <row r="1084" spans="1:36" ht="15.45" customHeight="1">
      <c r="A1084" s="170">
        <v>57330</v>
      </c>
      <c r="B1084" s="7" t="s">
        <v>345</v>
      </c>
      <c r="C1084" s="4" t="s">
        <v>346</v>
      </c>
      <c r="D1084" s="24" t="s">
        <v>4260</v>
      </c>
      <c r="E1084" s="25" t="s">
        <v>4261</v>
      </c>
      <c r="F1084" s="24" t="s">
        <v>3547</v>
      </c>
      <c r="G1084" s="24">
        <v>954813284</v>
      </c>
      <c r="H1084" s="62">
        <v>45640</v>
      </c>
      <c r="I1084" s="63">
        <v>0.89375000000000004</v>
      </c>
      <c r="J1084" s="6" t="s">
        <v>373</v>
      </c>
      <c r="K1084" s="39">
        <v>1</v>
      </c>
      <c r="L1084" s="6" t="s">
        <v>3399</v>
      </c>
      <c r="M1084" s="6" t="s">
        <v>6</v>
      </c>
      <c r="N1084" s="6" t="b">
        <f t="shared" si="133"/>
        <v>0</v>
      </c>
      <c r="O1084" s="2" t="s">
        <v>5252</v>
      </c>
      <c r="P1084" s="2">
        <v>100819070</v>
      </c>
      <c r="Q1084" s="6" t="s">
        <v>6</v>
      </c>
      <c r="R1084" s="2" t="s">
        <v>5253</v>
      </c>
      <c r="S1084" s="16">
        <f t="shared" si="140"/>
        <v>18000</v>
      </c>
      <c r="T1084" s="6" t="s">
        <v>400</v>
      </c>
      <c r="U1084" s="2" t="s">
        <v>552</v>
      </c>
      <c r="V1084" s="2" t="s">
        <v>490</v>
      </c>
      <c r="W1084" s="62">
        <v>45640</v>
      </c>
      <c r="X1084" s="78">
        <v>0.89375000000000004</v>
      </c>
      <c r="Y1084" s="6" t="s">
        <v>5254</v>
      </c>
      <c r="Z1084" s="6" t="s">
        <v>3550</v>
      </c>
      <c r="AA1084" s="6" t="s">
        <v>4257</v>
      </c>
      <c r="AB1084" s="6">
        <v>961324021</v>
      </c>
      <c r="AC1084" s="6">
        <f t="shared" si="137"/>
        <v>1</v>
      </c>
      <c r="AD1084" s="23">
        <f t="shared" si="138"/>
        <v>18000</v>
      </c>
      <c r="AE1084" s="23" t="s">
        <v>6</v>
      </c>
      <c r="AF1084" s="17" t="str">
        <f t="shared" si="139"/>
        <v>NO APLICA</v>
      </c>
      <c r="AG1084" s="6" t="s">
        <v>400</v>
      </c>
      <c r="AH1084" s="7"/>
      <c r="AI1084" s="22" t="s">
        <v>3552</v>
      </c>
      <c r="AJ1084" s="176"/>
    </row>
    <row r="1085" spans="1:36" ht="15.45" customHeight="1">
      <c r="A1085" s="170">
        <v>57331</v>
      </c>
      <c r="B1085" s="4" t="s">
        <v>345</v>
      </c>
      <c r="C1085" s="4" t="s">
        <v>346</v>
      </c>
      <c r="D1085" s="24" t="s">
        <v>4260</v>
      </c>
      <c r="E1085" s="25" t="s">
        <v>4261</v>
      </c>
      <c r="F1085" s="24" t="s">
        <v>3547</v>
      </c>
      <c r="G1085" s="24">
        <v>954813284</v>
      </c>
      <c r="H1085" s="62">
        <v>45641</v>
      </c>
      <c r="I1085" s="63">
        <v>0.29166666666666669</v>
      </c>
      <c r="J1085" s="6" t="s">
        <v>373</v>
      </c>
      <c r="K1085" s="39">
        <v>1</v>
      </c>
      <c r="L1085" s="6" t="s">
        <v>3399</v>
      </c>
      <c r="M1085" s="6" t="s">
        <v>6</v>
      </c>
      <c r="N1085" s="6" t="b">
        <f t="shared" si="133"/>
        <v>0</v>
      </c>
      <c r="O1085" s="2" t="s">
        <v>5255</v>
      </c>
      <c r="P1085" s="2">
        <v>24803599</v>
      </c>
      <c r="Q1085" s="6" t="s">
        <v>6</v>
      </c>
      <c r="R1085" s="2" t="s">
        <v>5256</v>
      </c>
      <c r="S1085" s="16">
        <f t="shared" si="140"/>
        <v>18000</v>
      </c>
      <c r="T1085" s="6" t="s">
        <v>400</v>
      </c>
      <c r="U1085" s="2" t="s">
        <v>552</v>
      </c>
      <c r="V1085" s="2" t="s">
        <v>490</v>
      </c>
      <c r="W1085" s="62">
        <v>45641</v>
      </c>
      <c r="X1085" s="78">
        <v>0.29166666666666669</v>
      </c>
      <c r="Y1085" s="6" t="s">
        <v>5257</v>
      </c>
      <c r="Z1085" s="6" t="s">
        <v>3546</v>
      </c>
      <c r="AA1085" s="26" t="s">
        <v>4262</v>
      </c>
      <c r="AB1085" s="6">
        <v>988259264</v>
      </c>
      <c r="AC1085" s="6">
        <f t="shared" si="137"/>
        <v>1</v>
      </c>
      <c r="AD1085" s="23">
        <f t="shared" si="138"/>
        <v>18000</v>
      </c>
      <c r="AE1085" s="23" t="s">
        <v>6</v>
      </c>
      <c r="AF1085" s="17" t="str">
        <f t="shared" si="139"/>
        <v>NO APLICA</v>
      </c>
      <c r="AG1085" s="6" t="s">
        <v>400</v>
      </c>
      <c r="AH1085" s="7"/>
      <c r="AI1085" s="22" t="s">
        <v>3552</v>
      </c>
      <c r="AJ1085" s="176"/>
    </row>
    <row r="1086" spans="1:36" ht="13.5" customHeight="1">
      <c r="A1086" s="170">
        <v>57332</v>
      </c>
      <c r="B1086" s="4" t="s">
        <v>5258</v>
      </c>
      <c r="C1086" s="2"/>
      <c r="D1086" s="7" t="s">
        <v>5259</v>
      </c>
      <c r="E1086" s="2">
        <v>18663634</v>
      </c>
      <c r="F1086" s="2" t="s">
        <v>5260</v>
      </c>
      <c r="G1086" s="2" t="s">
        <v>5261</v>
      </c>
      <c r="H1086" s="62">
        <v>45641</v>
      </c>
      <c r="I1086" s="63">
        <v>0.6333333333333333</v>
      </c>
      <c r="J1086" s="6" t="s">
        <v>373</v>
      </c>
      <c r="K1086" s="39">
        <v>1</v>
      </c>
      <c r="L1086" s="6" t="s">
        <v>3399</v>
      </c>
      <c r="M1086" s="6" t="s">
        <v>6</v>
      </c>
      <c r="N1086" s="6" t="b">
        <f t="shared" si="133"/>
        <v>0</v>
      </c>
      <c r="O1086" s="2" t="s">
        <v>5262</v>
      </c>
      <c r="P1086" s="2" t="s">
        <v>487</v>
      </c>
      <c r="Q1086" s="6" t="s">
        <v>6</v>
      </c>
      <c r="R1086" s="2" t="s">
        <v>488</v>
      </c>
      <c r="S1086" s="16">
        <f t="shared" si="140"/>
        <v>18000</v>
      </c>
      <c r="T1086" s="6" t="s">
        <v>400</v>
      </c>
      <c r="U1086" s="2" t="s">
        <v>822</v>
      </c>
      <c r="V1086" s="2" t="s">
        <v>490</v>
      </c>
      <c r="W1086" s="62">
        <v>45641</v>
      </c>
      <c r="X1086" s="78">
        <v>0.6333333333333333</v>
      </c>
      <c r="Y1086" s="6" t="s">
        <v>5263</v>
      </c>
      <c r="Z1086" s="6">
        <v>21692174</v>
      </c>
      <c r="AA1086" s="6" t="s">
        <v>5264</v>
      </c>
      <c r="AB1086" s="6">
        <v>938885031</v>
      </c>
      <c r="AC1086" s="6">
        <f t="shared" si="137"/>
        <v>1</v>
      </c>
      <c r="AD1086" s="23">
        <f t="shared" si="138"/>
        <v>18000</v>
      </c>
      <c r="AE1086" s="23" t="s">
        <v>6</v>
      </c>
      <c r="AF1086" s="17" t="str">
        <f t="shared" si="139"/>
        <v>NO APLICA</v>
      </c>
      <c r="AG1086" s="6" t="s">
        <v>1874</v>
      </c>
      <c r="AH1086" s="7" t="s">
        <v>5265</v>
      </c>
      <c r="AI1086" s="22" t="s">
        <v>499</v>
      </c>
      <c r="AJ1086" s="176"/>
    </row>
    <row r="1087" spans="1:36" ht="15.45" customHeight="1">
      <c r="A1087" s="170">
        <v>57333</v>
      </c>
      <c r="B1087" s="4" t="s">
        <v>269</v>
      </c>
      <c r="C1087" s="4" t="s">
        <v>270</v>
      </c>
      <c r="D1087" s="7" t="s">
        <v>2193</v>
      </c>
      <c r="E1087" s="2" t="s">
        <v>2194</v>
      </c>
      <c r="F1087" s="2" t="s">
        <v>2195</v>
      </c>
      <c r="G1087" s="2">
        <v>995454603</v>
      </c>
      <c r="H1087" s="62">
        <v>45641</v>
      </c>
      <c r="I1087" s="2">
        <v>15.31</v>
      </c>
      <c r="J1087" s="6" t="s">
        <v>373</v>
      </c>
      <c r="K1087" s="39">
        <v>1</v>
      </c>
      <c r="L1087" s="6" t="s">
        <v>398</v>
      </c>
      <c r="M1087" s="6" t="s">
        <v>6</v>
      </c>
      <c r="N1087" s="6" t="b">
        <f t="shared" si="133"/>
        <v>1</v>
      </c>
      <c r="O1087" s="2" t="s">
        <v>5002</v>
      </c>
      <c r="P1087" s="2">
        <v>24802867</v>
      </c>
      <c r="Q1087" s="6" t="s">
        <v>6</v>
      </c>
      <c r="R1087" s="2" t="s">
        <v>5003</v>
      </c>
      <c r="S1087" s="16">
        <f t="shared" si="140"/>
        <v>25000</v>
      </c>
      <c r="T1087" s="6" t="s">
        <v>400</v>
      </c>
      <c r="U1087" s="2" t="s">
        <v>542</v>
      </c>
      <c r="V1087" s="2" t="s">
        <v>3283</v>
      </c>
      <c r="W1087" s="2"/>
      <c r="X1087" s="78"/>
      <c r="Y1087" s="6"/>
      <c r="Z1087" s="6"/>
      <c r="AA1087" s="6"/>
      <c r="AB1087" s="6"/>
      <c r="AC1087" s="6" t="str">
        <f t="shared" si="137"/>
        <v/>
      </c>
      <c r="AD1087" s="23" t="str">
        <f t="shared" si="138"/>
        <v/>
      </c>
      <c r="AE1087" s="23"/>
      <c r="AF1087" s="17" t="str">
        <f t="shared" si="139"/>
        <v/>
      </c>
      <c r="AG1087" s="6"/>
      <c r="AH1087" s="7" t="s">
        <v>5266</v>
      </c>
      <c r="AI1087" s="22" t="s">
        <v>1359</v>
      </c>
      <c r="AJ1087" s="176"/>
    </row>
    <row r="1088" spans="1:36" ht="15.45" customHeight="1">
      <c r="A1088" s="170">
        <v>57334</v>
      </c>
      <c r="B1088" s="4" t="s">
        <v>151</v>
      </c>
      <c r="C1088" s="4" t="s">
        <v>152</v>
      </c>
      <c r="D1088" s="7" t="s">
        <v>5267</v>
      </c>
      <c r="E1088" s="2" t="s">
        <v>5268</v>
      </c>
      <c r="F1088" s="2" t="s">
        <v>5269</v>
      </c>
      <c r="G1088" s="2">
        <v>968681776</v>
      </c>
      <c r="H1088" s="62">
        <v>45642</v>
      </c>
      <c r="I1088" s="63">
        <v>7.8472222222222221E-2</v>
      </c>
      <c r="J1088" s="6" t="s">
        <v>373</v>
      </c>
      <c r="K1088" s="39">
        <v>1</v>
      </c>
      <c r="L1088" s="6" t="s">
        <v>398</v>
      </c>
      <c r="M1088" s="6" t="s">
        <v>6</v>
      </c>
      <c r="N1088" s="6" t="b">
        <f t="shared" si="133"/>
        <v>0</v>
      </c>
      <c r="O1088" s="2" t="s">
        <v>5270</v>
      </c>
      <c r="P1088" s="2">
        <v>24802589</v>
      </c>
      <c r="Q1088" s="6" t="s">
        <v>6</v>
      </c>
      <c r="R1088" s="2" t="s">
        <v>5271</v>
      </c>
      <c r="S1088" s="16">
        <f t="shared" si="140"/>
        <v>25000</v>
      </c>
      <c r="T1088" s="6" t="s">
        <v>400</v>
      </c>
      <c r="U1088" s="2" t="s">
        <v>1450</v>
      </c>
      <c r="V1088" s="2" t="s">
        <v>490</v>
      </c>
      <c r="W1088" s="62">
        <v>45642</v>
      </c>
      <c r="X1088" s="78">
        <v>0.62430555555555556</v>
      </c>
      <c r="Y1088" s="6" t="s">
        <v>5272</v>
      </c>
      <c r="Z1088" s="6" t="s">
        <v>5273</v>
      </c>
      <c r="AA1088" s="6" t="s">
        <v>5274</v>
      </c>
      <c r="AB1088" s="6">
        <v>997064861</v>
      </c>
      <c r="AC1088" s="6">
        <f t="shared" si="137"/>
        <v>1</v>
      </c>
      <c r="AD1088" s="23">
        <f t="shared" si="138"/>
        <v>25000</v>
      </c>
      <c r="AE1088" s="23" t="s">
        <v>6</v>
      </c>
      <c r="AF1088" s="17" t="str">
        <f t="shared" si="139"/>
        <v>NO APLICA</v>
      </c>
      <c r="AG1088" s="6" t="s">
        <v>400</v>
      </c>
      <c r="AH1088" s="7"/>
      <c r="AI1088" s="22" t="s">
        <v>4578</v>
      </c>
      <c r="AJ1088" s="176"/>
    </row>
    <row r="1089" spans="1:36" ht="15.45" customHeight="1">
      <c r="A1089" s="170">
        <v>57335</v>
      </c>
      <c r="B1089" s="4" t="s">
        <v>245</v>
      </c>
      <c r="C1089" s="4" t="s">
        <v>246</v>
      </c>
      <c r="D1089" s="24" t="s">
        <v>385</v>
      </c>
      <c r="E1089" s="25" t="s">
        <v>818</v>
      </c>
      <c r="F1089" s="24" t="s">
        <v>700</v>
      </c>
      <c r="G1089" s="24">
        <v>947974081</v>
      </c>
      <c r="H1089" s="62">
        <v>45642</v>
      </c>
      <c r="I1089" s="63">
        <v>0.39166666666666666</v>
      </c>
      <c r="J1089" s="6" t="s">
        <v>373</v>
      </c>
      <c r="K1089" s="39">
        <v>1</v>
      </c>
      <c r="L1089" s="6" t="s">
        <v>398</v>
      </c>
      <c r="M1089" s="6" t="s">
        <v>6</v>
      </c>
      <c r="N1089" s="6" t="b">
        <f t="shared" si="133"/>
        <v>0</v>
      </c>
      <c r="O1089" s="2" t="s">
        <v>5275</v>
      </c>
      <c r="P1089" s="2">
        <v>3281685</v>
      </c>
      <c r="Q1089" s="6" t="s">
        <v>9</v>
      </c>
      <c r="R1089" s="2" t="s">
        <v>5276</v>
      </c>
      <c r="S1089" s="16">
        <f t="shared" si="140"/>
        <v>25000</v>
      </c>
      <c r="T1089" s="6" t="s">
        <v>400</v>
      </c>
      <c r="U1089" s="2" t="s">
        <v>803</v>
      </c>
      <c r="V1089" s="2" t="s">
        <v>498</v>
      </c>
      <c r="W1089" s="62">
        <v>45642</v>
      </c>
      <c r="X1089" s="79">
        <v>0.85486111111111107</v>
      </c>
      <c r="Y1089" s="39" t="s">
        <v>5277</v>
      </c>
      <c r="Z1089" s="39" t="s">
        <v>3383</v>
      </c>
      <c r="AA1089" s="39" t="s">
        <v>3384</v>
      </c>
      <c r="AB1089" s="39">
        <v>997936712</v>
      </c>
      <c r="AC1089" s="6">
        <f t="shared" si="137"/>
        <v>1</v>
      </c>
      <c r="AD1089" s="23">
        <f t="shared" si="138"/>
        <v>25000</v>
      </c>
      <c r="AE1089" s="23" t="s">
        <v>6</v>
      </c>
      <c r="AF1089" s="17" t="str">
        <f t="shared" si="139"/>
        <v>NO APLICA</v>
      </c>
      <c r="AG1089" s="6" t="s">
        <v>400</v>
      </c>
      <c r="AH1089" s="7"/>
      <c r="AI1089" s="22" t="s">
        <v>983</v>
      </c>
      <c r="AJ1089" s="176"/>
    </row>
    <row r="1090" spans="1:36" ht="15.45" customHeight="1">
      <c r="A1090" s="170">
        <v>57336</v>
      </c>
      <c r="B1090" s="4" t="s">
        <v>353</v>
      </c>
      <c r="C1090" s="4" t="s">
        <v>354</v>
      </c>
      <c r="D1090" s="7" t="s">
        <v>2105</v>
      </c>
      <c r="E1090" s="2" t="s">
        <v>2106</v>
      </c>
      <c r="F1090" s="2" t="s">
        <v>2107</v>
      </c>
      <c r="G1090" s="2">
        <v>975918406</v>
      </c>
      <c r="H1090" s="62">
        <v>45642</v>
      </c>
      <c r="I1090" s="63">
        <v>0.40694444444444444</v>
      </c>
      <c r="J1090" s="6" t="s">
        <v>373</v>
      </c>
      <c r="K1090" s="39">
        <v>1</v>
      </c>
      <c r="L1090" s="6" t="s">
        <v>398</v>
      </c>
      <c r="M1090" s="6" t="s">
        <v>6</v>
      </c>
      <c r="N1090" s="6" t="b">
        <f t="shared" ref="N1090:N1153" si="141">COUNTIF($O$1:$O$1172,O1090)&gt;1</f>
        <v>0</v>
      </c>
      <c r="O1090" s="2" t="s">
        <v>5278</v>
      </c>
      <c r="P1090" s="2">
        <v>1233403</v>
      </c>
      <c r="Q1090" s="6" t="s">
        <v>6</v>
      </c>
      <c r="R1090" s="2" t="s">
        <v>5279</v>
      </c>
      <c r="S1090" s="16">
        <f t="shared" si="140"/>
        <v>25000</v>
      </c>
      <c r="T1090" s="6" t="s">
        <v>400</v>
      </c>
      <c r="U1090" s="2" t="s">
        <v>1108</v>
      </c>
      <c r="V1090" s="2" t="s">
        <v>2874</v>
      </c>
      <c r="W1090" s="62">
        <v>45642</v>
      </c>
      <c r="X1090" s="79">
        <v>0.60069444444444442</v>
      </c>
      <c r="Y1090" s="39" t="s">
        <v>3210</v>
      </c>
      <c r="Z1090" s="39" t="s">
        <v>3211</v>
      </c>
      <c r="AA1090" s="39" t="s">
        <v>3212</v>
      </c>
      <c r="AB1090" s="39">
        <v>923727934</v>
      </c>
      <c r="AC1090" s="6">
        <f t="shared" si="137"/>
        <v>1</v>
      </c>
      <c r="AD1090" s="23">
        <f t="shared" si="138"/>
        <v>25000</v>
      </c>
      <c r="AE1090" s="23" t="s">
        <v>6</v>
      </c>
      <c r="AF1090" s="17" t="str">
        <f t="shared" si="139"/>
        <v>NO APLICA</v>
      </c>
      <c r="AG1090" s="6" t="s">
        <v>400</v>
      </c>
      <c r="AH1090" s="7"/>
      <c r="AI1090" s="22" t="s">
        <v>2894</v>
      </c>
      <c r="AJ1090" s="176"/>
    </row>
    <row r="1091" spans="1:36" ht="15.45" customHeight="1">
      <c r="A1091" s="170">
        <v>57337</v>
      </c>
      <c r="B1091" s="8" t="s">
        <v>320</v>
      </c>
      <c r="C1091" s="5" t="s">
        <v>321</v>
      </c>
      <c r="D1091" s="27" t="s">
        <v>616</v>
      </c>
      <c r="E1091" s="28" t="s">
        <v>617</v>
      </c>
      <c r="F1091" s="27" t="s">
        <v>618</v>
      </c>
      <c r="G1091" s="27">
        <v>951155582</v>
      </c>
      <c r="H1091" s="62">
        <v>45642</v>
      </c>
      <c r="I1091" s="63">
        <v>0.40833333333333333</v>
      </c>
      <c r="J1091" s="6" t="s">
        <v>373</v>
      </c>
      <c r="K1091" s="39">
        <v>1</v>
      </c>
      <c r="L1091" s="6" t="s">
        <v>398</v>
      </c>
      <c r="M1091" s="6" t="s">
        <v>6</v>
      </c>
      <c r="N1091" s="6" t="b">
        <f t="shared" si="141"/>
        <v>0</v>
      </c>
      <c r="O1091" s="2" t="s">
        <v>5280</v>
      </c>
      <c r="P1091" s="2">
        <v>1233400</v>
      </c>
      <c r="Q1091" s="6" t="s">
        <v>6</v>
      </c>
      <c r="R1091" s="2" t="s">
        <v>5281</v>
      </c>
      <c r="S1091" s="16">
        <f t="shared" si="140"/>
        <v>25000</v>
      </c>
      <c r="T1091" s="6" t="s">
        <v>400</v>
      </c>
      <c r="U1091" s="2" t="s">
        <v>542</v>
      </c>
      <c r="V1091" s="2" t="s">
        <v>3435</v>
      </c>
      <c r="W1091" s="2"/>
      <c r="X1091" s="79"/>
      <c r="Y1091" s="39"/>
      <c r="Z1091" s="39"/>
      <c r="AA1091" s="39"/>
      <c r="AB1091" s="39"/>
      <c r="AC1091" s="6" t="str">
        <f t="shared" si="137"/>
        <v/>
      </c>
      <c r="AD1091" s="23" t="str">
        <f t="shared" si="138"/>
        <v/>
      </c>
      <c r="AE1091" s="23"/>
      <c r="AF1091" s="17" t="str">
        <f t="shared" si="139"/>
        <v/>
      </c>
      <c r="AG1091" s="6"/>
      <c r="AH1091" s="7"/>
      <c r="AI1091" s="22" t="s">
        <v>558</v>
      </c>
      <c r="AJ1091" s="176"/>
    </row>
    <row r="1092" spans="1:36" ht="15.45" customHeight="1">
      <c r="A1092" s="170">
        <v>57338</v>
      </c>
      <c r="B1092" s="4" t="s">
        <v>353</v>
      </c>
      <c r="C1092" s="4" t="s">
        <v>354</v>
      </c>
      <c r="D1092" s="24" t="s">
        <v>385</v>
      </c>
      <c r="E1092" s="25" t="s">
        <v>818</v>
      </c>
      <c r="F1092" s="24" t="s">
        <v>700</v>
      </c>
      <c r="G1092" s="24">
        <v>947974081</v>
      </c>
      <c r="H1092" s="62">
        <v>45642</v>
      </c>
      <c r="I1092" s="63">
        <v>0.41319444444444442</v>
      </c>
      <c r="J1092" s="6" t="s">
        <v>373</v>
      </c>
      <c r="K1092" s="39">
        <v>1</v>
      </c>
      <c r="L1092" s="6" t="s">
        <v>398</v>
      </c>
      <c r="M1092" s="6" t="s">
        <v>6</v>
      </c>
      <c r="N1092" s="6" t="b">
        <f t="shared" si="141"/>
        <v>0</v>
      </c>
      <c r="O1092" s="2" t="s">
        <v>5282</v>
      </c>
      <c r="P1092" s="2">
        <v>100819339</v>
      </c>
      <c r="Q1092" s="6" t="s">
        <v>6</v>
      </c>
      <c r="R1092" s="2" t="s">
        <v>5283</v>
      </c>
      <c r="S1092" s="16">
        <f t="shared" si="140"/>
        <v>25000</v>
      </c>
      <c r="T1092" s="6" t="s">
        <v>400</v>
      </c>
      <c r="U1092" s="2" t="s">
        <v>1108</v>
      </c>
      <c r="V1092" s="2" t="s">
        <v>2800</v>
      </c>
      <c r="W1092" s="62">
        <v>45643</v>
      </c>
      <c r="X1092" s="79">
        <v>0.7006944444444444</v>
      </c>
      <c r="Y1092" s="150" t="s">
        <v>5088</v>
      </c>
      <c r="Z1092" s="151">
        <v>23272724</v>
      </c>
      <c r="AA1092" s="151" t="s">
        <v>5089</v>
      </c>
      <c r="AB1092" s="152">
        <v>936982940</v>
      </c>
      <c r="AC1092" s="6">
        <f t="shared" si="137"/>
        <v>2</v>
      </c>
      <c r="AD1092" s="23">
        <f t="shared" si="138"/>
        <v>25000</v>
      </c>
      <c r="AE1092" s="23" t="s">
        <v>6</v>
      </c>
      <c r="AF1092" s="17" t="str">
        <f t="shared" si="139"/>
        <v>NO APLICA</v>
      </c>
      <c r="AG1092" s="6" t="s">
        <v>400</v>
      </c>
      <c r="AH1092" s="7"/>
      <c r="AI1092" s="22" t="s">
        <v>2894</v>
      </c>
      <c r="AJ1092" s="176"/>
    </row>
    <row r="1093" spans="1:36" ht="15.45" customHeight="1">
      <c r="A1093" s="170">
        <v>57339</v>
      </c>
      <c r="B1093" s="4" t="s">
        <v>189</v>
      </c>
      <c r="C1093" s="4" t="s">
        <v>190</v>
      </c>
      <c r="D1093" s="39" t="s">
        <v>2851</v>
      </c>
      <c r="E1093" s="6" t="s">
        <v>560</v>
      </c>
      <c r="F1093" s="6" t="s">
        <v>561</v>
      </c>
      <c r="G1093" s="6">
        <v>956055766</v>
      </c>
      <c r="H1093" s="62">
        <v>45642</v>
      </c>
      <c r="I1093" s="63">
        <v>0.41944444444444445</v>
      </c>
      <c r="J1093" s="6" t="s">
        <v>373</v>
      </c>
      <c r="K1093" s="39">
        <v>1</v>
      </c>
      <c r="L1093" s="6" t="s">
        <v>398</v>
      </c>
      <c r="M1093" s="6" t="s">
        <v>6</v>
      </c>
      <c r="N1093" s="6" t="b">
        <f t="shared" si="141"/>
        <v>0</v>
      </c>
      <c r="O1093" s="2" t="s">
        <v>5284</v>
      </c>
      <c r="P1093" s="2">
        <v>1233395</v>
      </c>
      <c r="Q1093" s="6" t="s">
        <v>9</v>
      </c>
      <c r="R1093" s="2" t="s">
        <v>5285</v>
      </c>
      <c r="S1093" s="16">
        <f t="shared" si="140"/>
        <v>25000</v>
      </c>
      <c r="T1093" s="6" t="s">
        <v>400</v>
      </c>
      <c r="U1093" s="2" t="s">
        <v>803</v>
      </c>
      <c r="V1093" s="2" t="s">
        <v>2881</v>
      </c>
      <c r="W1093" s="62">
        <v>45643</v>
      </c>
      <c r="X1093" s="79">
        <v>0.30833333333333335</v>
      </c>
      <c r="Y1093" s="39" t="s">
        <v>5286</v>
      </c>
      <c r="Z1093" s="39" t="s">
        <v>5287</v>
      </c>
      <c r="AA1093" s="39" t="s">
        <v>5288</v>
      </c>
      <c r="AB1093" s="39">
        <v>962284218</v>
      </c>
      <c r="AC1093" s="6">
        <f t="shared" ref="AC1093:AC1156" si="142">IF(AND(W1093&lt;&gt;"",H1093&lt;&gt;"",ISNUMBER(W1093-H1093)),W1093-H1093+1,"")</f>
        <v>2</v>
      </c>
      <c r="AD1093" s="23">
        <f t="shared" ref="AD1093:AD1156" si="143">IF(AC1093&lt;=0, "ERROR EN DÍA DE SALIDA",
    IF(AC1093="", "",
        IF(OR(J1093="1X40 RF VACIO", J1093="1X40 DRY VACIO"),
            IF(L1093="CUSTODIA",
                IF(AC1093&lt;=5, 25000,
                    IF(AC1093&gt;5, IF(AC1093&lt;=8, 25000 + 2000*(AC1093 - 5), 31000 + 5000*(AC1093-8)), "")
                ),
                IF(OR(L1093="TRASPASO",L1093="MOVIMIENTO"), 18000, "")
            ),
            IF(OR(J1093="1X20 RF VACIO", J1093="1X20 DRY VACIO", J1093="ISOTANK"),
                IF(L1093="CUSTODIA",
                    IF(AC1093&lt;=5, 18000,
                        IF(AC1093&gt;5, IF(AC1093&lt;=8, 18000 + 2000*(AC1093 - 5), 24000 + 5000*(AC1093-8)), "")
                    ),
                    IF(OR(L1093="TRASPASO",L1093="MOVIMIENTO"), 15000, "Error en tipo de acción")
                ),
                IF(AND(OR(J1093="PALLET", J1093="CAJON"), L1093="CUSTODIA", AC1093&lt;=5),
                    IF(M1093="SI (XL)", 7000*K1093,
                        IF(M1093="SI (XXL)", 9000*K1093, 5000*K1093)
                    ),
                    IF(AND(OR(J1093="PALLET", J1093="CAJON"), L1093="CUSTODIA", AC1093&gt;5),
                        IF(M1093="SI (XL)", (7000 + 1000*(AC1093 - 5))*K1093,
                            IF(M1093="SI (XXL)", (9000 + 1000*(AC1093 - 5))*K1093, (5000 + 1000*(AC1093 - 5))*K1093)
                        ),
                        IF(AND(OR(J1093="PALLET", J1093="CAJON"),OR(L1093="TRASPASO",L1093="MOVIMIENTO")),
                            IF(M1093="SI (XL)", 5000*K1093,
                                IF(M1093="SI (XXL)", 7000*K1093, 3500*K1093)
                            ),
                            ""
                        )
                    )
                )
            )
        )
    )
)</f>
        <v>25000</v>
      </c>
      <c r="AE1093" s="23" t="s">
        <v>6</v>
      </c>
      <c r="AF1093" s="17" t="str">
        <f t="shared" ref="AF1093:AF1156" si="144">IFERROR(IF(AD1093="","",IF(AE1093="NO","NO APLICA",IF(AE1093="SI",AD1093*1.19,""))), "")</f>
        <v>NO APLICA</v>
      </c>
      <c r="AG1093" s="6" t="s">
        <v>1874</v>
      </c>
      <c r="AH1093" s="38" t="s">
        <v>5289</v>
      </c>
      <c r="AI1093" s="22" t="s">
        <v>3652</v>
      </c>
      <c r="AJ1093" s="176"/>
    </row>
    <row r="1094" spans="1:36" ht="15.45" customHeight="1">
      <c r="A1094" s="170">
        <v>57340</v>
      </c>
      <c r="B1094" s="4" t="s">
        <v>349</v>
      </c>
      <c r="C1094" s="4" t="s">
        <v>350</v>
      </c>
      <c r="D1094" s="39" t="s">
        <v>4446</v>
      </c>
      <c r="E1094" s="6" t="s">
        <v>4447</v>
      </c>
      <c r="F1094" s="6" t="s">
        <v>4448</v>
      </c>
      <c r="G1094" s="6">
        <v>964455363</v>
      </c>
      <c r="H1094" s="62">
        <v>45642</v>
      </c>
      <c r="I1094" s="63">
        <v>0.42222222222222222</v>
      </c>
      <c r="J1094" s="6" t="s">
        <v>373</v>
      </c>
      <c r="K1094" s="39">
        <v>1</v>
      </c>
      <c r="L1094" s="6" t="s">
        <v>398</v>
      </c>
      <c r="M1094" s="6" t="s">
        <v>6</v>
      </c>
      <c r="N1094" s="6" t="b">
        <f t="shared" si="141"/>
        <v>0</v>
      </c>
      <c r="O1094" s="2" t="s">
        <v>5290</v>
      </c>
      <c r="P1094" s="2">
        <v>24803610</v>
      </c>
      <c r="Q1094" s="6" t="s">
        <v>6</v>
      </c>
      <c r="R1094" s="2" t="s">
        <v>5291</v>
      </c>
      <c r="S1094" s="16">
        <f t="shared" si="140"/>
        <v>25000</v>
      </c>
      <c r="T1094" s="6" t="s">
        <v>400</v>
      </c>
      <c r="U1094" s="2" t="s">
        <v>542</v>
      </c>
      <c r="V1094" s="2" t="s">
        <v>2965</v>
      </c>
      <c r="W1094" s="2"/>
      <c r="X1094" s="79"/>
      <c r="Y1094" s="39"/>
      <c r="Z1094" s="39"/>
      <c r="AA1094" s="39"/>
      <c r="AB1094" s="39"/>
      <c r="AC1094" s="6" t="str">
        <f t="shared" si="142"/>
        <v/>
      </c>
      <c r="AD1094" s="23" t="str">
        <f t="shared" si="143"/>
        <v/>
      </c>
      <c r="AE1094" s="23"/>
      <c r="AF1094" s="17" t="str">
        <f t="shared" si="144"/>
        <v/>
      </c>
      <c r="AG1094" s="6"/>
      <c r="AH1094" s="7"/>
      <c r="AI1094" s="22" t="s">
        <v>505</v>
      </c>
      <c r="AJ1094" s="176"/>
    </row>
    <row r="1095" spans="1:36" ht="15.45" customHeight="1">
      <c r="A1095" s="170">
        <v>57341</v>
      </c>
      <c r="B1095" s="4" t="s">
        <v>339</v>
      </c>
      <c r="C1095" s="4" t="s">
        <v>340</v>
      </c>
      <c r="D1095" s="39" t="s">
        <v>1031</v>
      </c>
      <c r="E1095" s="25" t="s">
        <v>1032</v>
      </c>
      <c r="F1095" s="24" t="s">
        <v>1033</v>
      </c>
      <c r="G1095" s="24">
        <v>943592739</v>
      </c>
      <c r="H1095" s="62">
        <v>45642</v>
      </c>
      <c r="I1095" s="63">
        <v>0.42430555555555555</v>
      </c>
      <c r="J1095" s="6" t="s">
        <v>373</v>
      </c>
      <c r="K1095" s="39">
        <v>1</v>
      </c>
      <c r="L1095" s="6" t="s">
        <v>398</v>
      </c>
      <c r="M1095" s="6" t="s">
        <v>6</v>
      </c>
      <c r="N1095" s="6" t="b">
        <f t="shared" si="141"/>
        <v>0</v>
      </c>
      <c r="O1095" s="2" t="s">
        <v>5292</v>
      </c>
      <c r="P1095" s="2">
        <v>3281787</v>
      </c>
      <c r="Q1095" s="6" t="s">
        <v>9</v>
      </c>
      <c r="R1095" s="2" t="s">
        <v>5293</v>
      </c>
      <c r="S1095" s="16">
        <f t="shared" si="140"/>
        <v>25000</v>
      </c>
      <c r="T1095" s="6" t="s">
        <v>400</v>
      </c>
      <c r="U1095" s="2" t="s">
        <v>542</v>
      </c>
      <c r="V1095" s="2" t="s">
        <v>3682</v>
      </c>
      <c r="W1095" s="2"/>
      <c r="X1095" s="79"/>
      <c r="Y1095" s="39"/>
      <c r="Z1095" s="39"/>
      <c r="AA1095" s="39"/>
      <c r="AB1095" s="39"/>
      <c r="AC1095" s="5" t="str">
        <f t="shared" si="142"/>
        <v/>
      </c>
      <c r="AD1095" s="17" t="str">
        <f t="shared" si="143"/>
        <v/>
      </c>
      <c r="AE1095" s="6"/>
      <c r="AF1095" s="17" t="str">
        <f t="shared" si="144"/>
        <v/>
      </c>
      <c r="AG1095" s="6"/>
      <c r="AH1095" s="7"/>
      <c r="AI1095" s="22" t="s">
        <v>2797</v>
      </c>
      <c r="AJ1095" s="176"/>
    </row>
    <row r="1096" spans="1:36" ht="15.45" customHeight="1">
      <c r="A1096" s="170">
        <v>57342</v>
      </c>
      <c r="B1096" s="8" t="s">
        <v>320</v>
      </c>
      <c r="C1096" s="5" t="s">
        <v>321</v>
      </c>
      <c r="D1096" s="24" t="s">
        <v>2811</v>
      </c>
      <c r="E1096" s="25" t="s">
        <v>709</v>
      </c>
      <c r="F1096" s="24" t="s">
        <v>710</v>
      </c>
      <c r="G1096" s="24">
        <v>987744411</v>
      </c>
      <c r="H1096" s="62">
        <v>45642</v>
      </c>
      <c r="I1096" s="63">
        <v>0.44374999999999998</v>
      </c>
      <c r="J1096" s="6" t="s">
        <v>373</v>
      </c>
      <c r="K1096" s="39">
        <v>1</v>
      </c>
      <c r="L1096" s="6" t="s">
        <v>398</v>
      </c>
      <c r="M1096" s="6" t="s">
        <v>6</v>
      </c>
      <c r="N1096" s="6" t="b">
        <f t="shared" si="141"/>
        <v>0</v>
      </c>
      <c r="O1096" s="2" t="s">
        <v>5294</v>
      </c>
      <c r="P1096" s="2">
        <v>1233433</v>
      </c>
      <c r="Q1096" s="6" t="s">
        <v>6</v>
      </c>
      <c r="R1096" s="2" t="s">
        <v>5295</v>
      </c>
      <c r="S1096" s="16">
        <f t="shared" si="140"/>
        <v>25000</v>
      </c>
      <c r="T1096" s="6" t="s">
        <v>400</v>
      </c>
      <c r="U1096" s="2" t="s">
        <v>542</v>
      </c>
      <c r="V1096" s="2" t="s">
        <v>3072</v>
      </c>
      <c r="W1096" s="2"/>
      <c r="X1096" s="79"/>
      <c r="Y1096" s="39"/>
      <c r="Z1096" s="39"/>
      <c r="AA1096" s="39"/>
      <c r="AB1096" s="39"/>
      <c r="AC1096" s="5" t="str">
        <f t="shared" si="142"/>
        <v/>
      </c>
      <c r="AD1096" s="17" t="str">
        <f t="shared" si="143"/>
        <v/>
      </c>
      <c r="AE1096" s="6"/>
      <c r="AF1096" s="17" t="str">
        <f t="shared" si="144"/>
        <v/>
      </c>
      <c r="AG1096" s="6"/>
      <c r="AH1096" s="7"/>
      <c r="AI1096" s="22" t="s">
        <v>558</v>
      </c>
      <c r="AJ1096" s="176"/>
    </row>
    <row r="1097" spans="1:36" ht="15.45" customHeight="1">
      <c r="A1097" s="170">
        <v>57343</v>
      </c>
      <c r="B1097" s="4" t="s">
        <v>103</v>
      </c>
      <c r="C1097" s="4" t="s">
        <v>104</v>
      </c>
      <c r="D1097" s="7" t="s">
        <v>5296</v>
      </c>
      <c r="E1097" s="2" t="s">
        <v>1355</v>
      </c>
      <c r="F1097" s="2" t="s">
        <v>5297</v>
      </c>
      <c r="G1097" s="2" t="s">
        <v>1355</v>
      </c>
      <c r="H1097" s="62">
        <v>45642</v>
      </c>
      <c r="I1097" s="63">
        <v>0.47499999999999998</v>
      </c>
      <c r="J1097" s="6" t="s">
        <v>373</v>
      </c>
      <c r="K1097" s="39">
        <v>1</v>
      </c>
      <c r="L1097" s="6" t="s">
        <v>398</v>
      </c>
      <c r="M1097" s="6" t="s">
        <v>6</v>
      </c>
      <c r="N1097" s="6" t="b">
        <f t="shared" si="141"/>
        <v>0</v>
      </c>
      <c r="O1097" s="131" t="s">
        <v>5298</v>
      </c>
      <c r="P1097" s="2">
        <v>24803459</v>
      </c>
      <c r="Q1097" s="6" t="s">
        <v>6</v>
      </c>
      <c r="R1097" s="2" t="s">
        <v>5299</v>
      </c>
      <c r="S1097" s="16">
        <f t="shared" si="140"/>
        <v>25000</v>
      </c>
      <c r="T1097" s="6" t="s">
        <v>400</v>
      </c>
      <c r="U1097" s="2" t="s">
        <v>822</v>
      </c>
      <c r="V1097" s="2" t="s">
        <v>490</v>
      </c>
      <c r="W1097" s="62">
        <v>45642</v>
      </c>
      <c r="X1097" s="79">
        <v>0.63541666666666663</v>
      </c>
      <c r="Y1097" s="39" t="s">
        <v>3734</v>
      </c>
      <c r="Z1097" s="39" t="s">
        <v>317</v>
      </c>
      <c r="AA1097" s="39" t="s">
        <v>5300</v>
      </c>
      <c r="AB1097" s="39">
        <v>974599785</v>
      </c>
      <c r="AC1097" s="5">
        <f t="shared" si="142"/>
        <v>1</v>
      </c>
      <c r="AD1097" s="17">
        <f t="shared" si="143"/>
        <v>25000</v>
      </c>
      <c r="AE1097" s="6" t="s">
        <v>6</v>
      </c>
      <c r="AF1097" s="17" t="str">
        <f t="shared" si="144"/>
        <v>NO APLICA</v>
      </c>
      <c r="AG1097" s="6" t="s">
        <v>400</v>
      </c>
      <c r="AH1097" s="75" t="s">
        <v>5163</v>
      </c>
      <c r="AI1097" s="22" t="s">
        <v>3737</v>
      </c>
      <c r="AJ1097" s="176"/>
    </row>
    <row r="1098" spans="1:36" ht="15.45" customHeight="1">
      <c r="A1098" s="170">
        <v>57344</v>
      </c>
      <c r="B1098" s="4" t="s">
        <v>353</v>
      </c>
      <c r="C1098" s="4" t="s">
        <v>354</v>
      </c>
      <c r="D1098" s="7" t="s">
        <v>2105</v>
      </c>
      <c r="E1098" s="2" t="s">
        <v>2106</v>
      </c>
      <c r="F1098" s="2" t="s">
        <v>2107</v>
      </c>
      <c r="G1098" s="2">
        <v>975918406</v>
      </c>
      <c r="H1098" s="62">
        <v>45642</v>
      </c>
      <c r="I1098" s="2">
        <v>11.46</v>
      </c>
      <c r="J1098" s="6" t="s">
        <v>373</v>
      </c>
      <c r="K1098" s="39">
        <v>1</v>
      </c>
      <c r="L1098" s="6" t="s">
        <v>398</v>
      </c>
      <c r="M1098" s="6" t="s">
        <v>6</v>
      </c>
      <c r="N1098" s="6" t="b">
        <f t="shared" si="141"/>
        <v>0</v>
      </c>
      <c r="O1098" s="2" t="s">
        <v>5301</v>
      </c>
      <c r="P1098" s="2">
        <v>1233444</v>
      </c>
      <c r="Q1098" s="6" t="s">
        <v>6</v>
      </c>
      <c r="R1098" s="2" t="s">
        <v>5302</v>
      </c>
      <c r="S1098" s="16">
        <f t="shared" si="140"/>
        <v>25000</v>
      </c>
      <c r="T1098" s="6" t="s">
        <v>400</v>
      </c>
      <c r="U1098" s="2" t="s">
        <v>1108</v>
      </c>
      <c r="V1098" s="2" t="s">
        <v>3176</v>
      </c>
      <c r="W1098" s="62">
        <v>45642</v>
      </c>
      <c r="X1098" s="79">
        <v>0.60833333333333328</v>
      </c>
      <c r="Y1098" s="39" t="s">
        <v>1042</v>
      </c>
      <c r="Z1098" s="39" t="s">
        <v>3585</v>
      </c>
      <c r="AA1098" s="39" t="s">
        <v>3586</v>
      </c>
      <c r="AB1098" s="39">
        <v>994463922</v>
      </c>
      <c r="AC1098" s="5">
        <f t="shared" si="142"/>
        <v>1</v>
      </c>
      <c r="AD1098" s="17">
        <f t="shared" si="143"/>
        <v>25000</v>
      </c>
      <c r="AE1098" s="6" t="s">
        <v>6</v>
      </c>
      <c r="AF1098" s="17" t="str">
        <f t="shared" si="144"/>
        <v>NO APLICA</v>
      </c>
      <c r="AG1098" s="2" t="s">
        <v>400</v>
      </c>
      <c r="AH1098" s="7"/>
      <c r="AI1098" s="22" t="s">
        <v>2894</v>
      </c>
      <c r="AJ1098" s="176"/>
    </row>
    <row r="1099" spans="1:36" ht="15.45" customHeight="1">
      <c r="A1099" s="170">
        <v>57345</v>
      </c>
      <c r="B1099" s="4" t="s">
        <v>353</v>
      </c>
      <c r="C1099" s="4" t="s">
        <v>354</v>
      </c>
      <c r="D1099" s="7" t="s">
        <v>5243</v>
      </c>
      <c r="E1099" s="2" t="s">
        <v>5244</v>
      </c>
      <c r="F1099" s="2" t="s">
        <v>5245</v>
      </c>
      <c r="G1099" s="2">
        <v>935839483</v>
      </c>
      <c r="H1099" s="62">
        <v>45642</v>
      </c>
      <c r="I1099" s="63">
        <v>0.49305555555555558</v>
      </c>
      <c r="J1099" s="6" t="s">
        <v>373</v>
      </c>
      <c r="K1099" s="39">
        <v>1</v>
      </c>
      <c r="L1099" s="6" t="s">
        <v>398</v>
      </c>
      <c r="M1099" s="6" t="s">
        <v>6</v>
      </c>
      <c r="N1099" s="6" t="b">
        <f t="shared" si="141"/>
        <v>0</v>
      </c>
      <c r="O1099" s="2" t="s">
        <v>5303</v>
      </c>
      <c r="P1099" s="2">
        <v>1233453</v>
      </c>
      <c r="Q1099" s="6" t="s">
        <v>6</v>
      </c>
      <c r="R1099" s="2" t="s">
        <v>5304</v>
      </c>
      <c r="S1099" s="16">
        <f t="shared" si="140"/>
        <v>25000</v>
      </c>
      <c r="T1099" s="6" t="s">
        <v>400</v>
      </c>
      <c r="U1099" s="2" t="s">
        <v>542</v>
      </c>
      <c r="V1099" s="2" t="s">
        <v>2881</v>
      </c>
      <c r="W1099" s="2"/>
      <c r="X1099" s="79"/>
      <c r="Y1099" s="39"/>
      <c r="Z1099" s="39"/>
      <c r="AA1099" s="39"/>
      <c r="AB1099" s="39"/>
      <c r="AC1099" s="5" t="str">
        <f t="shared" si="142"/>
        <v/>
      </c>
      <c r="AD1099" s="17" t="str">
        <f t="shared" si="143"/>
        <v/>
      </c>
      <c r="AE1099" s="6"/>
      <c r="AF1099" s="17" t="str">
        <f t="shared" si="144"/>
        <v/>
      </c>
      <c r="AG1099" s="2"/>
      <c r="AH1099" s="7"/>
      <c r="AI1099" s="22" t="s">
        <v>2894</v>
      </c>
      <c r="AJ1099" s="176"/>
    </row>
    <row r="1100" spans="1:36" ht="15.45" customHeight="1">
      <c r="A1100" s="170">
        <v>57346</v>
      </c>
      <c r="B1100" s="7" t="s">
        <v>353</v>
      </c>
      <c r="C1100" s="4" t="s">
        <v>354</v>
      </c>
      <c r="D1100" s="24" t="s">
        <v>2818</v>
      </c>
      <c r="E1100" s="6" t="s">
        <v>2819</v>
      </c>
      <c r="F1100" s="6" t="s">
        <v>2820</v>
      </c>
      <c r="G1100" s="6">
        <v>956422961</v>
      </c>
      <c r="H1100" s="62">
        <v>45642</v>
      </c>
      <c r="I1100" s="63">
        <v>0.49652777777777779</v>
      </c>
      <c r="J1100" s="6" t="s">
        <v>373</v>
      </c>
      <c r="K1100" s="39">
        <v>1</v>
      </c>
      <c r="L1100" s="6" t="s">
        <v>398</v>
      </c>
      <c r="M1100" s="6" t="s">
        <v>6</v>
      </c>
      <c r="N1100" s="6" t="b">
        <f t="shared" si="141"/>
        <v>0</v>
      </c>
      <c r="O1100" s="2" t="s">
        <v>5305</v>
      </c>
      <c r="P1100" s="2">
        <v>1233481</v>
      </c>
      <c r="Q1100" s="6" t="s">
        <v>6</v>
      </c>
      <c r="R1100" s="2" t="s">
        <v>5306</v>
      </c>
      <c r="S1100" s="16">
        <f t="shared" si="140"/>
        <v>25000</v>
      </c>
      <c r="T1100" s="6" t="s">
        <v>400</v>
      </c>
      <c r="U1100" s="2" t="s">
        <v>1108</v>
      </c>
      <c r="V1100" s="2" t="s">
        <v>2874</v>
      </c>
      <c r="W1100" s="62">
        <v>45642</v>
      </c>
      <c r="X1100" s="79">
        <v>0.57222222222222219</v>
      </c>
      <c r="Y1100" s="39" t="s">
        <v>3246</v>
      </c>
      <c r="Z1100" s="39" t="s">
        <v>5307</v>
      </c>
      <c r="AA1100" s="39" t="s">
        <v>3247</v>
      </c>
      <c r="AB1100" s="39">
        <v>921759764</v>
      </c>
      <c r="AC1100" s="5">
        <f t="shared" si="142"/>
        <v>1</v>
      </c>
      <c r="AD1100" s="17">
        <f t="shared" si="143"/>
        <v>25000</v>
      </c>
      <c r="AE1100" s="6" t="s">
        <v>6</v>
      </c>
      <c r="AF1100" s="17" t="str">
        <f t="shared" si="144"/>
        <v>NO APLICA</v>
      </c>
      <c r="AG1100" s="2" t="s">
        <v>400</v>
      </c>
      <c r="AH1100" s="7"/>
      <c r="AI1100" s="22" t="s">
        <v>2894</v>
      </c>
      <c r="AJ1100" s="176"/>
    </row>
    <row r="1101" spans="1:36" ht="15.45" customHeight="1">
      <c r="A1101" s="170">
        <v>57347</v>
      </c>
      <c r="B1101" s="4" t="s">
        <v>339</v>
      </c>
      <c r="C1101" s="4" t="s">
        <v>340</v>
      </c>
      <c r="D1101" s="39" t="s">
        <v>1042</v>
      </c>
      <c r="E1101" s="39" t="s">
        <v>1043</v>
      </c>
      <c r="F1101" s="39" t="s">
        <v>1044</v>
      </c>
      <c r="G1101" s="39">
        <v>933294463</v>
      </c>
      <c r="H1101" s="62">
        <v>45642</v>
      </c>
      <c r="I1101" s="63">
        <v>0.50069444444444444</v>
      </c>
      <c r="J1101" s="6" t="s">
        <v>373</v>
      </c>
      <c r="K1101" s="39">
        <v>1</v>
      </c>
      <c r="L1101" s="6" t="s">
        <v>398</v>
      </c>
      <c r="M1101" s="6" t="s">
        <v>6</v>
      </c>
      <c r="N1101" s="6" t="b">
        <f t="shared" si="141"/>
        <v>0</v>
      </c>
      <c r="O1101" s="2" t="s">
        <v>5308</v>
      </c>
      <c r="P1101" s="2">
        <v>3281960</v>
      </c>
      <c r="Q1101" s="6" t="s">
        <v>9</v>
      </c>
      <c r="R1101" s="2" t="s">
        <v>5309</v>
      </c>
      <c r="S1101" s="16">
        <f t="shared" si="140"/>
        <v>25000</v>
      </c>
      <c r="T1101" s="6" t="s">
        <v>400</v>
      </c>
      <c r="U1101" s="2" t="s">
        <v>542</v>
      </c>
      <c r="V1101" s="2" t="s">
        <v>504</v>
      </c>
      <c r="W1101" s="2"/>
      <c r="X1101" s="79"/>
      <c r="Y1101" s="39"/>
      <c r="Z1101" s="39"/>
      <c r="AA1101" s="39"/>
      <c r="AB1101" s="39"/>
      <c r="AC1101" s="5" t="str">
        <f t="shared" si="142"/>
        <v/>
      </c>
      <c r="AD1101" s="17" t="str">
        <f t="shared" si="143"/>
        <v/>
      </c>
      <c r="AE1101" s="6"/>
      <c r="AF1101" s="17" t="str">
        <f t="shared" si="144"/>
        <v/>
      </c>
      <c r="AG1101" s="2"/>
      <c r="AH1101" s="7"/>
      <c r="AI1101" s="22" t="s">
        <v>2797</v>
      </c>
      <c r="AJ1101" s="176"/>
    </row>
    <row r="1102" spans="1:36" ht="15.45" customHeight="1">
      <c r="A1102" s="170">
        <v>57348</v>
      </c>
      <c r="B1102" s="8" t="s">
        <v>320</v>
      </c>
      <c r="C1102" s="5" t="s">
        <v>321</v>
      </c>
      <c r="D1102" s="39" t="s">
        <v>3150</v>
      </c>
      <c r="E1102" s="6" t="s">
        <v>2209</v>
      </c>
      <c r="F1102" s="6" t="s">
        <v>2210</v>
      </c>
      <c r="G1102" s="6">
        <v>999447137</v>
      </c>
      <c r="H1102" s="62">
        <v>45642</v>
      </c>
      <c r="I1102" s="63">
        <v>0.50277777777777777</v>
      </c>
      <c r="J1102" s="6" t="s">
        <v>373</v>
      </c>
      <c r="K1102" s="39">
        <v>1</v>
      </c>
      <c r="L1102" s="6" t="s">
        <v>398</v>
      </c>
      <c r="M1102" s="6" t="s">
        <v>6</v>
      </c>
      <c r="N1102" s="6" t="b">
        <f t="shared" si="141"/>
        <v>0</v>
      </c>
      <c r="O1102" s="2" t="s">
        <v>5310</v>
      </c>
      <c r="P1102" s="2">
        <v>100819517</v>
      </c>
      <c r="Q1102" s="6" t="s">
        <v>6</v>
      </c>
      <c r="R1102" s="2" t="s">
        <v>5311</v>
      </c>
      <c r="S1102" s="16">
        <f t="shared" si="140"/>
        <v>25000</v>
      </c>
      <c r="T1102" s="6" t="s">
        <v>400</v>
      </c>
      <c r="U1102" s="2" t="s">
        <v>542</v>
      </c>
      <c r="V1102" s="2" t="s">
        <v>2971</v>
      </c>
      <c r="W1102" s="2"/>
      <c r="X1102" s="79"/>
      <c r="Y1102" s="39"/>
      <c r="Z1102" s="39"/>
      <c r="AA1102" s="39"/>
      <c r="AB1102" s="39"/>
      <c r="AC1102" s="5" t="str">
        <f t="shared" si="142"/>
        <v/>
      </c>
      <c r="AD1102" s="17" t="str">
        <f t="shared" si="143"/>
        <v/>
      </c>
      <c r="AE1102" s="6"/>
      <c r="AF1102" s="17" t="str">
        <f t="shared" si="144"/>
        <v/>
      </c>
      <c r="AG1102" s="2"/>
      <c r="AH1102" s="7"/>
      <c r="AI1102" s="22" t="s">
        <v>558</v>
      </c>
      <c r="AJ1102" s="176"/>
    </row>
    <row r="1103" spans="1:36" ht="15.45" customHeight="1">
      <c r="A1103" s="170">
        <v>57349</v>
      </c>
      <c r="B1103" s="8" t="s">
        <v>320</v>
      </c>
      <c r="C1103" s="5" t="s">
        <v>321</v>
      </c>
      <c r="D1103" s="39" t="s">
        <v>2584</v>
      </c>
      <c r="E1103" s="6" t="s">
        <v>2585</v>
      </c>
      <c r="F1103" s="6" t="s">
        <v>1209</v>
      </c>
      <c r="G1103" s="6">
        <v>944259293</v>
      </c>
      <c r="H1103" s="62">
        <v>45642</v>
      </c>
      <c r="I1103" s="63">
        <v>0.51666666666666672</v>
      </c>
      <c r="J1103" s="6" t="s">
        <v>373</v>
      </c>
      <c r="K1103" s="39">
        <v>1</v>
      </c>
      <c r="L1103" s="6" t="s">
        <v>398</v>
      </c>
      <c r="M1103" s="6" t="s">
        <v>6</v>
      </c>
      <c r="N1103" s="6" t="b">
        <f t="shared" si="141"/>
        <v>0</v>
      </c>
      <c r="O1103" s="2" t="s">
        <v>5312</v>
      </c>
      <c r="P1103" s="2">
        <v>21097429</v>
      </c>
      <c r="Q1103" s="6" t="s">
        <v>6</v>
      </c>
      <c r="R1103" s="2" t="s">
        <v>5313</v>
      </c>
      <c r="S1103" s="16">
        <f t="shared" si="140"/>
        <v>25000</v>
      </c>
      <c r="T1103" s="6" t="s">
        <v>400</v>
      </c>
      <c r="U1103" s="2" t="s">
        <v>547</v>
      </c>
      <c r="V1103" s="2" t="s">
        <v>3068</v>
      </c>
      <c r="W1103" s="2"/>
      <c r="X1103" s="79"/>
      <c r="Y1103" s="39"/>
      <c r="Z1103" s="39"/>
      <c r="AA1103" s="39"/>
      <c r="AB1103" s="39"/>
      <c r="AC1103" s="5" t="str">
        <f t="shared" si="142"/>
        <v/>
      </c>
      <c r="AD1103" s="17" t="str">
        <f t="shared" si="143"/>
        <v/>
      </c>
      <c r="AE1103" s="6"/>
      <c r="AF1103" s="17" t="str">
        <f t="shared" si="144"/>
        <v/>
      </c>
      <c r="AG1103" s="2"/>
      <c r="AH1103" s="7"/>
      <c r="AI1103" s="22" t="s">
        <v>558</v>
      </c>
      <c r="AJ1103" s="176"/>
    </row>
    <row r="1104" spans="1:36" ht="15.45" customHeight="1">
      <c r="A1104" s="170">
        <v>57350</v>
      </c>
      <c r="B1104" s="8" t="s">
        <v>320</v>
      </c>
      <c r="C1104" s="5" t="s">
        <v>321</v>
      </c>
      <c r="D1104" s="27" t="s">
        <v>616</v>
      </c>
      <c r="E1104" s="28" t="s">
        <v>617</v>
      </c>
      <c r="F1104" s="27" t="s">
        <v>618</v>
      </c>
      <c r="G1104" s="27">
        <v>951155582</v>
      </c>
      <c r="H1104" s="62">
        <v>45642</v>
      </c>
      <c r="I1104" s="63">
        <v>0.5229166666666667</v>
      </c>
      <c r="J1104" s="6" t="s">
        <v>373</v>
      </c>
      <c r="K1104" s="39">
        <v>1</v>
      </c>
      <c r="L1104" s="6" t="s">
        <v>398</v>
      </c>
      <c r="M1104" s="6" t="s">
        <v>6</v>
      </c>
      <c r="N1104" s="6" t="b">
        <f t="shared" si="141"/>
        <v>0</v>
      </c>
      <c r="O1104" s="2" t="s">
        <v>5314</v>
      </c>
      <c r="P1104" s="2">
        <v>21097432</v>
      </c>
      <c r="Q1104" s="6" t="s">
        <v>6</v>
      </c>
      <c r="R1104" s="2" t="s">
        <v>5315</v>
      </c>
      <c r="S1104" s="16">
        <f t="shared" si="140"/>
        <v>25000</v>
      </c>
      <c r="T1104" s="6" t="s">
        <v>400</v>
      </c>
      <c r="U1104" s="2" t="s">
        <v>547</v>
      </c>
      <c r="V1104" s="2" t="s">
        <v>3049</v>
      </c>
      <c r="W1104" s="2"/>
      <c r="X1104" s="79"/>
      <c r="Y1104" s="39"/>
      <c r="Z1104" s="39"/>
      <c r="AA1104" s="39"/>
      <c r="AB1104" s="39"/>
      <c r="AC1104" s="5" t="str">
        <f t="shared" si="142"/>
        <v/>
      </c>
      <c r="AD1104" s="17" t="str">
        <f t="shared" si="143"/>
        <v/>
      </c>
      <c r="AE1104" s="6"/>
      <c r="AF1104" s="17" t="str">
        <f t="shared" si="144"/>
        <v/>
      </c>
      <c r="AG1104" s="2"/>
      <c r="AH1104" s="7"/>
      <c r="AI1104" s="22" t="s">
        <v>558</v>
      </c>
      <c r="AJ1104" s="176"/>
    </row>
    <row r="1105" spans="1:36" ht="15.45" customHeight="1">
      <c r="A1105" s="170">
        <v>57351</v>
      </c>
      <c r="B1105" s="8" t="s">
        <v>320</v>
      </c>
      <c r="C1105" s="5" t="s">
        <v>321</v>
      </c>
      <c r="D1105" s="46" t="s">
        <v>708</v>
      </c>
      <c r="E1105" s="28" t="s">
        <v>709</v>
      </c>
      <c r="F1105" s="27" t="s">
        <v>710</v>
      </c>
      <c r="G1105" s="27">
        <v>987744411</v>
      </c>
      <c r="H1105" s="62">
        <v>45642</v>
      </c>
      <c r="I1105" s="63">
        <v>0.52847222222222223</v>
      </c>
      <c r="J1105" s="6" t="s">
        <v>373</v>
      </c>
      <c r="K1105" s="39">
        <v>1</v>
      </c>
      <c r="L1105" s="6" t="s">
        <v>398</v>
      </c>
      <c r="M1105" s="6" t="s">
        <v>6</v>
      </c>
      <c r="N1105" s="6" t="b">
        <f t="shared" si="141"/>
        <v>0</v>
      </c>
      <c r="O1105" s="2" t="s">
        <v>5316</v>
      </c>
      <c r="P1105" s="2">
        <v>309633</v>
      </c>
      <c r="Q1105" s="6" t="s">
        <v>6</v>
      </c>
      <c r="R1105" s="2" t="s">
        <v>5317</v>
      </c>
      <c r="S1105" s="16">
        <f t="shared" si="140"/>
        <v>25000</v>
      </c>
      <c r="T1105" s="6" t="s">
        <v>400</v>
      </c>
      <c r="U1105" s="2" t="s">
        <v>732</v>
      </c>
      <c r="V1105" s="2" t="s">
        <v>2977</v>
      </c>
      <c r="W1105" s="62">
        <v>45643</v>
      </c>
      <c r="X1105" s="79">
        <v>0.61458333333333337</v>
      </c>
      <c r="Y1105" s="6" t="s">
        <v>3170</v>
      </c>
      <c r="Z1105" s="6" t="s">
        <v>721</v>
      </c>
      <c r="AA1105" s="6" t="s">
        <v>722</v>
      </c>
      <c r="AB1105" s="6">
        <v>99717759</v>
      </c>
      <c r="AC1105" s="5">
        <f t="shared" si="142"/>
        <v>2</v>
      </c>
      <c r="AD1105" s="17">
        <f t="shared" si="143"/>
        <v>25000</v>
      </c>
      <c r="AE1105" s="6" t="s">
        <v>6</v>
      </c>
      <c r="AF1105" s="17" t="str">
        <f t="shared" si="144"/>
        <v>NO APLICA</v>
      </c>
      <c r="AG1105" s="2" t="s">
        <v>400</v>
      </c>
      <c r="AH1105" s="7"/>
      <c r="AI1105" s="22" t="s">
        <v>558</v>
      </c>
      <c r="AJ1105" s="176"/>
    </row>
    <row r="1106" spans="1:36" ht="15.45" customHeight="1">
      <c r="A1106" s="170">
        <v>57352</v>
      </c>
      <c r="B1106" s="7" t="s">
        <v>365</v>
      </c>
      <c r="C1106" s="4" t="s">
        <v>366</v>
      </c>
      <c r="D1106" s="7" t="s">
        <v>5318</v>
      </c>
      <c r="E1106" s="2" t="s">
        <v>5319</v>
      </c>
      <c r="F1106" s="2" t="s">
        <v>5320</v>
      </c>
      <c r="G1106" s="2">
        <v>996432923</v>
      </c>
      <c r="H1106" s="62">
        <v>45642</v>
      </c>
      <c r="I1106" s="63">
        <v>0.53402777777777777</v>
      </c>
      <c r="J1106" s="6" t="s">
        <v>373</v>
      </c>
      <c r="K1106" s="39">
        <v>1</v>
      </c>
      <c r="L1106" s="6" t="s">
        <v>398</v>
      </c>
      <c r="M1106" s="6" t="s">
        <v>6</v>
      </c>
      <c r="N1106" s="6" t="b">
        <f t="shared" si="141"/>
        <v>0</v>
      </c>
      <c r="O1106" s="100" t="s">
        <v>5321</v>
      </c>
      <c r="P1106" s="2">
        <v>32082091</v>
      </c>
      <c r="Q1106" s="6" t="s">
        <v>6</v>
      </c>
      <c r="R1106" s="2" t="s">
        <v>5322</v>
      </c>
      <c r="S1106" s="16">
        <f t="shared" si="140"/>
        <v>25000</v>
      </c>
      <c r="T1106" s="6" t="s">
        <v>400</v>
      </c>
      <c r="U1106" s="2" t="s">
        <v>547</v>
      </c>
      <c r="V1106" s="2" t="s">
        <v>2950</v>
      </c>
      <c r="W1106" s="2"/>
      <c r="X1106" s="79"/>
      <c r="Y1106" s="39"/>
      <c r="Z1106" s="39"/>
      <c r="AA1106" s="39"/>
      <c r="AB1106" s="39"/>
      <c r="AC1106" s="5" t="str">
        <f t="shared" si="142"/>
        <v/>
      </c>
      <c r="AD1106" s="17" t="str">
        <f t="shared" si="143"/>
        <v/>
      </c>
      <c r="AE1106" s="6"/>
      <c r="AF1106" s="17" t="str">
        <f t="shared" si="144"/>
        <v/>
      </c>
      <c r="AG1106" s="2"/>
      <c r="AH1106" s="7"/>
      <c r="AI1106" s="22" t="s">
        <v>5323</v>
      </c>
      <c r="AJ1106" s="176"/>
    </row>
    <row r="1107" spans="1:36" s="215" customFormat="1" ht="15.45" customHeight="1">
      <c r="A1107" s="170">
        <v>57353</v>
      </c>
      <c r="B1107" s="71" t="s">
        <v>365</v>
      </c>
      <c r="C1107" s="34" t="s">
        <v>366</v>
      </c>
      <c r="D1107" s="71" t="s">
        <v>1840</v>
      </c>
      <c r="E1107" s="100">
        <v>15265026</v>
      </c>
      <c r="F1107" s="100" t="s">
        <v>1841</v>
      </c>
      <c r="G1107" s="100">
        <v>93143989</v>
      </c>
      <c r="H1107" s="139">
        <v>45642</v>
      </c>
      <c r="I1107" s="140">
        <v>0.5444444444444444</v>
      </c>
      <c r="J1107" s="6" t="s">
        <v>373</v>
      </c>
      <c r="K1107" s="39">
        <v>1</v>
      </c>
      <c r="L1107" s="6" t="s">
        <v>398</v>
      </c>
      <c r="M1107" s="6" t="s">
        <v>6</v>
      </c>
      <c r="N1107" s="6" t="b">
        <f t="shared" si="141"/>
        <v>0</v>
      </c>
      <c r="O1107" s="100" t="s">
        <v>5324</v>
      </c>
      <c r="P1107" s="100">
        <v>3282158</v>
      </c>
      <c r="Q1107" s="6" t="s">
        <v>6</v>
      </c>
      <c r="R1107" s="100" t="s">
        <v>5325</v>
      </c>
      <c r="S1107" s="16">
        <f t="shared" si="140"/>
        <v>25000</v>
      </c>
      <c r="T1107" s="6" t="s">
        <v>400</v>
      </c>
      <c r="U1107" s="100" t="s">
        <v>732</v>
      </c>
      <c r="V1107" s="100" t="s">
        <v>3817</v>
      </c>
      <c r="W1107" s="139">
        <v>45642</v>
      </c>
      <c r="X1107" s="141">
        <v>0.80902777777777779</v>
      </c>
      <c r="Y1107" s="39" t="s">
        <v>5326</v>
      </c>
      <c r="Z1107" s="39" t="s">
        <v>5327</v>
      </c>
      <c r="AA1107" s="39" t="s">
        <v>5328</v>
      </c>
      <c r="AB1107" s="39">
        <v>986333378</v>
      </c>
      <c r="AC1107" s="6">
        <f t="shared" si="142"/>
        <v>1</v>
      </c>
      <c r="AD1107" s="17">
        <f t="shared" si="143"/>
        <v>25000</v>
      </c>
      <c r="AE1107" s="6" t="s">
        <v>6</v>
      </c>
      <c r="AF1107" s="17" t="str">
        <f t="shared" si="144"/>
        <v>NO APLICA</v>
      </c>
      <c r="AG1107" s="100" t="s">
        <v>400</v>
      </c>
      <c r="AH1107" s="145" t="s">
        <v>5163</v>
      </c>
      <c r="AI1107" s="22" t="s">
        <v>5323</v>
      </c>
      <c r="AJ1107" s="178"/>
    </row>
    <row r="1108" spans="1:36" ht="15.45" customHeight="1">
      <c r="A1108" s="170">
        <v>57354</v>
      </c>
      <c r="B1108" s="7" t="s">
        <v>325</v>
      </c>
      <c r="C1108" s="4" t="s">
        <v>326</v>
      </c>
      <c r="D1108" s="7" t="s">
        <v>5329</v>
      </c>
      <c r="E1108" s="2" t="s">
        <v>5330</v>
      </c>
      <c r="F1108" s="2" t="s">
        <v>5331</v>
      </c>
      <c r="G1108" s="2">
        <v>993246637</v>
      </c>
      <c r="H1108" s="62">
        <v>45642</v>
      </c>
      <c r="I1108" s="63">
        <v>0.55138888888888893</v>
      </c>
      <c r="J1108" s="6" t="s">
        <v>373</v>
      </c>
      <c r="K1108" s="39">
        <v>1</v>
      </c>
      <c r="L1108" s="6" t="s">
        <v>398</v>
      </c>
      <c r="M1108" s="6" t="s">
        <v>6</v>
      </c>
      <c r="N1108" s="6" t="b">
        <f t="shared" si="141"/>
        <v>0</v>
      </c>
      <c r="O1108" s="2" t="s">
        <v>5332</v>
      </c>
      <c r="P1108" s="2">
        <v>100819638</v>
      </c>
      <c r="Q1108" s="2" t="s">
        <v>6</v>
      </c>
      <c r="R1108" s="2" t="s">
        <v>5333</v>
      </c>
      <c r="S1108" s="16">
        <f t="shared" si="140"/>
        <v>25000</v>
      </c>
      <c r="T1108" s="6" t="s">
        <v>400</v>
      </c>
      <c r="U1108" s="2" t="s">
        <v>547</v>
      </c>
      <c r="V1108" s="2" t="s">
        <v>3283</v>
      </c>
      <c r="W1108" s="2"/>
      <c r="X1108" s="79"/>
      <c r="Y1108" s="39"/>
      <c r="Z1108" s="39"/>
      <c r="AA1108" s="39"/>
      <c r="AB1108" s="39"/>
      <c r="AC1108" s="5" t="str">
        <f t="shared" si="142"/>
        <v/>
      </c>
      <c r="AD1108" s="17" t="str">
        <f t="shared" si="143"/>
        <v/>
      </c>
      <c r="AE1108" s="6"/>
      <c r="AF1108" s="17" t="str">
        <f t="shared" si="144"/>
        <v/>
      </c>
      <c r="AG1108" s="2"/>
      <c r="AH1108" s="7"/>
      <c r="AI1108" s="72" t="s">
        <v>4979</v>
      </c>
      <c r="AJ1108" s="176"/>
    </row>
    <row r="1109" spans="1:36" ht="15.45" customHeight="1">
      <c r="A1109" s="170">
        <v>57355</v>
      </c>
      <c r="B1109" s="8" t="s">
        <v>320</v>
      </c>
      <c r="C1109" s="5" t="s">
        <v>321</v>
      </c>
      <c r="D1109" s="27" t="s">
        <v>616</v>
      </c>
      <c r="E1109" s="28" t="s">
        <v>617</v>
      </c>
      <c r="F1109" s="27" t="s">
        <v>618</v>
      </c>
      <c r="G1109" s="27">
        <v>951155582</v>
      </c>
      <c r="H1109" s="62">
        <v>45642</v>
      </c>
      <c r="I1109" s="63">
        <v>0.55486111111111114</v>
      </c>
      <c r="J1109" s="6" t="s">
        <v>373</v>
      </c>
      <c r="K1109" s="39">
        <v>1</v>
      </c>
      <c r="L1109" s="6" t="s">
        <v>398</v>
      </c>
      <c r="M1109" s="6" t="s">
        <v>6</v>
      </c>
      <c r="N1109" s="6" t="b">
        <f t="shared" si="141"/>
        <v>0</v>
      </c>
      <c r="O1109" s="2" t="s">
        <v>5334</v>
      </c>
      <c r="P1109" s="2">
        <v>309649</v>
      </c>
      <c r="Q1109" s="2" t="s">
        <v>6</v>
      </c>
      <c r="R1109" s="2" t="s">
        <v>5335</v>
      </c>
      <c r="S1109" s="16">
        <f t="shared" si="140"/>
        <v>25000</v>
      </c>
      <c r="T1109" s="6" t="s">
        <v>400</v>
      </c>
      <c r="U1109" s="2" t="s">
        <v>732</v>
      </c>
      <c r="V1109" s="2" t="s">
        <v>3435</v>
      </c>
      <c r="W1109" s="62">
        <v>45643</v>
      </c>
      <c r="X1109" s="79">
        <v>0.61875000000000002</v>
      </c>
      <c r="Y1109" s="2" t="s">
        <v>682</v>
      </c>
      <c r="Z1109" s="2" t="s">
        <v>4171</v>
      </c>
      <c r="AA1109" s="2" t="s">
        <v>1484</v>
      </c>
      <c r="AB1109" s="2">
        <v>987204298</v>
      </c>
      <c r="AC1109" s="5">
        <f t="shared" si="142"/>
        <v>2</v>
      </c>
      <c r="AD1109" s="17">
        <f t="shared" si="143"/>
        <v>25000</v>
      </c>
      <c r="AE1109" s="6" t="s">
        <v>6</v>
      </c>
      <c r="AF1109" s="17" t="str">
        <f t="shared" si="144"/>
        <v>NO APLICA</v>
      </c>
      <c r="AG1109" s="2" t="s">
        <v>400</v>
      </c>
      <c r="AH1109" s="7"/>
      <c r="AI1109" s="22" t="s">
        <v>558</v>
      </c>
      <c r="AJ1109" s="176"/>
    </row>
    <row r="1110" spans="1:36" ht="15.45" customHeight="1">
      <c r="A1110" s="170">
        <v>57356</v>
      </c>
      <c r="B1110" s="4" t="s">
        <v>353</v>
      </c>
      <c r="C1110" s="4" t="s">
        <v>354</v>
      </c>
      <c r="D1110" s="7" t="s">
        <v>5243</v>
      </c>
      <c r="E1110" s="2" t="s">
        <v>5244</v>
      </c>
      <c r="F1110" s="2" t="s">
        <v>5245</v>
      </c>
      <c r="G1110" s="2">
        <v>935839483</v>
      </c>
      <c r="H1110" s="62">
        <v>45642</v>
      </c>
      <c r="I1110" s="63">
        <v>0.55763888888888891</v>
      </c>
      <c r="J1110" s="6" t="s">
        <v>373</v>
      </c>
      <c r="K1110" s="39">
        <v>1</v>
      </c>
      <c r="L1110" s="6" t="s">
        <v>398</v>
      </c>
      <c r="M1110" s="6" t="s">
        <v>6</v>
      </c>
      <c r="N1110" s="6" t="b">
        <f t="shared" si="141"/>
        <v>0</v>
      </c>
      <c r="O1110" s="2" t="s">
        <v>5336</v>
      </c>
      <c r="P1110" s="2">
        <v>1233556</v>
      </c>
      <c r="Q1110" s="2" t="s">
        <v>6</v>
      </c>
      <c r="R1110" s="2" t="s">
        <v>5337</v>
      </c>
      <c r="S1110" s="16">
        <f t="shared" si="140"/>
        <v>25000</v>
      </c>
      <c r="T1110" s="6" t="s">
        <v>400</v>
      </c>
      <c r="U1110" s="2" t="s">
        <v>547</v>
      </c>
      <c r="V1110" s="2" t="s">
        <v>504</v>
      </c>
      <c r="W1110" s="2"/>
      <c r="X1110" s="79"/>
      <c r="Y1110" s="39"/>
      <c r="Z1110" s="39"/>
      <c r="AA1110" s="39"/>
      <c r="AB1110" s="39"/>
      <c r="AC1110" s="5" t="str">
        <f t="shared" si="142"/>
        <v/>
      </c>
      <c r="AD1110" s="17" t="str">
        <f t="shared" si="143"/>
        <v/>
      </c>
      <c r="AE1110" s="6"/>
      <c r="AF1110" s="17" t="str">
        <f t="shared" si="144"/>
        <v/>
      </c>
      <c r="AG1110" s="2"/>
      <c r="AH1110" s="7"/>
      <c r="AI1110" s="22" t="s">
        <v>2894</v>
      </c>
      <c r="AJ1110" s="176"/>
    </row>
    <row r="1111" spans="1:36" ht="15.45" customHeight="1">
      <c r="A1111" s="170">
        <v>57357</v>
      </c>
      <c r="B1111" s="4" t="s">
        <v>339</v>
      </c>
      <c r="C1111" s="4" t="s">
        <v>340</v>
      </c>
      <c r="D1111" s="25" t="s">
        <v>5338</v>
      </c>
      <c r="E1111" s="24" t="s">
        <v>1847</v>
      </c>
      <c r="F1111" s="24" t="s">
        <v>1033</v>
      </c>
      <c r="G1111" s="24">
        <v>941283805</v>
      </c>
      <c r="H1111" s="62">
        <v>45642</v>
      </c>
      <c r="I1111" s="63">
        <v>0.56527777777777777</v>
      </c>
      <c r="J1111" s="6" t="s">
        <v>373</v>
      </c>
      <c r="K1111" s="39">
        <v>1</v>
      </c>
      <c r="L1111" s="6" t="s">
        <v>398</v>
      </c>
      <c r="M1111" s="6" t="s">
        <v>6</v>
      </c>
      <c r="N1111" s="6" t="b">
        <f t="shared" si="141"/>
        <v>0</v>
      </c>
      <c r="O1111" s="100" t="s">
        <v>5339</v>
      </c>
      <c r="P1111" s="2">
        <v>24804154</v>
      </c>
      <c r="Q1111" s="2" t="s">
        <v>6</v>
      </c>
      <c r="R1111" s="2" t="s">
        <v>5340</v>
      </c>
      <c r="S1111" s="16">
        <f t="shared" si="140"/>
        <v>25000</v>
      </c>
      <c r="T1111" s="6" t="s">
        <v>400</v>
      </c>
      <c r="U1111" s="2" t="s">
        <v>732</v>
      </c>
      <c r="V1111" s="2" t="s">
        <v>3238</v>
      </c>
      <c r="W1111" s="62">
        <v>45643</v>
      </c>
      <c r="X1111" s="79">
        <v>0.81736111111111109</v>
      </c>
      <c r="Y1111" s="39" t="s">
        <v>5341</v>
      </c>
      <c r="Z1111" s="39" t="s">
        <v>5342</v>
      </c>
      <c r="AA1111" s="39" t="s">
        <v>5343</v>
      </c>
      <c r="AB1111" s="39">
        <v>944753959</v>
      </c>
      <c r="AC1111" s="5">
        <f t="shared" si="142"/>
        <v>2</v>
      </c>
      <c r="AD1111" s="17">
        <f t="shared" si="143"/>
        <v>25000</v>
      </c>
      <c r="AE1111" s="6" t="s">
        <v>6</v>
      </c>
      <c r="AF1111" s="17" t="str">
        <f t="shared" si="144"/>
        <v>NO APLICA</v>
      </c>
      <c r="AG1111" s="2" t="s">
        <v>400</v>
      </c>
      <c r="AH1111" s="7"/>
      <c r="AI1111" s="22" t="s">
        <v>2797</v>
      </c>
      <c r="AJ1111" s="176"/>
    </row>
    <row r="1112" spans="1:36" ht="15.45" customHeight="1">
      <c r="A1112" s="170">
        <v>57358</v>
      </c>
      <c r="B1112" s="4" t="s">
        <v>339</v>
      </c>
      <c r="C1112" s="4" t="s">
        <v>340</v>
      </c>
      <c r="D1112" s="7" t="s">
        <v>1131</v>
      </c>
      <c r="E1112" s="2" t="s">
        <v>1132</v>
      </c>
      <c r="F1112" s="2" t="s">
        <v>1133</v>
      </c>
      <c r="G1112" s="2">
        <v>957289460</v>
      </c>
      <c r="H1112" s="62">
        <v>45642</v>
      </c>
      <c r="I1112" s="63">
        <v>0.57708333333333328</v>
      </c>
      <c r="J1112" s="6" t="s">
        <v>373</v>
      </c>
      <c r="K1112" s="39">
        <v>1</v>
      </c>
      <c r="L1112" s="6" t="s">
        <v>398</v>
      </c>
      <c r="M1112" s="6" t="s">
        <v>6</v>
      </c>
      <c r="N1112" s="6" t="b">
        <f t="shared" si="141"/>
        <v>0</v>
      </c>
      <c r="O1112" s="100" t="s">
        <v>5344</v>
      </c>
      <c r="P1112" s="2">
        <v>309630</v>
      </c>
      <c r="Q1112" s="2" t="s">
        <v>6</v>
      </c>
      <c r="R1112" s="2" t="s">
        <v>5345</v>
      </c>
      <c r="S1112" s="16">
        <f t="shared" si="140"/>
        <v>25000</v>
      </c>
      <c r="T1112" s="6" t="s">
        <v>400</v>
      </c>
      <c r="U1112" s="2" t="s">
        <v>547</v>
      </c>
      <c r="V1112" s="2" t="s">
        <v>2900</v>
      </c>
      <c r="W1112" s="2"/>
      <c r="X1112" s="79"/>
      <c r="Y1112" s="39"/>
      <c r="Z1112" s="39"/>
      <c r="AA1112" s="39"/>
      <c r="AB1112" s="39"/>
      <c r="AC1112" s="5" t="str">
        <f t="shared" si="142"/>
        <v/>
      </c>
      <c r="AD1112" s="17" t="str">
        <f t="shared" si="143"/>
        <v/>
      </c>
      <c r="AE1112" s="6"/>
      <c r="AF1112" s="17" t="str">
        <f t="shared" si="144"/>
        <v/>
      </c>
      <c r="AG1112" s="2"/>
      <c r="AH1112" s="7"/>
      <c r="AI1112" s="22" t="s">
        <v>2797</v>
      </c>
      <c r="AJ1112" s="176"/>
    </row>
    <row r="1113" spans="1:36" ht="15.45" customHeight="1">
      <c r="A1113" s="170">
        <v>57359</v>
      </c>
      <c r="B1113" s="8" t="s">
        <v>320</v>
      </c>
      <c r="C1113" s="5" t="s">
        <v>321</v>
      </c>
      <c r="D1113" s="46" t="s">
        <v>708</v>
      </c>
      <c r="E1113" s="28" t="s">
        <v>709</v>
      </c>
      <c r="F1113" s="27" t="s">
        <v>710</v>
      </c>
      <c r="G1113" s="27">
        <v>987744411</v>
      </c>
      <c r="H1113" s="62">
        <v>45642</v>
      </c>
      <c r="I1113" s="63">
        <v>0.57986111111111116</v>
      </c>
      <c r="J1113" s="6" t="s">
        <v>373</v>
      </c>
      <c r="K1113" s="39">
        <v>1</v>
      </c>
      <c r="L1113" s="6" t="s">
        <v>398</v>
      </c>
      <c r="M1113" s="6" t="s">
        <v>6</v>
      </c>
      <c r="N1113" s="6" t="b">
        <f t="shared" si="141"/>
        <v>0</v>
      </c>
      <c r="O1113" s="2" t="s">
        <v>5346</v>
      </c>
      <c r="P1113" s="2">
        <v>309658</v>
      </c>
      <c r="Q1113" s="2" t="s">
        <v>6</v>
      </c>
      <c r="R1113" s="2" t="s">
        <v>5347</v>
      </c>
      <c r="S1113" s="16">
        <f t="shared" si="140"/>
        <v>25000</v>
      </c>
      <c r="T1113" s="6" t="s">
        <v>400</v>
      </c>
      <c r="U1113" s="2" t="s">
        <v>547</v>
      </c>
      <c r="V1113" s="2" t="s">
        <v>3435</v>
      </c>
      <c r="W1113" s="2"/>
      <c r="X1113" s="79"/>
      <c r="Y1113" s="39"/>
      <c r="Z1113" s="39"/>
      <c r="AA1113" s="39"/>
      <c r="AB1113" s="39"/>
      <c r="AC1113" s="5" t="str">
        <f t="shared" si="142"/>
        <v/>
      </c>
      <c r="AD1113" s="17" t="str">
        <f t="shared" si="143"/>
        <v/>
      </c>
      <c r="AE1113" s="6"/>
      <c r="AF1113" s="17" t="str">
        <f t="shared" si="144"/>
        <v/>
      </c>
      <c r="AG1113" s="2"/>
      <c r="AH1113" s="7"/>
      <c r="AI1113" s="22" t="s">
        <v>558</v>
      </c>
      <c r="AJ1113" s="176"/>
    </row>
    <row r="1114" spans="1:36" ht="15.45" customHeight="1">
      <c r="A1114" s="170">
        <v>57360</v>
      </c>
      <c r="B1114" s="4" t="s">
        <v>339</v>
      </c>
      <c r="C1114" s="4" t="s">
        <v>340</v>
      </c>
      <c r="D1114" s="39" t="s">
        <v>1042</v>
      </c>
      <c r="E1114" s="39" t="s">
        <v>1043</v>
      </c>
      <c r="F1114" s="39" t="s">
        <v>1044</v>
      </c>
      <c r="G1114" s="39">
        <v>933294463</v>
      </c>
      <c r="H1114" s="62">
        <v>45642</v>
      </c>
      <c r="I1114" s="63">
        <v>0.58472222222222225</v>
      </c>
      <c r="J1114" s="6" t="s">
        <v>373</v>
      </c>
      <c r="K1114" s="39">
        <v>1</v>
      </c>
      <c r="L1114" s="6" t="s">
        <v>398</v>
      </c>
      <c r="M1114" s="6" t="s">
        <v>6</v>
      </c>
      <c r="N1114" s="6" t="b">
        <f t="shared" si="141"/>
        <v>0</v>
      </c>
      <c r="O1114" s="100" t="s">
        <v>5348</v>
      </c>
      <c r="P1114" s="2">
        <v>24804174</v>
      </c>
      <c r="Q1114" s="2" t="s">
        <v>6</v>
      </c>
      <c r="R1114" s="2" t="s">
        <v>5349</v>
      </c>
      <c r="S1114" s="16">
        <f t="shared" si="140"/>
        <v>25000</v>
      </c>
      <c r="T1114" s="6" t="s">
        <v>400</v>
      </c>
      <c r="U1114" s="2" t="s">
        <v>766</v>
      </c>
      <c r="V1114" s="2" t="s">
        <v>504</v>
      </c>
      <c r="W1114" s="62">
        <v>45643</v>
      </c>
      <c r="X1114" s="79">
        <v>0.27013888888888887</v>
      </c>
      <c r="Y1114" s="154" t="s">
        <v>2990</v>
      </c>
      <c r="Z1114" s="154" t="s">
        <v>3495</v>
      </c>
      <c r="AA1114" s="154" t="s">
        <v>3496</v>
      </c>
      <c r="AB1114" s="154">
        <v>963007375</v>
      </c>
      <c r="AC1114" s="5">
        <f t="shared" si="142"/>
        <v>2</v>
      </c>
      <c r="AD1114" s="17">
        <f t="shared" si="143"/>
        <v>25000</v>
      </c>
      <c r="AE1114" s="6" t="s">
        <v>6</v>
      </c>
      <c r="AF1114" s="17" t="str">
        <f t="shared" si="144"/>
        <v>NO APLICA</v>
      </c>
      <c r="AG1114" s="2" t="s">
        <v>400</v>
      </c>
      <c r="AH1114" s="7"/>
      <c r="AI1114" s="22" t="s">
        <v>2797</v>
      </c>
      <c r="AJ1114" s="176"/>
    </row>
    <row r="1115" spans="1:36" ht="15.45" customHeight="1">
      <c r="A1115" s="170">
        <v>57361</v>
      </c>
      <c r="B1115" s="4" t="s">
        <v>353</v>
      </c>
      <c r="C1115" s="4" t="s">
        <v>354</v>
      </c>
      <c r="D1115" s="24" t="s">
        <v>385</v>
      </c>
      <c r="E1115" s="25" t="s">
        <v>818</v>
      </c>
      <c r="F1115" s="24" t="s">
        <v>700</v>
      </c>
      <c r="G1115" s="24">
        <v>947974081</v>
      </c>
      <c r="H1115" s="62">
        <v>45642</v>
      </c>
      <c r="I1115" s="63">
        <v>0.58819444444444446</v>
      </c>
      <c r="J1115" s="6" t="s">
        <v>373</v>
      </c>
      <c r="K1115" s="39">
        <v>1</v>
      </c>
      <c r="L1115" s="6" t="s">
        <v>398</v>
      </c>
      <c r="M1115" s="6" t="s">
        <v>6</v>
      </c>
      <c r="N1115" s="6" t="b">
        <f t="shared" si="141"/>
        <v>0</v>
      </c>
      <c r="O1115" s="2" t="s">
        <v>5350</v>
      </c>
      <c r="P1115" s="2">
        <v>1233574</v>
      </c>
      <c r="Q1115" s="2" t="s">
        <v>6</v>
      </c>
      <c r="R1115" s="2" t="s">
        <v>5351</v>
      </c>
      <c r="S1115" s="16">
        <f t="shared" si="140"/>
        <v>25000</v>
      </c>
      <c r="T1115" s="6" t="s">
        <v>400</v>
      </c>
      <c r="U1115" s="2" t="s">
        <v>547</v>
      </c>
      <c r="V1115" s="2" t="s">
        <v>2971</v>
      </c>
      <c r="W1115" s="62">
        <v>45642</v>
      </c>
      <c r="X1115" s="79">
        <v>0.73541666666666672</v>
      </c>
      <c r="Y1115" s="39" t="s">
        <v>3348</v>
      </c>
      <c r="Z1115" s="155">
        <v>14702398</v>
      </c>
      <c r="AA1115" s="39" t="s">
        <v>3349</v>
      </c>
      <c r="AB1115" s="39">
        <v>966558734</v>
      </c>
      <c r="AC1115" s="5">
        <f t="shared" si="142"/>
        <v>1</v>
      </c>
      <c r="AD1115" s="17">
        <f t="shared" si="143"/>
        <v>25000</v>
      </c>
      <c r="AE1115" s="6" t="s">
        <v>6</v>
      </c>
      <c r="AF1115" s="17" t="str">
        <f t="shared" si="144"/>
        <v>NO APLICA</v>
      </c>
      <c r="AG1115" s="2" t="s">
        <v>400</v>
      </c>
      <c r="AH1115" s="7"/>
      <c r="AI1115" s="22" t="s">
        <v>2894</v>
      </c>
      <c r="AJ1115" s="176"/>
    </row>
    <row r="1116" spans="1:36" ht="15.45" customHeight="1">
      <c r="A1116" s="170">
        <v>57362</v>
      </c>
      <c r="B1116" s="4" t="s">
        <v>353</v>
      </c>
      <c r="C1116" s="4" t="s">
        <v>354</v>
      </c>
      <c r="D1116" s="39" t="s">
        <v>3219</v>
      </c>
      <c r="E1116" s="6" t="s">
        <v>3220</v>
      </c>
      <c r="F1116" s="6" t="s">
        <v>3221</v>
      </c>
      <c r="G1116" s="6">
        <v>90021629</v>
      </c>
      <c r="H1116" s="62">
        <v>45642</v>
      </c>
      <c r="I1116" s="63">
        <v>0.59305555555555556</v>
      </c>
      <c r="J1116" s="6" t="s">
        <v>373</v>
      </c>
      <c r="K1116" s="39">
        <v>1</v>
      </c>
      <c r="L1116" s="6" t="s">
        <v>398</v>
      </c>
      <c r="M1116" s="6" t="s">
        <v>6</v>
      </c>
      <c r="N1116" s="6" t="b">
        <f t="shared" si="141"/>
        <v>0</v>
      </c>
      <c r="O1116" s="2" t="s">
        <v>5352</v>
      </c>
      <c r="P1116" s="2">
        <v>1233570</v>
      </c>
      <c r="Q1116" s="2" t="s">
        <v>6</v>
      </c>
      <c r="R1116" s="2" t="s">
        <v>5353</v>
      </c>
      <c r="S1116" s="16">
        <f t="shared" si="140"/>
        <v>25000</v>
      </c>
      <c r="T1116" s="6" t="s">
        <v>400</v>
      </c>
      <c r="U1116" s="2" t="s">
        <v>940</v>
      </c>
      <c r="V1116" s="2" t="s">
        <v>3435</v>
      </c>
      <c r="W1116" s="62">
        <v>45642</v>
      </c>
      <c r="X1116" s="79">
        <v>0.71736111111111112</v>
      </c>
      <c r="Y1116" s="65" t="s">
        <v>4274</v>
      </c>
      <c r="Z1116" s="65" t="s">
        <v>4195</v>
      </c>
      <c r="AA1116" s="65" t="s">
        <v>4196</v>
      </c>
      <c r="AB1116" s="65">
        <v>996390712</v>
      </c>
      <c r="AC1116" s="5">
        <f t="shared" si="142"/>
        <v>1</v>
      </c>
      <c r="AD1116" s="17">
        <f t="shared" si="143"/>
        <v>25000</v>
      </c>
      <c r="AE1116" s="6" t="s">
        <v>6</v>
      </c>
      <c r="AF1116" s="17" t="str">
        <f t="shared" si="144"/>
        <v>NO APLICA</v>
      </c>
      <c r="AG1116" s="2" t="s">
        <v>400</v>
      </c>
      <c r="AH1116" s="7"/>
      <c r="AI1116" s="22" t="s">
        <v>2894</v>
      </c>
      <c r="AJ1116" s="176"/>
    </row>
    <row r="1117" spans="1:36" ht="15.45" customHeight="1">
      <c r="A1117" s="170">
        <v>57363</v>
      </c>
      <c r="B1117" s="4" t="s">
        <v>353</v>
      </c>
      <c r="C1117" s="4" t="s">
        <v>354</v>
      </c>
      <c r="D1117" s="48" t="s">
        <v>961</v>
      </c>
      <c r="E1117" s="24" t="s">
        <v>699</v>
      </c>
      <c r="F1117" s="69" t="s">
        <v>700</v>
      </c>
      <c r="G1117" s="24">
        <v>947974081</v>
      </c>
      <c r="H1117" s="62">
        <v>45642</v>
      </c>
      <c r="I1117" s="63">
        <v>0.59652777777777777</v>
      </c>
      <c r="J1117" s="6" t="s">
        <v>373</v>
      </c>
      <c r="K1117" s="39">
        <v>1</v>
      </c>
      <c r="L1117" s="6" t="s">
        <v>398</v>
      </c>
      <c r="M1117" s="6" t="s">
        <v>6</v>
      </c>
      <c r="N1117" s="6" t="b">
        <f t="shared" si="141"/>
        <v>0</v>
      </c>
      <c r="O1117" s="2" t="s">
        <v>5354</v>
      </c>
      <c r="P1117" s="2">
        <v>1233575</v>
      </c>
      <c r="Q1117" s="2" t="s">
        <v>6</v>
      </c>
      <c r="R1117" s="2" t="s">
        <v>5355</v>
      </c>
      <c r="S1117" s="16">
        <f t="shared" si="140"/>
        <v>25000</v>
      </c>
      <c r="T1117" s="6" t="s">
        <v>400</v>
      </c>
      <c r="U1117" s="2" t="s">
        <v>547</v>
      </c>
      <c r="V1117" s="2" t="s">
        <v>3290</v>
      </c>
      <c r="W1117" s="2"/>
      <c r="X1117" s="79"/>
      <c r="Y1117" s="39"/>
      <c r="Z1117" s="39"/>
      <c r="AA1117" s="39"/>
      <c r="AB1117" s="39"/>
      <c r="AC1117" s="5" t="str">
        <f t="shared" si="142"/>
        <v/>
      </c>
      <c r="AD1117" s="17" t="str">
        <f t="shared" si="143"/>
        <v/>
      </c>
      <c r="AE1117" s="6"/>
      <c r="AF1117" s="17" t="str">
        <f t="shared" si="144"/>
        <v/>
      </c>
      <c r="AG1117" s="2"/>
      <c r="AH1117" s="7"/>
      <c r="AI1117" s="22" t="s">
        <v>2894</v>
      </c>
      <c r="AJ1117" s="176"/>
    </row>
    <row r="1118" spans="1:36" ht="15.45" customHeight="1">
      <c r="A1118" s="170">
        <v>57364</v>
      </c>
      <c r="B1118" s="8" t="s">
        <v>320</v>
      </c>
      <c r="C1118" s="5" t="s">
        <v>321</v>
      </c>
      <c r="D1118" s="27" t="s">
        <v>616</v>
      </c>
      <c r="E1118" s="28" t="s">
        <v>617</v>
      </c>
      <c r="F1118" s="27" t="s">
        <v>618</v>
      </c>
      <c r="G1118" s="27">
        <v>951155582</v>
      </c>
      <c r="H1118" s="62">
        <v>45642</v>
      </c>
      <c r="I1118" s="63">
        <v>0.60555555555555551</v>
      </c>
      <c r="J1118" s="6" t="s">
        <v>373</v>
      </c>
      <c r="K1118" s="39">
        <v>1</v>
      </c>
      <c r="L1118" s="6" t="s">
        <v>398</v>
      </c>
      <c r="M1118" s="6" t="s">
        <v>6</v>
      </c>
      <c r="N1118" s="6" t="b">
        <f t="shared" si="141"/>
        <v>0</v>
      </c>
      <c r="O1118" s="131" t="s">
        <v>5356</v>
      </c>
      <c r="P1118" s="2">
        <v>309686</v>
      </c>
      <c r="Q1118" s="2" t="s">
        <v>6</v>
      </c>
      <c r="R1118" s="2" t="s">
        <v>5357</v>
      </c>
      <c r="S1118" s="16">
        <f t="shared" si="140"/>
        <v>25000</v>
      </c>
      <c r="T1118" s="6" t="s">
        <v>400</v>
      </c>
      <c r="U1118" s="2" t="s">
        <v>547</v>
      </c>
      <c r="V1118" s="2" t="s">
        <v>2874</v>
      </c>
      <c r="W1118" s="2"/>
      <c r="X1118" s="79"/>
      <c r="Y1118" s="39"/>
      <c r="Z1118" s="39"/>
      <c r="AA1118" s="39"/>
      <c r="AB1118" s="39"/>
      <c r="AC1118" s="5" t="str">
        <f t="shared" si="142"/>
        <v/>
      </c>
      <c r="AD1118" s="17" t="str">
        <f t="shared" si="143"/>
        <v/>
      </c>
      <c r="AE1118" s="6"/>
      <c r="AF1118" s="17" t="str">
        <f t="shared" si="144"/>
        <v/>
      </c>
      <c r="AG1118" s="2"/>
      <c r="AH1118" s="7"/>
      <c r="AI1118" s="22" t="s">
        <v>558</v>
      </c>
      <c r="AJ1118" s="176"/>
    </row>
    <row r="1119" spans="1:36" ht="15.45" customHeight="1">
      <c r="A1119" s="170">
        <v>57365</v>
      </c>
      <c r="B1119" s="7" t="s">
        <v>365</v>
      </c>
      <c r="C1119" s="4" t="s">
        <v>366</v>
      </c>
      <c r="D1119" s="7" t="s">
        <v>5358</v>
      </c>
      <c r="E1119" s="2" t="s">
        <v>5359</v>
      </c>
      <c r="F1119" s="2" t="s">
        <v>5360</v>
      </c>
      <c r="G1119" s="2">
        <v>96336714</v>
      </c>
      <c r="H1119" s="62">
        <v>45642</v>
      </c>
      <c r="I1119" s="63">
        <v>0.62152777777777779</v>
      </c>
      <c r="J1119" s="6" t="s">
        <v>373</v>
      </c>
      <c r="K1119" s="39">
        <v>1</v>
      </c>
      <c r="L1119" s="6" t="s">
        <v>398</v>
      </c>
      <c r="M1119" s="6" t="s">
        <v>6</v>
      </c>
      <c r="N1119" s="6" t="b">
        <f t="shared" si="141"/>
        <v>0</v>
      </c>
      <c r="O1119" s="2" t="s">
        <v>5361</v>
      </c>
      <c r="P1119" s="2">
        <v>322265</v>
      </c>
      <c r="Q1119" s="2" t="s">
        <v>6</v>
      </c>
      <c r="R1119" s="2" t="s">
        <v>5362</v>
      </c>
      <c r="S1119" s="16">
        <f t="shared" si="140"/>
        <v>25000</v>
      </c>
      <c r="T1119" s="6" t="s">
        <v>400</v>
      </c>
      <c r="U1119" s="2" t="s">
        <v>1108</v>
      </c>
      <c r="V1119" s="2" t="s">
        <v>2980</v>
      </c>
      <c r="W1119" s="62">
        <v>45642</v>
      </c>
      <c r="X1119" s="79">
        <v>0.91805555555555551</v>
      </c>
      <c r="Y1119" s="7" t="s">
        <v>5358</v>
      </c>
      <c r="Z1119" s="2" t="s">
        <v>5359</v>
      </c>
      <c r="AA1119" s="2" t="s">
        <v>5360</v>
      </c>
      <c r="AB1119" s="2">
        <v>96336714</v>
      </c>
      <c r="AC1119" s="5">
        <f t="shared" si="142"/>
        <v>1</v>
      </c>
      <c r="AD1119" s="17">
        <f t="shared" si="143"/>
        <v>25000</v>
      </c>
      <c r="AE1119" s="6" t="s">
        <v>6</v>
      </c>
      <c r="AF1119" s="17" t="str">
        <f t="shared" si="144"/>
        <v>NO APLICA</v>
      </c>
      <c r="AG1119" s="2" t="s">
        <v>400</v>
      </c>
      <c r="AH1119" s="75" t="s">
        <v>4046</v>
      </c>
      <c r="AI1119" s="22" t="s">
        <v>5323</v>
      </c>
      <c r="AJ1119" s="176"/>
    </row>
    <row r="1120" spans="1:36" ht="15.45" customHeight="1">
      <c r="A1120" s="170">
        <v>57366</v>
      </c>
      <c r="B1120" s="8" t="s">
        <v>320</v>
      </c>
      <c r="C1120" s="5" t="s">
        <v>321</v>
      </c>
      <c r="D1120" s="46" t="s">
        <v>708</v>
      </c>
      <c r="E1120" s="28" t="s">
        <v>709</v>
      </c>
      <c r="F1120" s="27" t="s">
        <v>710</v>
      </c>
      <c r="G1120" s="27">
        <v>987744411</v>
      </c>
      <c r="H1120" s="62">
        <v>45642</v>
      </c>
      <c r="I1120" s="63">
        <v>0.62708333333333333</v>
      </c>
      <c r="J1120" s="6" t="s">
        <v>373</v>
      </c>
      <c r="K1120" s="39">
        <v>1</v>
      </c>
      <c r="L1120" s="6" t="s">
        <v>398</v>
      </c>
      <c r="M1120" s="6" t="s">
        <v>6</v>
      </c>
      <c r="N1120" s="6" t="b">
        <f t="shared" si="141"/>
        <v>0</v>
      </c>
      <c r="O1120" s="131" t="s">
        <v>5363</v>
      </c>
      <c r="P1120" s="2">
        <v>309693</v>
      </c>
      <c r="Q1120" s="2" t="s">
        <v>6</v>
      </c>
      <c r="R1120" s="2" t="s">
        <v>5364</v>
      </c>
      <c r="S1120" s="16">
        <f t="shared" si="140"/>
        <v>25000</v>
      </c>
      <c r="T1120" s="6" t="s">
        <v>400</v>
      </c>
      <c r="U1120" s="2" t="s">
        <v>542</v>
      </c>
      <c r="V1120" s="2" t="s">
        <v>2980</v>
      </c>
      <c r="W1120" s="2"/>
      <c r="X1120" s="79"/>
      <c r="Y1120" s="39"/>
      <c r="Z1120" s="39"/>
      <c r="AA1120" s="39"/>
      <c r="AB1120" s="39"/>
      <c r="AC1120" s="5" t="str">
        <f t="shared" si="142"/>
        <v/>
      </c>
      <c r="AD1120" s="17" t="str">
        <f t="shared" si="143"/>
        <v/>
      </c>
      <c r="AE1120" s="6"/>
      <c r="AF1120" s="17" t="str">
        <f t="shared" si="144"/>
        <v/>
      </c>
      <c r="AG1120" s="2"/>
      <c r="AH1120" s="7"/>
      <c r="AI1120" s="22" t="s">
        <v>558</v>
      </c>
      <c r="AJ1120" s="176"/>
    </row>
    <row r="1121" spans="1:36" ht="15" customHeight="1">
      <c r="A1121" s="170">
        <v>57367</v>
      </c>
      <c r="B1121" s="4" t="s">
        <v>7</v>
      </c>
      <c r="C1121" s="4" t="s">
        <v>8</v>
      </c>
      <c r="D1121" s="6" t="s">
        <v>4554</v>
      </c>
      <c r="E1121" s="6" t="s">
        <v>4555</v>
      </c>
      <c r="F1121" s="6" t="s">
        <v>4556</v>
      </c>
      <c r="G1121" s="6">
        <v>997169716</v>
      </c>
      <c r="H1121" s="62">
        <v>45642</v>
      </c>
      <c r="I1121" s="63">
        <v>0.6430555555555556</v>
      </c>
      <c r="J1121" s="6" t="s">
        <v>1873</v>
      </c>
      <c r="K1121" s="39">
        <v>4</v>
      </c>
      <c r="L1121" s="6" t="s">
        <v>398</v>
      </c>
      <c r="M1121" s="6" t="s">
        <v>6</v>
      </c>
      <c r="N1121" s="6" t="b">
        <f t="shared" si="141"/>
        <v>1</v>
      </c>
      <c r="O1121" s="2" t="s">
        <v>1355</v>
      </c>
      <c r="P1121" s="2">
        <v>597132</v>
      </c>
      <c r="Q1121" s="2" t="s">
        <v>6</v>
      </c>
      <c r="R1121" s="2" t="s">
        <v>488</v>
      </c>
      <c r="S1121" s="16">
        <f t="shared" si="140"/>
        <v>20000</v>
      </c>
      <c r="T1121" s="6" t="s">
        <v>400</v>
      </c>
      <c r="U1121" s="2" t="s">
        <v>542</v>
      </c>
      <c r="V1121" s="2" t="s">
        <v>490</v>
      </c>
      <c r="W1121" s="2"/>
      <c r="X1121" s="79"/>
      <c r="Y1121" s="39"/>
      <c r="Z1121" s="39"/>
      <c r="AA1121" s="39"/>
      <c r="AB1121" s="39"/>
      <c r="AC1121" s="5" t="str">
        <f t="shared" si="142"/>
        <v/>
      </c>
      <c r="AD1121" s="17" t="str">
        <f t="shared" si="143"/>
        <v/>
      </c>
      <c r="AE1121" s="6"/>
      <c r="AF1121" s="17" t="str">
        <f t="shared" si="144"/>
        <v/>
      </c>
      <c r="AG1121" s="2"/>
      <c r="AH1121" s="7"/>
      <c r="AI1121" s="22" t="s">
        <v>4004</v>
      </c>
      <c r="AJ1121" s="176"/>
    </row>
    <row r="1122" spans="1:36" ht="15.45" customHeight="1">
      <c r="A1122" s="170">
        <v>57368</v>
      </c>
      <c r="B1122" s="4" t="s">
        <v>339</v>
      </c>
      <c r="C1122" s="4" t="s">
        <v>340</v>
      </c>
      <c r="D1122" s="25" t="s">
        <v>5338</v>
      </c>
      <c r="E1122" s="24" t="s">
        <v>1847</v>
      </c>
      <c r="F1122" s="24" t="s">
        <v>1033</v>
      </c>
      <c r="G1122" s="24">
        <v>941283805</v>
      </c>
      <c r="H1122" s="62">
        <v>45642</v>
      </c>
      <c r="I1122" s="63">
        <v>0.6479166666666667</v>
      </c>
      <c r="J1122" s="6" t="s">
        <v>373</v>
      </c>
      <c r="K1122" s="39">
        <v>1</v>
      </c>
      <c r="L1122" s="6" t="s">
        <v>398</v>
      </c>
      <c r="M1122" s="6" t="s">
        <v>6</v>
      </c>
      <c r="N1122" s="6" t="b">
        <f t="shared" si="141"/>
        <v>0</v>
      </c>
      <c r="O1122" s="2" t="s">
        <v>5365</v>
      </c>
      <c r="P1122" s="2">
        <v>24804345</v>
      </c>
      <c r="Q1122" s="2" t="s">
        <v>6</v>
      </c>
      <c r="R1122" s="2" t="s">
        <v>5366</v>
      </c>
      <c r="S1122" s="16">
        <f t="shared" si="140"/>
        <v>25000</v>
      </c>
      <c r="T1122" s="6" t="s">
        <v>400</v>
      </c>
      <c r="U1122" s="2" t="s">
        <v>803</v>
      </c>
      <c r="V1122" s="2" t="s">
        <v>3431</v>
      </c>
      <c r="W1122" s="62">
        <v>45643</v>
      </c>
      <c r="X1122" s="79">
        <v>0.26041666666666669</v>
      </c>
      <c r="Y1122" s="39" t="s">
        <v>3470</v>
      </c>
      <c r="Z1122" s="39" t="s">
        <v>3471</v>
      </c>
      <c r="AA1122" s="39" t="s">
        <v>3472</v>
      </c>
      <c r="AB1122" s="39">
        <v>933750230</v>
      </c>
      <c r="AC1122" s="5">
        <f t="shared" si="142"/>
        <v>2</v>
      </c>
      <c r="AD1122" s="17">
        <f t="shared" si="143"/>
        <v>25000</v>
      </c>
      <c r="AE1122" s="6" t="s">
        <v>6</v>
      </c>
      <c r="AF1122" s="17" t="str">
        <f t="shared" si="144"/>
        <v>NO APLICA</v>
      </c>
      <c r="AG1122" s="2" t="s">
        <v>400</v>
      </c>
      <c r="AH1122" s="7"/>
      <c r="AI1122" s="22" t="s">
        <v>2797</v>
      </c>
      <c r="AJ1122" s="176"/>
    </row>
    <row r="1123" spans="1:36" ht="15.45" customHeight="1">
      <c r="A1123" s="170">
        <v>57369</v>
      </c>
      <c r="B1123" s="4" t="s">
        <v>4564</v>
      </c>
      <c r="C1123" s="2"/>
      <c r="D1123" s="25" t="s">
        <v>4564</v>
      </c>
      <c r="E1123" s="24" t="s">
        <v>4565</v>
      </c>
      <c r="F1123" s="24" t="s">
        <v>530</v>
      </c>
      <c r="G1123" s="24">
        <v>933064359</v>
      </c>
      <c r="H1123" s="62">
        <v>45642</v>
      </c>
      <c r="I1123" s="63">
        <v>0.66527777777777775</v>
      </c>
      <c r="J1123" s="6" t="s">
        <v>1873</v>
      </c>
      <c r="K1123" s="39">
        <v>1</v>
      </c>
      <c r="L1123" s="6" t="s">
        <v>3399</v>
      </c>
      <c r="M1123" s="6" t="s">
        <v>6</v>
      </c>
      <c r="N1123" s="6" t="b">
        <f t="shared" si="141"/>
        <v>1</v>
      </c>
      <c r="O1123" s="2" t="s">
        <v>1355</v>
      </c>
      <c r="P1123" s="2" t="s">
        <v>487</v>
      </c>
      <c r="Q1123" s="2" t="s">
        <v>6</v>
      </c>
      <c r="R1123" s="2" t="s">
        <v>488</v>
      </c>
      <c r="S1123" s="16">
        <f t="shared" si="140"/>
        <v>3500</v>
      </c>
      <c r="T1123" s="6" t="s">
        <v>400</v>
      </c>
      <c r="U1123" s="2" t="s">
        <v>732</v>
      </c>
      <c r="V1123" s="2" t="s">
        <v>490</v>
      </c>
      <c r="W1123" s="62">
        <v>45642</v>
      </c>
      <c r="X1123" s="79">
        <v>15.59</v>
      </c>
      <c r="Y1123" s="25" t="s">
        <v>4564</v>
      </c>
      <c r="Z1123" s="24" t="s">
        <v>4565</v>
      </c>
      <c r="AA1123" s="24" t="s">
        <v>530</v>
      </c>
      <c r="AB1123" s="24">
        <v>933064359</v>
      </c>
      <c r="AC1123" s="5">
        <f t="shared" si="142"/>
        <v>1</v>
      </c>
      <c r="AD1123" s="17">
        <f t="shared" si="143"/>
        <v>3500</v>
      </c>
      <c r="AE1123" s="6" t="s">
        <v>6</v>
      </c>
      <c r="AF1123" s="17" t="str">
        <f t="shared" si="144"/>
        <v>NO APLICA</v>
      </c>
      <c r="AG1123" s="2" t="s">
        <v>1874</v>
      </c>
      <c r="AH1123" s="7" t="s">
        <v>5367</v>
      </c>
      <c r="AI1123" s="22" t="s">
        <v>499</v>
      </c>
      <c r="AJ1123" s="176"/>
    </row>
    <row r="1124" spans="1:36" ht="15.45" customHeight="1">
      <c r="A1124" s="170">
        <v>57370</v>
      </c>
      <c r="B1124" s="8" t="s">
        <v>320</v>
      </c>
      <c r="C1124" s="5" t="s">
        <v>321</v>
      </c>
      <c r="D1124" s="27" t="s">
        <v>616</v>
      </c>
      <c r="E1124" s="28" t="s">
        <v>617</v>
      </c>
      <c r="F1124" s="27" t="s">
        <v>618</v>
      </c>
      <c r="G1124" s="27">
        <v>951155582</v>
      </c>
      <c r="H1124" s="62">
        <v>45642</v>
      </c>
      <c r="I1124" s="63">
        <v>0.69791666666666663</v>
      </c>
      <c r="J1124" s="6" t="s">
        <v>373</v>
      </c>
      <c r="K1124" s="39">
        <v>1</v>
      </c>
      <c r="L1124" s="6" t="s">
        <v>398</v>
      </c>
      <c r="M1124" s="6" t="s">
        <v>6</v>
      </c>
      <c r="N1124" s="6" t="b">
        <f t="shared" si="141"/>
        <v>0</v>
      </c>
      <c r="O1124" s="2" t="s">
        <v>5368</v>
      </c>
      <c r="P1124" s="2">
        <v>309736</v>
      </c>
      <c r="Q1124" s="2" t="s">
        <v>6</v>
      </c>
      <c r="R1124" s="2" t="s">
        <v>5369</v>
      </c>
      <c r="S1124" s="16">
        <f t="shared" si="140"/>
        <v>25000</v>
      </c>
      <c r="T1124" s="6" t="s">
        <v>400</v>
      </c>
      <c r="U1124" s="2" t="s">
        <v>542</v>
      </c>
      <c r="V1124" s="2" t="s">
        <v>3682</v>
      </c>
      <c r="W1124" s="2"/>
      <c r="X1124" s="79"/>
      <c r="Y1124" s="39"/>
      <c r="Z1124" s="39"/>
      <c r="AA1124" s="39"/>
      <c r="AB1124" s="39"/>
      <c r="AC1124" s="5" t="str">
        <f t="shared" si="142"/>
        <v/>
      </c>
      <c r="AD1124" s="17" t="str">
        <f t="shared" si="143"/>
        <v/>
      </c>
      <c r="AE1124" s="6"/>
      <c r="AF1124" s="17" t="str">
        <f t="shared" si="144"/>
        <v/>
      </c>
      <c r="AG1124" s="2"/>
      <c r="AH1124" s="7"/>
      <c r="AI1124" s="22" t="s">
        <v>558</v>
      </c>
      <c r="AJ1124" s="176"/>
    </row>
    <row r="1125" spans="1:36" ht="15.45" customHeight="1">
      <c r="A1125" s="170">
        <v>57371</v>
      </c>
      <c r="B1125" s="4" t="s">
        <v>353</v>
      </c>
      <c r="C1125" s="4" t="s">
        <v>354</v>
      </c>
      <c r="D1125" s="39" t="s">
        <v>2818</v>
      </c>
      <c r="E1125" s="6" t="s">
        <v>2819</v>
      </c>
      <c r="F1125" s="6" t="s">
        <v>3221</v>
      </c>
      <c r="G1125" s="6">
        <v>56422961</v>
      </c>
      <c r="H1125" s="62">
        <v>45642</v>
      </c>
      <c r="I1125" s="63">
        <v>0.7006944444444444</v>
      </c>
      <c r="J1125" s="6" t="s">
        <v>373</v>
      </c>
      <c r="K1125" s="39">
        <v>1</v>
      </c>
      <c r="L1125" s="6" t="s">
        <v>398</v>
      </c>
      <c r="M1125" s="6" t="s">
        <v>6</v>
      </c>
      <c r="N1125" s="6" t="b">
        <f t="shared" si="141"/>
        <v>0</v>
      </c>
      <c r="O1125" s="2" t="s">
        <v>5370</v>
      </c>
      <c r="P1125" s="2">
        <v>309737</v>
      </c>
      <c r="Q1125" s="2" t="s">
        <v>6</v>
      </c>
      <c r="R1125" s="2" t="s">
        <v>5371</v>
      </c>
      <c r="S1125" s="16">
        <f t="shared" si="140"/>
        <v>25000</v>
      </c>
      <c r="T1125" s="6" t="s">
        <v>400</v>
      </c>
      <c r="U1125" s="2" t="s">
        <v>542</v>
      </c>
      <c r="V1125" s="2" t="s">
        <v>3682</v>
      </c>
      <c r="W1125" s="2"/>
      <c r="X1125" s="79"/>
      <c r="Y1125" s="39"/>
      <c r="Z1125" s="39"/>
      <c r="AA1125" s="39"/>
      <c r="AB1125" s="39"/>
      <c r="AC1125" s="5" t="str">
        <f t="shared" si="142"/>
        <v/>
      </c>
      <c r="AD1125" s="17" t="str">
        <f t="shared" si="143"/>
        <v/>
      </c>
      <c r="AE1125" s="6"/>
      <c r="AF1125" s="17" t="str">
        <f t="shared" si="144"/>
        <v/>
      </c>
      <c r="AG1125" s="2"/>
      <c r="AH1125" s="7"/>
      <c r="AI1125" s="22" t="s">
        <v>2894</v>
      </c>
      <c r="AJ1125" s="176"/>
    </row>
    <row r="1126" spans="1:36" ht="15.45" customHeight="1">
      <c r="A1126" s="170">
        <v>57372</v>
      </c>
      <c r="B1126" s="8" t="s">
        <v>320</v>
      </c>
      <c r="C1126" s="5" t="s">
        <v>321</v>
      </c>
      <c r="D1126" s="46" t="s">
        <v>708</v>
      </c>
      <c r="E1126" s="28" t="s">
        <v>709</v>
      </c>
      <c r="F1126" s="27" t="s">
        <v>710</v>
      </c>
      <c r="G1126" s="27">
        <v>987744411</v>
      </c>
      <c r="H1126" s="62">
        <v>45642</v>
      </c>
      <c r="I1126" s="63">
        <v>0.72361111111111109</v>
      </c>
      <c r="J1126" s="6" t="s">
        <v>373</v>
      </c>
      <c r="K1126" s="39">
        <v>1</v>
      </c>
      <c r="L1126" s="6" t="s">
        <v>398</v>
      </c>
      <c r="M1126" s="6" t="s">
        <v>6</v>
      </c>
      <c r="N1126" s="6" t="b">
        <f t="shared" si="141"/>
        <v>0</v>
      </c>
      <c r="O1126" s="2" t="s">
        <v>5372</v>
      </c>
      <c r="P1126" s="2">
        <v>309746</v>
      </c>
      <c r="Q1126" s="2" t="s">
        <v>6</v>
      </c>
      <c r="R1126" s="2" t="s">
        <v>5373</v>
      </c>
      <c r="S1126" s="16">
        <f t="shared" si="140"/>
        <v>25000</v>
      </c>
      <c r="T1126" s="6" t="s">
        <v>400</v>
      </c>
      <c r="U1126" s="2" t="s">
        <v>542</v>
      </c>
      <c r="V1126" s="2" t="s">
        <v>3435</v>
      </c>
      <c r="W1126" s="2"/>
      <c r="X1126" s="79"/>
      <c r="Y1126" s="39"/>
      <c r="Z1126" s="39"/>
      <c r="AA1126" s="39"/>
      <c r="AB1126" s="39"/>
      <c r="AC1126" s="5" t="str">
        <f t="shared" si="142"/>
        <v/>
      </c>
      <c r="AD1126" s="17" t="str">
        <f t="shared" si="143"/>
        <v/>
      </c>
      <c r="AE1126" s="6"/>
      <c r="AF1126" s="17" t="str">
        <f t="shared" si="144"/>
        <v/>
      </c>
      <c r="AG1126" s="2"/>
      <c r="AH1126" s="7"/>
      <c r="AI1126" s="22" t="s">
        <v>558</v>
      </c>
      <c r="AJ1126" s="176"/>
    </row>
    <row r="1127" spans="1:36" ht="15.45" customHeight="1">
      <c r="A1127" s="170">
        <v>57373</v>
      </c>
      <c r="B1127" s="7" t="s">
        <v>159</v>
      </c>
      <c r="C1127" s="4" t="s">
        <v>160</v>
      </c>
      <c r="D1127" s="24" t="s">
        <v>4658</v>
      </c>
      <c r="E1127" s="25" t="s">
        <v>4659</v>
      </c>
      <c r="F1127" s="24" t="s">
        <v>4660</v>
      </c>
      <c r="G1127" s="24">
        <v>962473917</v>
      </c>
      <c r="H1127" s="62">
        <v>45642</v>
      </c>
      <c r="I1127" s="63">
        <v>0.74444444444444446</v>
      </c>
      <c r="J1127" s="6" t="s">
        <v>373</v>
      </c>
      <c r="K1127" s="39">
        <v>1</v>
      </c>
      <c r="L1127" s="6" t="s">
        <v>398</v>
      </c>
      <c r="M1127" s="6" t="s">
        <v>6</v>
      </c>
      <c r="N1127" s="6" t="b">
        <f t="shared" si="141"/>
        <v>0</v>
      </c>
      <c r="O1127" s="2" t="s">
        <v>5374</v>
      </c>
      <c r="P1127" s="2">
        <v>3282827</v>
      </c>
      <c r="Q1127" s="2" t="s">
        <v>6</v>
      </c>
      <c r="R1127" s="2" t="s">
        <v>5375</v>
      </c>
      <c r="S1127" s="16">
        <f t="shared" si="140"/>
        <v>25000</v>
      </c>
      <c r="T1127" s="6" t="s">
        <v>400</v>
      </c>
      <c r="U1127" s="2" t="s">
        <v>732</v>
      </c>
      <c r="V1127" s="2" t="s">
        <v>2863</v>
      </c>
      <c r="W1127" s="62">
        <v>45642</v>
      </c>
      <c r="X1127" s="79">
        <v>0.90694444444444444</v>
      </c>
      <c r="Y1127" s="39" t="s">
        <v>5376</v>
      </c>
      <c r="Z1127" s="39" t="s">
        <v>5377</v>
      </c>
      <c r="AA1127" s="39" t="s">
        <v>5378</v>
      </c>
      <c r="AB1127" s="39">
        <v>953084314</v>
      </c>
      <c r="AC1127" s="5">
        <f t="shared" si="142"/>
        <v>1</v>
      </c>
      <c r="AD1127" s="17">
        <f t="shared" si="143"/>
        <v>25000</v>
      </c>
      <c r="AE1127" s="6" t="s">
        <v>6</v>
      </c>
      <c r="AF1127" s="17" t="str">
        <f t="shared" si="144"/>
        <v>NO APLICA</v>
      </c>
      <c r="AG1127" s="2" t="s">
        <v>1874</v>
      </c>
      <c r="AH1127" s="38" t="s">
        <v>5379</v>
      </c>
      <c r="AI1127" s="22" t="s">
        <v>3506</v>
      </c>
      <c r="AJ1127" s="176"/>
    </row>
    <row r="1128" spans="1:36" ht="15.45" customHeight="1">
      <c r="A1128" s="170">
        <v>57374</v>
      </c>
      <c r="B1128" s="4" t="s">
        <v>353</v>
      </c>
      <c r="C1128" s="4" t="s">
        <v>354</v>
      </c>
      <c r="D1128" s="24" t="s">
        <v>385</v>
      </c>
      <c r="E1128" s="25" t="s">
        <v>818</v>
      </c>
      <c r="F1128" s="24" t="s">
        <v>700</v>
      </c>
      <c r="G1128" s="24">
        <v>947974081</v>
      </c>
      <c r="H1128" s="62">
        <v>45642</v>
      </c>
      <c r="I1128" s="63">
        <v>0.75416666666666665</v>
      </c>
      <c r="J1128" s="6" t="s">
        <v>373</v>
      </c>
      <c r="K1128" s="39">
        <v>1</v>
      </c>
      <c r="L1128" s="6" t="s">
        <v>398</v>
      </c>
      <c r="M1128" s="6" t="s">
        <v>6</v>
      </c>
      <c r="N1128" s="6" t="b">
        <f t="shared" si="141"/>
        <v>0</v>
      </c>
      <c r="O1128" s="2" t="s">
        <v>5380</v>
      </c>
      <c r="P1128" s="2">
        <v>309775</v>
      </c>
      <c r="Q1128" s="2" t="s">
        <v>6</v>
      </c>
      <c r="R1128" s="2" t="s">
        <v>5381</v>
      </c>
      <c r="S1128" s="16">
        <f t="shared" si="140"/>
        <v>25000</v>
      </c>
      <c r="T1128" s="6" t="s">
        <v>400</v>
      </c>
      <c r="U1128" s="2" t="s">
        <v>547</v>
      </c>
      <c r="V1128" s="2" t="s">
        <v>2971</v>
      </c>
      <c r="W1128" s="2"/>
      <c r="X1128" s="79"/>
      <c r="Y1128" s="39"/>
      <c r="Z1128" s="39"/>
      <c r="AA1128" s="39"/>
      <c r="AB1128" s="39"/>
      <c r="AC1128" s="5" t="str">
        <f t="shared" si="142"/>
        <v/>
      </c>
      <c r="AD1128" s="17" t="str">
        <f t="shared" si="143"/>
        <v/>
      </c>
      <c r="AE1128" s="6"/>
      <c r="AF1128" s="17" t="str">
        <f t="shared" si="144"/>
        <v/>
      </c>
      <c r="AG1128" s="2"/>
      <c r="AH1128" s="7"/>
      <c r="AI1128" s="22" t="s">
        <v>2894</v>
      </c>
      <c r="AJ1128" s="176"/>
    </row>
    <row r="1129" spans="1:36" ht="15.45" customHeight="1">
      <c r="A1129" s="170">
        <v>57375</v>
      </c>
      <c r="B1129" s="4" t="s">
        <v>353</v>
      </c>
      <c r="C1129" s="4" t="s">
        <v>354</v>
      </c>
      <c r="D1129" s="39" t="s">
        <v>3219</v>
      </c>
      <c r="E1129" s="6" t="s">
        <v>3220</v>
      </c>
      <c r="F1129" s="6" t="s">
        <v>3221</v>
      </c>
      <c r="G1129" s="6">
        <v>90021629</v>
      </c>
      <c r="H1129" s="62">
        <v>45642</v>
      </c>
      <c r="I1129" s="63">
        <v>0.76041666666666663</v>
      </c>
      <c r="J1129" s="6" t="s">
        <v>373</v>
      </c>
      <c r="K1129" s="39">
        <v>1</v>
      </c>
      <c r="L1129" s="6" t="s">
        <v>398</v>
      </c>
      <c r="M1129" s="6" t="s">
        <v>6</v>
      </c>
      <c r="N1129" s="6" t="b">
        <f t="shared" si="141"/>
        <v>0</v>
      </c>
      <c r="O1129" s="2" t="s">
        <v>5382</v>
      </c>
      <c r="P1129" s="2">
        <v>309771</v>
      </c>
      <c r="Q1129" s="2" t="s">
        <v>6</v>
      </c>
      <c r="R1129" s="2" t="s">
        <v>5383</v>
      </c>
      <c r="S1129" s="16">
        <f t="shared" si="140"/>
        <v>25000</v>
      </c>
      <c r="T1129" s="6" t="s">
        <v>400</v>
      </c>
      <c r="U1129" s="2" t="s">
        <v>542</v>
      </c>
      <c r="V1129" s="2" t="s">
        <v>3821</v>
      </c>
      <c r="W1129" s="2"/>
      <c r="X1129" s="79"/>
      <c r="Y1129" s="39"/>
      <c r="Z1129" s="39"/>
      <c r="AA1129" s="39"/>
      <c r="AB1129" s="39"/>
      <c r="AC1129" s="5" t="str">
        <f t="shared" si="142"/>
        <v/>
      </c>
      <c r="AD1129" s="17" t="str">
        <f t="shared" si="143"/>
        <v/>
      </c>
      <c r="AE1129" s="6"/>
      <c r="AF1129" s="17" t="str">
        <f t="shared" si="144"/>
        <v/>
      </c>
      <c r="AG1129" s="2"/>
      <c r="AH1129" s="7"/>
      <c r="AI1129" s="22" t="s">
        <v>2894</v>
      </c>
      <c r="AJ1129" s="176"/>
    </row>
    <row r="1130" spans="1:36" ht="15.45" customHeight="1">
      <c r="A1130" s="170">
        <v>57376</v>
      </c>
      <c r="B1130" s="4" t="s">
        <v>353</v>
      </c>
      <c r="C1130" s="4" t="s">
        <v>354</v>
      </c>
      <c r="D1130" s="48" t="s">
        <v>961</v>
      </c>
      <c r="E1130" s="24" t="s">
        <v>699</v>
      </c>
      <c r="F1130" s="69" t="s">
        <v>700</v>
      </c>
      <c r="G1130" s="24">
        <v>947974081</v>
      </c>
      <c r="H1130" s="62">
        <v>45642</v>
      </c>
      <c r="I1130" s="63">
        <v>0.77986111111111112</v>
      </c>
      <c r="J1130" s="6" t="s">
        <v>373</v>
      </c>
      <c r="K1130" s="39">
        <v>1</v>
      </c>
      <c r="L1130" s="6" t="s">
        <v>398</v>
      </c>
      <c r="M1130" s="6" t="s">
        <v>6</v>
      </c>
      <c r="N1130" s="6" t="b">
        <f t="shared" si="141"/>
        <v>0</v>
      </c>
      <c r="O1130" s="2" t="s">
        <v>5384</v>
      </c>
      <c r="P1130" s="2">
        <v>309797</v>
      </c>
      <c r="Q1130" s="2" t="s">
        <v>6</v>
      </c>
      <c r="R1130" s="2" t="s">
        <v>5385</v>
      </c>
      <c r="S1130" s="16">
        <f t="shared" si="140"/>
        <v>25000</v>
      </c>
      <c r="T1130" s="6" t="s">
        <v>400</v>
      </c>
      <c r="U1130" s="2" t="s">
        <v>547</v>
      </c>
      <c r="V1130" s="2" t="s">
        <v>3435</v>
      </c>
      <c r="W1130" s="2"/>
      <c r="X1130" s="79"/>
      <c r="Y1130" s="39"/>
      <c r="Z1130" s="39"/>
      <c r="AA1130" s="39"/>
      <c r="AB1130" s="39"/>
      <c r="AC1130" s="5" t="str">
        <f t="shared" si="142"/>
        <v/>
      </c>
      <c r="AD1130" s="17" t="str">
        <f t="shared" si="143"/>
        <v/>
      </c>
      <c r="AE1130" s="6"/>
      <c r="AF1130" s="17" t="str">
        <f t="shared" si="144"/>
        <v/>
      </c>
      <c r="AG1130" s="2"/>
      <c r="AH1130" s="7"/>
      <c r="AI1130" s="22" t="s">
        <v>2894</v>
      </c>
      <c r="AJ1130" s="176"/>
    </row>
    <row r="1131" spans="1:36" ht="15.45" customHeight="1">
      <c r="A1131" s="170">
        <v>57377</v>
      </c>
      <c r="B1131" s="4" t="s">
        <v>339</v>
      </c>
      <c r="C1131" s="4" t="s">
        <v>340</v>
      </c>
      <c r="D1131" s="39" t="s">
        <v>1031</v>
      </c>
      <c r="E1131" s="25" t="s">
        <v>1032</v>
      </c>
      <c r="F1131" s="24" t="s">
        <v>1033</v>
      </c>
      <c r="G1131" s="24">
        <v>943592739</v>
      </c>
      <c r="H1131" s="62">
        <v>45642</v>
      </c>
      <c r="I1131" s="63">
        <v>0.79027777777777775</v>
      </c>
      <c r="J1131" s="6" t="s">
        <v>373</v>
      </c>
      <c r="K1131" s="39">
        <v>1</v>
      </c>
      <c r="L1131" s="6" t="s">
        <v>398</v>
      </c>
      <c r="M1131" s="6" t="s">
        <v>6</v>
      </c>
      <c r="N1131" s="6" t="b">
        <f t="shared" si="141"/>
        <v>0</v>
      </c>
      <c r="O1131" s="2" t="s">
        <v>5386</v>
      </c>
      <c r="P1131" s="2">
        <v>24804741</v>
      </c>
      <c r="Q1131" s="2" t="s">
        <v>6</v>
      </c>
      <c r="R1131" s="2" t="s">
        <v>5387</v>
      </c>
      <c r="S1131" s="16">
        <f t="shared" si="140"/>
        <v>25000</v>
      </c>
      <c r="T1131" s="6" t="s">
        <v>400</v>
      </c>
      <c r="U1131" s="2" t="s">
        <v>766</v>
      </c>
      <c r="V1131" s="2" t="s">
        <v>4160</v>
      </c>
      <c r="W1131" s="62">
        <v>45643</v>
      </c>
      <c r="X1131" s="79">
        <v>1.2500000000000001E-2</v>
      </c>
      <c r="Y1131" s="147" t="s">
        <v>932</v>
      </c>
      <c r="Z1131" s="147" t="s">
        <v>933</v>
      </c>
      <c r="AA1131" s="148" t="s">
        <v>934</v>
      </c>
      <c r="AB1131" s="149">
        <v>971384780</v>
      </c>
      <c r="AC1131" s="5">
        <f t="shared" si="142"/>
        <v>2</v>
      </c>
      <c r="AD1131" s="17">
        <f t="shared" si="143"/>
        <v>25000</v>
      </c>
      <c r="AE1131" s="6" t="s">
        <v>6</v>
      </c>
      <c r="AF1131" s="17" t="str">
        <f t="shared" si="144"/>
        <v>NO APLICA</v>
      </c>
      <c r="AG1131" s="2" t="s">
        <v>400</v>
      </c>
      <c r="AH1131" s="7"/>
      <c r="AI1131" s="22" t="s">
        <v>2797</v>
      </c>
      <c r="AJ1131" s="176"/>
    </row>
    <row r="1132" spans="1:36" ht="15.45" customHeight="1">
      <c r="A1132" s="170">
        <v>57378</v>
      </c>
      <c r="B1132" s="4" t="s">
        <v>339</v>
      </c>
      <c r="C1132" s="4" t="s">
        <v>340</v>
      </c>
      <c r="D1132" s="24" t="s">
        <v>1131</v>
      </c>
      <c r="E1132" s="25" t="s">
        <v>1132</v>
      </c>
      <c r="F1132" s="24" t="s">
        <v>1133</v>
      </c>
      <c r="G1132" s="24">
        <v>957289460</v>
      </c>
      <c r="H1132" s="62">
        <v>45642</v>
      </c>
      <c r="I1132" s="63">
        <v>0.79583333333333328</v>
      </c>
      <c r="J1132" s="6" t="s">
        <v>373</v>
      </c>
      <c r="K1132" s="39">
        <v>1</v>
      </c>
      <c r="L1132" s="6" t="s">
        <v>398</v>
      </c>
      <c r="M1132" s="6" t="s">
        <v>6</v>
      </c>
      <c r="N1132" s="6" t="b">
        <f t="shared" si="141"/>
        <v>0</v>
      </c>
      <c r="O1132" s="2" t="s">
        <v>5388</v>
      </c>
      <c r="P1132" s="2">
        <v>24804738</v>
      </c>
      <c r="Q1132" s="2" t="s">
        <v>6</v>
      </c>
      <c r="R1132" s="2" t="s">
        <v>5389</v>
      </c>
      <c r="S1132" s="16">
        <f t="shared" si="140"/>
        <v>25000</v>
      </c>
      <c r="T1132" s="6" t="s">
        <v>400</v>
      </c>
      <c r="U1132" s="2" t="s">
        <v>940</v>
      </c>
      <c r="V1132" s="2" t="s">
        <v>3001</v>
      </c>
      <c r="W1132" s="62">
        <v>45643</v>
      </c>
      <c r="X1132" s="79">
        <v>0.42291666666666666</v>
      </c>
      <c r="Y1132" s="65" t="s">
        <v>5390</v>
      </c>
      <c r="Z1132" s="65" t="s">
        <v>3520</v>
      </c>
      <c r="AA1132" s="65" t="s">
        <v>3521</v>
      </c>
      <c r="AB1132" s="66">
        <v>972547869</v>
      </c>
      <c r="AC1132" s="5">
        <f t="shared" si="142"/>
        <v>2</v>
      </c>
      <c r="AD1132" s="17">
        <f t="shared" si="143"/>
        <v>25000</v>
      </c>
      <c r="AE1132" s="6" t="s">
        <v>6</v>
      </c>
      <c r="AF1132" s="17" t="str">
        <f t="shared" si="144"/>
        <v>NO APLICA</v>
      </c>
      <c r="AG1132" s="2" t="s">
        <v>400</v>
      </c>
      <c r="AH1132" s="7"/>
      <c r="AI1132" s="22" t="s">
        <v>2797</v>
      </c>
      <c r="AJ1132" s="176"/>
    </row>
    <row r="1133" spans="1:36" ht="15.45" customHeight="1">
      <c r="A1133" s="170">
        <v>57379</v>
      </c>
      <c r="B1133" s="7" t="s">
        <v>345</v>
      </c>
      <c r="C1133" s="4" t="s">
        <v>346</v>
      </c>
      <c r="D1133" s="39" t="s">
        <v>3545</v>
      </c>
      <c r="E1133" s="6" t="s">
        <v>3546</v>
      </c>
      <c r="F1133" s="6" t="s">
        <v>3547</v>
      </c>
      <c r="G1133" s="6">
        <v>988259264</v>
      </c>
      <c r="H1133" s="62">
        <v>45642</v>
      </c>
      <c r="I1133" s="63">
        <v>0.7993055555555556</v>
      </c>
      <c r="J1133" s="6" t="s">
        <v>373</v>
      </c>
      <c r="K1133" s="39">
        <v>1</v>
      </c>
      <c r="L1133" s="6" t="s">
        <v>398</v>
      </c>
      <c r="M1133" s="6" t="s">
        <v>6</v>
      </c>
      <c r="N1133" s="6" t="b">
        <f t="shared" si="141"/>
        <v>0</v>
      </c>
      <c r="O1133" s="2" t="s">
        <v>5391</v>
      </c>
      <c r="P1133" s="2">
        <v>1233828</v>
      </c>
      <c r="Q1133" s="2" t="s">
        <v>6</v>
      </c>
      <c r="R1133" s="2" t="s">
        <v>5392</v>
      </c>
      <c r="S1133" s="16">
        <f t="shared" si="140"/>
        <v>25000</v>
      </c>
      <c r="T1133" s="6" t="s">
        <v>400</v>
      </c>
      <c r="U1133" s="2" t="s">
        <v>547</v>
      </c>
      <c r="V1133" s="2" t="s">
        <v>3283</v>
      </c>
      <c r="W1133" s="2"/>
      <c r="X1133" s="79"/>
      <c r="Y1133" s="7" t="s">
        <v>5254</v>
      </c>
      <c r="Z1133" s="7" t="s">
        <v>5393</v>
      </c>
      <c r="AA1133" s="7" t="s">
        <v>4257</v>
      </c>
      <c r="AB1133" s="39"/>
      <c r="AC1133" s="5" t="str">
        <f t="shared" si="142"/>
        <v/>
      </c>
      <c r="AD1133" s="17" t="str">
        <f t="shared" si="143"/>
        <v/>
      </c>
      <c r="AE1133" s="6"/>
      <c r="AF1133" s="17" t="str">
        <f t="shared" si="144"/>
        <v/>
      </c>
      <c r="AG1133" s="2"/>
      <c r="AH1133" s="7"/>
      <c r="AI1133" s="22" t="s">
        <v>3552</v>
      </c>
      <c r="AJ1133" s="176"/>
    </row>
    <row r="1134" spans="1:36" ht="15.45" customHeight="1">
      <c r="A1134" s="170">
        <v>57380</v>
      </c>
      <c r="B1134" s="4" t="s">
        <v>353</v>
      </c>
      <c r="C1134" s="4" t="s">
        <v>354</v>
      </c>
      <c r="D1134" s="24" t="s">
        <v>2818</v>
      </c>
      <c r="E1134" s="25" t="s">
        <v>2819</v>
      </c>
      <c r="F1134" s="24" t="s">
        <v>2820</v>
      </c>
      <c r="G1134" s="24">
        <v>955972412</v>
      </c>
      <c r="H1134" s="62">
        <v>45642</v>
      </c>
      <c r="I1134" s="63">
        <v>0.80208333333333337</v>
      </c>
      <c r="J1134" s="6" t="s">
        <v>373</v>
      </c>
      <c r="K1134" s="39">
        <v>1</v>
      </c>
      <c r="L1134" s="6" t="s">
        <v>398</v>
      </c>
      <c r="M1134" s="6" t="s">
        <v>6</v>
      </c>
      <c r="N1134" s="6" t="b">
        <f t="shared" si="141"/>
        <v>0</v>
      </c>
      <c r="O1134" s="2" t="s">
        <v>5394</v>
      </c>
      <c r="P1134" s="2">
        <v>309801</v>
      </c>
      <c r="Q1134" s="2" t="s">
        <v>6</v>
      </c>
      <c r="R1134" s="2" t="s">
        <v>5395</v>
      </c>
      <c r="S1134" s="16">
        <f t="shared" si="140"/>
        <v>25000</v>
      </c>
      <c r="T1134" s="6" t="s">
        <v>400</v>
      </c>
      <c r="U1134" s="2" t="s">
        <v>547</v>
      </c>
      <c r="V1134" s="2" t="s">
        <v>4160</v>
      </c>
      <c r="W1134" s="2"/>
      <c r="X1134" s="79"/>
      <c r="Y1134" s="39"/>
      <c r="Z1134" s="39"/>
      <c r="AA1134" s="39"/>
      <c r="AB1134" s="39"/>
      <c r="AC1134" s="5" t="str">
        <f t="shared" si="142"/>
        <v/>
      </c>
      <c r="AD1134" s="17" t="str">
        <f t="shared" si="143"/>
        <v/>
      </c>
      <c r="AE1134" s="6"/>
      <c r="AF1134" s="17" t="str">
        <f t="shared" si="144"/>
        <v/>
      </c>
      <c r="AG1134" s="2"/>
      <c r="AH1134" s="7"/>
      <c r="AI1134" s="22" t="s">
        <v>2894</v>
      </c>
      <c r="AJ1134" s="176"/>
    </row>
    <row r="1135" spans="1:36" ht="15.45" customHeight="1">
      <c r="A1135" s="170">
        <v>57381</v>
      </c>
      <c r="B1135" s="7" t="s">
        <v>274</v>
      </c>
      <c r="C1135" s="4" t="s">
        <v>275</v>
      </c>
      <c r="D1135" s="7" t="s">
        <v>2105</v>
      </c>
      <c r="E1135" s="2" t="s">
        <v>2106</v>
      </c>
      <c r="F1135" s="2" t="s">
        <v>2107</v>
      </c>
      <c r="G1135" s="2">
        <v>975918406</v>
      </c>
      <c r="H1135" s="62">
        <v>45642</v>
      </c>
      <c r="I1135" s="63">
        <v>0.8041666666666667</v>
      </c>
      <c r="J1135" s="6" t="s">
        <v>373</v>
      </c>
      <c r="K1135" s="39">
        <v>1</v>
      </c>
      <c r="L1135" s="6" t="s">
        <v>398</v>
      </c>
      <c r="M1135" s="6" t="s">
        <v>6</v>
      </c>
      <c r="N1135" s="6" t="b">
        <f t="shared" si="141"/>
        <v>0</v>
      </c>
      <c r="O1135" s="2" t="s">
        <v>5396</v>
      </c>
      <c r="P1135" s="2">
        <v>1233883</v>
      </c>
      <c r="Q1135" s="2" t="s">
        <v>6</v>
      </c>
      <c r="R1135" s="2" t="s">
        <v>5397</v>
      </c>
      <c r="S1135" s="16">
        <f t="shared" si="140"/>
        <v>25000</v>
      </c>
      <c r="T1135" s="6" t="s">
        <v>400</v>
      </c>
      <c r="U1135" s="2" t="s">
        <v>547</v>
      </c>
      <c r="V1135" s="2" t="s">
        <v>490</v>
      </c>
      <c r="W1135" s="2"/>
      <c r="X1135" s="79"/>
      <c r="Y1135" s="39"/>
      <c r="Z1135" s="39"/>
      <c r="AA1135" s="39"/>
      <c r="AB1135" s="39"/>
      <c r="AC1135" s="5" t="str">
        <f t="shared" si="142"/>
        <v/>
      </c>
      <c r="AD1135" s="17" t="str">
        <f t="shared" si="143"/>
        <v/>
      </c>
      <c r="AE1135" s="6"/>
      <c r="AF1135" s="17" t="str">
        <f t="shared" si="144"/>
        <v/>
      </c>
      <c r="AG1135" s="2"/>
      <c r="AH1135" s="7"/>
      <c r="AI1135" s="22" t="s">
        <v>3841</v>
      </c>
      <c r="AJ1135" s="176"/>
    </row>
    <row r="1136" spans="1:36" ht="15.45" customHeight="1">
      <c r="A1136" s="170">
        <v>57382</v>
      </c>
      <c r="B1136" s="39" t="s">
        <v>110</v>
      </c>
      <c r="C1136" s="4" t="s">
        <v>111</v>
      </c>
      <c r="D1136" s="24" t="s">
        <v>1689</v>
      </c>
      <c r="E1136" s="25" t="s">
        <v>1690</v>
      </c>
      <c r="F1136" s="24" t="s">
        <v>1691</v>
      </c>
      <c r="G1136" s="24">
        <v>993480204</v>
      </c>
      <c r="H1136" s="62">
        <v>45642</v>
      </c>
      <c r="I1136" s="63">
        <v>0.82986111111111116</v>
      </c>
      <c r="J1136" s="6" t="s">
        <v>373</v>
      </c>
      <c r="K1136" s="39">
        <v>1</v>
      </c>
      <c r="L1136" s="6" t="s">
        <v>398</v>
      </c>
      <c r="M1136" s="6" t="s">
        <v>6</v>
      </c>
      <c r="N1136" s="6" t="b">
        <f t="shared" si="141"/>
        <v>0</v>
      </c>
      <c r="O1136" s="2" t="s">
        <v>5398</v>
      </c>
      <c r="P1136" s="2">
        <v>1225217</v>
      </c>
      <c r="Q1136" s="2" t="s">
        <v>6</v>
      </c>
      <c r="R1136" s="2" t="s">
        <v>488</v>
      </c>
      <c r="S1136" s="16">
        <f t="shared" si="140"/>
        <v>25000</v>
      </c>
      <c r="T1136" s="6" t="s">
        <v>400</v>
      </c>
      <c r="U1136" s="2" t="s">
        <v>766</v>
      </c>
      <c r="V1136" s="2" t="s">
        <v>2863</v>
      </c>
      <c r="W1136" s="62">
        <v>45643</v>
      </c>
      <c r="X1136" s="79">
        <v>3.125E-2</v>
      </c>
      <c r="Y1136" s="159" t="s">
        <v>5399</v>
      </c>
      <c r="Z1136" s="39" t="s">
        <v>5400</v>
      </c>
      <c r="AA1136" s="39" t="s">
        <v>5401</v>
      </c>
      <c r="AB1136" s="39">
        <v>957607217</v>
      </c>
      <c r="AC1136" s="5">
        <f t="shared" si="142"/>
        <v>2</v>
      </c>
      <c r="AD1136" s="17">
        <f t="shared" si="143"/>
        <v>25000</v>
      </c>
      <c r="AE1136" s="6" t="s">
        <v>9</v>
      </c>
      <c r="AF1136" s="17">
        <f t="shared" si="144"/>
        <v>29750</v>
      </c>
      <c r="AG1136" s="2" t="s">
        <v>1874</v>
      </c>
      <c r="AH1136" s="7" t="s">
        <v>5402</v>
      </c>
      <c r="AI1136" s="22" t="s">
        <v>3538</v>
      </c>
      <c r="AJ1136" s="176"/>
    </row>
    <row r="1137" spans="1:36" ht="15.45" customHeight="1">
      <c r="A1137" s="170">
        <v>57383</v>
      </c>
      <c r="B1137" s="7" t="s">
        <v>151</v>
      </c>
      <c r="C1137" s="4" t="s">
        <v>152</v>
      </c>
      <c r="D1137" s="24" t="s">
        <v>5403</v>
      </c>
      <c r="E1137" s="25" t="s">
        <v>4677</v>
      </c>
      <c r="F1137" s="24" t="s">
        <v>5404</v>
      </c>
      <c r="G1137" s="24">
        <v>950516100</v>
      </c>
      <c r="H1137" s="62">
        <v>45642</v>
      </c>
      <c r="I1137" s="63">
        <v>0.84930555555555554</v>
      </c>
      <c r="J1137" s="6" t="s">
        <v>371</v>
      </c>
      <c r="K1137" s="39">
        <v>1</v>
      </c>
      <c r="L1137" s="6" t="s">
        <v>398</v>
      </c>
      <c r="M1137" s="6" t="s">
        <v>6</v>
      </c>
      <c r="N1137" s="6" t="b">
        <f t="shared" si="141"/>
        <v>0</v>
      </c>
      <c r="O1137" s="2" t="s">
        <v>5405</v>
      </c>
      <c r="P1137" s="2">
        <v>309815</v>
      </c>
      <c r="Q1137" s="2" t="s">
        <v>6</v>
      </c>
      <c r="R1137" s="2" t="s">
        <v>5406</v>
      </c>
      <c r="S1137" s="16">
        <f t="shared" si="140"/>
        <v>25000</v>
      </c>
      <c r="T1137" s="6" t="s">
        <v>400</v>
      </c>
      <c r="U1137" s="2" t="s">
        <v>732</v>
      </c>
      <c r="V1137" s="2" t="s">
        <v>2900</v>
      </c>
      <c r="W1137" s="62">
        <v>45642</v>
      </c>
      <c r="X1137" s="79">
        <v>0.96875</v>
      </c>
      <c r="Y1137" s="159" t="s">
        <v>5407</v>
      </c>
      <c r="Z1137" s="6" t="s">
        <v>5408</v>
      </c>
      <c r="AA1137" s="6" t="s">
        <v>5409</v>
      </c>
      <c r="AB1137" s="39">
        <v>978008689</v>
      </c>
      <c r="AC1137" s="5">
        <f t="shared" si="142"/>
        <v>1</v>
      </c>
      <c r="AD1137" s="17">
        <f t="shared" si="143"/>
        <v>25000</v>
      </c>
      <c r="AE1137" s="6" t="s">
        <v>6</v>
      </c>
      <c r="AF1137" s="17" t="str">
        <f t="shared" si="144"/>
        <v>NO APLICA</v>
      </c>
      <c r="AG1137" s="2" t="s">
        <v>400</v>
      </c>
      <c r="AH1137" s="75" t="s">
        <v>4046</v>
      </c>
      <c r="AI1137" s="22" t="s">
        <v>4578</v>
      </c>
      <c r="AJ1137" s="176"/>
    </row>
    <row r="1138" spans="1:36" ht="15.45" customHeight="1">
      <c r="A1138" s="170">
        <v>57384</v>
      </c>
      <c r="B1138" s="8" t="s">
        <v>320</v>
      </c>
      <c r="C1138" s="5" t="s">
        <v>321</v>
      </c>
      <c r="D1138" s="46" t="s">
        <v>708</v>
      </c>
      <c r="E1138" s="28" t="s">
        <v>709</v>
      </c>
      <c r="F1138" s="27" t="s">
        <v>710</v>
      </c>
      <c r="G1138" s="27">
        <v>987744411</v>
      </c>
      <c r="H1138" s="62">
        <v>45642</v>
      </c>
      <c r="I1138" s="63">
        <v>0.86041666666666672</v>
      </c>
      <c r="J1138" s="6" t="s">
        <v>373</v>
      </c>
      <c r="K1138" s="39">
        <v>1</v>
      </c>
      <c r="L1138" s="6" t="s">
        <v>398</v>
      </c>
      <c r="M1138" s="6" t="s">
        <v>6</v>
      </c>
      <c r="N1138" s="6" t="b">
        <f t="shared" si="141"/>
        <v>0</v>
      </c>
      <c r="O1138" s="2" t="s">
        <v>5410</v>
      </c>
      <c r="P1138" s="2">
        <v>309816</v>
      </c>
      <c r="Q1138" s="2" t="s">
        <v>6</v>
      </c>
      <c r="R1138" s="2" t="s">
        <v>5411</v>
      </c>
      <c r="S1138" s="16">
        <f t="shared" si="140"/>
        <v>25000</v>
      </c>
      <c r="T1138" s="6" t="s">
        <v>400</v>
      </c>
      <c r="U1138" s="2" t="s">
        <v>524</v>
      </c>
      <c r="V1138" s="2" t="s">
        <v>3431</v>
      </c>
      <c r="W1138" s="2"/>
      <c r="X1138" s="79"/>
      <c r="Y1138" s="39"/>
      <c r="Z1138" s="39"/>
      <c r="AA1138" s="39"/>
      <c r="AB1138" s="39"/>
      <c r="AC1138" s="5" t="str">
        <f t="shared" si="142"/>
        <v/>
      </c>
      <c r="AD1138" s="17" t="str">
        <f t="shared" si="143"/>
        <v/>
      </c>
      <c r="AE1138" s="6"/>
      <c r="AF1138" s="17" t="str">
        <f t="shared" si="144"/>
        <v/>
      </c>
      <c r="AG1138" s="2"/>
      <c r="AH1138" s="7"/>
      <c r="AI1138" s="22" t="s">
        <v>558</v>
      </c>
      <c r="AJ1138" s="176"/>
    </row>
    <row r="1139" spans="1:36" ht="15.45" customHeight="1">
      <c r="A1139" s="170">
        <v>57385</v>
      </c>
      <c r="B1139" s="7" t="s">
        <v>151</v>
      </c>
      <c r="C1139" s="4" t="s">
        <v>152</v>
      </c>
      <c r="D1139" s="7" t="s">
        <v>817</v>
      </c>
      <c r="E1139" s="2" t="s">
        <v>818</v>
      </c>
      <c r="F1139" s="2" t="s">
        <v>819</v>
      </c>
      <c r="G1139" s="2">
        <v>955172412</v>
      </c>
      <c r="H1139" s="62">
        <v>45642</v>
      </c>
      <c r="I1139" s="63">
        <v>0.86250000000000004</v>
      </c>
      <c r="J1139" s="6" t="s">
        <v>371</v>
      </c>
      <c r="K1139" s="39">
        <v>1</v>
      </c>
      <c r="L1139" s="6" t="s">
        <v>398</v>
      </c>
      <c r="M1139" s="6" t="s">
        <v>6</v>
      </c>
      <c r="N1139" s="6" t="b">
        <f t="shared" si="141"/>
        <v>0</v>
      </c>
      <c r="O1139" s="2" t="s">
        <v>5412</v>
      </c>
      <c r="P1139" s="2">
        <v>309817</v>
      </c>
      <c r="Q1139" s="2" t="s">
        <v>6</v>
      </c>
      <c r="R1139" s="2" t="s">
        <v>5413</v>
      </c>
      <c r="S1139" s="16">
        <f t="shared" si="140"/>
        <v>25000</v>
      </c>
      <c r="T1139" s="6" t="s">
        <v>400</v>
      </c>
      <c r="U1139" s="2" t="s">
        <v>552</v>
      </c>
      <c r="V1139" s="2" t="s">
        <v>3283</v>
      </c>
      <c r="W1139" s="62">
        <v>45642</v>
      </c>
      <c r="X1139" s="79">
        <v>0.94513888888888886</v>
      </c>
      <c r="Y1139" s="39" t="s">
        <v>5414</v>
      </c>
      <c r="Z1139" s="39" t="s">
        <v>5415</v>
      </c>
      <c r="AA1139" s="39" t="s">
        <v>5416</v>
      </c>
      <c r="AB1139" s="39">
        <v>940714821</v>
      </c>
      <c r="AC1139" s="5">
        <f t="shared" si="142"/>
        <v>1</v>
      </c>
      <c r="AD1139" s="17">
        <f t="shared" si="143"/>
        <v>25000</v>
      </c>
      <c r="AE1139" s="6" t="s">
        <v>6</v>
      </c>
      <c r="AF1139" s="17" t="str">
        <f t="shared" si="144"/>
        <v>NO APLICA</v>
      </c>
      <c r="AG1139" s="2" t="s">
        <v>400</v>
      </c>
      <c r="AH1139" s="75" t="s">
        <v>4046</v>
      </c>
      <c r="AI1139" s="22" t="s">
        <v>4578</v>
      </c>
      <c r="AJ1139" s="176"/>
    </row>
    <row r="1140" spans="1:36" ht="15.45" customHeight="1">
      <c r="A1140" s="170">
        <v>57386</v>
      </c>
      <c r="B1140" s="4" t="s">
        <v>339</v>
      </c>
      <c r="C1140" s="4" t="s">
        <v>340</v>
      </c>
      <c r="D1140" s="39" t="s">
        <v>1031</v>
      </c>
      <c r="E1140" s="25" t="s">
        <v>1032</v>
      </c>
      <c r="F1140" s="24" t="s">
        <v>1033</v>
      </c>
      <c r="G1140" s="24">
        <v>943592739</v>
      </c>
      <c r="H1140" s="62">
        <v>45642</v>
      </c>
      <c r="I1140" s="63">
        <v>0.86458333333333337</v>
      </c>
      <c r="J1140" s="6" t="s">
        <v>373</v>
      </c>
      <c r="K1140" s="39">
        <v>1</v>
      </c>
      <c r="L1140" s="6" t="s">
        <v>398</v>
      </c>
      <c r="M1140" s="6" t="s">
        <v>6</v>
      </c>
      <c r="N1140" s="6" t="b">
        <f t="shared" si="141"/>
        <v>0</v>
      </c>
      <c r="O1140" s="2" t="s">
        <v>5417</v>
      </c>
      <c r="P1140" s="2">
        <v>3283046</v>
      </c>
      <c r="Q1140" s="2" t="s">
        <v>9</v>
      </c>
      <c r="R1140" s="2" t="s">
        <v>5418</v>
      </c>
      <c r="S1140" s="16">
        <f t="shared" si="140"/>
        <v>25000</v>
      </c>
      <c r="T1140" s="6" t="s">
        <v>400</v>
      </c>
      <c r="U1140" s="2" t="s">
        <v>547</v>
      </c>
      <c r="V1140" s="2" t="s">
        <v>3817</v>
      </c>
      <c r="W1140" s="2"/>
      <c r="X1140" s="79"/>
      <c r="Y1140" s="39"/>
      <c r="Z1140" s="39"/>
      <c r="AA1140" s="39"/>
      <c r="AB1140" s="39"/>
      <c r="AC1140" s="5" t="str">
        <f t="shared" si="142"/>
        <v/>
      </c>
      <c r="AD1140" s="17" t="str">
        <f t="shared" si="143"/>
        <v/>
      </c>
      <c r="AE1140" s="6"/>
      <c r="AF1140" s="17" t="str">
        <f t="shared" si="144"/>
        <v/>
      </c>
      <c r="AG1140" s="2"/>
      <c r="AH1140" s="7"/>
      <c r="AI1140" s="22" t="s">
        <v>2797</v>
      </c>
      <c r="AJ1140" s="176"/>
    </row>
    <row r="1141" spans="1:36" ht="15.45" customHeight="1">
      <c r="A1141" s="170">
        <v>57387</v>
      </c>
      <c r="B1141" s="4" t="s">
        <v>339</v>
      </c>
      <c r="C1141" s="4" t="s">
        <v>340</v>
      </c>
      <c r="D1141" s="24" t="s">
        <v>1131</v>
      </c>
      <c r="E1141" s="25" t="s">
        <v>1132</v>
      </c>
      <c r="F1141" s="24" t="s">
        <v>1133</v>
      </c>
      <c r="G1141" s="24">
        <v>957289460</v>
      </c>
      <c r="H1141" s="62">
        <v>45642</v>
      </c>
      <c r="I1141" s="63">
        <v>0.87013888888888891</v>
      </c>
      <c r="J1141" s="6" t="s">
        <v>373</v>
      </c>
      <c r="K1141" s="39">
        <v>1</v>
      </c>
      <c r="L1141" s="6" t="s">
        <v>398</v>
      </c>
      <c r="M1141" s="6" t="s">
        <v>6</v>
      </c>
      <c r="N1141" s="6" t="b">
        <f t="shared" si="141"/>
        <v>0</v>
      </c>
      <c r="O1141" s="2" t="s">
        <v>5419</v>
      </c>
      <c r="P1141" s="2">
        <v>3283051</v>
      </c>
      <c r="Q1141" s="2" t="s">
        <v>9</v>
      </c>
      <c r="R1141" s="2" t="s">
        <v>5420</v>
      </c>
      <c r="S1141" s="16">
        <f t="shared" si="140"/>
        <v>25000</v>
      </c>
      <c r="T1141" s="6" t="s">
        <v>400</v>
      </c>
      <c r="U1141" s="2" t="s">
        <v>547</v>
      </c>
      <c r="V1141" s="2" t="s">
        <v>3821</v>
      </c>
      <c r="W1141" s="2"/>
      <c r="X1141" s="79"/>
      <c r="Y1141" s="39"/>
      <c r="Z1141" s="39"/>
      <c r="AA1141" s="39"/>
      <c r="AB1141" s="39"/>
      <c r="AC1141" s="5" t="str">
        <f t="shared" si="142"/>
        <v/>
      </c>
      <c r="AD1141" s="17" t="str">
        <f t="shared" si="143"/>
        <v/>
      </c>
      <c r="AE1141" s="6"/>
      <c r="AF1141" s="17" t="str">
        <f t="shared" si="144"/>
        <v/>
      </c>
      <c r="AG1141" s="2"/>
      <c r="AH1141" s="7"/>
      <c r="AI1141" s="22" t="s">
        <v>2797</v>
      </c>
      <c r="AJ1141" s="176"/>
    </row>
    <row r="1142" spans="1:36" ht="15.45" customHeight="1">
      <c r="A1142" s="170">
        <v>57388</v>
      </c>
      <c r="B1142" s="4" t="s">
        <v>339</v>
      </c>
      <c r="C1142" s="4" t="s">
        <v>340</v>
      </c>
      <c r="D1142" s="39" t="s">
        <v>1042</v>
      </c>
      <c r="E1142" s="39" t="s">
        <v>1043</v>
      </c>
      <c r="F1142" s="39" t="s">
        <v>1044</v>
      </c>
      <c r="G1142" s="39">
        <v>933294463</v>
      </c>
      <c r="H1142" s="62">
        <v>45642</v>
      </c>
      <c r="I1142" s="63">
        <v>0.87361111111111112</v>
      </c>
      <c r="J1142" s="6" t="s">
        <v>373</v>
      </c>
      <c r="K1142" s="39">
        <v>1</v>
      </c>
      <c r="L1142" s="6" t="s">
        <v>398</v>
      </c>
      <c r="M1142" s="6" t="s">
        <v>6</v>
      </c>
      <c r="N1142" s="6" t="b">
        <f t="shared" si="141"/>
        <v>0</v>
      </c>
      <c r="O1142" s="2" t="s">
        <v>5421</v>
      </c>
      <c r="P1142" s="2">
        <v>3283053</v>
      </c>
      <c r="Q1142" s="2" t="s">
        <v>9</v>
      </c>
      <c r="R1142" s="2" t="s">
        <v>5422</v>
      </c>
      <c r="S1142" s="16">
        <f t="shared" si="140"/>
        <v>25000</v>
      </c>
      <c r="T1142" s="6" t="s">
        <v>400</v>
      </c>
      <c r="U1142" s="2" t="s">
        <v>547</v>
      </c>
      <c r="V1142" s="2" t="s">
        <v>2754</v>
      </c>
      <c r="W1142" s="2"/>
      <c r="X1142" s="79"/>
      <c r="Y1142" s="39"/>
      <c r="Z1142" s="39"/>
      <c r="AA1142" s="39"/>
      <c r="AB1142" s="39"/>
      <c r="AC1142" s="5" t="str">
        <f t="shared" si="142"/>
        <v/>
      </c>
      <c r="AD1142" s="17" t="str">
        <f t="shared" si="143"/>
        <v/>
      </c>
      <c r="AE1142" s="6"/>
      <c r="AF1142" s="17" t="str">
        <f t="shared" si="144"/>
        <v/>
      </c>
      <c r="AG1142" s="2"/>
      <c r="AH1142" s="7"/>
      <c r="AI1142" s="22" t="s">
        <v>2797</v>
      </c>
      <c r="AJ1142" s="176"/>
    </row>
    <row r="1143" spans="1:36" ht="15.45" customHeight="1">
      <c r="A1143" s="170">
        <v>57389</v>
      </c>
      <c r="B1143" s="4" t="s">
        <v>353</v>
      </c>
      <c r="C1143" s="4" t="s">
        <v>354</v>
      </c>
      <c r="D1143" s="7" t="s">
        <v>2105</v>
      </c>
      <c r="E1143" s="2" t="s">
        <v>2106</v>
      </c>
      <c r="F1143" s="2" t="s">
        <v>2107</v>
      </c>
      <c r="G1143" s="2">
        <v>975918406</v>
      </c>
      <c r="H1143" s="62">
        <v>45642</v>
      </c>
      <c r="I1143" s="63">
        <v>0.93055555555555558</v>
      </c>
      <c r="J1143" s="6" t="s">
        <v>373</v>
      </c>
      <c r="K1143" s="39">
        <v>1</v>
      </c>
      <c r="L1143" s="6" t="s">
        <v>398</v>
      </c>
      <c r="M1143" s="6" t="s">
        <v>6</v>
      </c>
      <c r="N1143" s="6" t="b">
        <f t="shared" si="141"/>
        <v>0</v>
      </c>
      <c r="O1143" s="2" t="s">
        <v>5423</v>
      </c>
      <c r="P1143" s="2">
        <v>1234016</v>
      </c>
      <c r="Q1143" s="2" t="s">
        <v>6</v>
      </c>
      <c r="R1143" s="2" t="s">
        <v>5424</v>
      </c>
      <c r="S1143" s="16">
        <f t="shared" ref="S1143:S1172" si="145">IF(OR(H1143&lt;=0, H1143=""), "",
    IF(OR(J1143="1X40 RF VACIO", J1143="1X40 DRY VACIO"),
        IF(L1143="CUSTODIA", 25000,
            IF(OR(L1143="TRASPASO", L1143="MOVIMIENTO"), 18000, "")
        ),
        IF(OR(J1143="1X20 RF VACIO", J1143="1X20 DRY VACIO", J1143="ISOTANK"),
            IF(L1143="CUSTODIA", 18000,
                IF(OR(L1143="TRASPASO", L1143="MOVIMIENTO"), 15000, "Error en tipo de acción")
            ),
            IF(AND(OR(J1143="PALLET", J1143="CAJON"), L1143="CUSTODIA"),
                IF(M1143="SI (XL)", 7000*K1143,
                    IF(M1143="SI (XXL)", 9000*K1143,
                        IF(M1143="SI (OTRO)", "", 5000*K1143)
                    )
                ),
                IF(AND(OR(J1143="PALLET", J1143="CAJON"),OR(L1143="TRASPASO", L1143="MOVIMIENTO")),
                    IF(M1143="SI (XL)", 5000*K1143,
                        IF(M1143="SI (XXL)", 7000*K1143,
                            IF(M1143="SI (OTRO)", "", 3500*K1143)
                        )
                    ),
                    ""
                )
            )
        )
    )
)</f>
        <v>25000</v>
      </c>
      <c r="T1143" s="6" t="s">
        <v>400</v>
      </c>
      <c r="U1143" s="2" t="s">
        <v>552</v>
      </c>
      <c r="V1143" s="2" t="s">
        <v>490</v>
      </c>
      <c r="W1143" s="62">
        <v>45643</v>
      </c>
      <c r="X1143" s="79">
        <v>0.10416666666666667</v>
      </c>
      <c r="Y1143" s="82" t="s">
        <v>3357</v>
      </c>
      <c r="Z1143" s="82" t="s">
        <v>2997</v>
      </c>
      <c r="AA1143" s="82" t="s">
        <v>3358</v>
      </c>
      <c r="AB1143" s="82">
        <v>992272376</v>
      </c>
      <c r="AC1143" s="5">
        <f t="shared" si="142"/>
        <v>2</v>
      </c>
      <c r="AD1143" s="17">
        <f t="shared" si="143"/>
        <v>25000</v>
      </c>
      <c r="AE1143" s="6" t="s">
        <v>6</v>
      </c>
      <c r="AF1143" s="17" t="str">
        <f t="shared" si="144"/>
        <v>NO APLICA</v>
      </c>
      <c r="AG1143" s="2" t="s">
        <v>400</v>
      </c>
      <c r="AH1143" s="7"/>
      <c r="AI1143" s="22" t="s">
        <v>2894</v>
      </c>
      <c r="AJ1143" s="176"/>
    </row>
    <row r="1144" spans="1:36" ht="15.45" customHeight="1">
      <c r="A1144" s="170">
        <v>57390</v>
      </c>
      <c r="B1144" s="7" t="s">
        <v>274</v>
      </c>
      <c r="C1144" s="4" t="s">
        <v>275</v>
      </c>
      <c r="D1144" s="7" t="s">
        <v>5243</v>
      </c>
      <c r="E1144" s="2" t="s">
        <v>5244</v>
      </c>
      <c r="F1144" s="2" t="s">
        <v>5245</v>
      </c>
      <c r="G1144" s="2">
        <v>935839483</v>
      </c>
      <c r="H1144" s="62">
        <v>45642</v>
      </c>
      <c r="I1144" s="63">
        <v>0.93958333333333333</v>
      </c>
      <c r="J1144" s="6" t="s">
        <v>373</v>
      </c>
      <c r="K1144" s="39">
        <v>1</v>
      </c>
      <c r="L1144" s="6" t="s">
        <v>398</v>
      </c>
      <c r="M1144" s="6" t="s">
        <v>6</v>
      </c>
      <c r="N1144" s="6" t="b">
        <f t="shared" si="141"/>
        <v>0</v>
      </c>
      <c r="O1144" s="2" t="s">
        <v>5425</v>
      </c>
      <c r="P1144" s="2">
        <v>1233996</v>
      </c>
      <c r="Q1144" s="2" t="s">
        <v>6</v>
      </c>
      <c r="R1144" s="2" t="s">
        <v>5426</v>
      </c>
      <c r="S1144" s="16">
        <f t="shared" si="145"/>
        <v>25000</v>
      </c>
      <c r="T1144" s="6" t="s">
        <v>400</v>
      </c>
      <c r="U1144" s="2" t="s">
        <v>524</v>
      </c>
      <c r="V1144" s="2" t="s">
        <v>490</v>
      </c>
      <c r="W1144" s="2"/>
      <c r="X1144" s="79"/>
      <c r="Y1144" s="39"/>
      <c r="Z1144" s="39"/>
      <c r="AA1144" s="39"/>
      <c r="AB1144" s="39"/>
      <c r="AC1144" s="5" t="str">
        <f t="shared" si="142"/>
        <v/>
      </c>
      <c r="AD1144" s="17" t="str">
        <f t="shared" si="143"/>
        <v/>
      </c>
      <c r="AE1144" s="6"/>
      <c r="AF1144" s="17" t="str">
        <f t="shared" si="144"/>
        <v/>
      </c>
      <c r="AG1144" s="2"/>
      <c r="AH1144" s="7"/>
      <c r="AI1144" s="22" t="s">
        <v>3841</v>
      </c>
      <c r="AJ1144" s="176"/>
    </row>
    <row r="1145" spans="1:36" ht="15.45" customHeight="1">
      <c r="A1145" s="170">
        <v>57391</v>
      </c>
      <c r="B1145" s="7" t="s">
        <v>274</v>
      </c>
      <c r="C1145" s="4" t="s">
        <v>275</v>
      </c>
      <c r="D1145" s="39" t="s">
        <v>3219</v>
      </c>
      <c r="E1145" s="6" t="s">
        <v>3220</v>
      </c>
      <c r="F1145" s="6" t="s">
        <v>3221</v>
      </c>
      <c r="G1145" s="6">
        <v>90021629</v>
      </c>
      <c r="H1145" s="62">
        <v>45642</v>
      </c>
      <c r="I1145" s="63">
        <v>0.95138888888888884</v>
      </c>
      <c r="J1145" s="6" t="s">
        <v>373</v>
      </c>
      <c r="K1145" s="39">
        <v>1</v>
      </c>
      <c r="L1145" s="6" t="s">
        <v>398</v>
      </c>
      <c r="M1145" s="6" t="s">
        <v>6</v>
      </c>
      <c r="N1145" s="6" t="b">
        <f t="shared" si="141"/>
        <v>0</v>
      </c>
      <c r="O1145" s="2" t="s">
        <v>5427</v>
      </c>
      <c r="P1145" s="2">
        <v>1234008</v>
      </c>
      <c r="Q1145" s="2" t="s">
        <v>6</v>
      </c>
      <c r="R1145" s="2" t="s">
        <v>5428</v>
      </c>
      <c r="S1145" s="16">
        <f t="shared" si="145"/>
        <v>25000</v>
      </c>
      <c r="T1145" s="6" t="s">
        <v>400</v>
      </c>
      <c r="U1145" s="2" t="s">
        <v>524</v>
      </c>
      <c r="V1145" s="2" t="s">
        <v>490</v>
      </c>
      <c r="W1145" s="2"/>
      <c r="X1145" s="79"/>
      <c r="Y1145" s="39"/>
      <c r="Z1145" s="39"/>
      <c r="AA1145" s="39"/>
      <c r="AB1145" s="39"/>
      <c r="AC1145" s="5" t="str">
        <f t="shared" si="142"/>
        <v/>
      </c>
      <c r="AD1145" s="17" t="str">
        <f t="shared" si="143"/>
        <v/>
      </c>
      <c r="AE1145" s="6"/>
      <c r="AF1145" s="17" t="str">
        <f t="shared" si="144"/>
        <v/>
      </c>
      <c r="AG1145" s="2"/>
      <c r="AH1145" s="7"/>
      <c r="AI1145" s="22" t="s">
        <v>3841</v>
      </c>
      <c r="AJ1145" s="176"/>
    </row>
    <row r="1146" spans="1:36" ht="15.45" customHeight="1">
      <c r="A1146" s="170">
        <v>57392</v>
      </c>
      <c r="B1146" s="4" t="s">
        <v>353</v>
      </c>
      <c r="C1146" s="4" t="s">
        <v>354</v>
      </c>
      <c r="D1146" s="39" t="s">
        <v>2818</v>
      </c>
      <c r="E1146" s="6" t="s">
        <v>2819</v>
      </c>
      <c r="F1146" s="6" t="s">
        <v>3221</v>
      </c>
      <c r="G1146" s="6">
        <v>56422961</v>
      </c>
      <c r="H1146" s="62">
        <v>45642</v>
      </c>
      <c r="I1146" s="63">
        <v>0.9770833333333333</v>
      </c>
      <c r="J1146" s="6" t="s">
        <v>373</v>
      </c>
      <c r="K1146" s="39">
        <v>1</v>
      </c>
      <c r="L1146" s="6" t="s">
        <v>398</v>
      </c>
      <c r="M1146" s="6" t="s">
        <v>6</v>
      </c>
      <c r="N1146" s="6" t="b">
        <f t="shared" si="141"/>
        <v>0</v>
      </c>
      <c r="O1146" s="2" t="s">
        <v>5429</v>
      </c>
      <c r="P1146" s="2">
        <v>1234039</v>
      </c>
      <c r="Q1146" s="2" t="s">
        <v>6</v>
      </c>
      <c r="R1146" s="2" t="s">
        <v>5430</v>
      </c>
      <c r="S1146" s="16">
        <f t="shared" si="145"/>
        <v>25000</v>
      </c>
      <c r="T1146" s="6" t="s">
        <v>400</v>
      </c>
      <c r="U1146" s="66" t="s">
        <v>547</v>
      </c>
      <c r="V1146" s="2" t="s">
        <v>2977</v>
      </c>
      <c r="W1146" s="2"/>
      <c r="X1146" s="79"/>
      <c r="Y1146" s="39"/>
      <c r="Z1146" s="39"/>
      <c r="AA1146" s="39"/>
      <c r="AB1146" s="39"/>
      <c r="AC1146" s="5" t="str">
        <f t="shared" si="142"/>
        <v/>
      </c>
      <c r="AD1146" s="17" t="str">
        <f t="shared" si="143"/>
        <v/>
      </c>
      <c r="AE1146" s="6"/>
      <c r="AF1146" s="17" t="str">
        <f t="shared" si="144"/>
        <v/>
      </c>
      <c r="AG1146" s="2"/>
      <c r="AH1146" s="7"/>
      <c r="AI1146" s="22" t="s">
        <v>2894</v>
      </c>
      <c r="AJ1146" s="176"/>
    </row>
    <row r="1147" spans="1:36" ht="14.7" customHeight="1">
      <c r="A1147" s="170">
        <v>57393</v>
      </c>
      <c r="B1147" s="7" t="s">
        <v>335</v>
      </c>
      <c r="C1147" s="4" t="s">
        <v>336</v>
      </c>
      <c r="D1147" s="7" t="s">
        <v>5431</v>
      </c>
      <c r="E1147" s="2" t="s">
        <v>5432</v>
      </c>
      <c r="F1147" s="2" t="s">
        <v>5433</v>
      </c>
      <c r="G1147" s="2">
        <v>988257876</v>
      </c>
      <c r="H1147" s="62">
        <v>45643</v>
      </c>
      <c r="I1147" s="63">
        <v>1.3888888888888889E-3</v>
      </c>
      <c r="J1147" s="6" t="s">
        <v>373</v>
      </c>
      <c r="K1147" s="39">
        <v>1</v>
      </c>
      <c r="L1147" s="6" t="s">
        <v>3399</v>
      </c>
      <c r="M1147" s="6" t="s">
        <v>6</v>
      </c>
      <c r="N1147" s="6" t="b">
        <f t="shared" si="141"/>
        <v>0</v>
      </c>
      <c r="O1147" s="2" t="s">
        <v>5434</v>
      </c>
      <c r="P1147" s="2">
        <v>1234063</v>
      </c>
      <c r="Q1147" s="2" t="s">
        <v>6</v>
      </c>
      <c r="R1147" s="2" t="s">
        <v>5435</v>
      </c>
      <c r="S1147" s="16">
        <f t="shared" si="145"/>
        <v>18000</v>
      </c>
      <c r="T1147" s="6" t="s">
        <v>400</v>
      </c>
      <c r="U1147" s="2" t="s">
        <v>552</v>
      </c>
      <c r="V1147" s="2" t="s">
        <v>490</v>
      </c>
      <c r="W1147" s="62">
        <v>45643</v>
      </c>
      <c r="X1147" s="79">
        <v>1.3888888888888889E-3</v>
      </c>
      <c r="Y1147" s="6" t="s">
        <v>5436</v>
      </c>
      <c r="Z1147" s="39" t="s">
        <v>5437</v>
      </c>
      <c r="AA1147" s="39" t="s">
        <v>5438</v>
      </c>
      <c r="AB1147" s="39">
        <v>992492885</v>
      </c>
      <c r="AC1147" s="5">
        <f t="shared" si="142"/>
        <v>1</v>
      </c>
      <c r="AD1147" s="17">
        <f t="shared" si="143"/>
        <v>18000</v>
      </c>
      <c r="AE1147" s="6" t="s">
        <v>6</v>
      </c>
      <c r="AF1147" s="17" t="str">
        <f t="shared" si="144"/>
        <v>NO APLICA</v>
      </c>
      <c r="AG1147" s="2" t="s">
        <v>1874</v>
      </c>
      <c r="AH1147" s="7" t="s">
        <v>5439</v>
      </c>
      <c r="AI1147" s="22" t="s">
        <v>3558</v>
      </c>
      <c r="AJ1147" s="176"/>
    </row>
    <row r="1148" spans="1:36" ht="15.45" customHeight="1">
      <c r="A1148" s="170">
        <v>57394</v>
      </c>
      <c r="B1148" s="7" t="s">
        <v>290</v>
      </c>
      <c r="C1148" s="4" t="s">
        <v>291</v>
      </c>
      <c r="D1148" t="s">
        <v>5440</v>
      </c>
      <c r="E1148" s="2" t="s">
        <v>4716</v>
      </c>
      <c r="F1148" s="2" t="s">
        <v>4717</v>
      </c>
      <c r="G1148" s="2">
        <v>968336326</v>
      </c>
      <c r="H1148" s="62">
        <v>45643</v>
      </c>
      <c r="I1148" s="63">
        <v>0.10694444444444444</v>
      </c>
      <c r="J1148" s="6" t="s">
        <v>373</v>
      </c>
      <c r="K1148" s="39">
        <v>1</v>
      </c>
      <c r="L1148" s="6" t="s">
        <v>3399</v>
      </c>
      <c r="M1148" s="6" t="s">
        <v>6</v>
      </c>
      <c r="N1148" s="216" t="b">
        <f t="shared" si="141"/>
        <v>0</v>
      </c>
      <c r="O1148" t="s">
        <v>5441</v>
      </c>
      <c r="P1148" s="2">
        <v>100811578</v>
      </c>
      <c r="Q1148" s="2" t="s">
        <v>6</v>
      </c>
      <c r="R1148" s="2" t="s">
        <v>2799</v>
      </c>
      <c r="S1148" s="16">
        <f t="shared" si="145"/>
        <v>18000</v>
      </c>
      <c r="T1148" s="6" t="s">
        <v>400</v>
      </c>
      <c r="U1148" s="2" t="s">
        <v>552</v>
      </c>
      <c r="V1148" s="2" t="s">
        <v>490</v>
      </c>
      <c r="W1148" s="62">
        <v>45643</v>
      </c>
      <c r="X1148" s="79">
        <v>0.1076388888888889</v>
      </c>
      <c r="Y1148" s="39" t="s">
        <v>5442</v>
      </c>
      <c r="Z1148" s="39" t="s">
        <v>5443</v>
      </c>
      <c r="AA1148" s="39" t="s">
        <v>5444</v>
      </c>
      <c r="AB1148" s="39">
        <v>999304931</v>
      </c>
      <c r="AC1148" s="5">
        <f t="shared" si="142"/>
        <v>1</v>
      </c>
      <c r="AD1148" s="17">
        <f t="shared" si="143"/>
        <v>18000</v>
      </c>
      <c r="AE1148" s="6" t="s">
        <v>6</v>
      </c>
      <c r="AF1148" s="17" t="str">
        <f t="shared" si="144"/>
        <v>NO APLICA</v>
      </c>
      <c r="AG1148" s="2" t="s">
        <v>400</v>
      </c>
      <c r="AH1148" s="75" t="s">
        <v>4046</v>
      </c>
      <c r="AI1148" s="22" t="s">
        <v>4723</v>
      </c>
      <c r="AJ1148" s="176"/>
    </row>
    <row r="1149" spans="1:36" ht="15.45" customHeight="1">
      <c r="A1149" s="170">
        <v>57395</v>
      </c>
      <c r="B1149" s="4" t="s">
        <v>5445</v>
      </c>
      <c r="C1149" s="2"/>
      <c r="D1149" s="25" t="s">
        <v>3030</v>
      </c>
      <c r="E1149" s="24" t="s">
        <v>514</v>
      </c>
      <c r="F1149" s="24" t="s">
        <v>515</v>
      </c>
      <c r="G1149" s="24">
        <v>940534751</v>
      </c>
      <c r="H1149" s="62">
        <v>45643</v>
      </c>
      <c r="I1149" s="63">
        <v>0.22777777777777777</v>
      </c>
      <c r="J1149" s="6" t="s">
        <v>373</v>
      </c>
      <c r="K1149" s="39">
        <v>1</v>
      </c>
      <c r="L1149" s="6" t="s">
        <v>3399</v>
      </c>
      <c r="M1149" s="6" t="s">
        <v>6</v>
      </c>
      <c r="N1149" s="6" t="b">
        <f t="shared" si="141"/>
        <v>0</v>
      </c>
      <c r="O1149" s="2" t="s">
        <v>5446</v>
      </c>
      <c r="P1149" s="2" t="s">
        <v>488</v>
      </c>
      <c r="Q1149" s="2" t="s">
        <v>6</v>
      </c>
      <c r="R1149" s="2" t="s">
        <v>488</v>
      </c>
      <c r="S1149" s="16">
        <f t="shared" si="145"/>
        <v>18000</v>
      </c>
      <c r="T1149" s="6" t="s">
        <v>400</v>
      </c>
      <c r="U1149" s="2" t="s">
        <v>552</v>
      </c>
      <c r="V1149" s="2" t="s">
        <v>490</v>
      </c>
      <c r="W1149" s="62">
        <v>45643</v>
      </c>
      <c r="X1149" s="79">
        <v>0.22777777777777777</v>
      </c>
      <c r="Y1149" s="39" t="s">
        <v>5447</v>
      </c>
      <c r="Z1149" s="39" t="s">
        <v>5448</v>
      </c>
      <c r="AA1149" s="39" t="s">
        <v>5449</v>
      </c>
      <c r="AB1149" s="39">
        <v>972210228</v>
      </c>
      <c r="AC1149" s="5">
        <f t="shared" si="142"/>
        <v>1</v>
      </c>
      <c r="AD1149" s="17">
        <f t="shared" si="143"/>
        <v>18000</v>
      </c>
      <c r="AE1149" s="6" t="s">
        <v>6</v>
      </c>
      <c r="AF1149" s="17" t="str">
        <f t="shared" si="144"/>
        <v>NO APLICA</v>
      </c>
      <c r="AG1149" s="2" t="s">
        <v>1874</v>
      </c>
      <c r="AH1149" s="7" t="s">
        <v>5450</v>
      </c>
      <c r="AI1149" s="22" t="s">
        <v>499</v>
      </c>
      <c r="AJ1149" s="176"/>
    </row>
    <row r="1150" spans="1:36" ht="15.45" customHeight="1">
      <c r="A1150" s="170">
        <v>57396</v>
      </c>
      <c r="B1150" s="8" t="s">
        <v>320</v>
      </c>
      <c r="C1150" s="5" t="s">
        <v>321</v>
      </c>
      <c r="D1150" s="46" t="s">
        <v>708</v>
      </c>
      <c r="E1150" s="28" t="s">
        <v>709</v>
      </c>
      <c r="F1150" s="27" t="s">
        <v>710</v>
      </c>
      <c r="G1150" s="27">
        <v>987744411</v>
      </c>
      <c r="H1150" s="62">
        <v>45643</v>
      </c>
      <c r="I1150" s="2">
        <v>11.54</v>
      </c>
      <c r="J1150" s="6" t="s">
        <v>373</v>
      </c>
      <c r="K1150" s="39">
        <v>1</v>
      </c>
      <c r="L1150" s="6" t="s">
        <v>398</v>
      </c>
      <c r="M1150" s="6" t="s">
        <v>6</v>
      </c>
      <c r="N1150" s="6" t="b">
        <f t="shared" si="141"/>
        <v>0</v>
      </c>
      <c r="O1150" s="2" t="s">
        <v>5451</v>
      </c>
      <c r="P1150" s="2">
        <v>1234185</v>
      </c>
      <c r="Q1150" s="2" t="s">
        <v>6</v>
      </c>
      <c r="R1150" s="2" t="s">
        <v>5452</v>
      </c>
      <c r="S1150" s="16">
        <f t="shared" si="145"/>
        <v>25000</v>
      </c>
      <c r="T1150" s="6" t="s">
        <v>400</v>
      </c>
      <c r="U1150" s="2" t="s">
        <v>822</v>
      </c>
      <c r="V1150" s="2" t="s">
        <v>490</v>
      </c>
      <c r="W1150" s="62">
        <v>45643</v>
      </c>
      <c r="X1150" s="120">
        <v>0.55138888888888893</v>
      </c>
      <c r="Y1150" s="101" t="s">
        <v>3036</v>
      </c>
      <c r="Z1150" s="101" t="s">
        <v>654</v>
      </c>
      <c r="AA1150" s="101" t="s">
        <v>655</v>
      </c>
      <c r="AB1150" s="101">
        <v>956193777</v>
      </c>
      <c r="AC1150" s="138">
        <f t="shared" si="142"/>
        <v>1</v>
      </c>
      <c r="AD1150" s="17">
        <f t="shared" si="143"/>
        <v>25000</v>
      </c>
      <c r="AE1150" s="6" t="s">
        <v>6</v>
      </c>
      <c r="AF1150" s="17" t="str">
        <f t="shared" si="144"/>
        <v>NO APLICA</v>
      </c>
      <c r="AG1150" s="2" t="s">
        <v>400</v>
      </c>
      <c r="AH1150" s="7"/>
      <c r="AI1150" s="22" t="s">
        <v>558</v>
      </c>
      <c r="AJ1150" s="176"/>
    </row>
    <row r="1151" spans="1:36" ht="15.45" customHeight="1">
      <c r="A1151" s="170">
        <v>57397</v>
      </c>
      <c r="B1151" s="7" t="s">
        <v>269</v>
      </c>
      <c r="C1151" s="4" t="s">
        <v>270</v>
      </c>
      <c r="D1151" s="39" t="s">
        <v>2160</v>
      </c>
      <c r="E1151" s="39" t="s">
        <v>2161</v>
      </c>
      <c r="F1151" s="39" t="s">
        <v>2162</v>
      </c>
      <c r="G1151" s="8">
        <v>944801826</v>
      </c>
      <c r="H1151" s="62">
        <v>45643</v>
      </c>
      <c r="I1151" s="63">
        <v>0.58680555555555558</v>
      </c>
      <c r="J1151" s="6" t="s">
        <v>373</v>
      </c>
      <c r="K1151" s="39">
        <v>1</v>
      </c>
      <c r="L1151" s="6" t="s">
        <v>398</v>
      </c>
      <c r="M1151" s="6" t="s">
        <v>6</v>
      </c>
      <c r="N1151" s="6" t="b">
        <f t="shared" si="141"/>
        <v>0</v>
      </c>
      <c r="O1151" s="2" t="s">
        <v>5453</v>
      </c>
      <c r="P1151" s="2">
        <v>24804166</v>
      </c>
      <c r="Q1151" s="2" t="s">
        <v>6</v>
      </c>
      <c r="R1151" s="2" t="s">
        <v>5454</v>
      </c>
      <c r="S1151" s="16">
        <f t="shared" si="145"/>
        <v>25000</v>
      </c>
      <c r="T1151" s="6" t="s">
        <v>400</v>
      </c>
      <c r="U1151" s="2" t="s">
        <v>547</v>
      </c>
      <c r="V1151" s="2" t="s">
        <v>2754</v>
      </c>
      <c r="W1151" s="62"/>
      <c r="X1151" s="79"/>
      <c r="Y1151" s="85"/>
      <c r="Z1151" s="85"/>
      <c r="AA1151" s="85"/>
      <c r="AB1151" s="85"/>
      <c r="AC1151" s="5" t="str">
        <f t="shared" si="142"/>
        <v/>
      </c>
      <c r="AD1151" s="17" t="str">
        <f t="shared" si="143"/>
        <v/>
      </c>
      <c r="AE1151" s="6"/>
      <c r="AF1151" s="17" t="str">
        <f t="shared" si="144"/>
        <v/>
      </c>
      <c r="AG1151" s="2"/>
      <c r="AH1151" s="7"/>
      <c r="AI1151" s="22" t="s">
        <v>1359</v>
      </c>
      <c r="AJ1151" s="176"/>
    </row>
    <row r="1152" spans="1:36" ht="15.45" customHeight="1">
      <c r="A1152" s="170">
        <v>57398</v>
      </c>
      <c r="B1152" s="8" t="s">
        <v>320</v>
      </c>
      <c r="C1152" s="5" t="s">
        <v>321</v>
      </c>
      <c r="D1152" s="46" t="s">
        <v>708</v>
      </c>
      <c r="E1152" s="28" t="s">
        <v>709</v>
      </c>
      <c r="F1152" s="27" t="s">
        <v>710</v>
      </c>
      <c r="G1152" s="27">
        <v>987744411</v>
      </c>
      <c r="H1152" s="62">
        <v>45643</v>
      </c>
      <c r="I1152" s="2">
        <v>14.22</v>
      </c>
      <c r="J1152" s="6" t="s">
        <v>373</v>
      </c>
      <c r="K1152" s="39">
        <v>1</v>
      </c>
      <c r="L1152" s="6" t="s">
        <v>398</v>
      </c>
      <c r="M1152" s="6" t="s">
        <v>6</v>
      </c>
      <c r="N1152" s="6" t="b">
        <f t="shared" si="141"/>
        <v>0</v>
      </c>
      <c r="O1152" s="2" t="s">
        <v>5455</v>
      </c>
      <c r="P1152" s="2">
        <v>1234335</v>
      </c>
      <c r="Q1152" s="2" t="s">
        <v>6</v>
      </c>
      <c r="R1152" s="2" t="s">
        <v>5456</v>
      </c>
      <c r="S1152" s="16">
        <f t="shared" si="145"/>
        <v>25000</v>
      </c>
      <c r="T1152" s="6" t="s">
        <v>400</v>
      </c>
      <c r="U1152" s="2" t="s">
        <v>547</v>
      </c>
      <c r="V1152" s="2" t="s">
        <v>4121</v>
      </c>
      <c r="W1152" s="2"/>
      <c r="X1152" s="79"/>
      <c r="Y1152" s="39"/>
      <c r="Z1152" s="39"/>
      <c r="AA1152" s="39"/>
      <c r="AB1152" s="39"/>
      <c r="AC1152" s="5" t="str">
        <f t="shared" si="142"/>
        <v/>
      </c>
      <c r="AD1152" s="17" t="str">
        <f t="shared" si="143"/>
        <v/>
      </c>
      <c r="AE1152" s="6"/>
      <c r="AF1152" s="17" t="str">
        <f t="shared" si="144"/>
        <v/>
      </c>
      <c r="AG1152" s="2"/>
      <c r="AH1152" s="7"/>
      <c r="AI1152" s="22" t="s">
        <v>558</v>
      </c>
      <c r="AJ1152" s="176"/>
    </row>
    <row r="1153" spans="1:36" ht="15.45" customHeight="1">
      <c r="A1153" s="170">
        <v>57399</v>
      </c>
      <c r="B1153" s="39" t="s">
        <v>339</v>
      </c>
      <c r="C1153" s="39" t="s">
        <v>340</v>
      </c>
      <c r="D1153" s="39" t="s">
        <v>2935</v>
      </c>
      <c r="E1153" s="6" t="s">
        <v>1120</v>
      </c>
      <c r="F1153" s="6" t="s">
        <v>1121</v>
      </c>
      <c r="G1153" s="6">
        <v>991545276</v>
      </c>
      <c r="H1153" s="62">
        <v>45643</v>
      </c>
      <c r="I1153" s="63">
        <v>0.63402777777777775</v>
      </c>
      <c r="J1153" s="6" t="s">
        <v>373</v>
      </c>
      <c r="K1153" s="39">
        <v>1</v>
      </c>
      <c r="L1153" s="6" t="s">
        <v>398</v>
      </c>
      <c r="M1153" s="6" t="s">
        <v>6</v>
      </c>
      <c r="N1153" s="6" t="b">
        <f t="shared" si="141"/>
        <v>0</v>
      </c>
      <c r="O1153" s="2" t="s">
        <v>5457</v>
      </c>
      <c r="P1153" s="2">
        <v>24805599</v>
      </c>
      <c r="Q1153" s="2" t="s">
        <v>6</v>
      </c>
      <c r="R1153" s="2" t="s">
        <v>5458</v>
      </c>
      <c r="S1153" s="16">
        <f t="shared" si="145"/>
        <v>25000</v>
      </c>
      <c r="T1153" s="6" t="s">
        <v>400</v>
      </c>
      <c r="U1153" s="2" t="s">
        <v>547</v>
      </c>
      <c r="V1153" s="2" t="s">
        <v>2950</v>
      </c>
      <c r="W1153" s="2"/>
      <c r="X1153" s="79"/>
      <c r="Y1153" s="39"/>
      <c r="Z1153" s="39"/>
      <c r="AA1153" s="39"/>
      <c r="AB1153" s="39"/>
      <c r="AC1153" s="5" t="str">
        <f t="shared" si="142"/>
        <v/>
      </c>
      <c r="AD1153" s="17" t="str">
        <f t="shared" si="143"/>
        <v/>
      </c>
      <c r="AE1153" s="6"/>
      <c r="AF1153" s="17" t="str">
        <f t="shared" si="144"/>
        <v/>
      </c>
      <c r="AG1153" s="2"/>
      <c r="AH1153" s="7"/>
      <c r="AI1153" s="22" t="s">
        <v>2797</v>
      </c>
      <c r="AJ1153" s="176"/>
    </row>
    <row r="1154" spans="1:36" ht="15.45" customHeight="1">
      <c r="A1154" s="170">
        <v>57400</v>
      </c>
      <c r="B1154" s="39" t="s">
        <v>110</v>
      </c>
      <c r="C1154" s="4" t="s">
        <v>111</v>
      </c>
      <c r="D1154" s="24" t="s">
        <v>3534</v>
      </c>
      <c r="E1154" s="25" t="s">
        <v>3535</v>
      </c>
      <c r="F1154" s="24" t="s">
        <v>3536</v>
      </c>
      <c r="G1154" s="24">
        <v>945281431</v>
      </c>
      <c r="H1154" s="62">
        <v>45643</v>
      </c>
      <c r="I1154" s="63">
        <v>0.66041666666666665</v>
      </c>
      <c r="J1154" s="6" t="s">
        <v>373</v>
      </c>
      <c r="K1154" s="39">
        <v>1</v>
      </c>
      <c r="L1154" s="6" t="s">
        <v>398</v>
      </c>
      <c r="M1154" s="6" t="s">
        <v>6</v>
      </c>
      <c r="N1154" s="6" t="b">
        <f t="shared" ref="N1154:N1173" si="146">COUNTIF($O$1:$O$1172,O1154)&gt;1</f>
        <v>0</v>
      </c>
      <c r="O1154" s="2" t="s">
        <v>5459</v>
      </c>
      <c r="P1154" s="2">
        <v>100821136</v>
      </c>
      <c r="Q1154" s="2" t="s">
        <v>6</v>
      </c>
      <c r="R1154" s="2" t="s">
        <v>5460</v>
      </c>
      <c r="S1154" s="16">
        <f t="shared" si="145"/>
        <v>25000</v>
      </c>
      <c r="T1154" s="6" t="s">
        <v>400</v>
      </c>
      <c r="U1154" s="2" t="s">
        <v>547</v>
      </c>
      <c r="V1154" s="2" t="s">
        <v>3167</v>
      </c>
      <c r="W1154" s="2"/>
      <c r="X1154" s="79"/>
      <c r="Y1154" s="167" t="s">
        <v>4115</v>
      </c>
      <c r="Z1154" s="157" t="s">
        <v>4116</v>
      </c>
      <c r="AA1154" s="142" t="s">
        <v>5461</v>
      </c>
      <c r="AB1154" s="157">
        <v>993387122</v>
      </c>
      <c r="AC1154" s="5" t="str">
        <f t="shared" si="142"/>
        <v/>
      </c>
      <c r="AD1154" s="17" t="str">
        <f t="shared" si="143"/>
        <v/>
      </c>
      <c r="AE1154" s="6"/>
      <c r="AF1154" s="17" t="str">
        <f t="shared" si="144"/>
        <v/>
      </c>
      <c r="AG1154" s="2"/>
      <c r="AH1154" s="7"/>
      <c r="AI1154" s="2"/>
      <c r="AJ1154" s="176"/>
    </row>
    <row r="1155" spans="1:36" ht="15.45" customHeight="1">
      <c r="A1155" s="170">
        <v>57401</v>
      </c>
      <c r="B1155" s="4" t="s">
        <v>5462</v>
      </c>
      <c r="C1155" s="2"/>
      <c r="D1155" s="39" t="s">
        <v>1527</v>
      </c>
      <c r="E1155" s="6" t="s">
        <v>1361</v>
      </c>
      <c r="F1155" s="6" t="s">
        <v>1362</v>
      </c>
      <c r="G1155" s="6">
        <v>988287678</v>
      </c>
      <c r="H1155" s="62">
        <v>45643</v>
      </c>
      <c r="I1155" s="63">
        <v>0.69444444444444442</v>
      </c>
      <c r="J1155" s="6" t="s">
        <v>373</v>
      </c>
      <c r="K1155" s="39">
        <v>1</v>
      </c>
      <c r="L1155" s="6" t="s">
        <v>398</v>
      </c>
      <c r="M1155" s="6" t="s">
        <v>6</v>
      </c>
      <c r="N1155" s="6" t="b">
        <f t="shared" si="146"/>
        <v>0</v>
      </c>
      <c r="O1155" s="2" t="s">
        <v>5463</v>
      </c>
      <c r="P1155" s="2">
        <v>24805680</v>
      </c>
      <c r="Q1155" s="2" t="s">
        <v>6</v>
      </c>
      <c r="R1155" s="2" t="s">
        <v>5464</v>
      </c>
      <c r="S1155" s="16">
        <f t="shared" si="145"/>
        <v>25000</v>
      </c>
      <c r="T1155" s="6" t="s">
        <v>400</v>
      </c>
      <c r="U1155" s="2" t="s">
        <v>547</v>
      </c>
      <c r="V1155" s="2" t="s">
        <v>5465</v>
      </c>
      <c r="W1155" s="2"/>
      <c r="X1155" s="79"/>
      <c r="Y1155" s="39"/>
      <c r="Z1155" s="39"/>
      <c r="AA1155" s="39"/>
      <c r="AB1155" s="39"/>
      <c r="AC1155" s="5" t="str">
        <f t="shared" si="142"/>
        <v/>
      </c>
      <c r="AD1155" s="17" t="str">
        <f t="shared" si="143"/>
        <v/>
      </c>
      <c r="AE1155" s="6"/>
      <c r="AF1155" s="17" t="str">
        <f t="shared" si="144"/>
        <v/>
      </c>
      <c r="AG1155" s="2"/>
      <c r="AH1155" s="7"/>
      <c r="AI1155" s="2"/>
      <c r="AJ1155" s="176"/>
    </row>
    <row r="1156" spans="1:36" ht="15.45" customHeight="1">
      <c r="A1156" s="170">
        <v>57402</v>
      </c>
      <c r="B1156" s="8" t="s">
        <v>320</v>
      </c>
      <c r="C1156" s="5" t="s">
        <v>321</v>
      </c>
      <c r="D1156" s="46" t="s">
        <v>708</v>
      </c>
      <c r="E1156" s="28" t="s">
        <v>709</v>
      </c>
      <c r="F1156" s="27" t="s">
        <v>710</v>
      </c>
      <c r="G1156" s="27">
        <v>987744411</v>
      </c>
      <c r="H1156" s="62">
        <v>45643</v>
      </c>
      <c r="I1156" s="63">
        <v>0.75416666666666665</v>
      </c>
      <c r="J1156" s="6" t="s">
        <v>373</v>
      </c>
      <c r="K1156" s="39">
        <v>1</v>
      </c>
      <c r="L1156" s="6" t="s">
        <v>398</v>
      </c>
      <c r="M1156" s="6" t="s">
        <v>6</v>
      </c>
      <c r="N1156" s="6" t="b">
        <f t="shared" si="146"/>
        <v>0</v>
      </c>
      <c r="O1156" s="2" t="s">
        <v>5466</v>
      </c>
      <c r="P1156" s="2">
        <v>1234491</v>
      </c>
      <c r="Q1156" s="2" t="s">
        <v>6</v>
      </c>
      <c r="R1156" s="2" t="s">
        <v>5467</v>
      </c>
      <c r="S1156" s="16">
        <f t="shared" si="145"/>
        <v>25000</v>
      </c>
      <c r="T1156" s="6" t="s">
        <v>400</v>
      </c>
      <c r="U1156" s="2" t="s">
        <v>542</v>
      </c>
      <c r="V1156" s="2"/>
      <c r="W1156" s="2"/>
      <c r="X1156" s="79"/>
      <c r="Y1156" s="39"/>
      <c r="Z1156" s="39"/>
      <c r="AA1156" s="39"/>
      <c r="AB1156" s="39"/>
      <c r="AC1156" s="5" t="str">
        <f t="shared" si="142"/>
        <v/>
      </c>
      <c r="AD1156" s="17" t="str">
        <f t="shared" si="143"/>
        <v/>
      </c>
      <c r="AE1156" s="6"/>
      <c r="AF1156" s="17" t="str">
        <f t="shared" si="144"/>
        <v/>
      </c>
      <c r="AG1156" s="2"/>
      <c r="AH1156" s="7"/>
      <c r="AI1156" s="2"/>
      <c r="AJ1156" s="176"/>
    </row>
    <row r="1157" spans="1:36" ht="15.45" customHeight="1">
      <c r="A1157" s="170">
        <v>57403</v>
      </c>
      <c r="B1157" s="4" t="s">
        <v>5462</v>
      </c>
      <c r="C1157" s="2"/>
      <c r="D1157" s="24" t="s">
        <v>1671</v>
      </c>
      <c r="E1157" s="25" t="s">
        <v>1672</v>
      </c>
      <c r="F1157" s="24" t="s">
        <v>1673</v>
      </c>
      <c r="G1157" s="24">
        <v>953511839</v>
      </c>
      <c r="H1157" s="62">
        <v>45643</v>
      </c>
      <c r="I1157" s="63">
        <v>0.78402777777777777</v>
      </c>
      <c r="J1157" s="6" t="s">
        <v>373</v>
      </c>
      <c r="K1157" s="39">
        <v>1</v>
      </c>
      <c r="L1157" s="6" t="s">
        <v>398</v>
      </c>
      <c r="M1157" s="6" t="s">
        <v>6</v>
      </c>
      <c r="N1157" s="6" t="b">
        <f t="shared" si="146"/>
        <v>0</v>
      </c>
      <c r="O1157" s="2" t="s">
        <v>5468</v>
      </c>
      <c r="P1157" s="2">
        <v>24805879</v>
      </c>
      <c r="Q1157" s="2" t="s">
        <v>6</v>
      </c>
      <c r="R1157" s="2" t="s">
        <v>5469</v>
      </c>
      <c r="S1157" s="16">
        <f t="shared" si="145"/>
        <v>25000</v>
      </c>
      <c r="T1157" s="6" t="s">
        <v>400</v>
      </c>
      <c r="U1157" s="2" t="s">
        <v>547</v>
      </c>
      <c r="V1157" s="2" t="s">
        <v>5470</v>
      </c>
      <c r="W1157" s="2"/>
      <c r="X1157" s="79"/>
      <c r="Y1157" s="133"/>
      <c r="Z1157" s="133"/>
      <c r="AA1157" s="133"/>
      <c r="AB1157" s="133"/>
      <c r="AC1157" s="5" t="str">
        <f t="shared" ref="AC1157:AC1173" si="147">IF(AND(W1157&lt;&gt;"",H1157&lt;&gt;"",ISNUMBER(W1157-H1157)),W1157-H1157+1,"")</f>
        <v/>
      </c>
      <c r="AD1157" s="17" t="str">
        <f t="shared" ref="AD1157:AD1172" si="148">IF(AC1157&lt;=0, "ERROR EN DÍA DE SALIDA",
    IF(AC1157="", "",
        IF(OR(J1157="1X40 RF VACIO", J1157="1X40 DRY VACIO"),
            IF(L1157="CUSTODIA",
                IF(AC1157&lt;=5, 25000,
                    IF(AC1157&gt;5, IF(AC1157&lt;=8, 25000 + 2000*(AC1157 - 5), 31000 + 5000*(AC1157-8)), "")
                ),
                IF(OR(L1157="TRASPASO",L1157="MOVIMIENTO"), 18000, "")
            ),
            IF(OR(J1157="1X20 RF VACIO", J1157="1X20 DRY VACIO", J1157="ISOTANK"),
                IF(L1157="CUSTODIA",
                    IF(AC1157&lt;=5, 18000,
                        IF(AC1157&gt;5, IF(AC1157&lt;=8, 18000 + 2000*(AC1157 - 5), 24000 + 5000*(AC1157-8)), "")
                    ),
                    IF(OR(L1157="TRASPASO",L1157="MOVIMIENTO"), 15000, "Error en tipo de acción")
                ),
                IF(AND(OR(J1157="PALLET", J1157="CAJON"), L1157="CUSTODIA", AC1157&lt;=5),
                    IF(M1157="SI (XL)", 7000*K1157,
                        IF(M1157="SI (XXL)", 9000*K1157, 5000*K1157)
                    ),
                    IF(AND(OR(J1157="PALLET", J1157="CAJON"), L1157="CUSTODIA", AC1157&gt;5),
                        IF(M1157="SI (XL)", (7000 + 1000*(AC1157 - 5))*K1157,
                            IF(M1157="SI (XXL)", (9000 + 1000*(AC1157 - 5))*K1157, (5000 + 1000*(AC1157 - 5))*K1157)
                        ),
                        IF(AND(OR(J1157="PALLET", J1157="CAJON"),OR(L1157="TRASPASO",L1157="MOVIMIENTO")),
                            IF(M1157="SI (XL)", 5000*K1157,
                                IF(M1157="SI (XXL)", 7000*K1157, 3500*K1157)
                            ),
                            ""
                        )
                    )
                )
            )
        )
    )
)</f>
        <v/>
      </c>
      <c r="AE1157" s="6"/>
      <c r="AF1157" s="17" t="str">
        <f t="shared" ref="AF1157:AF1173" si="149">IFERROR(IF(AD1157="","",IF(AE1157="NO","NO APLICA",IF(AE1157="SI",AD1157*1.19,""))), "")</f>
        <v/>
      </c>
      <c r="AG1157" s="2"/>
      <c r="AH1157" s="7"/>
      <c r="AI1157" s="2"/>
      <c r="AJ1157" s="176"/>
    </row>
    <row r="1158" spans="1:36" ht="15.45" customHeight="1">
      <c r="A1158" s="170">
        <v>57404</v>
      </c>
      <c r="B1158" s="4" t="s">
        <v>5462</v>
      </c>
      <c r="C1158" s="2"/>
      <c r="D1158" s="7" t="s">
        <v>5471</v>
      </c>
      <c r="E1158" s="2" t="s">
        <v>5472</v>
      </c>
      <c r="F1158" s="2" t="s">
        <v>5473</v>
      </c>
      <c r="G1158" s="2">
        <v>961446264</v>
      </c>
      <c r="H1158" s="62">
        <v>45643</v>
      </c>
      <c r="I1158" s="63">
        <v>0.79166666666666663</v>
      </c>
      <c r="J1158" s="6" t="s">
        <v>373</v>
      </c>
      <c r="K1158" s="39">
        <v>1</v>
      </c>
      <c r="L1158" s="6" t="s">
        <v>398</v>
      </c>
      <c r="M1158" s="6" t="s">
        <v>6</v>
      </c>
      <c r="N1158" s="6" t="b">
        <f t="shared" si="146"/>
        <v>0</v>
      </c>
      <c r="O1158" s="2" t="s">
        <v>5474</v>
      </c>
      <c r="P1158" s="2">
        <v>248058881</v>
      </c>
      <c r="Q1158" s="2" t="s">
        <v>6</v>
      </c>
      <c r="R1158" s="2" t="s">
        <v>5475</v>
      </c>
      <c r="S1158" s="16">
        <f t="shared" si="145"/>
        <v>25000</v>
      </c>
      <c r="T1158" s="6" t="s">
        <v>400</v>
      </c>
      <c r="U1158" s="2" t="s">
        <v>759</v>
      </c>
      <c r="V1158" s="2" t="s">
        <v>5476</v>
      </c>
      <c r="W1158" s="62">
        <v>45643</v>
      </c>
      <c r="X1158" s="79">
        <v>0.83888888888888891</v>
      </c>
      <c r="Y1158" s="39" t="s">
        <v>5477</v>
      </c>
      <c r="Z1158" s="39" t="s">
        <v>5200</v>
      </c>
      <c r="AA1158" s="39" t="s">
        <v>5201</v>
      </c>
      <c r="AB1158" s="39">
        <v>994264085</v>
      </c>
      <c r="AC1158" s="5">
        <f t="shared" si="147"/>
        <v>1</v>
      </c>
      <c r="AD1158" s="17">
        <f t="shared" si="148"/>
        <v>25000</v>
      </c>
      <c r="AE1158" s="6" t="s">
        <v>6</v>
      </c>
      <c r="AF1158" s="17" t="str">
        <f t="shared" si="149"/>
        <v>NO APLICA</v>
      </c>
      <c r="AG1158" s="2" t="s">
        <v>400</v>
      </c>
      <c r="AH1158" s="75" t="s">
        <v>4046</v>
      </c>
      <c r="AI1158" s="2"/>
      <c r="AJ1158" s="176"/>
    </row>
    <row r="1159" spans="1:36" ht="15.45" customHeight="1">
      <c r="A1159" s="170">
        <v>57405</v>
      </c>
      <c r="B1159" s="39" t="s">
        <v>110</v>
      </c>
      <c r="C1159" s="4" t="s">
        <v>111</v>
      </c>
      <c r="D1159" s="24" t="s">
        <v>5478</v>
      </c>
      <c r="E1159" s="25" t="s">
        <v>5479</v>
      </c>
      <c r="F1159" s="24" t="s">
        <v>5480</v>
      </c>
      <c r="G1159" s="24">
        <v>992250164</v>
      </c>
      <c r="H1159" s="62">
        <v>45643</v>
      </c>
      <c r="I1159" s="63">
        <v>0.79791666666666672</v>
      </c>
      <c r="J1159" s="6" t="s">
        <v>373</v>
      </c>
      <c r="K1159" s="39">
        <v>1</v>
      </c>
      <c r="L1159" s="6" t="s">
        <v>398</v>
      </c>
      <c r="M1159" s="6" t="s">
        <v>6</v>
      </c>
      <c r="N1159" s="6" t="b">
        <f t="shared" si="146"/>
        <v>0</v>
      </c>
      <c r="O1159" s="2" t="s">
        <v>5481</v>
      </c>
      <c r="P1159" s="2">
        <v>100820886</v>
      </c>
      <c r="Q1159" s="2" t="s">
        <v>6</v>
      </c>
      <c r="R1159" s="2" t="s">
        <v>5482</v>
      </c>
      <c r="S1159" s="16">
        <f t="shared" si="145"/>
        <v>25000</v>
      </c>
      <c r="T1159" s="6" t="s">
        <v>400</v>
      </c>
      <c r="U1159" s="2" t="s">
        <v>547</v>
      </c>
      <c r="V1159" s="2"/>
      <c r="W1159" s="2"/>
      <c r="X1159" s="79"/>
      <c r="Y1159" s="39"/>
      <c r="Z1159" s="39"/>
      <c r="AA1159" s="39"/>
      <c r="AB1159" s="39"/>
      <c r="AC1159" s="5" t="str">
        <f t="shared" si="147"/>
        <v/>
      </c>
      <c r="AD1159" s="17" t="str">
        <f t="shared" si="148"/>
        <v/>
      </c>
      <c r="AE1159" s="6"/>
      <c r="AF1159" s="17" t="str">
        <f t="shared" si="149"/>
        <v/>
      </c>
      <c r="AG1159" s="2"/>
      <c r="AH1159" s="7"/>
      <c r="AI1159" s="2"/>
      <c r="AJ1159" s="176"/>
    </row>
    <row r="1160" spans="1:36" ht="15.45" customHeight="1">
      <c r="A1160" s="170">
        <v>57406</v>
      </c>
      <c r="B1160" s="4" t="s">
        <v>191</v>
      </c>
      <c r="C1160" s="4" t="s">
        <v>192</v>
      </c>
      <c r="D1160" s="24" t="s">
        <v>1352</v>
      </c>
      <c r="E1160" s="24" t="s">
        <v>1353</v>
      </c>
      <c r="F1160" s="24" t="s">
        <v>1354</v>
      </c>
      <c r="G1160" s="24">
        <v>956749939</v>
      </c>
      <c r="H1160" s="62">
        <v>45643</v>
      </c>
      <c r="I1160" s="63">
        <v>0.80069444444444449</v>
      </c>
      <c r="J1160" s="6" t="s">
        <v>373</v>
      </c>
      <c r="K1160" s="39">
        <v>1</v>
      </c>
      <c r="L1160" s="6" t="s">
        <v>398</v>
      </c>
      <c r="M1160" s="6" t="s">
        <v>6</v>
      </c>
      <c r="N1160" s="6" t="b">
        <f t="shared" si="146"/>
        <v>0</v>
      </c>
      <c r="O1160" s="2" t="s">
        <v>5483</v>
      </c>
      <c r="P1160" s="2">
        <v>1234516</v>
      </c>
      <c r="Q1160" s="2" t="s">
        <v>9</v>
      </c>
      <c r="R1160" s="2" t="s">
        <v>5484</v>
      </c>
      <c r="S1160" s="16">
        <f t="shared" si="145"/>
        <v>25000</v>
      </c>
      <c r="T1160" s="6" t="s">
        <v>400</v>
      </c>
      <c r="U1160" s="2" t="s">
        <v>547</v>
      </c>
      <c r="V1160" s="2"/>
      <c r="W1160" s="2"/>
      <c r="X1160" s="79"/>
      <c r="Y1160" s="39"/>
      <c r="Z1160" s="39"/>
      <c r="AA1160" s="39"/>
      <c r="AB1160" s="39"/>
      <c r="AC1160" s="5" t="str">
        <f t="shared" si="147"/>
        <v/>
      </c>
      <c r="AD1160" s="17" t="str">
        <f t="shared" si="148"/>
        <v/>
      </c>
      <c r="AE1160" s="6"/>
      <c r="AF1160" s="17" t="str">
        <f t="shared" si="149"/>
        <v/>
      </c>
      <c r="AG1160" s="2"/>
      <c r="AH1160" s="7"/>
      <c r="AI1160" s="2"/>
      <c r="AJ1160" s="176"/>
    </row>
    <row r="1161" spans="1:36" ht="15.45" customHeight="1">
      <c r="A1161" s="170">
        <v>57407</v>
      </c>
      <c r="B1161" s="7" t="s">
        <v>14</v>
      </c>
      <c r="C1161" s="4" t="s">
        <v>15</v>
      </c>
      <c r="D1161" s="24" t="s">
        <v>3998</v>
      </c>
      <c r="E1161" s="25" t="s">
        <v>3999</v>
      </c>
      <c r="F1161" s="24" t="s">
        <v>4000</v>
      </c>
      <c r="G1161" s="24">
        <v>994756991</v>
      </c>
      <c r="H1161" s="62">
        <v>45643</v>
      </c>
      <c r="I1161" s="63">
        <v>0.80694444444444446</v>
      </c>
      <c r="J1161" s="6" t="s">
        <v>1873</v>
      </c>
      <c r="K1161" s="39">
        <v>1</v>
      </c>
      <c r="L1161" s="6" t="s">
        <v>5485</v>
      </c>
      <c r="M1161" s="6" t="s">
        <v>6</v>
      </c>
      <c r="N1161" s="6" t="b">
        <f t="shared" si="146"/>
        <v>1</v>
      </c>
      <c r="O1161" s="2" t="s">
        <v>1355</v>
      </c>
      <c r="P1161" s="2" t="s">
        <v>487</v>
      </c>
      <c r="Q1161" s="2" t="s">
        <v>6</v>
      </c>
      <c r="R1161" s="2" t="s">
        <v>488</v>
      </c>
      <c r="S1161" s="16">
        <f t="shared" si="145"/>
        <v>3500</v>
      </c>
      <c r="T1161" s="6" t="s">
        <v>400</v>
      </c>
      <c r="U1161" s="2" t="s">
        <v>732</v>
      </c>
      <c r="V1161" s="2" t="s">
        <v>490</v>
      </c>
      <c r="W1161" s="62">
        <v>45643</v>
      </c>
      <c r="X1161" s="79">
        <v>0.80694444444444446</v>
      </c>
      <c r="Y1161" s="68" t="s">
        <v>543</v>
      </c>
      <c r="Z1161" s="68" t="s">
        <v>544</v>
      </c>
      <c r="AA1161" s="68" t="s">
        <v>545</v>
      </c>
      <c r="AB1161" s="6">
        <v>995367617</v>
      </c>
      <c r="AC1161" s="5">
        <f t="shared" si="147"/>
        <v>1</v>
      </c>
      <c r="AD1161" s="17">
        <f t="shared" si="148"/>
        <v>3500</v>
      </c>
      <c r="AE1161" s="6" t="s">
        <v>6</v>
      </c>
      <c r="AF1161" s="17" t="str">
        <f t="shared" si="149"/>
        <v>NO APLICA</v>
      </c>
      <c r="AG1161" s="2" t="s">
        <v>400</v>
      </c>
      <c r="AH1161" s="7"/>
      <c r="AI1161" s="2"/>
      <c r="AJ1161" s="176"/>
    </row>
    <row r="1162" spans="1:36" ht="15.45" customHeight="1">
      <c r="A1162" s="170">
        <v>57408</v>
      </c>
      <c r="B1162" s="7" t="s">
        <v>159</v>
      </c>
      <c r="C1162" s="4" t="s">
        <v>160</v>
      </c>
      <c r="D1162" s="7" t="s">
        <v>5071</v>
      </c>
      <c r="E1162" s="2" t="s">
        <v>5072</v>
      </c>
      <c r="F1162" s="2" t="s">
        <v>5073</v>
      </c>
      <c r="G1162" s="2">
        <v>964610325</v>
      </c>
      <c r="H1162" s="62">
        <v>45643</v>
      </c>
      <c r="I1162" s="63">
        <v>0.86319444444444449</v>
      </c>
      <c r="J1162" s="6" t="s">
        <v>373</v>
      </c>
      <c r="K1162" s="39">
        <v>1</v>
      </c>
      <c r="L1162" s="6" t="s">
        <v>398</v>
      </c>
      <c r="M1162" s="6" t="s">
        <v>6</v>
      </c>
      <c r="N1162" s="6" t="b">
        <f t="shared" si="146"/>
        <v>0</v>
      </c>
      <c r="O1162" s="2" t="s">
        <v>5486</v>
      </c>
      <c r="P1162" s="2">
        <v>1234598</v>
      </c>
      <c r="Q1162" s="2" t="s">
        <v>6</v>
      </c>
      <c r="R1162" s="2" t="s">
        <v>5487</v>
      </c>
      <c r="S1162" s="16">
        <f t="shared" si="145"/>
        <v>25000</v>
      </c>
      <c r="T1162" s="6" t="s">
        <v>400</v>
      </c>
      <c r="U1162" s="2" t="s">
        <v>537</v>
      </c>
      <c r="V1162" s="2" t="s">
        <v>3817</v>
      </c>
      <c r="W1162" s="2"/>
      <c r="X1162" s="79"/>
      <c r="Y1162" s="39"/>
      <c r="Z1162" s="39"/>
      <c r="AA1162" s="39"/>
      <c r="AB1162" s="39"/>
      <c r="AC1162" s="5" t="str">
        <f t="shared" si="147"/>
        <v/>
      </c>
      <c r="AD1162" s="17" t="str">
        <f t="shared" si="148"/>
        <v/>
      </c>
      <c r="AE1162" s="6"/>
      <c r="AF1162" s="17" t="str">
        <f t="shared" si="149"/>
        <v/>
      </c>
      <c r="AG1162" s="2"/>
      <c r="AH1162" s="7"/>
      <c r="AI1162" s="2"/>
      <c r="AJ1162" s="176"/>
    </row>
    <row r="1163" spans="1:36" ht="15.45" customHeight="1">
      <c r="A1163" s="170">
        <v>57409</v>
      </c>
      <c r="B1163" s="7" t="s">
        <v>124</v>
      </c>
      <c r="C1163" s="4" t="s">
        <v>125</v>
      </c>
      <c r="D1163" s="158" t="s">
        <v>3030</v>
      </c>
      <c r="E1163" s="24" t="s">
        <v>514</v>
      </c>
      <c r="F1163" s="24" t="s">
        <v>515</v>
      </c>
      <c r="G1163" s="24">
        <v>940534751</v>
      </c>
      <c r="H1163" s="62">
        <v>45643</v>
      </c>
      <c r="I1163" s="63">
        <v>0.88194444444444442</v>
      </c>
      <c r="J1163" s="6" t="s">
        <v>373</v>
      </c>
      <c r="K1163" s="39">
        <v>1</v>
      </c>
      <c r="L1163" s="6" t="s">
        <v>398</v>
      </c>
      <c r="M1163" s="6" t="s">
        <v>6</v>
      </c>
      <c r="N1163" s="6" t="b">
        <f t="shared" si="146"/>
        <v>0</v>
      </c>
      <c r="O1163" s="2" t="s">
        <v>5488</v>
      </c>
      <c r="P1163" s="2">
        <v>1234378</v>
      </c>
      <c r="Q1163" s="2" t="s">
        <v>6</v>
      </c>
      <c r="R1163" s="2" t="s">
        <v>5489</v>
      </c>
      <c r="S1163" s="16">
        <f t="shared" si="145"/>
        <v>25000</v>
      </c>
      <c r="T1163" s="6" t="s">
        <v>400</v>
      </c>
      <c r="U1163" s="2" t="s">
        <v>537</v>
      </c>
      <c r="V1163" s="2" t="s">
        <v>3821</v>
      </c>
      <c r="W1163" s="2"/>
      <c r="X1163" s="79"/>
      <c r="Y1163" s="39"/>
      <c r="Z1163" s="39"/>
      <c r="AA1163" s="39"/>
      <c r="AB1163" s="39"/>
      <c r="AC1163" s="5" t="str">
        <f t="shared" si="147"/>
        <v/>
      </c>
      <c r="AD1163" s="17" t="str">
        <f t="shared" si="148"/>
        <v/>
      </c>
      <c r="AE1163" s="6"/>
      <c r="AF1163" s="17" t="str">
        <f t="shared" si="149"/>
        <v/>
      </c>
      <c r="AG1163" s="2"/>
      <c r="AH1163" s="7"/>
      <c r="AI1163" s="2"/>
      <c r="AJ1163" s="176"/>
    </row>
    <row r="1164" spans="1:36" ht="15.45" customHeight="1">
      <c r="A1164" s="170">
        <v>57410</v>
      </c>
      <c r="B1164" s="4" t="s">
        <v>5462</v>
      </c>
      <c r="C1164" s="2"/>
      <c r="D1164" s="158" t="s">
        <v>3367</v>
      </c>
      <c r="E1164" s="24" t="s">
        <v>3368</v>
      </c>
      <c r="F1164" s="24" t="s">
        <v>3369</v>
      </c>
      <c r="G1164" s="24">
        <v>937300568</v>
      </c>
      <c r="H1164" s="62">
        <v>45643</v>
      </c>
      <c r="I1164" s="63">
        <v>0.89097222222222228</v>
      </c>
      <c r="J1164" s="6" t="s">
        <v>373</v>
      </c>
      <c r="K1164" s="39">
        <v>1</v>
      </c>
      <c r="L1164" s="6" t="s">
        <v>398</v>
      </c>
      <c r="M1164" s="6" t="s">
        <v>6</v>
      </c>
      <c r="N1164" s="6" t="b">
        <f t="shared" si="146"/>
        <v>0</v>
      </c>
      <c r="O1164" s="2" t="s">
        <v>5490</v>
      </c>
      <c r="P1164" s="2">
        <v>21097950</v>
      </c>
      <c r="Q1164" s="2" t="s">
        <v>6</v>
      </c>
      <c r="R1164" s="2" t="s">
        <v>5491</v>
      </c>
      <c r="S1164" s="16">
        <f t="shared" si="145"/>
        <v>25000</v>
      </c>
      <c r="T1164" s="6" t="s">
        <v>400</v>
      </c>
      <c r="U1164" s="2" t="s">
        <v>537</v>
      </c>
      <c r="V1164" s="2" t="s">
        <v>5492</v>
      </c>
      <c r="W1164" s="2"/>
      <c r="X1164" s="79"/>
      <c r="Y1164" s="39"/>
      <c r="Z1164" s="39"/>
      <c r="AA1164" s="39"/>
      <c r="AB1164" s="39"/>
      <c r="AC1164" s="5" t="str">
        <f t="shared" si="147"/>
        <v/>
      </c>
      <c r="AD1164" s="17" t="str">
        <f t="shared" si="148"/>
        <v/>
      </c>
      <c r="AE1164" s="6"/>
      <c r="AF1164" s="17" t="str">
        <f t="shared" si="149"/>
        <v/>
      </c>
      <c r="AG1164" s="2"/>
      <c r="AH1164" s="7"/>
      <c r="AI1164" s="2"/>
      <c r="AJ1164" s="176"/>
    </row>
    <row r="1165" spans="1:36" ht="15.45" customHeight="1">
      <c r="A1165" s="170">
        <v>57411</v>
      </c>
      <c r="B1165" s="7" t="s">
        <v>245</v>
      </c>
      <c r="C1165" s="4" t="s">
        <v>246</v>
      </c>
      <c r="D1165" s="158" t="s">
        <v>2105</v>
      </c>
      <c r="E1165" s="24" t="s">
        <v>2106</v>
      </c>
      <c r="F1165" s="24" t="s">
        <v>2107</v>
      </c>
      <c r="G1165" s="24">
        <v>975918406</v>
      </c>
      <c r="H1165" s="62">
        <v>45643</v>
      </c>
      <c r="I1165" s="63">
        <v>0.89652777777777781</v>
      </c>
      <c r="J1165" s="6" t="s">
        <v>373</v>
      </c>
      <c r="K1165" s="39">
        <v>1</v>
      </c>
      <c r="L1165" s="6" t="s">
        <v>398</v>
      </c>
      <c r="M1165" s="6" t="s">
        <v>6</v>
      </c>
      <c r="N1165" s="6" t="b">
        <f t="shared" si="146"/>
        <v>0</v>
      </c>
      <c r="O1165" s="2" t="s">
        <v>5493</v>
      </c>
      <c r="P1165" s="2">
        <v>1234663</v>
      </c>
      <c r="Q1165" s="2" t="s">
        <v>6</v>
      </c>
      <c r="R1165" s="2" t="s">
        <v>5494</v>
      </c>
      <c r="S1165" s="16">
        <f t="shared" si="145"/>
        <v>25000</v>
      </c>
      <c r="T1165" s="2" t="s">
        <v>400</v>
      </c>
      <c r="U1165" s="2" t="s">
        <v>537</v>
      </c>
      <c r="V1165" s="2" t="s">
        <v>498</v>
      </c>
      <c r="W1165" s="2"/>
      <c r="X1165" s="79"/>
      <c r="Y1165" s="39"/>
      <c r="Z1165" s="39"/>
      <c r="AA1165" s="39"/>
      <c r="AB1165" s="39"/>
      <c r="AC1165" s="5" t="str">
        <f t="shared" si="147"/>
        <v/>
      </c>
      <c r="AD1165" s="17" t="str">
        <f t="shared" si="148"/>
        <v/>
      </c>
      <c r="AE1165" s="6"/>
      <c r="AF1165" s="17" t="str">
        <f t="shared" si="149"/>
        <v/>
      </c>
      <c r="AG1165" s="2"/>
      <c r="AH1165" s="7"/>
      <c r="AI1165" s="2"/>
      <c r="AJ1165" s="176"/>
    </row>
    <row r="1166" spans="1:36" ht="15.45" customHeight="1">
      <c r="A1166" s="170">
        <v>57412</v>
      </c>
      <c r="B1166" s="4" t="s">
        <v>5462</v>
      </c>
      <c r="C1166" s="2"/>
      <c r="D1166" s="158" t="s">
        <v>4230</v>
      </c>
      <c r="E1166" s="24" t="s">
        <v>4231</v>
      </c>
      <c r="F1166" s="24" t="s">
        <v>4232</v>
      </c>
      <c r="G1166" s="24">
        <v>930919471</v>
      </c>
      <c r="H1166" s="62">
        <v>45643</v>
      </c>
      <c r="I1166" s="63">
        <v>0.90694444444444444</v>
      </c>
      <c r="J1166" s="6" t="s">
        <v>373</v>
      </c>
      <c r="K1166" s="39">
        <v>1</v>
      </c>
      <c r="L1166" s="6" t="s">
        <v>398</v>
      </c>
      <c r="M1166" s="6" t="s">
        <v>6</v>
      </c>
      <c r="N1166" s="6" t="b">
        <f t="shared" si="146"/>
        <v>0</v>
      </c>
      <c r="O1166" s="2" t="s">
        <v>5495</v>
      </c>
      <c r="P1166" s="2">
        <v>21097953</v>
      </c>
      <c r="Q1166" s="2" t="s">
        <v>6</v>
      </c>
      <c r="R1166" s="2" t="s">
        <v>5496</v>
      </c>
      <c r="S1166" s="16">
        <f t="shared" si="145"/>
        <v>25000</v>
      </c>
      <c r="T1166" s="2" t="s">
        <v>400</v>
      </c>
      <c r="U1166" s="2" t="s">
        <v>3016</v>
      </c>
      <c r="V1166" s="2" t="s">
        <v>5497</v>
      </c>
      <c r="W1166" s="62">
        <v>45643</v>
      </c>
      <c r="X1166" s="79">
        <v>0.9375</v>
      </c>
      <c r="Y1166" s="39" t="s">
        <v>5498</v>
      </c>
      <c r="Z1166" s="39" t="s">
        <v>5499</v>
      </c>
      <c r="AA1166" s="39" t="s">
        <v>5500</v>
      </c>
      <c r="AB1166" s="39">
        <v>992248611</v>
      </c>
      <c r="AC1166" s="5">
        <f t="shared" si="147"/>
        <v>1</v>
      </c>
      <c r="AD1166" s="17">
        <f t="shared" si="148"/>
        <v>25000</v>
      </c>
      <c r="AE1166" s="6" t="s">
        <v>6</v>
      </c>
      <c r="AF1166" s="17" t="str">
        <f t="shared" si="149"/>
        <v>NO APLICA</v>
      </c>
      <c r="AG1166" s="2" t="s">
        <v>1874</v>
      </c>
      <c r="AH1166" s="7" t="s">
        <v>5501</v>
      </c>
      <c r="AI1166" s="2"/>
      <c r="AJ1166" s="176"/>
    </row>
    <row r="1167" spans="1:36" ht="15.45" customHeight="1">
      <c r="A1167" s="170">
        <v>57413</v>
      </c>
      <c r="B1167" s="7" t="s">
        <v>74</v>
      </c>
      <c r="C1167" s="4" t="s">
        <v>75</v>
      </c>
      <c r="D1167" s="24" t="s">
        <v>1677</v>
      </c>
      <c r="E1167" s="25" t="s">
        <v>1678</v>
      </c>
      <c r="F1167" s="24" t="s">
        <v>1679</v>
      </c>
      <c r="G1167" s="24">
        <v>979940016</v>
      </c>
      <c r="H1167" s="62">
        <v>45643</v>
      </c>
      <c r="I1167" s="63">
        <v>0.92777777777777781</v>
      </c>
      <c r="J1167" s="6" t="s">
        <v>373</v>
      </c>
      <c r="K1167" s="39">
        <v>1</v>
      </c>
      <c r="L1167" s="6" t="s">
        <v>398</v>
      </c>
      <c r="M1167" s="6" t="s">
        <v>6</v>
      </c>
      <c r="N1167" s="6" t="b">
        <f t="shared" si="146"/>
        <v>0</v>
      </c>
      <c r="O1167" s="2" t="s">
        <v>5502</v>
      </c>
      <c r="P1167" s="2">
        <v>1234652</v>
      </c>
      <c r="Q1167" s="2" t="s">
        <v>6</v>
      </c>
      <c r="R1167" s="2" t="s">
        <v>5503</v>
      </c>
      <c r="S1167" s="16">
        <f t="shared" si="145"/>
        <v>25000</v>
      </c>
      <c r="T1167" s="2" t="s">
        <v>400</v>
      </c>
      <c r="U1167" s="2" t="s">
        <v>547</v>
      </c>
      <c r="V1167" s="2"/>
      <c r="W1167" s="2"/>
      <c r="X1167" s="79"/>
      <c r="Y1167" s="39"/>
      <c r="Z1167" s="39"/>
      <c r="AA1167" s="39"/>
      <c r="AB1167" s="39"/>
      <c r="AC1167" s="5" t="str">
        <f t="shared" si="147"/>
        <v/>
      </c>
      <c r="AD1167" s="17" t="str">
        <f t="shared" si="148"/>
        <v/>
      </c>
      <c r="AE1167" s="6"/>
      <c r="AF1167" s="17" t="str">
        <f t="shared" si="149"/>
        <v/>
      </c>
      <c r="AG1167" s="2"/>
      <c r="AH1167" s="7"/>
      <c r="AI1167" s="2"/>
      <c r="AJ1167" s="176"/>
    </row>
    <row r="1168" spans="1:36" ht="15.45" customHeight="1">
      <c r="A1168" s="170">
        <v>57414</v>
      </c>
      <c r="B1168" s="39" t="s">
        <v>339</v>
      </c>
      <c r="C1168" s="39" t="s">
        <v>340</v>
      </c>
      <c r="D1168" s="24" t="s">
        <v>1140</v>
      </c>
      <c r="E1168" s="25" t="s">
        <v>1141</v>
      </c>
      <c r="F1168" s="24" t="s">
        <v>1033</v>
      </c>
      <c r="G1168" s="24">
        <v>950402989</v>
      </c>
      <c r="H1168" s="62">
        <v>45643</v>
      </c>
      <c r="I1168" s="63">
        <v>0.95625000000000004</v>
      </c>
      <c r="J1168" s="6" t="s">
        <v>373</v>
      </c>
      <c r="K1168" s="39">
        <v>1</v>
      </c>
      <c r="L1168" s="6" t="s">
        <v>398</v>
      </c>
      <c r="M1168" s="6" t="s">
        <v>6</v>
      </c>
      <c r="N1168" s="6" t="b">
        <f t="shared" si="146"/>
        <v>0</v>
      </c>
      <c r="O1168" s="2" t="s">
        <v>5504</v>
      </c>
      <c r="P1168" s="2">
        <v>1234616</v>
      </c>
      <c r="Q1168" s="2" t="s">
        <v>6</v>
      </c>
      <c r="R1168" s="2" t="s">
        <v>5505</v>
      </c>
      <c r="S1168" s="16">
        <f t="shared" si="145"/>
        <v>25000</v>
      </c>
      <c r="T1168" s="2" t="s">
        <v>400</v>
      </c>
      <c r="U1168" s="2" t="s">
        <v>537</v>
      </c>
      <c r="V1168" s="2"/>
      <c r="W1168" s="2"/>
      <c r="X1168" s="79"/>
      <c r="Y1168" s="39"/>
      <c r="Z1168" s="39"/>
      <c r="AA1168" s="39"/>
      <c r="AB1168" s="39"/>
      <c r="AC1168" s="5" t="str">
        <f t="shared" si="147"/>
        <v/>
      </c>
      <c r="AD1168" s="17" t="str">
        <f t="shared" si="148"/>
        <v/>
      </c>
      <c r="AE1168" s="6"/>
      <c r="AF1168" s="17" t="str">
        <f t="shared" si="149"/>
        <v/>
      </c>
      <c r="AG1168" s="2"/>
      <c r="AH1168" s="7"/>
      <c r="AI1168" s="2"/>
      <c r="AJ1168" s="176"/>
    </row>
    <row r="1169" spans="1:36" s="207" customFormat="1" ht="15.45" customHeight="1">
      <c r="A1169" s="170">
        <v>57415</v>
      </c>
      <c r="B1169" s="7" t="s">
        <v>165</v>
      </c>
      <c r="C1169" s="4" t="s">
        <v>166</v>
      </c>
      <c r="D1169" s="24" t="s">
        <v>1352</v>
      </c>
      <c r="E1169" s="24" t="s">
        <v>1353</v>
      </c>
      <c r="F1169" s="24" t="s">
        <v>1354</v>
      </c>
      <c r="G1169" s="24">
        <v>956749939</v>
      </c>
      <c r="H1169" s="62">
        <v>45643</v>
      </c>
      <c r="I1169" s="63">
        <v>0.96805555555555556</v>
      </c>
      <c r="J1169" s="6" t="s">
        <v>373</v>
      </c>
      <c r="K1169" s="39">
        <v>1</v>
      </c>
      <c r="L1169" s="6" t="s">
        <v>398</v>
      </c>
      <c r="M1169" s="6" t="s">
        <v>6</v>
      </c>
      <c r="N1169" s="6" t="b">
        <f t="shared" si="146"/>
        <v>0</v>
      </c>
      <c r="O1169" s="2" t="s">
        <v>5506</v>
      </c>
      <c r="P1169" s="2">
        <v>1234659</v>
      </c>
      <c r="Q1169" s="2" t="s">
        <v>6</v>
      </c>
      <c r="R1169" s="2" t="s">
        <v>5507</v>
      </c>
      <c r="S1169" s="16">
        <f t="shared" si="145"/>
        <v>25000</v>
      </c>
      <c r="T1169" s="2" t="s">
        <v>400</v>
      </c>
      <c r="U1169" s="2" t="s">
        <v>537</v>
      </c>
      <c r="V1169" s="2"/>
      <c r="W1169" s="2"/>
      <c r="X1169" s="79"/>
      <c r="Y1169" s="39"/>
      <c r="Z1169" s="39"/>
      <c r="AA1169" s="39"/>
      <c r="AB1169" s="39"/>
      <c r="AC1169" s="5" t="str">
        <f t="shared" si="147"/>
        <v/>
      </c>
      <c r="AD1169" s="17" t="str">
        <f t="shared" si="148"/>
        <v/>
      </c>
      <c r="AE1169" s="6"/>
      <c r="AF1169" s="17" t="str">
        <f t="shared" si="149"/>
        <v/>
      </c>
      <c r="AG1169" s="2"/>
      <c r="AH1169" s="7"/>
      <c r="AI1169" s="7"/>
      <c r="AJ1169" s="179"/>
    </row>
    <row r="1170" spans="1:36" s="207" customFormat="1" ht="15.45" customHeight="1">
      <c r="A1170" s="170">
        <v>57416</v>
      </c>
      <c r="B1170" s="8" t="s">
        <v>320</v>
      </c>
      <c r="C1170" s="5" t="s">
        <v>321</v>
      </c>
      <c r="D1170" s="46" t="s">
        <v>708</v>
      </c>
      <c r="E1170" s="28" t="s">
        <v>709</v>
      </c>
      <c r="F1170" s="27" t="s">
        <v>710</v>
      </c>
      <c r="G1170" s="27">
        <v>987744411</v>
      </c>
      <c r="H1170" s="62">
        <v>45643</v>
      </c>
      <c r="I1170" s="63">
        <v>0.97013888888888888</v>
      </c>
      <c r="J1170" s="6" t="s">
        <v>373</v>
      </c>
      <c r="K1170" s="39">
        <v>1</v>
      </c>
      <c r="L1170" s="6" t="s">
        <v>398</v>
      </c>
      <c r="M1170" s="6" t="s">
        <v>6</v>
      </c>
      <c r="N1170" s="6" t="b">
        <f t="shared" si="146"/>
        <v>0</v>
      </c>
      <c r="O1170" s="2" t="s">
        <v>5508</v>
      </c>
      <c r="P1170" s="2">
        <v>1234624</v>
      </c>
      <c r="Q1170" s="2" t="s">
        <v>6</v>
      </c>
      <c r="R1170" s="2" t="s">
        <v>5487</v>
      </c>
      <c r="S1170" s="16">
        <f t="shared" si="145"/>
        <v>25000</v>
      </c>
      <c r="T1170" s="2" t="s">
        <v>400</v>
      </c>
      <c r="U1170" s="2" t="s">
        <v>537</v>
      </c>
      <c r="V1170" s="2"/>
      <c r="W1170" s="2"/>
      <c r="X1170" s="79"/>
      <c r="Y1170" s="39"/>
      <c r="Z1170" s="39"/>
      <c r="AA1170" s="39"/>
      <c r="AB1170" s="39"/>
      <c r="AC1170" s="5" t="str">
        <f t="shared" si="147"/>
        <v/>
      </c>
      <c r="AD1170" s="17" t="str">
        <f t="shared" si="148"/>
        <v/>
      </c>
      <c r="AE1170" s="6"/>
      <c r="AF1170" s="17" t="str">
        <f t="shared" si="149"/>
        <v/>
      </c>
      <c r="AG1170" s="2"/>
      <c r="AH1170" s="7"/>
      <c r="AI1170" s="7"/>
      <c r="AJ1170" s="179"/>
    </row>
    <row r="1171" spans="1:36" s="207" customFormat="1" ht="15.45" customHeight="1">
      <c r="A1171" s="170">
        <v>57417</v>
      </c>
      <c r="B1171" s="7" t="s">
        <v>124</v>
      </c>
      <c r="C1171" s="4" t="s">
        <v>125</v>
      </c>
      <c r="D1171" s="158" t="s">
        <v>1915</v>
      </c>
      <c r="E1171" s="24" t="s">
        <v>1916</v>
      </c>
      <c r="F1171" s="24" t="s">
        <v>1917</v>
      </c>
      <c r="G1171" s="24">
        <v>922001083</v>
      </c>
      <c r="H1171" s="62">
        <v>45643</v>
      </c>
      <c r="I1171" s="63">
        <v>0.98055555555555551</v>
      </c>
      <c r="J1171" s="6" t="s">
        <v>373</v>
      </c>
      <c r="K1171" s="39">
        <v>1</v>
      </c>
      <c r="L1171" s="6" t="s">
        <v>398</v>
      </c>
      <c r="M1171" s="6" t="s">
        <v>6</v>
      </c>
      <c r="N1171" s="6" t="b">
        <f t="shared" si="146"/>
        <v>0</v>
      </c>
      <c r="O1171" s="2" t="s">
        <v>5509</v>
      </c>
      <c r="P1171" s="2">
        <v>1234671</v>
      </c>
      <c r="Q1171" s="2" t="s">
        <v>6</v>
      </c>
      <c r="R1171" s="2" t="s">
        <v>5510</v>
      </c>
      <c r="S1171" s="16">
        <f t="shared" si="145"/>
        <v>25000</v>
      </c>
      <c r="T1171" s="2" t="s">
        <v>400</v>
      </c>
      <c r="U1171" s="2" t="s">
        <v>537</v>
      </c>
      <c r="V1171" s="2"/>
      <c r="W1171" s="2"/>
      <c r="X1171" s="79"/>
      <c r="Y1171" s="39"/>
      <c r="Z1171" s="39"/>
      <c r="AA1171" s="39"/>
      <c r="AB1171" s="39"/>
      <c r="AC1171" s="5" t="str">
        <f t="shared" si="147"/>
        <v/>
      </c>
      <c r="AD1171" s="17" t="str">
        <f t="shared" si="148"/>
        <v/>
      </c>
      <c r="AE1171" s="6"/>
      <c r="AF1171" s="17" t="str">
        <f t="shared" si="149"/>
        <v/>
      </c>
      <c r="AG1171" s="2"/>
      <c r="AH1171" s="7"/>
      <c r="AI1171" s="7"/>
      <c r="AJ1171" s="179"/>
    </row>
    <row r="1172" spans="1:36" s="207" customFormat="1" ht="15.45" customHeight="1">
      <c r="A1172" s="170">
        <v>57418</v>
      </c>
      <c r="B1172" s="2" t="s">
        <v>165</v>
      </c>
      <c r="C1172" s="4" t="s">
        <v>166</v>
      </c>
      <c r="D1172" s="158" t="s">
        <v>1689</v>
      </c>
      <c r="E1172" s="24" t="s">
        <v>1690</v>
      </c>
      <c r="F1172" s="24" t="s">
        <v>1691</v>
      </c>
      <c r="G1172" s="24">
        <v>993480204</v>
      </c>
      <c r="H1172" s="62">
        <v>45643</v>
      </c>
      <c r="I1172" s="63">
        <v>0.98750000000000004</v>
      </c>
      <c r="J1172" s="6" t="s">
        <v>373</v>
      </c>
      <c r="K1172" s="39">
        <v>1</v>
      </c>
      <c r="L1172" s="6" t="s">
        <v>398</v>
      </c>
      <c r="M1172" s="6" t="s">
        <v>6</v>
      </c>
      <c r="N1172" s="6" t="b">
        <f t="shared" si="146"/>
        <v>0</v>
      </c>
      <c r="O1172" s="2" t="s">
        <v>5511</v>
      </c>
      <c r="P1172" s="2">
        <v>1234640</v>
      </c>
      <c r="Q1172" s="2" t="s">
        <v>6</v>
      </c>
      <c r="R1172" s="2" t="s">
        <v>5512</v>
      </c>
      <c r="S1172" s="16">
        <f t="shared" si="145"/>
        <v>25000</v>
      </c>
      <c r="T1172" s="2" t="s">
        <v>400</v>
      </c>
      <c r="U1172" s="2" t="s">
        <v>537</v>
      </c>
      <c r="V1172" s="2"/>
      <c r="W1172" s="2"/>
      <c r="X1172" s="79"/>
      <c r="Y1172" s="39"/>
      <c r="Z1172" s="39"/>
      <c r="AA1172" s="39"/>
      <c r="AB1172" s="39"/>
      <c r="AC1172" s="5" t="str">
        <f t="shared" si="147"/>
        <v/>
      </c>
      <c r="AD1172" s="17" t="str">
        <f t="shared" si="148"/>
        <v/>
      </c>
      <c r="AE1172" s="6"/>
      <c r="AF1172" s="17" t="str">
        <f t="shared" si="149"/>
        <v/>
      </c>
      <c r="AG1172" s="2"/>
      <c r="AH1172" s="7"/>
      <c r="AI1172" s="7"/>
      <c r="AJ1172" s="179"/>
    </row>
    <row r="1173" spans="1:36" s="207" customFormat="1" ht="15.45" customHeight="1">
      <c r="A1173" s="202">
        <v>57419</v>
      </c>
      <c r="B1173" s="203" t="s">
        <v>5513</v>
      </c>
      <c r="C1173" s="180"/>
      <c r="D1173" s="204" t="s">
        <v>5514</v>
      </c>
      <c r="E1173" s="180"/>
      <c r="F1173" s="180"/>
      <c r="G1173" s="180"/>
      <c r="H1173" s="166">
        <v>45645</v>
      </c>
      <c r="I1173" s="205">
        <v>0.54513888888888884</v>
      </c>
      <c r="J1173" s="68" t="s">
        <v>371</v>
      </c>
      <c r="K1173" s="121">
        <v>1</v>
      </c>
      <c r="L1173" s="68" t="s">
        <v>398</v>
      </c>
      <c r="M1173" s="68" t="s">
        <v>6</v>
      </c>
      <c r="N1173" s="68" t="b">
        <f t="shared" si="146"/>
        <v>0</v>
      </c>
      <c r="O1173" s="180"/>
      <c r="P1173" s="180"/>
      <c r="Q1173" s="180"/>
      <c r="R1173" s="180"/>
      <c r="S1173" s="181">
        <f>IF(OR(H1173&lt;=0, H1173=""), "",
    IF(OR(J1173="1X40 RF VACIO", J1173="1X40 DRY VACIO"),
        IF(L1173="CUSTODIA", 28000,
            IF(OR(L1173="TRASPASO", L1173="MOVIMIENTO"), 18000, "")
        ),
        IF(OR(J1173="1X20 RF VACIO", J1173="1X20 DRY VACIO", J1173="ISOTANK"),
            IF(L1173="CUSTODIA", 20000,
                IF(OR(L1173="TRASPASO", L1173="MOVIMIENTO"), 15000, "Error en tipo de acción")
            ),
            IF(AND(OR(J1173="PALLET", J1173="CAJON"), L1173="CUSTODIA"),
                IF(M1173="SI (XL)", 7000*K1173,
                    IF(M1173="SI (XXL)", 9000*K1173,
                        IF(M1173="SI (OTRO)", "", 5000*K1173)
                    )
                ),
                IF(AND(OR(J1173="PALLET", J1173="CAJON"),OR(L1173="TRASPASO", L1173="MOVIMIENTO")),
                    IF(M1173="SI (XL)", 5000*K1173,
                        IF(M1173="SI (XXL)", 7000*K1173,
                            IF(M1173="SI (OTRO)", "", 3500*K1173)
                        )
                    ),
                    ""
                )
            )
        )
    )
)</f>
        <v>28000</v>
      </c>
      <c r="T1173" s="180"/>
      <c r="U1173" s="180"/>
      <c r="V1173" s="180"/>
      <c r="W1173" s="166">
        <v>45655</v>
      </c>
      <c r="X1173" s="182">
        <v>0.55069444444444449</v>
      </c>
      <c r="Y1173" s="121"/>
      <c r="Z1173" s="121"/>
      <c r="AA1173" s="121"/>
      <c r="AB1173" s="121"/>
      <c r="AC1173" s="183">
        <f t="shared" si="147"/>
        <v>11</v>
      </c>
      <c r="AD1173" s="184">
        <f>IF(AC1173&lt;=0, "ERROR EN DÍA DE SALIDA",
    IF(AC1173="", "",
        IF(OR(J1173="1X40 RF VACIO", J1173="1X40 DRY VACIO"),
            IF(L1173="CUSTODIA",
                IF(AC1173&lt;=5, 28000,
                    IF(AC1173&gt;5, IF(AC1173&lt;=8, 28000 + 2000*(AC1173 - 5), 34000 + 5000*(AC1173-8)), "")
                ),
                IF(OR(L1173="TRASPASO",L1173="MOVIMIENTO"), 18000, "")
            ),
            IF(OR(J1173="1X20 RF VACIO", J1173="1X20 DRY VACIO", J1173="ISOTANK"),
                IF(L1173="CUSTODIA",
                    IF(AC1173&lt;=5, 20000,
                        IF(AC1173&gt;5, IF(AC1173&lt;=8, 20000 + 2000*(AC1173 - 5), 26000 + 5000*(AC1173-8)), "")
                    ),
                    IF(OR(L1173="TRASPASO",L1173="MOVIMIENTO"), 15000, "Error en tipo de acción")
                ),
                IF(AND(OR(J1173="PALLET", J1173="CAJON"), L1173="CUSTODIA", AC1173&lt;=5),
                    IF(M1173="SI (XL)", 7000*K1173,
                        IF(M1173="SI (XXL)", 9000*K1173, 5000*K1173)
                    ),
                    IF(AND(OR(J1173="PALLET", J1173="CAJON"), L1173="CUSTODIA", AC1173&gt;5),
                        IF(M1173="SI (XL)", (7000 + 1000*(AC1173 - 5))*K1173,
                            IF(M1173="SI (XXL)", (9000 + 1000*(AC1173 - 5))*K1173, (5000 + 1000*(AC1173 - 5))*K1173)
                        ),
                        IF(AND(OR(J1173="PALLET", J1173="CAJON"),OR(L1173="TRASPASO",L1173="MOVIMIENTO")),
                            IF(M1173="SI (XL)", 5000*K1173,
                                IF(M1173="SI (XXL)", 7000*K1173, 3500*K1173)
                            ),
                            ""
                        )
                    )
                )
            )
        )
    )
)</f>
        <v>49000</v>
      </c>
      <c r="AE1173" s="68"/>
      <c r="AF1173" s="184" t="str">
        <f t="shared" si="149"/>
        <v/>
      </c>
      <c r="AG1173" s="68"/>
      <c r="AH1173" s="10"/>
      <c r="AI1173" s="180"/>
      <c r="AJ1173" s="185"/>
    </row>
    <row r="1174" spans="1:36" s="207" customFormat="1" ht="15.45" customHeight="1">
      <c r="A1174" s="212"/>
      <c r="B1174" s="206"/>
      <c r="C1174" s="195"/>
      <c r="E1174" s="195"/>
      <c r="F1174" s="195"/>
      <c r="G1174" s="195"/>
      <c r="H1174" s="195"/>
      <c r="I1174" s="195"/>
      <c r="J1174" s="195"/>
      <c r="K1174" s="195"/>
      <c r="L1174" s="195"/>
      <c r="M1174" s="195"/>
      <c r="N1174" s="195"/>
      <c r="O1174" s="195"/>
      <c r="P1174" s="195"/>
      <c r="Q1174" s="195"/>
      <c r="R1174" s="195"/>
      <c r="S1174" s="195"/>
      <c r="T1174" s="195"/>
      <c r="U1174" s="195"/>
      <c r="V1174" s="195"/>
      <c r="W1174" s="195"/>
      <c r="X1174" s="209"/>
      <c r="Y1174" s="208"/>
      <c r="Z1174" s="211"/>
      <c r="AA1174" s="208"/>
      <c r="AB1174" s="208"/>
      <c r="AC1174" s="210"/>
      <c r="AD1174" s="195"/>
      <c r="AE1174" s="195"/>
      <c r="AF1174" s="195"/>
      <c r="AG1174" s="195"/>
      <c r="AI1174" s="195"/>
      <c r="AJ1174" s="195"/>
    </row>
    <row r="1175" spans="1:36" s="207" customFormat="1" ht="15.45" customHeight="1">
      <c r="A1175" s="212"/>
      <c r="B1175" s="206"/>
      <c r="C1175" s="195"/>
      <c r="E1175" s="195"/>
      <c r="F1175" s="195"/>
      <c r="G1175" s="195"/>
      <c r="H1175" s="195"/>
      <c r="I1175" s="195"/>
      <c r="J1175" s="195"/>
      <c r="K1175" s="195"/>
      <c r="L1175" s="195"/>
      <c r="M1175" s="195"/>
      <c r="N1175" s="195"/>
      <c r="O1175" s="195"/>
      <c r="P1175" s="195"/>
      <c r="Q1175" s="195"/>
      <c r="R1175" s="195"/>
      <c r="S1175" s="195"/>
      <c r="T1175" s="195"/>
      <c r="U1175" s="195"/>
      <c r="V1175" s="195"/>
      <c r="W1175" s="195"/>
      <c r="X1175" s="209"/>
      <c r="Y1175" s="208"/>
      <c r="Z1175" s="211"/>
      <c r="AA1175" s="208"/>
      <c r="AB1175" s="208"/>
      <c r="AC1175" s="210"/>
      <c r="AD1175" s="195"/>
      <c r="AE1175" s="195"/>
      <c r="AF1175" s="195"/>
      <c r="AG1175" s="195"/>
      <c r="AI1175" s="195"/>
      <c r="AJ1175" s="195"/>
    </row>
    <row r="1176" spans="1:36" s="207" customFormat="1" ht="15.45" customHeight="1">
      <c r="A1176" s="212"/>
      <c r="B1176" s="206"/>
      <c r="C1176" s="195"/>
      <c r="E1176" s="195"/>
      <c r="F1176" s="195"/>
      <c r="G1176" s="195"/>
      <c r="H1176" s="195"/>
      <c r="I1176" s="195"/>
      <c r="J1176" s="195"/>
      <c r="K1176" s="195"/>
      <c r="L1176" s="195"/>
      <c r="M1176" s="195"/>
      <c r="N1176" s="195"/>
      <c r="O1176" s="195"/>
      <c r="P1176" s="195"/>
      <c r="Q1176" s="195" t="e" cm="1">
        <f t="array" ref="Q1176">uni</f>
        <v>#NAME?</v>
      </c>
      <c r="R1176" s="195"/>
      <c r="S1176" s="195"/>
      <c r="T1176" s="195"/>
      <c r="U1176" s="195"/>
      <c r="V1176" s="195"/>
      <c r="W1176" s="195"/>
      <c r="X1176" s="209"/>
      <c r="Y1176" s="208"/>
      <c r="Z1176" s="211"/>
      <c r="AA1176" s="208"/>
      <c r="AB1176" s="208"/>
      <c r="AC1176" s="210"/>
      <c r="AD1176" s="195"/>
      <c r="AE1176" s="195"/>
      <c r="AF1176" s="195"/>
      <c r="AG1176" s="195"/>
      <c r="AI1176" s="195"/>
      <c r="AJ1176" s="195"/>
    </row>
  </sheetData>
  <conditionalFormatting sqref="C9 V862:V946">
    <cfRule type="cellIs" dxfId="430" priority="80" operator="lessThan">
      <formula>1</formula>
    </cfRule>
  </conditionalFormatting>
  <conditionalFormatting sqref="C12:C351">
    <cfRule type="cellIs" dxfId="429" priority="4" operator="lessThan">
      <formula>1</formula>
    </cfRule>
  </conditionalFormatting>
  <conditionalFormatting sqref="C356:C377">
    <cfRule type="cellIs" dxfId="428" priority="65" operator="lessThan">
      <formula>1</formula>
    </cfRule>
  </conditionalFormatting>
  <conditionalFormatting sqref="C382:C414">
    <cfRule type="cellIs" dxfId="427" priority="64" operator="lessThan">
      <formula>1</formula>
    </cfRule>
  </conditionalFormatting>
  <conditionalFormatting sqref="C416:C490">
    <cfRule type="cellIs" dxfId="426" priority="40" operator="lessThan">
      <formula>1</formula>
    </cfRule>
  </conditionalFormatting>
  <conditionalFormatting sqref="C494:C585">
    <cfRule type="cellIs" dxfId="425" priority="17" operator="lessThan">
      <formula>1</formula>
    </cfRule>
  </conditionalFormatting>
  <conditionalFormatting sqref="C587:C619">
    <cfRule type="cellIs" dxfId="424" priority="34" operator="lessThan">
      <formula>1</formula>
    </cfRule>
  </conditionalFormatting>
  <conditionalFormatting sqref="C621:C664">
    <cfRule type="cellIs" dxfId="423" priority="36" operator="lessThan">
      <formula>1</formula>
    </cfRule>
  </conditionalFormatting>
  <conditionalFormatting sqref="C666:C701">
    <cfRule type="cellIs" dxfId="422" priority="35" operator="lessThan">
      <formula>1</formula>
    </cfRule>
  </conditionalFormatting>
  <conditionalFormatting sqref="C703:C727">
    <cfRule type="cellIs" dxfId="421" priority="33" operator="lessThan">
      <formula>1</formula>
    </cfRule>
  </conditionalFormatting>
  <conditionalFormatting sqref="C729:C761">
    <cfRule type="cellIs" dxfId="420" priority="32" operator="lessThan">
      <formula>1</formula>
    </cfRule>
  </conditionalFormatting>
  <conditionalFormatting sqref="C763:C775">
    <cfRule type="cellIs" dxfId="419" priority="31" operator="lessThan">
      <formula>1</formula>
    </cfRule>
  </conditionalFormatting>
  <conditionalFormatting sqref="C777 C779:C786 C788:C791 C793:C803">
    <cfRule type="cellIs" dxfId="418" priority="29" operator="lessThan">
      <formula>1</formula>
    </cfRule>
  </conditionalFormatting>
  <conditionalFormatting sqref="C805:C806">
    <cfRule type="cellIs" dxfId="417" priority="30" operator="lessThan">
      <formula>1</formula>
    </cfRule>
  </conditionalFormatting>
  <conditionalFormatting sqref="C808:C814">
    <cfRule type="cellIs" dxfId="416" priority="28" operator="lessThan">
      <formula>1</formula>
    </cfRule>
  </conditionalFormatting>
  <conditionalFormatting sqref="C816:C850 C856:C860">
    <cfRule type="cellIs" dxfId="415" priority="27" operator="lessThan">
      <formula>1</formula>
    </cfRule>
  </conditionalFormatting>
  <conditionalFormatting sqref="C852:C854 C887:C922">
    <cfRule type="cellIs" dxfId="414" priority="14" operator="lessThan">
      <formula>1</formula>
    </cfRule>
  </conditionalFormatting>
  <conditionalFormatting sqref="C862:C867">
    <cfRule type="cellIs" dxfId="413" priority="26" operator="lessThan">
      <formula>1</formula>
    </cfRule>
  </conditionalFormatting>
  <conditionalFormatting sqref="C870:C885">
    <cfRule type="cellIs" dxfId="412" priority="25" operator="lessThan">
      <formula>1</formula>
    </cfRule>
  </conditionalFormatting>
  <conditionalFormatting sqref="C924:C958">
    <cfRule type="cellIs" dxfId="411" priority="24" operator="lessThan">
      <formula>1</formula>
    </cfRule>
  </conditionalFormatting>
  <conditionalFormatting sqref="C960:C962">
    <cfRule type="cellIs" dxfId="410" priority="23" operator="lessThan">
      <formula>1</formula>
    </cfRule>
  </conditionalFormatting>
  <conditionalFormatting sqref="C964:C967">
    <cfRule type="cellIs" dxfId="409" priority="21" operator="lessThan">
      <formula>1</formula>
    </cfRule>
  </conditionalFormatting>
  <conditionalFormatting sqref="C969:C1016">
    <cfRule type="cellIs" dxfId="408" priority="20" operator="lessThan">
      <formula>1</formula>
    </cfRule>
  </conditionalFormatting>
  <conditionalFormatting sqref="C1018:C1036">
    <cfRule type="cellIs" dxfId="407" priority="19" operator="lessThan">
      <formula>1</formula>
    </cfRule>
  </conditionalFormatting>
  <conditionalFormatting sqref="C1039:C1041">
    <cfRule type="cellIs" dxfId="406" priority="18" operator="lessThan">
      <formula>1</formula>
    </cfRule>
  </conditionalFormatting>
  <conditionalFormatting sqref="C1043:C1085">
    <cfRule type="cellIs" dxfId="405" priority="9" operator="lessThan">
      <formula>1</formula>
    </cfRule>
  </conditionalFormatting>
  <conditionalFormatting sqref="C1087:C1122">
    <cfRule type="cellIs" dxfId="404" priority="13" operator="lessThan">
      <formula>1</formula>
    </cfRule>
  </conditionalFormatting>
  <conditionalFormatting sqref="C1124:C1148">
    <cfRule type="cellIs" dxfId="403" priority="10" operator="lessThan">
      <formula>1</formula>
    </cfRule>
  </conditionalFormatting>
  <conditionalFormatting sqref="C1150:C1154">
    <cfRule type="cellIs" dxfId="402" priority="6" operator="lessThan">
      <formula>1</formula>
    </cfRule>
  </conditionalFormatting>
  <conditionalFormatting sqref="C1156">
    <cfRule type="cellIs" dxfId="401" priority="5" operator="lessThan">
      <formula>1</formula>
    </cfRule>
  </conditionalFormatting>
  <conditionalFormatting sqref="C1159:C1163">
    <cfRule type="cellIs" dxfId="400" priority="3" operator="lessThan">
      <formula>1</formula>
    </cfRule>
  </conditionalFormatting>
  <conditionalFormatting sqref="C1165">
    <cfRule type="cellIs" dxfId="399" priority="2" operator="lessThan">
      <formula>1</formula>
    </cfRule>
  </conditionalFormatting>
  <conditionalFormatting sqref="C1167:C1172">
    <cfRule type="cellIs" dxfId="398" priority="1" operator="lessThan">
      <formula>1</formula>
    </cfRule>
  </conditionalFormatting>
  <conditionalFormatting sqref="D41">
    <cfRule type="duplicateValues" dxfId="397" priority="56"/>
  </conditionalFormatting>
  <conditionalFormatting sqref="D284">
    <cfRule type="duplicateValues" dxfId="396" priority="55"/>
  </conditionalFormatting>
  <conditionalFormatting sqref="D312">
    <cfRule type="duplicateValues" dxfId="395" priority="75"/>
  </conditionalFormatting>
  <conditionalFormatting sqref="D313">
    <cfRule type="duplicateValues" dxfId="394" priority="73"/>
  </conditionalFormatting>
  <conditionalFormatting sqref="D319">
    <cfRule type="duplicateValues" dxfId="393" priority="71"/>
  </conditionalFormatting>
  <conditionalFormatting sqref="D347">
    <cfRule type="duplicateValues" dxfId="392" priority="69"/>
  </conditionalFormatting>
  <conditionalFormatting sqref="D357">
    <cfRule type="duplicateValues" dxfId="391" priority="67"/>
  </conditionalFormatting>
  <conditionalFormatting sqref="D358">
    <cfRule type="duplicateValues" dxfId="390" priority="59"/>
  </conditionalFormatting>
  <conditionalFormatting sqref="D389">
    <cfRule type="duplicateValues" dxfId="389" priority="62"/>
  </conditionalFormatting>
  <conditionalFormatting sqref="D414">
    <cfRule type="duplicateValues" dxfId="388" priority="60"/>
  </conditionalFormatting>
  <conditionalFormatting sqref="D496">
    <cfRule type="duplicateValues" dxfId="387" priority="58"/>
  </conditionalFormatting>
  <conditionalFormatting sqref="D507">
    <cfRule type="duplicateValues" dxfId="386" priority="53"/>
  </conditionalFormatting>
  <conditionalFormatting sqref="D515">
    <cfRule type="duplicateValues" dxfId="385" priority="51"/>
  </conditionalFormatting>
  <conditionalFormatting sqref="D517">
    <cfRule type="duplicateValues" dxfId="384" priority="50"/>
  </conditionalFormatting>
  <conditionalFormatting sqref="D527">
    <cfRule type="duplicateValues" dxfId="383" priority="47"/>
  </conditionalFormatting>
  <conditionalFormatting sqref="D530">
    <cfRule type="duplicateValues" dxfId="382" priority="45"/>
  </conditionalFormatting>
  <conditionalFormatting sqref="D532">
    <cfRule type="duplicateValues" dxfId="381" priority="44"/>
  </conditionalFormatting>
  <conditionalFormatting sqref="D553">
    <cfRule type="duplicateValues" dxfId="380" priority="41"/>
  </conditionalFormatting>
  <conditionalFormatting sqref="D645">
    <cfRule type="duplicateValues" dxfId="379" priority="37"/>
  </conditionalFormatting>
  <conditionalFormatting sqref="D1048">
    <cfRule type="duplicateValues" dxfId="378" priority="16"/>
  </conditionalFormatting>
  <conditionalFormatting sqref="E312 G312">
    <cfRule type="duplicateValues" dxfId="377" priority="76"/>
  </conditionalFormatting>
  <conditionalFormatting sqref="E313 G313">
    <cfRule type="duplicateValues" dxfId="376" priority="74"/>
  </conditionalFormatting>
  <conditionalFormatting sqref="E319 G319">
    <cfRule type="duplicateValues" dxfId="375" priority="72"/>
  </conditionalFormatting>
  <conditionalFormatting sqref="E347 G347">
    <cfRule type="duplicateValues" dxfId="374" priority="70"/>
  </conditionalFormatting>
  <conditionalFormatting sqref="E357 G357">
    <cfRule type="duplicateValues" dxfId="373" priority="68"/>
  </conditionalFormatting>
  <conditionalFormatting sqref="E358 G358">
    <cfRule type="duplicateValues" dxfId="372" priority="66"/>
  </conditionalFormatting>
  <conditionalFormatting sqref="E389 G389">
    <cfRule type="duplicateValues" dxfId="371" priority="63"/>
  </conditionalFormatting>
  <conditionalFormatting sqref="E414 G414">
    <cfRule type="duplicateValues" dxfId="370" priority="61"/>
  </conditionalFormatting>
  <conditionalFormatting sqref="E496 G496">
    <cfRule type="duplicateValues" dxfId="369" priority="57"/>
  </conditionalFormatting>
  <conditionalFormatting sqref="E507 G507">
    <cfRule type="duplicateValues" dxfId="368" priority="54"/>
  </conditionalFormatting>
  <conditionalFormatting sqref="E515 G515">
    <cfRule type="duplicateValues" dxfId="367" priority="52"/>
  </conditionalFormatting>
  <conditionalFormatting sqref="E517 G517">
    <cfRule type="duplicateValues" dxfId="366" priority="49"/>
  </conditionalFormatting>
  <conditionalFormatting sqref="E527 G527">
    <cfRule type="duplicateValues" dxfId="365" priority="48"/>
  </conditionalFormatting>
  <conditionalFormatting sqref="E530 G530">
    <cfRule type="duplicateValues" dxfId="364" priority="46"/>
  </conditionalFormatting>
  <conditionalFormatting sqref="E532 G532">
    <cfRule type="duplicateValues" dxfId="363" priority="43"/>
  </conditionalFormatting>
  <conditionalFormatting sqref="E553 G553">
    <cfRule type="duplicateValues" dxfId="362" priority="42"/>
  </conditionalFormatting>
  <conditionalFormatting sqref="E645 G645">
    <cfRule type="duplicateValues" dxfId="361" priority="38"/>
  </conditionalFormatting>
  <conditionalFormatting sqref="E1048 G1048">
    <cfRule type="duplicateValues" dxfId="360" priority="15"/>
  </conditionalFormatting>
  <conditionalFormatting sqref="G307">
    <cfRule type="duplicateValues" dxfId="359" priority="77"/>
    <cfRule type="duplicateValues" dxfId="358" priority="78"/>
  </conditionalFormatting>
  <conditionalFormatting sqref="V1:V860 Y337">
    <cfRule type="cellIs" dxfId="357" priority="79" operator="lessThan">
      <formula>1</formula>
    </cfRule>
  </conditionalFormatting>
  <conditionalFormatting sqref="V964:V965">
    <cfRule type="cellIs" dxfId="356" priority="22" operator="lessThan">
      <formula>1</formula>
    </cfRule>
  </conditionalFormatting>
  <conditionalFormatting sqref="Y1049">
    <cfRule type="duplicateValues" dxfId="355" priority="11"/>
  </conditionalFormatting>
  <conditionalFormatting sqref="Y1092">
    <cfRule type="duplicateValues" dxfId="354" priority="7"/>
  </conditionalFormatting>
  <conditionalFormatting sqref="Z1049 AB1049">
    <cfRule type="duplicateValues" dxfId="353" priority="12"/>
  </conditionalFormatting>
  <conditionalFormatting sqref="Z1092 AB1092">
    <cfRule type="duplicateValues" dxfId="352" priority="8"/>
  </conditionalFormatting>
  <conditionalFormatting sqref="AH1:AH290 AH293:AH301 AH303:AH658 AH660:AH860 AH862:AH975">
    <cfRule type="containsText" dxfId="351" priority="39" operator="containsText" text="TRANSFXCONFIRMAR">
      <formula>NOT(ISERROR(SEARCH("TRANSFXCONFIRMAR",AH1)))</formula>
    </cfRule>
  </conditionalFormatting>
  <dataValidations count="11">
    <dataValidation type="list" allowBlank="1" showInputMessage="1" showErrorMessage="1" sqref="M7:M1173" xr:uid="{A3BCED30-DE02-4A06-A49E-A1C1A9632D1A}">
      <formula1>"NO, SI (XL), SI (XXL), SI (OTRO)"</formula1>
    </dataValidation>
    <dataValidation type="list" allowBlank="1" showInputMessage="1" showErrorMessage="1" error="Seleccione un valor de la lista." prompt="¿Incluye IVA?" sqref="AE1021:AE1024 AE1026 AE1029:AE1173 AE980:AE981 AE983 AE987:AE991 AE995:AE1006 AE1008:AE1009 AE1011:AE1013 AE1016 AE1018:AE1019 AE2:AE978" xr:uid="{0C0EF25F-AE3B-4EAC-AF16-CFBD1726F470}">
      <formula1>"SI, NO"</formula1>
    </dataValidation>
    <dataValidation type="list" allowBlank="1" showInputMessage="1" showErrorMessage="1" sqref="J6:J1173" xr:uid="{31E7A192-45D2-4DD2-BEDA-DA558F1192A8}">
      <formula1>"1X40 RF VACIO, 1X20 RF VACIO, 1X40 DRY VACIO, 1X20 DRY VACIO, PALLET, CAJON, ISOTANK, CUSTODIA DE CAMION"</formula1>
    </dataValidation>
    <dataValidation type="list" allowBlank="1" showInputMessage="1" sqref="J2:J5" xr:uid="{6F9F17F0-A1DC-469A-BCBC-C5AA428E79BF}">
      <formula1>"1X40 RF VACIO, 1X20 RF VACIO, 1X40 DRY VACIO, 1X20 DRY VACIO, PALLET, CAJON, ISOTANK"</formula1>
    </dataValidation>
    <dataValidation type="list" allowBlank="1" showInputMessage="1" showErrorMessage="1" sqref="L1" xr:uid="{C2C2ADC9-EDEE-4822-8F7F-4F387D3F875A}">
      <formula1>"CUSTODIA, TRASPASO"</formula1>
    </dataValidation>
    <dataValidation type="list" allowBlank="1" showInputMessage="1" showErrorMessage="1" sqref="J1" xr:uid="{615B759B-4BEF-4A39-B267-375413B3ACF1}">
      <formula1>"1X40 RF VACIO, 1X20 RF VACIO, 1X40 DRY VACIO, 1X20 DRY VACIO, PALLET"</formula1>
    </dataValidation>
    <dataValidation type="list" allowBlank="1" showInputMessage="1" showErrorMessage="1" sqref="M2:M6" xr:uid="{2D660F41-2C51-4871-A952-83B0833C4972}">
      <formula1>"NO, SI (XL), SI (XXL)"</formula1>
    </dataValidation>
    <dataValidation type="list" allowBlank="1" showInputMessage="1" showErrorMessage="1" sqref="Q2:Q6" xr:uid="{8E01F530-4E7B-4AAD-9FAA-1854ADE9118E}">
      <formula1>"SI, NO"</formula1>
    </dataValidation>
    <dataValidation type="list" allowBlank="1" showInputMessage="1" sqref="O19 L2:L1173" xr:uid="{EB28464C-676B-4A41-8567-0A51B9FC169A}">
      <formula1>"CUSTODIA, TRASPASO, MOVIMIENTO, CUSTODIA DIARIA"</formula1>
    </dataValidation>
    <dataValidation type="list" allowBlank="1" showInputMessage="1" showErrorMessage="1" sqref="Q583 Q7:Q470 Q949" xr:uid="{4B76C12A-920B-4ED0-B724-138439D19C53}">
      <formula1>"SI,NO"</formula1>
    </dataValidation>
    <dataValidation type="list" allowBlank="1" showInputMessage="1" showErrorMessage="1" sqref="AG552 AG541 AG1043:AG1059 AG1061:AG1097 AG492:AG493 AG623 AG626 AG629:AG631 AG644 AG647 AG650:AG651 AG653:AG657 AG660 AG694 AG729 AG731 AG757 AG800 AG821 AG823 AG829 AG831:AG832 AG837 AG840 AG843 AG862 AG872 AG883:AG884 AG895 AG900 AG907:AG908 AG910 AG918:AG922 AG925:AG926 AG930:AG933 AG935:AG937 AG939:AG942 AG944:AG955 AG957 AG961:AG962 AG971:AG973 AG975:AG976 AG978 AG980 AG983 AG987:AG991 AG995:AG1001 AG1003:AG1006 AG1008:AG1009 AG1011:AG1013 AG1016 AG1018:AG1019 AG1021:AG1024 AG1026 AG1029:AG1040 AG2:AG471 AG1173" xr:uid="{CDAC96CC-CEF6-479D-B291-2CADF0B97669}">
      <formula1>"PENDIENTE,CANCELADO"</formula1>
    </dataValidation>
  </dataValidations>
  <hyperlinks>
    <hyperlink ref="AK806" r:id="rId1" xr:uid="{0186896E-13D7-49A8-8F6C-809755EDF6CB}"/>
  </hyperlinks>
  <pageMargins left="0.7" right="0.7" top="0.75" bottom="0.75" header="0.3" footer="0.3"/>
  <pageSetup paperSize="0" orientation="portrait" horizontalDpi="203" verticalDpi="203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F1F56-ED0C-43A5-8630-DA902D4B99BD}">
  <sheetPr codeName="Hoja13"/>
  <dimension ref="A1:AK1176"/>
  <sheetViews>
    <sheetView zoomScale="94" zoomScaleNormal="70" workbookViewId="0">
      <selection activeCell="A2" sqref="A2"/>
    </sheetView>
  </sheetViews>
  <sheetFormatPr baseColWidth="10" defaultColWidth="11.44140625" defaultRowHeight="15.45" customHeight="1"/>
  <cols>
    <col min="1" max="1" width="11.88671875" style="212" customWidth="1"/>
    <col min="2" max="2" width="23.88671875" style="206" customWidth="1"/>
    <col min="3" max="3" width="24.5546875" style="195" bestFit="1" customWidth="1"/>
    <col min="4" max="4" width="21.44140625" style="207" customWidth="1"/>
    <col min="5" max="5" width="30" style="195" bestFit="1" customWidth="1"/>
    <col min="6" max="6" width="20.33203125" style="195" bestFit="1" customWidth="1"/>
    <col min="7" max="7" width="22.6640625" style="195" bestFit="1" customWidth="1"/>
    <col min="8" max="8" width="15.44140625" style="195" customWidth="1"/>
    <col min="9" max="9" width="14.88671875" style="195" customWidth="1"/>
    <col min="10" max="10" width="21.6640625" style="195" bestFit="1" customWidth="1"/>
    <col min="11" max="11" width="10.6640625" style="195" customWidth="1"/>
    <col min="12" max="12" width="18.44140625" style="195" bestFit="1" customWidth="1"/>
    <col min="13" max="13" width="36.109375" style="195" bestFit="1" customWidth="1"/>
    <col min="14" max="14" width="36.109375" style="195" customWidth="1"/>
    <col min="15" max="15" width="29" style="195" bestFit="1" customWidth="1"/>
    <col min="16" max="16" width="11.44140625" style="195"/>
    <col min="17" max="17" width="20.109375" style="195" bestFit="1" customWidth="1"/>
    <col min="18" max="18" width="13.88671875" style="195" customWidth="1"/>
    <col min="19" max="19" width="11.6640625" style="195" customWidth="1"/>
    <col min="20" max="20" width="11.44140625" style="195"/>
    <col min="21" max="21" width="10" style="195" customWidth="1"/>
    <col min="22" max="22" width="15.6640625" style="195" customWidth="1"/>
    <col min="23" max="23" width="14.5546875" style="195" customWidth="1"/>
    <col min="24" max="24" width="13.5546875" style="209" customWidth="1"/>
    <col min="25" max="25" width="29.33203125" style="208" bestFit="1" customWidth="1"/>
    <col min="26" max="26" width="19.6640625" style="211" customWidth="1"/>
    <col min="27" max="27" width="21.6640625" style="208" bestFit="1" customWidth="1"/>
    <col min="28" max="28" width="13" style="208" bestFit="1" customWidth="1"/>
    <col min="29" max="29" width="5.88671875" style="210" customWidth="1"/>
    <col min="30" max="30" width="11" style="195" customWidth="1"/>
    <col min="31" max="31" width="6" style="195" customWidth="1"/>
    <col min="32" max="32" width="17.6640625" style="195" customWidth="1"/>
    <col min="33" max="33" width="11.44140625" style="195"/>
    <col min="34" max="34" width="23.6640625" style="207" customWidth="1"/>
    <col min="35" max="35" width="11.44140625" style="195"/>
    <col min="36" max="36" width="27.33203125" style="195" customWidth="1"/>
    <col min="37" max="16384" width="11.44140625" style="195"/>
  </cols>
  <sheetData>
    <row r="1" spans="1:36" ht="14.4">
      <c r="A1" s="186" t="s">
        <v>378</v>
      </c>
      <c r="B1" s="187" t="s">
        <v>1</v>
      </c>
      <c r="C1" s="188" t="s">
        <v>382</v>
      </c>
      <c r="D1" s="189" t="s">
        <v>384</v>
      </c>
      <c r="E1" s="188" t="s">
        <v>387</v>
      </c>
      <c r="F1" s="188" t="s">
        <v>390</v>
      </c>
      <c r="G1" s="188" t="s">
        <v>3</v>
      </c>
      <c r="H1" s="188" t="s">
        <v>393</v>
      </c>
      <c r="I1" s="188" t="s">
        <v>394</v>
      </c>
      <c r="J1" s="188" t="s">
        <v>395</v>
      </c>
      <c r="K1" s="188" t="s">
        <v>396</v>
      </c>
      <c r="L1" s="188" t="s">
        <v>397</v>
      </c>
      <c r="M1" s="188" t="s">
        <v>399</v>
      </c>
      <c r="N1" s="188" t="s">
        <v>472</v>
      </c>
      <c r="O1" s="188" t="s">
        <v>473</v>
      </c>
      <c r="P1" s="190" t="s">
        <v>403</v>
      </c>
      <c r="Q1" s="188" t="s">
        <v>404</v>
      </c>
      <c r="R1" s="190" t="s">
        <v>405</v>
      </c>
      <c r="S1" s="191" t="s">
        <v>370</v>
      </c>
      <c r="T1" s="192" t="s">
        <v>474</v>
      </c>
      <c r="U1" s="188" t="s">
        <v>475</v>
      </c>
      <c r="V1" s="188" t="s">
        <v>407</v>
      </c>
      <c r="W1" s="188" t="s">
        <v>420</v>
      </c>
      <c r="X1" s="188" t="s">
        <v>421</v>
      </c>
      <c r="Y1" s="189" t="s">
        <v>476</v>
      </c>
      <c r="Z1" s="189" t="s">
        <v>477</v>
      </c>
      <c r="AA1" s="189" t="s">
        <v>478</v>
      </c>
      <c r="AB1" s="189" t="s">
        <v>414</v>
      </c>
      <c r="AC1" s="190" t="s">
        <v>426</v>
      </c>
      <c r="AD1" s="191" t="s">
        <v>479</v>
      </c>
      <c r="AE1" s="191" t="s">
        <v>428</v>
      </c>
      <c r="AF1" s="190" t="s">
        <v>429</v>
      </c>
      <c r="AG1" s="193" t="s">
        <v>480</v>
      </c>
      <c r="AH1" s="189" t="s">
        <v>481</v>
      </c>
      <c r="AI1" s="188" t="s">
        <v>0</v>
      </c>
      <c r="AJ1" s="194" t="s">
        <v>482</v>
      </c>
    </row>
    <row r="2" spans="1:36" ht="28.8">
      <c r="A2" s="168">
        <v>35033</v>
      </c>
      <c r="B2" s="51" t="s">
        <v>247</v>
      </c>
      <c r="C2" s="6" t="s">
        <v>248</v>
      </c>
      <c r="D2" s="39" t="s">
        <v>483</v>
      </c>
      <c r="E2" s="6" t="s">
        <v>484</v>
      </c>
      <c r="F2" s="6" t="s">
        <v>485</v>
      </c>
      <c r="G2" s="6">
        <v>955172412</v>
      </c>
      <c r="H2" s="18">
        <v>44792</v>
      </c>
      <c r="I2" s="19">
        <v>0.42638888888888887</v>
      </c>
      <c r="J2" s="6" t="s">
        <v>372</v>
      </c>
      <c r="K2" s="15">
        <f t="shared" ref="K2:K65" si="0">IF(J2&lt;&gt;"",1,"")</f>
        <v>1</v>
      </c>
      <c r="L2" s="6" t="s">
        <v>398</v>
      </c>
      <c r="M2" s="6" t="s">
        <v>6</v>
      </c>
      <c r="N2" s="6" t="b">
        <f t="shared" ref="N2:N65" si="1">COUNTIF($O$1:$O$1172,O2)&gt;1</f>
        <v>0</v>
      </c>
      <c r="O2" s="6" t="s">
        <v>486</v>
      </c>
      <c r="P2" s="6" t="s">
        <v>487</v>
      </c>
      <c r="Q2" s="6" t="s">
        <v>6</v>
      </c>
      <c r="R2" s="6" t="s">
        <v>488</v>
      </c>
      <c r="S2" s="20">
        <v>10000</v>
      </c>
      <c r="T2" s="6" t="s">
        <v>400</v>
      </c>
      <c r="U2" s="6" t="s">
        <v>489</v>
      </c>
      <c r="V2" s="6" t="s">
        <v>490</v>
      </c>
      <c r="W2" s="18"/>
      <c r="X2" s="78"/>
      <c r="Y2" s="8"/>
      <c r="Z2" s="8"/>
      <c r="AA2" s="8"/>
      <c r="AB2" s="8"/>
      <c r="AC2" s="6" t="str">
        <f t="shared" ref="AC2:AC65" si="2">IF(AND(W2&lt;&gt;"",H2&lt;&gt;"",ISNUMBER(W2-H2)),W2-H2+1,"")</f>
        <v/>
      </c>
      <c r="AD2" s="23" t="str">
        <f t="shared" ref="AD2:AD65" si="3">IF(AC2&lt;=0, "ERROR EN DÍA DE SALIDA",
    IF(AC2="", "",
        IF(OR(J2="1X40 RF VACIO", J2="1X40 DRY VACIO"),
            IF(L2="CUSTODIA",
                IF(AC2&lt;=5, 25000,
                    IF(AC2&gt;5, IF(AC2&lt;=8, 25000 + 2000*(AC2 - 5), 31000 + 5000*(AC2-8)), "")
                ),
                IF(OR(L2="TRASPASO",L2="MOVIMIENTO"), 18000, "")
            ),
            IF(OR(J2="1X20 RF VACIO", J2="1X20 DRY VACIO", J2="ISOTANK"),
                IF(L2="CUSTODIA",
                    IF(AC2&lt;=5, 18000,
                        IF(AC2&gt;5, IF(AC2&lt;=8, 18000 + 2000*(AC2 - 5), 24000 + 5000*(AC2-8)), "")
                    ),
                    IF(OR(L2="TRASPASO",L2="MOVIMIENTO"), 15000, "Error en tipo de acción")
                ),
                IF(AND(OR(J2="PALLET", J2="CAJON"), L2="CUSTODIA", AC2&lt;=5),
                    IF(M2="SI (XL)", 7000*K2,
                        IF(M2="SI (XXL)", 9000*K2, 5000*K2)
                    ),
                    IF(AND(OR(J2="PALLET", J2="CAJON"), L2="CUSTODIA", AC2&gt;5),
                        IF(M2="SI (XL)", (7000 + 1000*(AC2 - 5))*K2,
                            IF(M2="SI (XXL)", (9000 + 1000*(AC2 - 5))*K2, (5000 + 1000*(AC2 - 5))*K2)
                        ),
                        IF(AND(OR(J2="PALLET", J2="CAJON"),OR(L2="TRASPASO",L2="MOVIMIENTO")),
                            IF(M2="SI (XL)", 5000*K2,
                                IF(M2="SI (XXL)", 7000*K2, 3500*K2)
                            ),
                            ""
                        )
                    )
                )
            )
        )
    )
)</f>
        <v/>
      </c>
      <c r="AE2" s="23"/>
      <c r="AF2" s="17" t="str">
        <f t="shared" ref="AF2:AF65" si="4">IFERROR(IF(AD2="","",IF(AE2="NO","NO APLICA",IF(AE2="SI",AD2*1.19,""))), "")</f>
        <v/>
      </c>
      <c r="AG2" s="6"/>
      <c r="AH2" s="39"/>
      <c r="AI2" s="22" t="s">
        <v>491</v>
      </c>
      <c r="AJ2" s="174" t="s">
        <v>492</v>
      </c>
    </row>
    <row r="3" spans="1:36" ht="15.45" customHeight="1">
      <c r="A3" s="168">
        <v>36165</v>
      </c>
      <c r="B3" s="51" t="s">
        <v>493</v>
      </c>
      <c r="C3" s="6" t="s">
        <v>494</v>
      </c>
      <c r="D3" s="39" t="s">
        <v>495</v>
      </c>
      <c r="E3" s="6" t="s">
        <v>423</v>
      </c>
      <c r="F3" s="6" t="s">
        <v>496</v>
      </c>
      <c r="G3" s="6">
        <v>956910140</v>
      </c>
      <c r="H3" s="18">
        <v>44825</v>
      </c>
      <c r="I3" s="19">
        <v>0.5541666666666667</v>
      </c>
      <c r="J3" s="6" t="s">
        <v>371</v>
      </c>
      <c r="K3" s="15">
        <f t="shared" si="0"/>
        <v>1</v>
      </c>
      <c r="L3" s="6" t="s">
        <v>398</v>
      </c>
      <c r="M3" s="6" t="s">
        <v>6</v>
      </c>
      <c r="N3" s="6" t="b">
        <f t="shared" si="1"/>
        <v>0</v>
      </c>
      <c r="O3" s="6" t="s">
        <v>497</v>
      </c>
      <c r="P3" s="6">
        <v>405</v>
      </c>
      <c r="Q3" s="6" t="s">
        <v>6</v>
      </c>
      <c r="R3" s="6" t="s">
        <v>488</v>
      </c>
      <c r="S3" s="20">
        <v>15000</v>
      </c>
      <c r="T3" s="6" t="s">
        <v>400</v>
      </c>
      <c r="U3" s="6" t="s">
        <v>489</v>
      </c>
      <c r="V3" s="6" t="s">
        <v>498</v>
      </c>
      <c r="W3" s="18"/>
      <c r="X3" s="78"/>
      <c r="Y3" s="8"/>
      <c r="Z3" s="8"/>
      <c r="AA3" s="8"/>
      <c r="AB3" s="8"/>
      <c r="AC3" s="6" t="str">
        <f t="shared" si="2"/>
        <v/>
      </c>
      <c r="AD3" s="23" t="str">
        <f t="shared" si="3"/>
        <v/>
      </c>
      <c r="AE3" s="23"/>
      <c r="AF3" s="17" t="str">
        <f t="shared" si="4"/>
        <v/>
      </c>
      <c r="AG3" s="6"/>
      <c r="AH3" s="39"/>
      <c r="AI3" s="22" t="s">
        <v>499</v>
      </c>
      <c r="AJ3" s="174" t="s">
        <v>492</v>
      </c>
    </row>
    <row r="4" spans="1:36" ht="15.45" customHeight="1">
      <c r="A4" s="168">
        <v>43929</v>
      </c>
      <c r="B4" s="51" t="s">
        <v>349</v>
      </c>
      <c r="C4" s="6" t="s">
        <v>350</v>
      </c>
      <c r="D4" s="39" t="s">
        <v>422</v>
      </c>
      <c r="E4" s="6" t="s">
        <v>500</v>
      </c>
      <c r="F4" s="6" t="s">
        <v>501</v>
      </c>
      <c r="G4" s="6">
        <v>945784123</v>
      </c>
      <c r="H4" s="18">
        <v>45163</v>
      </c>
      <c r="I4" s="19">
        <v>0.6875</v>
      </c>
      <c r="J4" s="6" t="s">
        <v>371</v>
      </c>
      <c r="K4" s="15">
        <f t="shared" si="0"/>
        <v>1</v>
      </c>
      <c r="L4" s="6" t="s">
        <v>398</v>
      </c>
      <c r="M4" s="6" t="s">
        <v>6</v>
      </c>
      <c r="N4" s="6" t="b">
        <f t="shared" si="1"/>
        <v>0</v>
      </c>
      <c r="O4" s="6" t="s">
        <v>502</v>
      </c>
      <c r="P4" s="6">
        <v>2890</v>
      </c>
      <c r="Q4" s="6" t="s">
        <v>6</v>
      </c>
      <c r="R4" s="6" t="s">
        <v>488</v>
      </c>
      <c r="S4" s="20">
        <v>25000</v>
      </c>
      <c r="T4" s="6" t="s">
        <v>400</v>
      </c>
      <c r="U4" s="6" t="s">
        <v>503</v>
      </c>
      <c r="V4" s="6" t="s">
        <v>504</v>
      </c>
      <c r="W4" s="6"/>
      <c r="X4" s="78"/>
      <c r="Y4" s="8"/>
      <c r="Z4" s="8"/>
      <c r="AA4" s="8"/>
      <c r="AB4" s="8"/>
      <c r="AC4" s="6" t="str">
        <f t="shared" si="2"/>
        <v/>
      </c>
      <c r="AD4" s="23" t="str">
        <f t="shared" si="3"/>
        <v/>
      </c>
      <c r="AE4" s="23"/>
      <c r="AF4" s="17" t="str">
        <f t="shared" si="4"/>
        <v/>
      </c>
      <c r="AG4" s="6"/>
      <c r="AH4" s="39"/>
      <c r="AI4" s="22" t="s">
        <v>505</v>
      </c>
      <c r="AJ4" s="174" t="s">
        <v>492</v>
      </c>
    </row>
    <row r="5" spans="1:36" ht="15.45" customHeight="1">
      <c r="A5" s="168">
        <v>47642</v>
      </c>
      <c r="B5" s="51" t="s">
        <v>506</v>
      </c>
      <c r="C5" s="6"/>
      <c r="D5" s="39" t="s">
        <v>507</v>
      </c>
      <c r="E5" s="6" t="s">
        <v>508</v>
      </c>
      <c r="F5" s="6" t="s">
        <v>509</v>
      </c>
      <c r="G5" s="6">
        <v>997062936</v>
      </c>
      <c r="H5" s="18">
        <v>45331</v>
      </c>
      <c r="I5" s="19">
        <v>0.54166666666666663</v>
      </c>
      <c r="J5" s="6" t="s">
        <v>371</v>
      </c>
      <c r="K5" s="15">
        <f t="shared" si="0"/>
        <v>1</v>
      </c>
      <c r="L5" s="6" t="s">
        <v>398</v>
      </c>
      <c r="M5" s="6" t="s">
        <v>6</v>
      </c>
      <c r="N5" s="6" t="b">
        <f t="shared" si="1"/>
        <v>0</v>
      </c>
      <c r="O5" s="6" t="s">
        <v>510</v>
      </c>
      <c r="P5" s="6">
        <v>3498</v>
      </c>
      <c r="Q5" s="6" t="s">
        <v>6</v>
      </c>
      <c r="R5" s="6" t="s">
        <v>511</v>
      </c>
      <c r="S5" s="20">
        <v>25000</v>
      </c>
      <c r="T5" s="6" t="s">
        <v>400</v>
      </c>
      <c r="U5" s="6" t="s">
        <v>512</v>
      </c>
      <c r="V5" s="6" t="s">
        <v>490</v>
      </c>
      <c r="W5" s="18"/>
      <c r="X5" s="78"/>
      <c r="Y5" s="8"/>
      <c r="Z5" s="8"/>
      <c r="AA5" s="8"/>
      <c r="AB5" s="8"/>
      <c r="AC5" s="6" t="str">
        <f t="shared" si="2"/>
        <v/>
      </c>
      <c r="AD5" s="23" t="str">
        <f t="shared" si="3"/>
        <v/>
      </c>
      <c r="AE5" s="23"/>
      <c r="AF5" s="17" t="str">
        <f t="shared" si="4"/>
        <v/>
      </c>
      <c r="AG5" s="6"/>
      <c r="AH5" s="39"/>
      <c r="AI5" s="22" t="s">
        <v>499</v>
      </c>
      <c r="AJ5" s="174" t="s">
        <v>492</v>
      </c>
    </row>
    <row r="6" spans="1:36" ht="15.45" customHeight="1">
      <c r="A6" s="168">
        <v>48409</v>
      </c>
      <c r="B6" s="51" t="s">
        <v>506</v>
      </c>
      <c r="C6" s="6"/>
      <c r="D6" s="39" t="s">
        <v>513</v>
      </c>
      <c r="E6" s="6" t="s">
        <v>514</v>
      </c>
      <c r="F6" s="6" t="s">
        <v>515</v>
      </c>
      <c r="G6" s="6">
        <v>940534751</v>
      </c>
      <c r="H6" s="18">
        <v>45350</v>
      </c>
      <c r="I6" s="19">
        <v>0.6972222222222223</v>
      </c>
      <c r="J6" s="6" t="s">
        <v>371</v>
      </c>
      <c r="K6" s="15">
        <f t="shared" si="0"/>
        <v>1</v>
      </c>
      <c r="L6" s="6" t="s">
        <v>398</v>
      </c>
      <c r="M6" s="6" t="s">
        <v>6</v>
      </c>
      <c r="N6" s="6" t="b">
        <f t="shared" si="1"/>
        <v>0</v>
      </c>
      <c r="O6" s="6" t="s">
        <v>516</v>
      </c>
      <c r="P6" s="6" t="s">
        <v>487</v>
      </c>
      <c r="Q6" s="6" t="s">
        <v>6</v>
      </c>
      <c r="R6" s="6" t="s">
        <v>488</v>
      </c>
      <c r="S6" s="20">
        <v>25000</v>
      </c>
      <c r="T6" s="6" t="s">
        <v>400</v>
      </c>
      <c r="U6" s="6" t="s">
        <v>517</v>
      </c>
      <c r="V6" s="6" t="s">
        <v>518</v>
      </c>
      <c r="W6" s="18"/>
      <c r="X6" s="78"/>
      <c r="Y6" s="8"/>
      <c r="Z6" s="8"/>
      <c r="AA6" s="8"/>
      <c r="AB6" s="8"/>
      <c r="AC6" s="6" t="str">
        <f t="shared" si="2"/>
        <v/>
      </c>
      <c r="AD6" s="23" t="str">
        <f t="shared" si="3"/>
        <v/>
      </c>
      <c r="AE6" s="23"/>
      <c r="AF6" s="17" t="str">
        <f t="shared" si="4"/>
        <v/>
      </c>
      <c r="AG6" s="6"/>
      <c r="AH6" s="39"/>
      <c r="AI6" s="22" t="s">
        <v>499</v>
      </c>
      <c r="AJ6" s="174" t="s">
        <v>492</v>
      </c>
    </row>
    <row r="7" spans="1:36" ht="15.45" customHeight="1">
      <c r="A7" s="168">
        <v>53100</v>
      </c>
      <c r="B7" s="51" t="s">
        <v>519</v>
      </c>
      <c r="C7" s="6"/>
      <c r="D7" s="39" t="s">
        <v>520</v>
      </c>
      <c r="E7" s="6" t="s">
        <v>521</v>
      </c>
      <c r="F7" s="6" t="s">
        <v>522</v>
      </c>
      <c r="G7" s="6">
        <v>953964826</v>
      </c>
      <c r="H7" s="18">
        <v>45491</v>
      </c>
      <c r="I7" s="21">
        <v>0.58194444444444449</v>
      </c>
      <c r="J7" s="6" t="s">
        <v>372</v>
      </c>
      <c r="K7" s="15">
        <f t="shared" si="0"/>
        <v>1</v>
      </c>
      <c r="L7" s="6" t="s">
        <v>398</v>
      </c>
      <c r="M7" s="6" t="str">
        <f>IF(OR(J7="1x40 DRY VACIO", J7="1x40 RF VACIO", J7="1x20 DRY VACIO", J7="1x20 RF VACIO", J7="ISOTANK"),"NO","")</f>
        <v>NO</v>
      </c>
      <c r="N7" s="6" t="b">
        <f t="shared" si="1"/>
        <v>0</v>
      </c>
      <c r="O7" s="6" t="s">
        <v>523</v>
      </c>
      <c r="P7" s="6">
        <v>3643</v>
      </c>
      <c r="Q7" s="6" t="s">
        <v>6</v>
      </c>
      <c r="R7" s="6" t="s">
        <v>488</v>
      </c>
      <c r="S7" s="16">
        <f t="shared" ref="S7:S70" si="5">IF(OR(H7&lt;=0, H7=""), "",
    IF(OR(J7="1X40 RF VACIO", J7="1X40 DRY VACIO"),
        IF(L7="CUSTODIA", 25000,
            IF(OR(L7="TRASPASO", L7="MOVIMIENTO"), 18000, "")
        ),
        IF(OR(J7="1X20 RF VACIO", J7="1X20 DRY VACIO", J7="ISOTANK"),
            IF(L7="CUSTODIA", 18000,
                IF(OR(L7="TRASPASO", L7="MOVIMIENTO"), 15000, "Error en tipo de acción")
            ),
            IF(AND(OR(J7="PALLET", J7="CAJON"), L7="CUSTODIA"),
                IF(M7="SI (XL)", 7000*K7,
                    IF(M7="SI (XXL)", 9000*K7,
                        IF(M7="SI (OTRO)", "", 5000*K7)
                    )
                ),
                IF(AND(OR(J7="PALLET", J7="CAJON"),OR(L7="TRASPASO", L7="MOVIMIENTO")),
                    IF(M7="SI (XL)", 5000*K7,
                        IF(M7="SI (XXL)", 7000*K7,
                            IF(M7="SI (OTRO)", "", 3500*K7)
                        )
                    ),
                    ""
                )
            )
        )
    )
)</f>
        <v>18000</v>
      </c>
      <c r="T7" s="6" t="s">
        <v>400</v>
      </c>
      <c r="U7" s="6" t="s">
        <v>524</v>
      </c>
      <c r="V7" s="6" t="s">
        <v>490</v>
      </c>
      <c r="W7" s="6"/>
      <c r="X7" s="78"/>
      <c r="Y7" s="8"/>
      <c r="Z7" s="8"/>
      <c r="AA7" s="8"/>
      <c r="AB7" s="8"/>
      <c r="AC7" s="6" t="str">
        <f t="shared" si="2"/>
        <v/>
      </c>
      <c r="AD7" s="23" t="str">
        <f t="shared" si="3"/>
        <v/>
      </c>
      <c r="AE7" s="23"/>
      <c r="AF7" s="17" t="str">
        <f t="shared" si="4"/>
        <v/>
      </c>
      <c r="AG7" s="6"/>
      <c r="AH7" s="39"/>
      <c r="AI7" s="22" t="s">
        <v>499</v>
      </c>
      <c r="AJ7" s="174" t="s">
        <v>492</v>
      </c>
    </row>
    <row r="8" spans="1:36" ht="14.4">
      <c r="A8" s="168">
        <v>53844</v>
      </c>
      <c r="B8" s="51" t="s">
        <v>525</v>
      </c>
      <c r="C8" s="6"/>
      <c r="D8" s="39" t="s">
        <v>526</v>
      </c>
      <c r="E8" s="6" t="s">
        <v>511</v>
      </c>
      <c r="F8" s="6" t="s">
        <v>511</v>
      </c>
      <c r="G8" s="6" t="s">
        <v>511</v>
      </c>
      <c r="H8" s="18">
        <v>45518</v>
      </c>
      <c r="I8" s="21">
        <v>0.81597222222222221</v>
      </c>
      <c r="J8" s="6" t="s">
        <v>372</v>
      </c>
      <c r="K8" s="15">
        <f t="shared" si="0"/>
        <v>1</v>
      </c>
      <c r="L8" s="6" t="s">
        <v>398</v>
      </c>
      <c r="M8" s="6" t="s">
        <v>6</v>
      </c>
      <c r="N8" s="6" t="b">
        <f t="shared" si="1"/>
        <v>1</v>
      </c>
      <c r="O8" s="6" t="s">
        <v>527</v>
      </c>
      <c r="P8" s="6" t="s">
        <v>487</v>
      </c>
      <c r="Q8" s="6" t="s">
        <v>6</v>
      </c>
      <c r="R8" s="6" t="s">
        <v>488</v>
      </c>
      <c r="S8" s="16">
        <f t="shared" si="5"/>
        <v>18000</v>
      </c>
      <c r="T8" s="6" t="s">
        <v>400</v>
      </c>
      <c r="U8" s="6" t="s">
        <v>528</v>
      </c>
      <c r="V8" s="6" t="s">
        <v>490</v>
      </c>
      <c r="W8" s="18"/>
      <c r="X8" s="78"/>
      <c r="Y8" s="8"/>
      <c r="Z8" s="8"/>
      <c r="AA8" s="8"/>
      <c r="AB8" s="8"/>
      <c r="AC8" s="6" t="str">
        <f t="shared" si="2"/>
        <v/>
      </c>
      <c r="AD8" s="23" t="str">
        <f t="shared" si="3"/>
        <v/>
      </c>
      <c r="AE8" s="23"/>
      <c r="AF8" s="17" t="str">
        <f t="shared" si="4"/>
        <v/>
      </c>
      <c r="AG8" s="6"/>
      <c r="AH8" s="39" t="s">
        <v>529</v>
      </c>
      <c r="AI8" s="22" t="s">
        <v>499</v>
      </c>
      <c r="AJ8" s="174" t="s">
        <v>492</v>
      </c>
    </row>
    <row r="9" spans="1:36" ht="15.45" customHeight="1">
      <c r="A9" s="168">
        <v>55454</v>
      </c>
      <c r="B9" s="52" t="s">
        <v>14</v>
      </c>
      <c r="C9" s="5" t="s">
        <v>15</v>
      </c>
      <c r="D9" s="45" t="s">
        <v>14</v>
      </c>
      <c r="E9" s="27" t="s">
        <v>388</v>
      </c>
      <c r="F9" s="27" t="s">
        <v>530</v>
      </c>
      <c r="G9" s="27">
        <v>964638566</v>
      </c>
      <c r="H9" s="18">
        <v>45581</v>
      </c>
      <c r="I9" s="21">
        <v>0.78055555555555556</v>
      </c>
      <c r="J9" s="6" t="s">
        <v>372</v>
      </c>
      <c r="K9" s="15">
        <f t="shared" si="0"/>
        <v>1</v>
      </c>
      <c r="L9" s="6" t="s">
        <v>398</v>
      </c>
      <c r="M9" s="6" t="s">
        <v>6</v>
      </c>
      <c r="N9" s="6" t="b">
        <f t="shared" si="1"/>
        <v>0</v>
      </c>
      <c r="O9" s="6" t="s">
        <v>531</v>
      </c>
      <c r="P9" s="6" t="s">
        <v>488</v>
      </c>
      <c r="Q9" s="6" t="s">
        <v>6</v>
      </c>
      <c r="R9" s="6" t="s">
        <v>488</v>
      </c>
      <c r="S9" s="16">
        <f t="shared" si="5"/>
        <v>18000</v>
      </c>
      <c r="T9" s="6" t="s">
        <v>400</v>
      </c>
      <c r="U9" s="6" t="s">
        <v>532</v>
      </c>
      <c r="V9" s="6" t="s">
        <v>490</v>
      </c>
      <c r="W9" s="18"/>
      <c r="X9" s="78"/>
      <c r="Y9" s="8"/>
      <c r="Z9" s="8"/>
      <c r="AA9" s="8"/>
      <c r="AB9" s="8"/>
      <c r="AC9" s="6" t="str">
        <f t="shared" si="2"/>
        <v/>
      </c>
      <c r="AD9" s="23" t="str">
        <f t="shared" si="3"/>
        <v/>
      </c>
      <c r="AE9" s="23"/>
      <c r="AF9" s="17" t="str">
        <f t="shared" si="4"/>
        <v/>
      </c>
      <c r="AG9" s="6"/>
      <c r="AH9" s="39"/>
      <c r="AI9" s="22" t="s">
        <v>533</v>
      </c>
      <c r="AJ9" s="174" t="s">
        <v>492</v>
      </c>
    </row>
    <row r="10" spans="1:36" ht="15.45" customHeight="1">
      <c r="A10" s="168">
        <v>55541</v>
      </c>
      <c r="B10" s="51" t="s">
        <v>507</v>
      </c>
      <c r="C10" s="6" t="s">
        <v>218</v>
      </c>
      <c r="D10" s="39" t="s">
        <v>534</v>
      </c>
      <c r="E10" s="6" t="s">
        <v>535</v>
      </c>
      <c r="F10" s="6" t="s">
        <v>522</v>
      </c>
      <c r="G10" s="6">
        <v>947048102</v>
      </c>
      <c r="H10" s="18">
        <v>45589</v>
      </c>
      <c r="I10" s="21">
        <v>0.37638888888888888</v>
      </c>
      <c r="J10" s="6" t="s">
        <v>372</v>
      </c>
      <c r="K10" s="15">
        <f t="shared" si="0"/>
        <v>1</v>
      </c>
      <c r="L10" s="6" t="s">
        <v>398</v>
      </c>
      <c r="M10" s="6" t="s">
        <v>6</v>
      </c>
      <c r="N10" s="6" t="b">
        <f t="shared" si="1"/>
        <v>0</v>
      </c>
      <c r="O10" s="6" t="s">
        <v>536</v>
      </c>
      <c r="P10" s="6" t="s">
        <v>487</v>
      </c>
      <c r="Q10" s="6" t="s">
        <v>6</v>
      </c>
      <c r="R10" s="6" t="s">
        <v>488</v>
      </c>
      <c r="S10" s="16">
        <f t="shared" si="5"/>
        <v>18000</v>
      </c>
      <c r="T10" s="6" t="s">
        <v>400</v>
      </c>
      <c r="U10" s="6" t="s">
        <v>537</v>
      </c>
      <c r="V10" s="6" t="s">
        <v>490</v>
      </c>
      <c r="W10" s="18"/>
      <c r="X10" s="78"/>
      <c r="Y10" s="8"/>
      <c r="Z10" s="8"/>
      <c r="AA10" s="8"/>
      <c r="AB10" s="8"/>
      <c r="AC10" s="6" t="str">
        <f t="shared" si="2"/>
        <v/>
      </c>
      <c r="AD10" s="23" t="str">
        <f t="shared" si="3"/>
        <v/>
      </c>
      <c r="AE10" s="23"/>
      <c r="AF10" s="17" t="str">
        <f t="shared" si="4"/>
        <v/>
      </c>
      <c r="AG10" s="6"/>
      <c r="AH10" s="39"/>
      <c r="AI10" s="22" t="s">
        <v>538</v>
      </c>
      <c r="AJ10" s="174" t="s">
        <v>492</v>
      </c>
    </row>
    <row r="11" spans="1:36" ht="15.45" customHeight="1">
      <c r="A11" s="168">
        <v>55618</v>
      </c>
      <c r="B11" s="51" t="s">
        <v>539</v>
      </c>
      <c r="C11" s="6"/>
      <c r="D11" s="39" t="s">
        <v>540</v>
      </c>
      <c r="E11" s="6" t="s">
        <v>511</v>
      </c>
      <c r="F11" s="6" t="s">
        <v>511</v>
      </c>
      <c r="G11" s="6" t="s">
        <v>511</v>
      </c>
      <c r="H11" s="18">
        <v>45594</v>
      </c>
      <c r="I11" s="21">
        <v>0.67708333333333337</v>
      </c>
      <c r="J11" s="6" t="s">
        <v>372</v>
      </c>
      <c r="K11" s="15">
        <f t="shared" si="0"/>
        <v>1</v>
      </c>
      <c r="L11" s="6" t="s">
        <v>398</v>
      </c>
      <c r="M11" s="6" t="s">
        <v>6</v>
      </c>
      <c r="N11" s="6" t="b">
        <f t="shared" si="1"/>
        <v>0</v>
      </c>
      <c r="O11" s="6" t="s">
        <v>541</v>
      </c>
      <c r="P11" s="6" t="s">
        <v>487</v>
      </c>
      <c r="Q11" s="6" t="s">
        <v>6</v>
      </c>
      <c r="R11" s="6" t="s">
        <v>488</v>
      </c>
      <c r="S11" s="16">
        <f t="shared" si="5"/>
        <v>18000</v>
      </c>
      <c r="T11" s="6" t="s">
        <v>400</v>
      </c>
      <c r="U11" s="6" t="s">
        <v>542</v>
      </c>
      <c r="V11" s="6" t="s">
        <v>490</v>
      </c>
      <c r="W11" s="18"/>
      <c r="X11" s="78"/>
      <c r="Y11" s="8"/>
      <c r="Z11" s="8"/>
      <c r="AA11" s="8"/>
      <c r="AB11" s="8"/>
      <c r="AC11" s="6" t="str">
        <f t="shared" si="2"/>
        <v/>
      </c>
      <c r="AD11" s="23" t="str">
        <f t="shared" si="3"/>
        <v/>
      </c>
      <c r="AE11" s="23"/>
      <c r="AF11" s="17" t="str">
        <f t="shared" si="4"/>
        <v/>
      </c>
      <c r="AG11" s="6"/>
      <c r="AH11" s="39"/>
      <c r="AI11" s="22" t="s">
        <v>499</v>
      </c>
      <c r="AJ11" s="174" t="s">
        <v>492</v>
      </c>
    </row>
    <row r="12" spans="1:36" ht="15.45" customHeight="1">
      <c r="A12" s="168">
        <v>55674</v>
      </c>
      <c r="B12" s="52" t="s">
        <v>14</v>
      </c>
      <c r="C12" s="5" t="s">
        <v>15</v>
      </c>
      <c r="D12" s="45" t="s">
        <v>543</v>
      </c>
      <c r="E12" s="27" t="s">
        <v>544</v>
      </c>
      <c r="F12" s="27" t="s">
        <v>545</v>
      </c>
      <c r="G12" s="27">
        <v>995367617</v>
      </c>
      <c r="H12" s="18">
        <v>45601</v>
      </c>
      <c r="I12" s="21">
        <v>0.64097222222222228</v>
      </c>
      <c r="J12" s="6" t="s">
        <v>372</v>
      </c>
      <c r="K12" s="15">
        <f t="shared" si="0"/>
        <v>1</v>
      </c>
      <c r="L12" s="6" t="s">
        <v>398</v>
      </c>
      <c r="M12" s="6" t="s">
        <v>6</v>
      </c>
      <c r="N12" s="6" t="b">
        <f t="shared" si="1"/>
        <v>0</v>
      </c>
      <c r="O12" s="6" t="s">
        <v>546</v>
      </c>
      <c r="P12" s="6" t="s">
        <v>487</v>
      </c>
      <c r="Q12" s="6" t="s">
        <v>6</v>
      </c>
      <c r="R12" s="6" t="s">
        <v>488</v>
      </c>
      <c r="S12" s="16">
        <f t="shared" si="5"/>
        <v>18000</v>
      </c>
      <c r="T12" s="6" t="s">
        <v>400</v>
      </c>
      <c r="U12" s="6" t="s">
        <v>547</v>
      </c>
      <c r="V12" s="6" t="s">
        <v>490</v>
      </c>
      <c r="W12" s="18"/>
      <c r="X12" s="78"/>
      <c r="Y12" s="8"/>
      <c r="Z12" s="8"/>
      <c r="AA12" s="8"/>
      <c r="AB12" s="8"/>
      <c r="AC12" s="6" t="str">
        <f t="shared" si="2"/>
        <v/>
      </c>
      <c r="AD12" s="23" t="str">
        <f t="shared" si="3"/>
        <v/>
      </c>
      <c r="AE12" s="23"/>
      <c r="AF12" s="17" t="str">
        <f t="shared" si="4"/>
        <v/>
      </c>
      <c r="AG12" s="6"/>
      <c r="AH12" s="39"/>
      <c r="AI12" s="22" t="s">
        <v>533</v>
      </c>
      <c r="AJ12" s="174" t="s">
        <v>492</v>
      </c>
    </row>
    <row r="13" spans="1:36" ht="15.45" customHeight="1">
      <c r="A13" s="168">
        <v>55785</v>
      </c>
      <c r="B13" s="52" t="s">
        <v>320</v>
      </c>
      <c r="C13" s="5" t="s">
        <v>321</v>
      </c>
      <c r="D13" s="39" t="s">
        <v>548</v>
      </c>
      <c r="E13" s="6">
        <v>17669495</v>
      </c>
      <c r="F13" s="6" t="s">
        <v>549</v>
      </c>
      <c r="G13" s="6">
        <v>933260605</v>
      </c>
      <c r="H13" s="18">
        <v>45607</v>
      </c>
      <c r="I13" s="21">
        <v>0.90416666666666667</v>
      </c>
      <c r="J13" s="6" t="s">
        <v>373</v>
      </c>
      <c r="K13" s="15">
        <f t="shared" si="0"/>
        <v>1</v>
      </c>
      <c r="L13" s="6" t="s">
        <v>398</v>
      </c>
      <c r="M13" s="6" t="s">
        <v>6</v>
      </c>
      <c r="N13" s="6" t="b">
        <f t="shared" si="1"/>
        <v>0</v>
      </c>
      <c r="O13" s="6" t="s">
        <v>550</v>
      </c>
      <c r="P13" s="6">
        <v>24778204</v>
      </c>
      <c r="Q13" s="6" t="s">
        <v>6</v>
      </c>
      <c r="R13" s="6" t="s">
        <v>551</v>
      </c>
      <c r="S13" s="16">
        <f t="shared" si="5"/>
        <v>25000</v>
      </c>
      <c r="T13" s="6" t="s">
        <v>400</v>
      </c>
      <c r="U13" s="6" t="s">
        <v>552</v>
      </c>
      <c r="V13" s="6" t="s">
        <v>553</v>
      </c>
      <c r="W13" s="18">
        <v>45632</v>
      </c>
      <c r="X13" s="78">
        <v>0.46250000000000002</v>
      </c>
      <c r="Y13" s="8" t="s">
        <v>554</v>
      </c>
      <c r="Z13" s="8" t="s">
        <v>555</v>
      </c>
      <c r="AA13" s="8" t="s">
        <v>556</v>
      </c>
      <c r="AB13" s="8">
        <v>946834202</v>
      </c>
      <c r="AC13" s="15">
        <f t="shared" si="2"/>
        <v>26</v>
      </c>
      <c r="AD13" s="23">
        <f t="shared" si="3"/>
        <v>121000</v>
      </c>
      <c r="AE13" s="16" t="s">
        <v>6</v>
      </c>
      <c r="AF13" s="17" t="str">
        <f t="shared" si="4"/>
        <v>NO APLICA</v>
      </c>
      <c r="AG13" s="6" t="s">
        <v>400</v>
      </c>
      <c r="AH13" s="39" t="s">
        <v>557</v>
      </c>
      <c r="AI13" s="22" t="s">
        <v>558</v>
      </c>
      <c r="AJ13" s="174" t="s">
        <v>492</v>
      </c>
    </row>
    <row r="14" spans="1:36" ht="15.45" customHeight="1">
      <c r="A14" s="168">
        <v>55786</v>
      </c>
      <c r="B14" s="52" t="s">
        <v>320</v>
      </c>
      <c r="C14" s="5" t="s">
        <v>321</v>
      </c>
      <c r="D14" s="46" t="s">
        <v>559</v>
      </c>
      <c r="E14" s="6" t="s">
        <v>560</v>
      </c>
      <c r="F14" s="6" t="s">
        <v>561</v>
      </c>
      <c r="G14" s="6">
        <v>956055766</v>
      </c>
      <c r="H14" s="18">
        <v>45607</v>
      </c>
      <c r="I14" s="21">
        <v>0.90625</v>
      </c>
      <c r="J14" s="6" t="s">
        <v>373</v>
      </c>
      <c r="K14" s="15">
        <f t="shared" si="0"/>
        <v>1</v>
      </c>
      <c r="L14" s="6" t="s">
        <v>398</v>
      </c>
      <c r="M14" s="6" t="s">
        <v>6</v>
      </c>
      <c r="N14" s="6" t="b">
        <f t="shared" si="1"/>
        <v>0</v>
      </c>
      <c r="O14" s="6" t="s">
        <v>562</v>
      </c>
      <c r="P14" s="6">
        <v>24778205</v>
      </c>
      <c r="Q14" s="6" t="s">
        <v>6</v>
      </c>
      <c r="R14" s="6" t="s">
        <v>563</v>
      </c>
      <c r="S14" s="16">
        <f t="shared" si="5"/>
        <v>25000</v>
      </c>
      <c r="T14" s="6" t="s">
        <v>400</v>
      </c>
      <c r="U14" s="6" t="s">
        <v>552</v>
      </c>
      <c r="V14" s="6" t="s">
        <v>564</v>
      </c>
      <c r="W14" s="18">
        <v>45632</v>
      </c>
      <c r="X14" s="78">
        <v>0.40902777777777777</v>
      </c>
      <c r="Y14" s="8" t="s">
        <v>565</v>
      </c>
      <c r="Z14" s="8" t="s">
        <v>566</v>
      </c>
      <c r="AA14" s="8" t="s">
        <v>567</v>
      </c>
      <c r="AB14" s="8">
        <v>920367111</v>
      </c>
      <c r="AC14" s="15">
        <f t="shared" si="2"/>
        <v>26</v>
      </c>
      <c r="AD14" s="23">
        <f t="shared" si="3"/>
        <v>121000</v>
      </c>
      <c r="AE14" s="16" t="s">
        <v>6</v>
      </c>
      <c r="AF14" s="17" t="str">
        <f t="shared" si="4"/>
        <v>NO APLICA</v>
      </c>
      <c r="AG14" s="6" t="s">
        <v>400</v>
      </c>
      <c r="AH14" s="39" t="s">
        <v>557</v>
      </c>
      <c r="AI14" s="22" t="s">
        <v>558</v>
      </c>
      <c r="AJ14" s="174" t="s">
        <v>492</v>
      </c>
    </row>
    <row r="15" spans="1:36" ht="15.45" customHeight="1">
      <c r="A15" s="168">
        <v>55787</v>
      </c>
      <c r="B15" s="52" t="s">
        <v>320</v>
      </c>
      <c r="C15" s="5" t="s">
        <v>321</v>
      </c>
      <c r="D15" s="39" t="s">
        <v>568</v>
      </c>
      <c r="E15" s="6" t="s">
        <v>569</v>
      </c>
      <c r="F15" s="6" t="s">
        <v>570</v>
      </c>
      <c r="G15" s="6">
        <v>947401808</v>
      </c>
      <c r="H15" s="18">
        <v>45607</v>
      </c>
      <c r="I15" s="21">
        <v>0.90763888888888888</v>
      </c>
      <c r="J15" s="6" t="s">
        <v>373</v>
      </c>
      <c r="K15" s="15">
        <f t="shared" si="0"/>
        <v>1</v>
      </c>
      <c r="L15" s="6" t="s">
        <v>398</v>
      </c>
      <c r="M15" s="6" t="s">
        <v>6</v>
      </c>
      <c r="N15" s="6" t="b">
        <f t="shared" si="1"/>
        <v>0</v>
      </c>
      <c r="O15" s="6" t="s">
        <v>571</v>
      </c>
      <c r="P15" s="6">
        <v>24778206</v>
      </c>
      <c r="Q15" s="6" t="s">
        <v>6</v>
      </c>
      <c r="R15" s="6" t="s">
        <v>572</v>
      </c>
      <c r="S15" s="16">
        <f t="shared" si="5"/>
        <v>25000</v>
      </c>
      <c r="T15" s="6" t="s">
        <v>400</v>
      </c>
      <c r="U15" s="6" t="s">
        <v>552</v>
      </c>
      <c r="V15" s="6" t="s">
        <v>573</v>
      </c>
      <c r="W15" s="18">
        <v>45632</v>
      </c>
      <c r="X15" s="78">
        <v>0.40763888888888888</v>
      </c>
      <c r="Y15" s="8" t="s">
        <v>574</v>
      </c>
      <c r="Z15" s="8" t="s">
        <v>575</v>
      </c>
      <c r="AA15" s="8" t="s">
        <v>576</v>
      </c>
      <c r="AB15" s="8">
        <v>936538866</v>
      </c>
      <c r="AC15" s="15">
        <f t="shared" si="2"/>
        <v>26</v>
      </c>
      <c r="AD15" s="23">
        <f t="shared" si="3"/>
        <v>121000</v>
      </c>
      <c r="AE15" s="16" t="s">
        <v>6</v>
      </c>
      <c r="AF15" s="17" t="str">
        <f t="shared" si="4"/>
        <v>NO APLICA</v>
      </c>
      <c r="AG15" s="6" t="s">
        <v>400</v>
      </c>
      <c r="AH15" s="39" t="s">
        <v>577</v>
      </c>
      <c r="AI15" s="22" t="s">
        <v>558</v>
      </c>
      <c r="AJ15" s="174" t="s">
        <v>492</v>
      </c>
    </row>
    <row r="16" spans="1:36" ht="15.45" customHeight="1">
      <c r="A16" s="168">
        <v>55789</v>
      </c>
      <c r="B16" s="52" t="s">
        <v>320</v>
      </c>
      <c r="C16" s="5" t="s">
        <v>321</v>
      </c>
      <c r="D16" s="39" t="s">
        <v>578</v>
      </c>
      <c r="E16" s="6" t="s">
        <v>579</v>
      </c>
      <c r="F16" s="6" t="s">
        <v>580</v>
      </c>
      <c r="G16" s="6">
        <v>992200094</v>
      </c>
      <c r="H16" s="18">
        <v>45607</v>
      </c>
      <c r="I16" s="21">
        <v>0.91111111111111109</v>
      </c>
      <c r="J16" s="6" t="s">
        <v>373</v>
      </c>
      <c r="K16" s="15">
        <f t="shared" si="0"/>
        <v>1</v>
      </c>
      <c r="L16" s="6" t="s">
        <v>398</v>
      </c>
      <c r="M16" s="6" t="s">
        <v>6</v>
      </c>
      <c r="N16" s="6" t="b">
        <f t="shared" si="1"/>
        <v>0</v>
      </c>
      <c r="O16" s="6" t="s">
        <v>581</v>
      </c>
      <c r="P16" s="6">
        <v>24778207</v>
      </c>
      <c r="Q16" s="6" t="s">
        <v>6</v>
      </c>
      <c r="R16" s="6" t="s">
        <v>582</v>
      </c>
      <c r="S16" s="16">
        <f t="shared" si="5"/>
        <v>25000</v>
      </c>
      <c r="T16" s="6" t="s">
        <v>400</v>
      </c>
      <c r="U16" s="6" t="s">
        <v>552</v>
      </c>
      <c r="V16" s="6" t="s">
        <v>583</v>
      </c>
      <c r="W16" s="18">
        <v>45632</v>
      </c>
      <c r="X16" s="78">
        <v>0.40347222222222223</v>
      </c>
      <c r="Y16" s="8" t="s">
        <v>584</v>
      </c>
      <c r="Z16" s="8" t="s">
        <v>585</v>
      </c>
      <c r="AA16" s="8" t="s">
        <v>586</v>
      </c>
      <c r="AB16" s="8">
        <v>988063736</v>
      </c>
      <c r="AC16" s="15">
        <f t="shared" si="2"/>
        <v>26</v>
      </c>
      <c r="AD16" s="23">
        <f t="shared" si="3"/>
        <v>121000</v>
      </c>
      <c r="AE16" s="16" t="s">
        <v>6</v>
      </c>
      <c r="AF16" s="17" t="str">
        <f t="shared" si="4"/>
        <v>NO APLICA</v>
      </c>
      <c r="AG16" s="6" t="s">
        <v>400</v>
      </c>
      <c r="AH16" s="39" t="s">
        <v>577</v>
      </c>
      <c r="AI16" s="22" t="s">
        <v>558</v>
      </c>
      <c r="AJ16" s="174" t="s">
        <v>492</v>
      </c>
    </row>
    <row r="17" spans="1:36" ht="15.45" customHeight="1">
      <c r="A17" s="168">
        <v>55790</v>
      </c>
      <c r="B17" s="52" t="s">
        <v>320</v>
      </c>
      <c r="C17" s="5" t="s">
        <v>321</v>
      </c>
      <c r="D17" s="39" t="s">
        <v>587</v>
      </c>
      <c r="E17" s="6" t="s">
        <v>588</v>
      </c>
      <c r="F17" s="6" t="s">
        <v>589</v>
      </c>
      <c r="G17" s="6">
        <v>966777388</v>
      </c>
      <c r="H17" s="18">
        <v>45607</v>
      </c>
      <c r="I17" s="21">
        <v>0.91319444444444442</v>
      </c>
      <c r="J17" s="6" t="s">
        <v>373</v>
      </c>
      <c r="K17" s="15">
        <f t="shared" si="0"/>
        <v>1</v>
      </c>
      <c r="L17" s="6" t="s">
        <v>398</v>
      </c>
      <c r="M17" s="6" t="s">
        <v>6</v>
      </c>
      <c r="N17" s="6" t="b">
        <f t="shared" si="1"/>
        <v>0</v>
      </c>
      <c r="O17" s="6" t="s">
        <v>590</v>
      </c>
      <c r="P17" s="6">
        <v>24778208</v>
      </c>
      <c r="Q17" s="6" t="s">
        <v>6</v>
      </c>
      <c r="R17" s="6" t="s">
        <v>591</v>
      </c>
      <c r="S17" s="16">
        <f t="shared" si="5"/>
        <v>25000</v>
      </c>
      <c r="T17" s="6" t="s">
        <v>400</v>
      </c>
      <c r="U17" s="6" t="s">
        <v>552</v>
      </c>
      <c r="V17" s="6" t="s">
        <v>592</v>
      </c>
      <c r="W17" s="18">
        <v>45632</v>
      </c>
      <c r="X17" s="78">
        <v>0.39930555555555558</v>
      </c>
      <c r="Y17" s="8" t="s">
        <v>593</v>
      </c>
      <c r="Z17" s="8" t="s">
        <v>594</v>
      </c>
      <c r="AA17" s="8" t="s">
        <v>595</v>
      </c>
      <c r="AB17" s="8">
        <v>946917832</v>
      </c>
      <c r="AC17" s="15">
        <f t="shared" si="2"/>
        <v>26</v>
      </c>
      <c r="AD17" s="23">
        <f t="shared" si="3"/>
        <v>121000</v>
      </c>
      <c r="AE17" s="16" t="s">
        <v>6</v>
      </c>
      <c r="AF17" s="17" t="str">
        <f t="shared" si="4"/>
        <v>NO APLICA</v>
      </c>
      <c r="AG17" s="6" t="s">
        <v>400</v>
      </c>
      <c r="AH17" s="39" t="s">
        <v>596</v>
      </c>
      <c r="AI17" s="22" t="s">
        <v>558</v>
      </c>
      <c r="AJ17" s="174" t="s">
        <v>492</v>
      </c>
    </row>
    <row r="18" spans="1:36" ht="15.45" customHeight="1">
      <c r="A18" s="168">
        <v>55792</v>
      </c>
      <c r="B18" s="52" t="s">
        <v>320</v>
      </c>
      <c r="C18" s="5" t="s">
        <v>321</v>
      </c>
      <c r="D18" s="39" t="s">
        <v>597</v>
      </c>
      <c r="E18" s="6" t="s">
        <v>598</v>
      </c>
      <c r="F18" s="6" t="s">
        <v>599</v>
      </c>
      <c r="G18" s="6">
        <v>974764518</v>
      </c>
      <c r="H18" s="18">
        <v>45607</v>
      </c>
      <c r="I18" s="21">
        <v>0.91666666666666663</v>
      </c>
      <c r="J18" s="6" t="s">
        <v>373</v>
      </c>
      <c r="K18" s="15">
        <f t="shared" si="0"/>
        <v>1</v>
      </c>
      <c r="L18" s="6" t="s">
        <v>398</v>
      </c>
      <c r="M18" s="6" t="s">
        <v>6</v>
      </c>
      <c r="N18" s="6" t="b">
        <f t="shared" si="1"/>
        <v>0</v>
      </c>
      <c r="O18" s="6" t="s">
        <v>600</v>
      </c>
      <c r="P18" s="6">
        <v>24778210</v>
      </c>
      <c r="Q18" s="6" t="s">
        <v>6</v>
      </c>
      <c r="R18" s="6" t="s">
        <v>406</v>
      </c>
      <c r="S18" s="16">
        <f t="shared" si="5"/>
        <v>25000</v>
      </c>
      <c r="T18" s="6" t="s">
        <v>400</v>
      </c>
      <c r="U18" s="6" t="s">
        <v>552</v>
      </c>
      <c r="V18" s="6" t="s">
        <v>601</v>
      </c>
      <c r="W18" s="18">
        <v>45632</v>
      </c>
      <c r="X18" s="78">
        <v>0.3972222222222222</v>
      </c>
      <c r="Y18" s="8" t="s">
        <v>602</v>
      </c>
      <c r="Z18" s="8" t="s">
        <v>603</v>
      </c>
      <c r="AA18" s="8" t="s">
        <v>604</v>
      </c>
      <c r="AB18" s="8">
        <v>994629242</v>
      </c>
      <c r="AC18" s="15">
        <f t="shared" si="2"/>
        <v>26</v>
      </c>
      <c r="AD18" s="23">
        <f t="shared" si="3"/>
        <v>121000</v>
      </c>
      <c r="AE18" s="16" t="s">
        <v>6</v>
      </c>
      <c r="AF18" s="17" t="str">
        <f t="shared" si="4"/>
        <v>NO APLICA</v>
      </c>
      <c r="AG18" s="6" t="s">
        <v>400</v>
      </c>
      <c r="AH18" s="39" t="s">
        <v>577</v>
      </c>
      <c r="AI18" s="22" t="s">
        <v>558</v>
      </c>
      <c r="AJ18" s="174" t="s">
        <v>492</v>
      </c>
    </row>
    <row r="19" spans="1:36" ht="15.45" customHeight="1">
      <c r="A19" s="168">
        <v>55794</v>
      </c>
      <c r="B19" s="52" t="s">
        <v>320</v>
      </c>
      <c r="C19" s="5" t="s">
        <v>321</v>
      </c>
      <c r="D19" s="39" t="s">
        <v>605</v>
      </c>
      <c r="E19" s="6" t="s">
        <v>606</v>
      </c>
      <c r="F19" s="6" t="s">
        <v>607</v>
      </c>
      <c r="G19" s="6">
        <v>982495724</v>
      </c>
      <c r="H19" s="18">
        <v>45607</v>
      </c>
      <c r="I19" s="21">
        <v>0.9194444444444444</v>
      </c>
      <c r="J19" s="6" t="s">
        <v>373</v>
      </c>
      <c r="K19" s="15">
        <f t="shared" si="0"/>
        <v>1</v>
      </c>
      <c r="L19" s="6" t="s">
        <v>398</v>
      </c>
      <c r="M19" s="6" t="s">
        <v>6</v>
      </c>
      <c r="N19" s="6" t="b">
        <f t="shared" si="1"/>
        <v>0</v>
      </c>
      <c r="O19" s="6" t="s">
        <v>608</v>
      </c>
      <c r="P19" s="6">
        <v>24778213</v>
      </c>
      <c r="Q19" s="6" t="s">
        <v>6</v>
      </c>
      <c r="R19" s="6" t="s">
        <v>609</v>
      </c>
      <c r="S19" s="16">
        <f t="shared" si="5"/>
        <v>25000</v>
      </c>
      <c r="T19" s="6" t="s">
        <v>400</v>
      </c>
      <c r="U19" s="6" t="s">
        <v>610</v>
      </c>
      <c r="V19" s="6" t="s">
        <v>611</v>
      </c>
      <c r="W19" s="18">
        <v>45629</v>
      </c>
      <c r="X19" s="78">
        <v>0.63958333333333328</v>
      </c>
      <c r="Y19" s="8" t="s">
        <v>612</v>
      </c>
      <c r="Z19" s="8" t="s">
        <v>613</v>
      </c>
      <c r="AA19" s="8" t="s">
        <v>614</v>
      </c>
      <c r="AB19" s="8">
        <v>963498224</v>
      </c>
      <c r="AC19" s="15">
        <f t="shared" si="2"/>
        <v>23</v>
      </c>
      <c r="AD19" s="23">
        <f t="shared" si="3"/>
        <v>106000</v>
      </c>
      <c r="AE19" s="16" t="s">
        <v>6</v>
      </c>
      <c r="AF19" s="17" t="str">
        <f t="shared" si="4"/>
        <v>NO APLICA</v>
      </c>
      <c r="AG19" s="6" t="s">
        <v>400</v>
      </c>
      <c r="AH19" s="39" t="s">
        <v>615</v>
      </c>
      <c r="AI19" s="22" t="s">
        <v>558</v>
      </c>
      <c r="AJ19" s="174" t="s">
        <v>492</v>
      </c>
    </row>
    <row r="20" spans="1:36" ht="15.45" customHeight="1">
      <c r="A20" s="168">
        <v>55795</v>
      </c>
      <c r="B20" s="52" t="s">
        <v>320</v>
      </c>
      <c r="C20" s="5" t="s">
        <v>321</v>
      </c>
      <c r="D20" s="39" t="s">
        <v>616</v>
      </c>
      <c r="E20" s="6" t="s">
        <v>617</v>
      </c>
      <c r="F20" s="6" t="s">
        <v>618</v>
      </c>
      <c r="G20" s="6">
        <v>951155582</v>
      </c>
      <c r="H20" s="18">
        <v>45607</v>
      </c>
      <c r="I20" s="21">
        <v>0.92291666666666672</v>
      </c>
      <c r="J20" s="6" t="s">
        <v>373</v>
      </c>
      <c r="K20" s="15">
        <f t="shared" si="0"/>
        <v>1</v>
      </c>
      <c r="L20" s="6" t="s">
        <v>398</v>
      </c>
      <c r="M20" s="6" t="s">
        <v>6</v>
      </c>
      <c r="N20" s="6" t="b">
        <f t="shared" si="1"/>
        <v>0</v>
      </c>
      <c r="O20" s="6" t="s">
        <v>619</v>
      </c>
      <c r="P20" s="6">
        <v>24778212</v>
      </c>
      <c r="Q20" s="6" t="s">
        <v>6</v>
      </c>
      <c r="R20" s="6" t="s">
        <v>582</v>
      </c>
      <c r="S20" s="16">
        <f t="shared" si="5"/>
        <v>25000</v>
      </c>
      <c r="T20" s="6" t="s">
        <v>400</v>
      </c>
      <c r="U20" s="6" t="s">
        <v>620</v>
      </c>
      <c r="V20" s="6" t="s">
        <v>621</v>
      </c>
      <c r="W20" s="18">
        <v>45629</v>
      </c>
      <c r="X20" s="78">
        <v>0.87152777777777779</v>
      </c>
      <c r="Y20" s="8" t="s">
        <v>622</v>
      </c>
      <c r="Z20" s="8" t="s">
        <v>623</v>
      </c>
      <c r="AA20" s="8" t="s">
        <v>624</v>
      </c>
      <c r="AB20" s="8">
        <v>958359602</v>
      </c>
      <c r="AC20" s="15">
        <f t="shared" si="2"/>
        <v>23</v>
      </c>
      <c r="AD20" s="23">
        <f t="shared" si="3"/>
        <v>106000</v>
      </c>
      <c r="AE20" s="16" t="s">
        <v>6</v>
      </c>
      <c r="AF20" s="17" t="str">
        <f t="shared" si="4"/>
        <v>NO APLICA</v>
      </c>
      <c r="AG20" s="6" t="s">
        <v>400</v>
      </c>
      <c r="AH20" s="39" t="s">
        <v>615</v>
      </c>
      <c r="AI20" s="22" t="s">
        <v>558</v>
      </c>
      <c r="AJ20" s="174" t="s">
        <v>492</v>
      </c>
    </row>
    <row r="21" spans="1:36" ht="15.45" customHeight="1">
      <c r="A21" s="168">
        <v>55827</v>
      </c>
      <c r="B21" s="52" t="s">
        <v>320</v>
      </c>
      <c r="C21" s="5" t="s">
        <v>321</v>
      </c>
      <c r="D21" s="39" t="s">
        <v>625</v>
      </c>
      <c r="E21" s="6" t="s">
        <v>560</v>
      </c>
      <c r="F21" s="6" t="s">
        <v>561</v>
      </c>
      <c r="G21" s="6">
        <v>956055766</v>
      </c>
      <c r="H21" s="18">
        <v>45608</v>
      </c>
      <c r="I21" s="21">
        <v>0.50763888888888886</v>
      </c>
      <c r="J21" s="6" t="s">
        <v>373</v>
      </c>
      <c r="K21" s="15">
        <f t="shared" si="0"/>
        <v>1</v>
      </c>
      <c r="L21" s="6" t="s">
        <v>398</v>
      </c>
      <c r="M21" s="6" t="s">
        <v>6</v>
      </c>
      <c r="N21" s="6" t="b">
        <f t="shared" si="1"/>
        <v>0</v>
      </c>
      <c r="O21" s="6" t="s">
        <v>626</v>
      </c>
      <c r="P21" s="6">
        <v>24778511</v>
      </c>
      <c r="Q21" s="6" t="s">
        <v>6</v>
      </c>
      <c r="R21" s="6" t="s">
        <v>627</v>
      </c>
      <c r="S21" s="16">
        <f t="shared" si="5"/>
        <v>25000</v>
      </c>
      <c r="T21" s="6" t="s">
        <v>400</v>
      </c>
      <c r="U21" s="6" t="s">
        <v>542</v>
      </c>
      <c r="V21" s="6" t="s">
        <v>628</v>
      </c>
      <c r="W21" s="18"/>
      <c r="X21" s="78"/>
      <c r="Y21" s="8"/>
      <c r="Z21" s="8"/>
      <c r="AA21" s="8"/>
      <c r="AB21" s="8"/>
      <c r="AC21" s="6" t="str">
        <f t="shared" si="2"/>
        <v/>
      </c>
      <c r="AD21" s="23" t="str">
        <f t="shared" si="3"/>
        <v/>
      </c>
      <c r="AE21" s="23"/>
      <c r="AF21" s="17" t="str">
        <f t="shared" si="4"/>
        <v/>
      </c>
      <c r="AG21" s="6"/>
      <c r="AH21" s="39"/>
      <c r="AI21" s="22" t="s">
        <v>558</v>
      </c>
      <c r="AJ21" s="174" t="s">
        <v>492</v>
      </c>
    </row>
    <row r="22" spans="1:36" ht="15.45" customHeight="1">
      <c r="A22" s="168">
        <v>55828</v>
      </c>
      <c r="B22" s="52" t="s">
        <v>320</v>
      </c>
      <c r="C22" s="5" t="s">
        <v>321</v>
      </c>
      <c r="D22" s="39" t="s">
        <v>629</v>
      </c>
      <c r="E22" s="6" t="s">
        <v>630</v>
      </c>
      <c r="F22" s="6" t="s">
        <v>631</v>
      </c>
      <c r="G22" s="6">
        <v>976530950</v>
      </c>
      <c r="H22" s="18">
        <v>45608</v>
      </c>
      <c r="I22" s="21">
        <v>0.51041666666666663</v>
      </c>
      <c r="J22" s="6" t="s">
        <v>373</v>
      </c>
      <c r="K22" s="15">
        <f t="shared" si="0"/>
        <v>1</v>
      </c>
      <c r="L22" s="6" t="s">
        <v>398</v>
      </c>
      <c r="M22" s="6" t="s">
        <v>6</v>
      </c>
      <c r="N22" s="6" t="b">
        <f t="shared" si="1"/>
        <v>0</v>
      </c>
      <c r="O22" s="6" t="s">
        <v>632</v>
      </c>
      <c r="P22" s="6">
        <v>100789504</v>
      </c>
      <c r="Q22" s="6" t="s">
        <v>6</v>
      </c>
      <c r="R22" s="6" t="s">
        <v>633</v>
      </c>
      <c r="S22" s="16">
        <f t="shared" si="5"/>
        <v>25000</v>
      </c>
      <c r="T22" s="6" t="s">
        <v>400</v>
      </c>
      <c r="U22" s="6" t="s">
        <v>542</v>
      </c>
      <c r="V22" s="6" t="s">
        <v>634</v>
      </c>
      <c r="W22" s="18"/>
      <c r="X22" s="78"/>
      <c r="Y22" s="8"/>
      <c r="Z22" s="8"/>
      <c r="AA22" s="8"/>
      <c r="AB22" s="8"/>
      <c r="AC22" s="6" t="str">
        <f t="shared" si="2"/>
        <v/>
      </c>
      <c r="AD22" s="23" t="str">
        <f t="shared" si="3"/>
        <v/>
      </c>
      <c r="AE22" s="23"/>
      <c r="AF22" s="17" t="str">
        <f t="shared" si="4"/>
        <v/>
      </c>
      <c r="AG22" s="6"/>
      <c r="AH22" s="39"/>
      <c r="AI22" s="22" t="s">
        <v>558</v>
      </c>
      <c r="AJ22" s="174" t="s">
        <v>492</v>
      </c>
    </row>
    <row r="23" spans="1:36" ht="15.45" customHeight="1">
      <c r="A23" s="168">
        <v>55829</v>
      </c>
      <c r="B23" s="52" t="s">
        <v>320</v>
      </c>
      <c r="C23" s="5" t="s">
        <v>321</v>
      </c>
      <c r="D23" s="39" t="s">
        <v>635</v>
      </c>
      <c r="E23" s="6" t="s">
        <v>636</v>
      </c>
      <c r="F23" s="6" t="s">
        <v>637</v>
      </c>
      <c r="G23" s="6">
        <v>988364635</v>
      </c>
      <c r="H23" s="18">
        <v>45608</v>
      </c>
      <c r="I23" s="21">
        <v>0.51249999999999996</v>
      </c>
      <c r="J23" s="6" t="s">
        <v>373</v>
      </c>
      <c r="K23" s="15">
        <f t="shared" si="0"/>
        <v>1</v>
      </c>
      <c r="L23" s="6" t="s">
        <v>398</v>
      </c>
      <c r="M23" s="6" t="s">
        <v>6</v>
      </c>
      <c r="N23" s="6" t="b">
        <f t="shared" si="1"/>
        <v>0</v>
      </c>
      <c r="O23" s="6" t="s">
        <v>638</v>
      </c>
      <c r="P23" s="6">
        <v>24778504</v>
      </c>
      <c r="Q23" s="6" t="s">
        <v>6</v>
      </c>
      <c r="R23" s="6" t="s">
        <v>639</v>
      </c>
      <c r="S23" s="16">
        <f t="shared" si="5"/>
        <v>25000</v>
      </c>
      <c r="T23" s="6" t="s">
        <v>400</v>
      </c>
      <c r="U23" s="6" t="s">
        <v>542</v>
      </c>
      <c r="V23" s="6" t="s">
        <v>640</v>
      </c>
      <c r="W23" s="18"/>
      <c r="X23" s="78"/>
      <c r="Y23" s="8"/>
      <c r="Z23" s="8"/>
      <c r="AA23" s="8"/>
      <c r="AB23" s="8"/>
      <c r="AC23" s="6" t="str">
        <f t="shared" si="2"/>
        <v/>
      </c>
      <c r="AD23" s="23" t="str">
        <f t="shared" si="3"/>
        <v/>
      </c>
      <c r="AE23" s="23"/>
      <c r="AF23" s="17" t="str">
        <f t="shared" si="4"/>
        <v/>
      </c>
      <c r="AG23" s="6"/>
      <c r="AH23" s="39"/>
      <c r="AI23" s="22" t="s">
        <v>558</v>
      </c>
      <c r="AJ23" s="174" t="s">
        <v>492</v>
      </c>
    </row>
    <row r="24" spans="1:36" ht="15.45" customHeight="1">
      <c r="A24" s="168">
        <v>55830</v>
      </c>
      <c r="B24" s="52" t="s">
        <v>320</v>
      </c>
      <c r="C24" s="5" t="s">
        <v>321</v>
      </c>
      <c r="D24" s="39" t="s">
        <v>641</v>
      </c>
      <c r="E24" s="6" t="s">
        <v>642</v>
      </c>
      <c r="F24" s="6" t="s">
        <v>643</v>
      </c>
      <c r="G24" s="6">
        <v>974979000</v>
      </c>
      <c r="H24" s="18">
        <v>45608</v>
      </c>
      <c r="I24" s="21">
        <v>0.51458333333333328</v>
      </c>
      <c r="J24" s="6" t="s">
        <v>373</v>
      </c>
      <c r="K24" s="15">
        <f t="shared" si="0"/>
        <v>1</v>
      </c>
      <c r="L24" s="6" t="s">
        <v>398</v>
      </c>
      <c r="M24" s="6" t="s">
        <v>6</v>
      </c>
      <c r="N24" s="6" t="b">
        <f t="shared" si="1"/>
        <v>0</v>
      </c>
      <c r="O24" s="6" t="s">
        <v>644</v>
      </c>
      <c r="P24" s="6">
        <v>10078956</v>
      </c>
      <c r="Q24" s="6" t="s">
        <v>6</v>
      </c>
      <c r="R24" s="6" t="s">
        <v>645</v>
      </c>
      <c r="S24" s="16">
        <f t="shared" si="5"/>
        <v>25000</v>
      </c>
      <c r="T24" s="6" t="s">
        <v>400</v>
      </c>
      <c r="U24" s="6" t="s">
        <v>542</v>
      </c>
      <c r="V24" s="6" t="s">
        <v>646</v>
      </c>
      <c r="W24" s="18"/>
      <c r="X24" s="78"/>
      <c r="Y24" s="8"/>
      <c r="Z24" s="8"/>
      <c r="AA24" s="8"/>
      <c r="AB24" s="8"/>
      <c r="AC24" s="6" t="str">
        <f t="shared" si="2"/>
        <v/>
      </c>
      <c r="AD24" s="23" t="str">
        <f t="shared" si="3"/>
        <v/>
      </c>
      <c r="AE24" s="23"/>
      <c r="AF24" s="17" t="str">
        <f t="shared" si="4"/>
        <v/>
      </c>
      <c r="AG24" s="6"/>
      <c r="AH24" s="39"/>
      <c r="AI24" s="22" t="s">
        <v>558</v>
      </c>
      <c r="AJ24" s="174" t="s">
        <v>492</v>
      </c>
    </row>
    <row r="25" spans="1:36" ht="15.45" customHeight="1">
      <c r="A25" s="168">
        <v>55831</v>
      </c>
      <c r="B25" s="52" t="s">
        <v>320</v>
      </c>
      <c r="C25" s="5" t="s">
        <v>321</v>
      </c>
      <c r="D25" s="39" t="s">
        <v>647</v>
      </c>
      <c r="E25" s="6" t="s">
        <v>648</v>
      </c>
      <c r="F25" s="6" t="s">
        <v>649</v>
      </c>
      <c r="G25" s="6">
        <v>968566439</v>
      </c>
      <c r="H25" s="18">
        <v>45608</v>
      </c>
      <c r="I25" s="21">
        <v>0.51736111111111116</v>
      </c>
      <c r="J25" s="6" t="s">
        <v>373</v>
      </c>
      <c r="K25" s="15">
        <f t="shared" si="0"/>
        <v>1</v>
      </c>
      <c r="L25" s="6" t="s">
        <v>398</v>
      </c>
      <c r="M25" s="6" t="s">
        <v>6</v>
      </c>
      <c r="N25" s="6" t="b">
        <f t="shared" si="1"/>
        <v>0</v>
      </c>
      <c r="O25" s="6" t="s">
        <v>650</v>
      </c>
      <c r="P25" s="6">
        <v>24778455</v>
      </c>
      <c r="Q25" s="6" t="s">
        <v>6</v>
      </c>
      <c r="R25" s="6" t="s">
        <v>651</v>
      </c>
      <c r="S25" s="16">
        <f t="shared" si="5"/>
        <v>25000</v>
      </c>
      <c r="T25" s="6" t="s">
        <v>400</v>
      </c>
      <c r="U25" s="6" t="s">
        <v>542</v>
      </c>
      <c r="V25" s="6" t="s">
        <v>652</v>
      </c>
      <c r="W25" s="18"/>
      <c r="X25" s="78"/>
      <c r="Y25" s="8"/>
      <c r="Z25" s="8"/>
      <c r="AA25" s="8"/>
      <c r="AB25" s="8"/>
      <c r="AC25" s="6" t="str">
        <f t="shared" si="2"/>
        <v/>
      </c>
      <c r="AD25" s="23" t="str">
        <f t="shared" si="3"/>
        <v/>
      </c>
      <c r="AE25" s="23"/>
      <c r="AF25" s="17" t="str">
        <f t="shared" si="4"/>
        <v/>
      </c>
      <c r="AG25" s="6"/>
      <c r="AH25" s="39"/>
      <c r="AI25" s="22" t="s">
        <v>558</v>
      </c>
      <c r="AJ25" s="174" t="s">
        <v>492</v>
      </c>
    </row>
    <row r="26" spans="1:36" ht="15.45" customHeight="1">
      <c r="A26" s="168">
        <v>55832</v>
      </c>
      <c r="B26" s="52" t="s">
        <v>320</v>
      </c>
      <c r="C26" s="5" t="s">
        <v>321</v>
      </c>
      <c r="D26" s="39" t="s">
        <v>653</v>
      </c>
      <c r="E26" s="6" t="s">
        <v>654</v>
      </c>
      <c r="F26" s="6" t="s">
        <v>655</v>
      </c>
      <c r="G26" s="6">
        <v>956193777</v>
      </c>
      <c r="H26" s="18">
        <v>45608</v>
      </c>
      <c r="I26" s="21">
        <v>0.51875000000000004</v>
      </c>
      <c r="J26" s="6" t="s">
        <v>373</v>
      </c>
      <c r="K26" s="15">
        <f t="shared" si="0"/>
        <v>1</v>
      </c>
      <c r="L26" s="6" t="s">
        <v>398</v>
      </c>
      <c r="M26" s="6" t="s">
        <v>6</v>
      </c>
      <c r="N26" s="6" t="b">
        <f t="shared" si="1"/>
        <v>0</v>
      </c>
      <c r="O26" s="6" t="s">
        <v>656</v>
      </c>
      <c r="P26" s="6">
        <v>24778512</v>
      </c>
      <c r="Q26" s="6" t="s">
        <v>6</v>
      </c>
      <c r="R26" s="6" t="s">
        <v>657</v>
      </c>
      <c r="S26" s="16">
        <f t="shared" si="5"/>
        <v>25000</v>
      </c>
      <c r="T26" s="6" t="s">
        <v>400</v>
      </c>
      <c r="U26" s="6" t="s">
        <v>542</v>
      </c>
      <c r="V26" s="6" t="s">
        <v>658</v>
      </c>
      <c r="W26" s="18"/>
      <c r="X26" s="78"/>
      <c r="Y26" s="8"/>
      <c r="Z26" s="8"/>
      <c r="AA26" s="8"/>
      <c r="AB26" s="8"/>
      <c r="AC26" s="6" t="str">
        <f t="shared" si="2"/>
        <v/>
      </c>
      <c r="AD26" s="23" t="str">
        <f t="shared" si="3"/>
        <v/>
      </c>
      <c r="AE26" s="23"/>
      <c r="AF26" s="17" t="str">
        <f t="shared" si="4"/>
        <v/>
      </c>
      <c r="AG26" s="6"/>
      <c r="AH26" s="39"/>
      <c r="AI26" s="22" t="s">
        <v>558</v>
      </c>
      <c r="AJ26" s="174" t="s">
        <v>492</v>
      </c>
    </row>
    <row r="27" spans="1:36" ht="15.45" customHeight="1">
      <c r="A27" s="168">
        <v>55833</v>
      </c>
      <c r="B27" s="52" t="s">
        <v>320</v>
      </c>
      <c r="C27" s="5" t="s">
        <v>321</v>
      </c>
      <c r="D27" s="39" t="s">
        <v>659</v>
      </c>
      <c r="E27" s="6" t="s">
        <v>660</v>
      </c>
      <c r="F27" s="6" t="s">
        <v>599</v>
      </c>
      <c r="G27" s="6">
        <v>974764518</v>
      </c>
      <c r="H27" s="18">
        <v>45608</v>
      </c>
      <c r="I27" s="21">
        <v>0.52222222222222225</v>
      </c>
      <c r="J27" s="6" t="s">
        <v>373</v>
      </c>
      <c r="K27" s="15">
        <f t="shared" si="0"/>
        <v>1</v>
      </c>
      <c r="L27" s="6" t="s">
        <v>398</v>
      </c>
      <c r="M27" s="6" t="s">
        <v>6</v>
      </c>
      <c r="N27" s="6" t="b">
        <f t="shared" si="1"/>
        <v>0</v>
      </c>
      <c r="O27" s="6" t="s">
        <v>661</v>
      </c>
      <c r="P27" s="6">
        <v>24778515</v>
      </c>
      <c r="Q27" s="6" t="s">
        <v>6</v>
      </c>
      <c r="R27" s="6" t="s">
        <v>662</v>
      </c>
      <c r="S27" s="16">
        <f t="shared" si="5"/>
        <v>25000</v>
      </c>
      <c r="T27" s="6" t="s">
        <v>400</v>
      </c>
      <c r="U27" s="6" t="s">
        <v>542</v>
      </c>
      <c r="V27" s="6" t="s">
        <v>663</v>
      </c>
      <c r="W27" s="18"/>
      <c r="X27" s="78"/>
      <c r="Y27" s="8"/>
      <c r="Z27" s="8"/>
      <c r="AA27" s="8"/>
      <c r="AB27" s="8"/>
      <c r="AC27" s="6" t="str">
        <f t="shared" si="2"/>
        <v/>
      </c>
      <c r="AD27" s="23" t="str">
        <f t="shared" si="3"/>
        <v/>
      </c>
      <c r="AE27" s="23"/>
      <c r="AF27" s="17" t="str">
        <f t="shared" si="4"/>
        <v/>
      </c>
      <c r="AG27" s="6"/>
      <c r="AH27" s="39"/>
      <c r="AI27" s="22" t="s">
        <v>558</v>
      </c>
      <c r="AJ27" s="174" t="s">
        <v>492</v>
      </c>
    </row>
    <row r="28" spans="1:36" ht="15.45" customHeight="1">
      <c r="A28" s="168">
        <v>55834</v>
      </c>
      <c r="B28" s="52" t="s">
        <v>320</v>
      </c>
      <c r="C28" s="5" t="s">
        <v>321</v>
      </c>
      <c r="D28" s="39" t="s">
        <v>578</v>
      </c>
      <c r="E28" s="6" t="s">
        <v>579</v>
      </c>
      <c r="F28" s="6" t="s">
        <v>580</v>
      </c>
      <c r="G28" s="6">
        <v>992200094</v>
      </c>
      <c r="H28" s="18">
        <v>45608</v>
      </c>
      <c r="I28" s="21">
        <v>0.5229166666666667</v>
      </c>
      <c r="J28" s="6" t="s">
        <v>373</v>
      </c>
      <c r="K28" s="15">
        <f t="shared" si="0"/>
        <v>1</v>
      </c>
      <c r="L28" s="6" t="s">
        <v>398</v>
      </c>
      <c r="M28" s="6" t="s">
        <v>6</v>
      </c>
      <c r="N28" s="6" t="b">
        <f t="shared" si="1"/>
        <v>0</v>
      </c>
      <c r="O28" s="6" t="s">
        <v>664</v>
      </c>
      <c r="P28" s="6">
        <v>24778532</v>
      </c>
      <c r="Q28" s="6" t="s">
        <v>6</v>
      </c>
      <c r="R28" s="6" t="s">
        <v>665</v>
      </c>
      <c r="S28" s="16">
        <f t="shared" si="5"/>
        <v>25000</v>
      </c>
      <c r="T28" s="6" t="s">
        <v>400</v>
      </c>
      <c r="U28" s="6" t="s">
        <v>542</v>
      </c>
      <c r="V28" s="6" t="s">
        <v>666</v>
      </c>
      <c r="W28" s="18"/>
      <c r="X28" s="78"/>
      <c r="Y28" s="8"/>
      <c r="Z28" s="8"/>
      <c r="AA28" s="8"/>
      <c r="AB28" s="8"/>
      <c r="AC28" s="6" t="str">
        <f t="shared" si="2"/>
        <v/>
      </c>
      <c r="AD28" s="23" t="str">
        <f t="shared" si="3"/>
        <v/>
      </c>
      <c r="AE28" s="23"/>
      <c r="AF28" s="17" t="str">
        <f t="shared" si="4"/>
        <v/>
      </c>
      <c r="AG28" s="6"/>
      <c r="AH28" s="39"/>
      <c r="AI28" s="22" t="s">
        <v>558</v>
      </c>
      <c r="AJ28" s="174" t="s">
        <v>492</v>
      </c>
    </row>
    <row r="29" spans="1:36" ht="15.45" customHeight="1">
      <c r="A29" s="168">
        <v>55835</v>
      </c>
      <c r="B29" s="52" t="s">
        <v>320</v>
      </c>
      <c r="C29" s="5" t="s">
        <v>321</v>
      </c>
      <c r="D29" s="39" t="s">
        <v>667</v>
      </c>
      <c r="E29" s="6" t="s">
        <v>668</v>
      </c>
      <c r="F29" s="6" t="s">
        <v>669</v>
      </c>
      <c r="G29" s="6">
        <v>974317393</v>
      </c>
      <c r="H29" s="18">
        <v>45608</v>
      </c>
      <c r="I29" s="21">
        <v>0.52500000000000002</v>
      </c>
      <c r="J29" s="6" t="s">
        <v>373</v>
      </c>
      <c r="K29" s="15">
        <f t="shared" si="0"/>
        <v>1</v>
      </c>
      <c r="L29" s="6" t="s">
        <v>398</v>
      </c>
      <c r="M29" s="6" t="s">
        <v>6</v>
      </c>
      <c r="N29" s="6" t="b">
        <f t="shared" si="1"/>
        <v>0</v>
      </c>
      <c r="O29" s="6" t="s">
        <v>670</v>
      </c>
      <c r="P29" s="6">
        <v>24778535</v>
      </c>
      <c r="Q29" s="6" t="s">
        <v>6</v>
      </c>
      <c r="R29" s="6" t="s">
        <v>671</v>
      </c>
      <c r="S29" s="16">
        <f t="shared" si="5"/>
        <v>25000</v>
      </c>
      <c r="T29" s="6" t="s">
        <v>400</v>
      </c>
      <c r="U29" s="6" t="s">
        <v>542</v>
      </c>
      <c r="V29" s="6" t="s">
        <v>672</v>
      </c>
      <c r="W29" s="18"/>
      <c r="X29" s="78"/>
      <c r="Y29" s="8"/>
      <c r="Z29" s="8"/>
      <c r="AA29" s="8"/>
      <c r="AB29" s="8"/>
      <c r="AC29" s="6" t="str">
        <f t="shared" si="2"/>
        <v/>
      </c>
      <c r="AD29" s="23" t="str">
        <f t="shared" si="3"/>
        <v/>
      </c>
      <c r="AE29" s="23"/>
      <c r="AF29" s="17" t="str">
        <f t="shared" si="4"/>
        <v/>
      </c>
      <c r="AG29" s="6"/>
      <c r="AH29" s="39"/>
      <c r="AI29" s="22" t="s">
        <v>558</v>
      </c>
      <c r="AJ29" s="174" t="s">
        <v>492</v>
      </c>
    </row>
    <row r="30" spans="1:36" ht="15.45" customHeight="1">
      <c r="A30" s="168">
        <v>55836</v>
      </c>
      <c r="B30" s="52" t="s">
        <v>320</v>
      </c>
      <c r="C30" s="5" t="s">
        <v>321</v>
      </c>
      <c r="D30" s="39" t="s">
        <v>673</v>
      </c>
      <c r="E30" s="6" t="s">
        <v>674</v>
      </c>
      <c r="F30" s="6" t="s">
        <v>675</v>
      </c>
      <c r="G30" s="6">
        <v>992654499</v>
      </c>
      <c r="H30" s="18">
        <v>45608</v>
      </c>
      <c r="I30" s="21">
        <v>0.52638888888888891</v>
      </c>
      <c r="J30" s="6" t="s">
        <v>373</v>
      </c>
      <c r="K30" s="15">
        <f t="shared" si="0"/>
        <v>1</v>
      </c>
      <c r="L30" s="6" t="s">
        <v>398</v>
      </c>
      <c r="M30" s="6" t="s">
        <v>6</v>
      </c>
      <c r="N30" s="6" t="b">
        <f t="shared" si="1"/>
        <v>0</v>
      </c>
      <c r="O30" s="6" t="s">
        <v>676</v>
      </c>
      <c r="P30" s="6">
        <v>24778545</v>
      </c>
      <c r="Q30" s="6" t="s">
        <v>6</v>
      </c>
      <c r="R30" s="6" t="s">
        <v>677</v>
      </c>
      <c r="S30" s="16">
        <f t="shared" si="5"/>
        <v>25000</v>
      </c>
      <c r="T30" s="6" t="s">
        <v>400</v>
      </c>
      <c r="U30" s="6" t="s">
        <v>542</v>
      </c>
      <c r="V30" s="6" t="s">
        <v>678</v>
      </c>
      <c r="W30" s="18"/>
      <c r="X30" s="78"/>
      <c r="Y30" s="8"/>
      <c r="Z30" s="8"/>
      <c r="AA30" s="8"/>
      <c r="AB30" s="8"/>
      <c r="AC30" s="6" t="str">
        <f t="shared" si="2"/>
        <v/>
      </c>
      <c r="AD30" s="23" t="str">
        <f t="shared" si="3"/>
        <v/>
      </c>
      <c r="AE30" s="23"/>
      <c r="AF30" s="17" t="str">
        <f t="shared" si="4"/>
        <v/>
      </c>
      <c r="AG30" s="6"/>
      <c r="AH30" s="39"/>
      <c r="AI30" s="22" t="s">
        <v>558</v>
      </c>
      <c r="AJ30" s="174" t="s">
        <v>492</v>
      </c>
    </row>
    <row r="31" spans="1:36" ht="15.45" customHeight="1">
      <c r="A31" s="168">
        <v>55837</v>
      </c>
      <c r="B31" s="52" t="s">
        <v>320</v>
      </c>
      <c r="C31" s="5" t="s">
        <v>321</v>
      </c>
      <c r="D31" s="39" t="s">
        <v>568</v>
      </c>
      <c r="E31" s="6" t="s">
        <v>569</v>
      </c>
      <c r="F31" s="6" t="s">
        <v>570</v>
      </c>
      <c r="G31" s="6">
        <v>947401808</v>
      </c>
      <c r="H31" s="18">
        <v>45608</v>
      </c>
      <c r="I31" s="21">
        <v>0.52847222222222223</v>
      </c>
      <c r="J31" s="6" t="s">
        <v>373</v>
      </c>
      <c r="K31" s="15">
        <f t="shared" si="0"/>
        <v>1</v>
      </c>
      <c r="L31" s="6" t="s">
        <v>398</v>
      </c>
      <c r="M31" s="6" t="s">
        <v>6</v>
      </c>
      <c r="N31" s="6" t="b">
        <f t="shared" si="1"/>
        <v>0</v>
      </c>
      <c r="O31" s="6" t="s">
        <v>679</v>
      </c>
      <c r="P31" s="6">
        <v>24778548</v>
      </c>
      <c r="Q31" s="6" t="s">
        <v>6</v>
      </c>
      <c r="R31" s="6" t="s">
        <v>680</v>
      </c>
      <c r="S31" s="16">
        <f t="shared" si="5"/>
        <v>25000</v>
      </c>
      <c r="T31" s="6" t="s">
        <v>400</v>
      </c>
      <c r="U31" s="6" t="s">
        <v>542</v>
      </c>
      <c r="V31" s="6" t="s">
        <v>681</v>
      </c>
      <c r="W31" s="18"/>
      <c r="X31" s="78"/>
      <c r="Y31" s="8"/>
      <c r="Z31" s="8"/>
      <c r="AA31" s="8"/>
      <c r="AB31" s="8"/>
      <c r="AC31" s="6" t="str">
        <f t="shared" si="2"/>
        <v/>
      </c>
      <c r="AD31" s="23" t="str">
        <f t="shared" si="3"/>
        <v/>
      </c>
      <c r="AE31" s="23"/>
      <c r="AF31" s="17" t="str">
        <f t="shared" si="4"/>
        <v/>
      </c>
      <c r="AG31" s="6"/>
      <c r="AH31" s="39"/>
      <c r="AI31" s="22" t="s">
        <v>558</v>
      </c>
      <c r="AJ31" s="174" t="s">
        <v>492</v>
      </c>
    </row>
    <row r="32" spans="1:36" ht="15.45" customHeight="1">
      <c r="A32" s="168">
        <v>55839</v>
      </c>
      <c r="B32" s="52" t="s">
        <v>320</v>
      </c>
      <c r="C32" s="5" t="s">
        <v>321</v>
      </c>
      <c r="D32" s="8" t="s">
        <v>682</v>
      </c>
      <c r="E32" s="5" t="s">
        <v>683</v>
      </c>
      <c r="F32" s="5" t="s">
        <v>684</v>
      </c>
      <c r="G32" s="5">
        <v>987204298</v>
      </c>
      <c r="H32" s="18">
        <v>45608</v>
      </c>
      <c r="I32" s="21">
        <v>0.53402777777777777</v>
      </c>
      <c r="J32" s="6" t="s">
        <v>373</v>
      </c>
      <c r="K32" s="15">
        <f t="shared" si="0"/>
        <v>1</v>
      </c>
      <c r="L32" s="6" t="s">
        <v>398</v>
      </c>
      <c r="M32" s="6" t="s">
        <v>6</v>
      </c>
      <c r="N32" s="6" t="b">
        <f t="shared" si="1"/>
        <v>0</v>
      </c>
      <c r="O32" s="6" t="s">
        <v>685</v>
      </c>
      <c r="P32" s="6">
        <v>100789556</v>
      </c>
      <c r="Q32" s="6" t="s">
        <v>6</v>
      </c>
      <c r="R32" s="6" t="s">
        <v>686</v>
      </c>
      <c r="S32" s="16">
        <f t="shared" si="5"/>
        <v>25000</v>
      </c>
      <c r="T32" s="6" t="s">
        <v>400</v>
      </c>
      <c r="U32" s="6" t="s">
        <v>542</v>
      </c>
      <c r="V32" s="6" t="s">
        <v>687</v>
      </c>
      <c r="W32" s="18"/>
      <c r="X32" s="78"/>
      <c r="Y32" s="8"/>
      <c r="Z32" s="8"/>
      <c r="AA32" s="8"/>
      <c r="AB32" s="8"/>
      <c r="AC32" s="6" t="str">
        <f t="shared" si="2"/>
        <v/>
      </c>
      <c r="AD32" s="23" t="str">
        <f t="shared" si="3"/>
        <v/>
      </c>
      <c r="AE32" s="23"/>
      <c r="AF32" s="17" t="str">
        <f t="shared" si="4"/>
        <v/>
      </c>
      <c r="AG32" s="6"/>
      <c r="AH32" s="39"/>
      <c r="AI32" s="22" t="s">
        <v>558</v>
      </c>
      <c r="AJ32" s="174" t="s">
        <v>492</v>
      </c>
    </row>
    <row r="33" spans="1:36" ht="15.45" customHeight="1">
      <c r="A33" s="168">
        <v>55840</v>
      </c>
      <c r="B33" s="52" t="s">
        <v>320</v>
      </c>
      <c r="C33" s="5" t="s">
        <v>321</v>
      </c>
      <c r="D33" s="39" t="s">
        <v>688</v>
      </c>
      <c r="E33" s="6" t="s">
        <v>689</v>
      </c>
      <c r="F33" s="6" t="s">
        <v>631</v>
      </c>
      <c r="G33" s="6">
        <v>989843586</v>
      </c>
      <c r="H33" s="18">
        <v>45608</v>
      </c>
      <c r="I33" s="21">
        <v>0.53541666666666665</v>
      </c>
      <c r="J33" s="6" t="s">
        <v>373</v>
      </c>
      <c r="K33" s="15">
        <f t="shared" si="0"/>
        <v>1</v>
      </c>
      <c r="L33" s="6" t="s">
        <v>398</v>
      </c>
      <c r="M33" s="6" t="s">
        <v>6</v>
      </c>
      <c r="N33" s="6" t="b">
        <f t="shared" si="1"/>
        <v>0</v>
      </c>
      <c r="O33" s="6" t="s">
        <v>690</v>
      </c>
      <c r="P33" s="6">
        <v>100789563</v>
      </c>
      <c r="Q33" s="6" t="s">
        <v>6</v>
      </c>
      <c r="R33" s="6" t="s">
        <v>691</v>
      </c>
      <c r="S33" s="16">
        <f t="shared" si="5"/>
        <v>25000</v>
      </c>
      <c r="T33" s="6" t="s">
        <v>400</v>
      </c>
      <c r="U33" s="6" t="s">
        <v>542</v>
      </c>
      <c r="V33" s="6" t="s">
        <v>692</v>
      </c>
      <c r="W33" s="18"/>
      <c r="X33" s="78"/>
      <c r="Y33" s="8"/>
      <c r="Z33" s="8"/>
      <c r="AA33" s="8"/>
      <c r="AB33" s="8"/>
      <c r="AC33" s="6" t="str">
        <f t="shared" si="2"/>
        <v/>
      </c>
      <c r="AD33" s="23" t="str">
        <f t="shared" si="3"/>
        <v/>
      </c>
      <c r="AE33" s="23"/>
      <c r="AF33" s="17" t="str">
        <f t="shared" si="4"/>
        <v/>
      </c>
      <c r="AG33" s="6"/>
      <c r="AH33" s="39"/>
      <c r="AI33" s="22" t="s">
        <v>558</v>
      </c>
      <c r="AJ33" s="174" t="s">
        <v>492</v>
      </c>
    </row>
    <row r="34" spans="1:36" ht="15.45" customHeight="1">
      <c r="A34" s="168">
        <v>55841</v>
      </c>
      <c r="B34" s="52" t="s">
        <v>320</v>
      </c>
      <c r="C34" s="5" t="s">
        <v>321</v>
      </c>
      <c r="D34" s="39" t="s">
        <v>693</v>
      </c>
      <c r="E34" s="6" t="s">
        <v>694</v>
      </c>
      <c r="F34" s="6" t="s">
        <v>695</v>
      </c>
      <c r="G34" s="6">
        <v>930540516</v>
      </c>
      <c r="H34" s="18">
        <v>45608</v>
      </c>
      <c r="I34" s="21">
        <v>0.54097222222222219</v>
      </c>
      <c r="J34" s="6" t="s">
        <v>373</v>
      </c>
      <c r="K34" s="15">
        <f t="shared" si="0"/>
        <v>1</v>
      </c>
      <c r="L34" s="6" t="s">
        <v>398</v>
      </c>
      <c r="M34" s="6" t="s">
        <v>6</v>
      </c>
      <c r="N34" s="6" t="b">
        <f t="shared" si="1"/>
        <v>0</v>
      </c>
      <c r="O34" s="6" t="s">
        <v>696</v>
      </c>
      <c r="P34" s="6">
        <v>100789575</v>
      </c>
      <c r="Q34" s="6" t="s">
        <v>6</v>
      </c>
      <c r="R34" s="6" t="s">
        <v>697</v>
      </c>
      <c r="S34" s="16">
        <f t="shared" si="5"/>
        <v>25000</v>
      </c>
      <c r="T34" s="6" t="s">
        <v>400</v>
      </c>
      <c r="U34" s="6" t="s">
        <v>547</v>
      </c>
      <c r="V34" s="6" t="s">
        <v>698</v>
      </c>
      <c r="W34" s="18"/>
      <c r="X34" s="78"/>
      <c r="Y34" s="8"/>
      <c r="Z34" s="8"/>
      <c r="AA34" s="8"/>
      <c r="AB34" s="8"/>
      <c r="AC34" s="6" t="str">
        <f t="shared" si="2"/>
        <v/>
      </c>
      <c r="AD34" s="23" t="str">
        <f t="shared" si="3"/>
        <v/>
      </c>
      <c r="AE34" s="23"/>
      <c r="AF34" s="17" t="str">
        <f t="shared" si="4"/>
        <v/>
      </c>
      <c r="AG34" s="6"/>
      <c r="AH34" s="39"/>
      <c r="AI34" s="22" t="s">
        <v>558</v>
      </c>
      <c r="AJ34" s="174" t="s">
        <v>492</v>
      </c>
    </row>
    <row r="35" spans="1:36" ht="15.45" customHeight="1">
      <c r="A35" s="168">
        <v>55842</v>
      </c>
      <c r="B35" s="52" t="s">
        <v>320</v>
      </c>
      <c r="C35" s="5" t="s">
        <v>321</v>
      </c>
      <c r="D35" s="46" t="s">
        <v>385</v>
      </c>
      <c r="E35" s="27" t="s">
        <v>699</v>
      </c>
      <c r="F35" s="29" t="s">
        <v>700</v>
      </c>
      <c r="G35" s="27">
        <v>947974081</v>
      </c>
      <c r="H35" s="18">
        <v>45608</v>
      </c>
      <c r="I35" s="21">
        <v>0.54374999999999996</v>
      </c>
      <c r="J35" s="6" t="s">
        <v>373</v>
      </c>
      <c r="K35" s="15">
        <f t="shared" si="0"/>
        <v>1</v>
      </c>
      <c r="L35" s="6" t="s">
        <v>398</v>
      </c>
      <c r="M35" s="6" t="s">
        <v>6</v>
      </c>
      <c r="N35" s="6" t="b">
        <f t="shared" si="1"/>
        <v>0</v>
      </c>
      <c r="O35" s="6" t="s">
        <v>701</v>
      </c>
      <c r="P35" s="6">
        <v>100789594</v>
      </c>
      <c r="Q35" s="6" t="s">
        <v>6</v>
      </c>
      <c r="R35" s="6" t="s">
        <v>702</v>
      </c>
      <c r="S35" s="16">
        <f t="shared" si="5"/>
        <v>25000</v>
      </c>
      <c r="T35" s="6" t="s">
        <v>400</v>
      </c>
      <c r="U35" s="6" t="s">
        <v>547</v>
      </c>
      <c r="V35" s="6" t="s">
        <v>703</v>
      </c>
      <c r="W35" s="18"/>
      <c r="X35" s="78"/>
      <c r="Y35" s="8"/>
      <c r="Z35" s="8"/>
      <c r="AA35" s="8"/>
      <c r="AB35" s="8"/>
      <c r="AC35" s="6" t="str">
        <f t="shared" si="2"/>
        <v/>
      </c>
      <c r="AD35" s="23" t="str">
        <f t="shared" si="3"/>
        <v/>
      </c>
      <c r="AE35" s="23"/>
      <c r="AF35" s="17" t="str">
        <f t="shared" si="4"/>
        <v/>
      </c>
      <c r="AG35" s="6"/>
      <c r="AH35" s="39"/>
      <c r="AI35" s="22" t="s">
        <v>558</v>
      </c>
      <c r="AJ35" s="174" t="s">
        <v>492</v>
      </c>
    </row>
    <row r="36" spans="1:36" ht="15.45" customHeight="1">
      <c r="A36" s="168">
        <v>55843</v>
      </c>
      <c r="B36" s="52" t="s">
        <v>320</v>
      </c>
      <c r="C36" s="5" t="s">
        <v>321</v>
      </c>
      <c r="D36" s="39" t="s">
        <v>704</v>
      </c>
      <c r="E36" s="6" t="s">
        <v>588</v>
      </c>
      <c r="F36" s="6" t="s">
        <v>589</v>
      </c>
      <c r="G36" s="6">
        <v>966777388</v>
      </c>
      <c r="H36" s="18">
        <v>45608</v>
      </c>
      <c r="I36" s="21">
        <v>0.54652777777777772</v>
      </c>
      <c r="J36" s="6" t="s">
        <v>373</v>
      </c>
      <c r="K36" s="15">
        <f t="shared" si="0"/>
        <v>1</v>
      </c>
      <c r="L36" s="6" t="s">
        <v>398</v>
      </c>
      <c r="M36" s="6" t="s">
        <v>6</v>
      </c>
      <c r="N36" s="6" t="b">
        <f t="shared" si="1"/>
        <v>0</v>
      </c>
      <c r="O36" s="6" t="s">
        <v>705</v>
      </c>
      <c r="P36" s="6">
        <v>100789585</v>
      </c>
      <c r="Q36" s="6" t="s">
        <v>6</v>
      </c>
      <c r="R36" s="6" t="s">
        <v>706</v>
      </c>
      <c r="S36" s="16">
        <f t="shared" si="5"/>
        <v>25000</v>
      </c>
      <c r="T36" s="6" t="s">
        <v>400</v>
      </c>
      <c r="U36" s="6" t="s">
        <v>547</v>
      </c>
      <c r="V36" s="6" t="s">
        <v>707</v>
      </c>
      <c r="W36" s="18"/>
      <c r="X36" s="78"/>
      <c r="Y36" s="8"/>
      <c r="Z36" s="8"/>
      <c r="AA36" s="8"/>
      <c r="AB36" s="8"/>
      <c r="AC36" s="6" t="str">
        <f t="shared" si="2"/>
        <v/>
      </c>
      <c r="AD36" s="23" t="str">
        <f t="shared" si="3"/>
        <v/>
      </c>
      <c r="AE36" s="23"/>
      <c r="AF36" s="17" t="str">
        <f t="shared" si="4"/>
        <v/>
      </c>
      <c r="AG36" s="6"/>
      <c r="AH36" s="39"/>
      <c r="AI36" s="22" t="s">
        <v>558</v>
      </c>
      <c r="AJ36" s="174" t="s">
        <v>492</v>
      </c>
    </row>
    <row r="37" spans="1:36" ht="15.45" customHeight="1">
      <c r="A37" s="168">
        <v>55844</v>
      </c>
      <c r="B37" s="52" t="s">
        <v>320</v>
      </c>
      <c r="C37" s="5" t="s">
        <v>321</v>
      </c>
      <c r="D37" s="39" t="s">
        <v>708</v>
      </c>
      <c r="E37" s="6" t="s">
        <v>709</v>
      </c>
      <c r="F37" s="6" t="s">
        <v>710</v>
      </c>
      <c r="G37" s="6">
        <v>987744411</v>
      </c>
      <c r="H37" s="18">
        <v>45608</v>
      </c>
      <c r="I37" s="21">
        <v>0.5493055555555556</v>
      </c>
      <c r="J37" s="6" t="s">
        <v>373</v>
      </c>
      <c r="K37" s="15">
        <f t="shared" si="0"/>
        <v>1</v>
      </c>
      <c r="L37" s="6" t="s">
        <v>398</v>
      </c>
      <c r="M37" s="6" t="s">
        <v>6</v>
      </c>
      <c r="N37" s="6" t="b">
        <f t="shared" si="1"/>
        <v>0</v>
      </c>
      <c r="O37" s="6" t="s">
        <v>711</v>
      </c>
      <c r="P37" s="6">
        <v>24778565</v>
      </c>
      <c r="Q37" s="6" t="s">
        <v>6</v>
      </c>
      <c r="R37" s="6" t="s">
        <v>712</v>
      </c>
      <c r="S37" s="16">
        <f t="shared" si="5"/>
        <v>25000</v>
      </c>
      <c r="T37" s="6" t="s">
        <v>400</v>
      </c>
      <c r="U37" s="6" t="s">
        <v>547</v>
      </c>
      <c r="V37" s="6" t="s">
        <v>713</v>
      </c>
      <c r="W37" s="18"/>
      <c r="X37" s="78"/>
      <c r="Y37" s="8"/>
      <c r="Z37" s="8"/>
      <c r="AA37" s="8"/>
      <c r="AB37" s="8"/>
      <c r="AC37" s="6" t="str">
        <f t="shared" si="2"/>
        <v/>
      </c>
      <c r="AD37" s="23" t="str">
        <f t="shared" si="3"/>
        <v/>
      </c>
      <c r="AE37" s="23"/>
      <c r="AF37" s="17" t="str">
        <f t="shared" si="4"/>
        <v/>
      </c>
      <c r="AG37" s="6"/>
      <c r="AH37" s="39"/>
      <c r="AI37" s="22" t="s">
        <v>558</v>
      </c>
      <c r="AJ37" s="174" t="s">
        <v>492</v>
      </c>
    </row>
    <row r="38" spans="1:36" ht="15.45" customHeight="1">
      <c r="A38" s="168">
        <v>55845</v>
      </c>
      <c r="B38" s="8" t="s">
        <v>320</v>
      </c>
      <c r="C38" s="5" t="s">
        <v>321</v>
      </c>
      <c r="D38" s="39" t="s">
        <v>714</v>
      </c>
      <c r="E38" s="6" t="s">
        <v>715</v>
      </c>
      <c r="F38" s="6" t="s">
        <v>716</v>
      </c>
      <c r="G38" s="6">
        <v>995307942</v>
      </c>
      <c r="H38" s="18">
        <v>45608</v>
      </c>
      <c r="I38" s="21">
        <v>0.55486111111111114</v>
      </c>
      <c r="J38" s="6" t="s">
        <v>373</v>
      </c>
      <c r="K38" s="15">
        <f t="shared" si="0"/>
        <v>1</v>
      </c>
      <c r="L38" s="6" t="s">
        <v>398</v>
      </c>
      <c r="M38" s="6" t="s">
        <v>6</v>
      </c>
      <c r="N38" s="6" t="b">
        <f t="shared" si="1"/>
        <v>0</v>
      </c>
      <c r="O38" s="6" t="s">
        <v>717</v>
      </c>
      <c r="P38" s="6">
        <v>10789621</v>
      </c>
      <c r="Q38" s="6" t="s">
        <v>6</v>
      </c>
      <c r="R38" s="6" t="s">
        <v>718</v>
      </c>
      <c r="S38" s="16">
        <f t="shared" si="5"/>
        <v>25000</v>
      </c>
      <c r="T38" s="6" t="s">
        <v>400</v>
      </c>
      <c r="U38" s="6" t="s">
        <v>547</v>
      </c>
      <c r="V38" s="6" t="s">
        <v>719</v>
      </c>
      <c r="W38" s="18"/>
      <c r="X38" s="78"/>
      <c r="Y38" s="8"/>
      <c r="Z38" s="8"/>
      <c r="AA38" s="8"/>
      <c r="AB38" s="8"/>
      <c r="AC38" s="6" t="str">
        <f t="shared" si="2"/>
        <v/>
      </c>
      <c r="AD38" s="23" t="str">
        <f t="shared" si="3"/>
        <v/>
      </c>
      <c r="AE38" s="23"/>
      <c r="AF38" s="17" t="str">
        <f t="shared" si="4"/>
        <v/>
      </c>
      <c r="AG38" s="6"/>
      <c r="AH38" s="39"/>
      <c r="AI38" s="22" t="s">
        <v>558</v>
      </c>
      <c r="AJ38" s="174" t="s">
        <v>492</v>
      </c>
    </row>
    <row r="39" spans="1:36" ht="15.45" customHeight="1">
      <c r="A39" s="168">
        <v>55846</v>
      </c>
      <c r="B39" s="8" t="s">
        <v>320</v>
      </c>
      <c r="C39" s="5" t="s">
        <v>321</v>
      </c>
      <c r="D39" s="39" t="s">
        <v>720</v>
      </c>
      <c r="E39" s="6" t="s">
        <v>721</v>
      </c>
      <c r="F39" s="6" t="s">
        <v>722</v>
      </c>
      <c r="G39" s="6">
        <v>97177590</v>
      </c>
      <c r="H39" s="18">
        <v>45608</v>
      </c>
      <c r="I39" s="21">
        <v>0.55694444444444446</v>
      </c>
      <c r="J39" s="6" t="s">
        <v>373</v>
      </c>
      <c r="K39" s="15">
        <f t="shared" si="0"/>
        <v>1</v>
      </c>
      <c r="L39" s="6" t="s">
        <v>398</v>
      </c>
      <c r="M39" s="6" t="s">
        <v>6</v>
      </c>
      <c r="N39" s="6" t="b">
        <f t="shared" si="1"/>
        <v>0</v>
      </c>
      <c r="O39" s="6" t="s">
        <v>723</v>
      </c>
      <c r="P39" s="6">
        <v>100789622</v>
      </c>
      <c r="Q39" s="6" t="s">
        <v>6</v>
      </c>
      <c r="R39" s="6" t="s">
        <v>724</v>
      </c>
      <c r="S39" s="16">
        <f t="shared" si="5"/>
        <v>25000</v>
      </c>
      <c r="T39" s="6" t="s">
        <v>400</v>
      </c>
      <c r="U39" s="6" t="s">
        <v>547</v>
      </c>
      <c r="V39" s="6" t="s">
        <v>725</v>
      </c>
      <c r="W39" s="18"/>
      <c r="X39" s="78"/>
      <c r="Y39" s="8"/>
      <c r="Z39" s="8"/>
      <c r="AA39" s="8"/>
      <c r="AB39" s="8"/>
      <c r="AC39" s="6" t="str">
        <f t="shared" si="2"/>
        <v/>
      </c>
      <c r="AD39" s="23" t="str">
        <f t="shared" si="3"/>
        <v/>
      </c>
      <c r="AE39" s="23"/>
      <c r="AF39" s="17" t="str">
        <f t="shared" si="4"/>
        <v/>
      </c>
      <c r="AG39" s="6"/>
      <c r="AH39" s="39"/>
      <c r="AI39" s="22" t="s">
        <v>558</v>
      </c>
      <c r="AJ39" s="174" t="s">
        <v>492</v>
      </c>
    </row>
    <row r="40" spans="1:36" ht="15.45" customHeight="1">
      <c r="A40" s="168">
        <v>55848</v>
      </c>
      <c r="B40" s="8" t="s">
        <v>320</v>
      </c>
      <c r="C40" s="5" t="s">
        <v>321</v>
      </c>
      <c r="D40" s="39" t="s">
        <v>726</v>
      </c>
      <c r="E40" s="6" t="s">
        <v>727</v>
      </c>
      <c r="F40" s="6" t="s">
        <v>728</v>
      </c>
      <c r="G40" s="6">
        <v>92376903</v>
      </c>
      <c r="H40" s="18">
        <v>45608</v>
      </c>
      <c r="I40" s="21">
        <v>0.56736111111111109</v>
      </c>
      <c r="J40" s="6" t="s">
        <v>373</v>
      </c>
      <c r="K40" s="15">
        <f t="shared" si="0"/>
        <v>1</v>
      </c>
      <c r="L40" s="6" t="s">
        <v>398</v>
      </c>
      <c r="M40" s="6" t="s">
        <v>6</v>
      </c>
      <c r="N40" s="6" t="b">
        <f t="shared" si="1"/>
        <v>0</v>
      </c>
      <c r="O40" s="6" t="s">
        <v>729</v>
      </c>
      <c r="P40" s="6" t="s">
        <v>730</v>
      </c>
      <c r="Q40" s="6" t="s">
        <v>6</v>
      </c>
      <c r="R40" s="6" t="s">
        <v>731</v>
      </c>
      <c r="S40" s="16">
        <f t="shared" si="5"/>
        <v>25000</v>
      </c>
      <c r="T40" s="6" t="s">
        <v>400</v>
      </c>
      <c r="U40" s="6" t="s">
        <v>732</v>
      </c>
      <c r="V40" s="6" t="s">
        <v>733</v>
      </c>
      <c r="W40" s="18">
        <v>45643</v>
      </c>
      <c r="X40" s="78">
        <v>0.74722222222222223</v>
      </c>
      <c r="Y40" s="158" t="s">
        <v>734</v>
      </c>
      <c r="Z40" s="24" t="s">
        <v>735</v>
      </c>
      <c r="AA40" s="24" t="s">
        <v>736</v>
      </c>
      <c r="AB40" s="24">
        <v>997326989</v>
      </c>
      <c r="AC40" s="6">
        <f t="shared" si="2"/>
        <v>36</v>
      </c>
      <c r="AD40" s="23">
        <f t="shared" si="3"/>
        <v>171000</v>
      </c>
      <c r="AE40" s="23" t="s">
        <v>6</v>
      </c>
      <c r="AF40" s="17" t="str">
        <f t="shared" si="4"/>
        <v>NO APLICA</v>
      </c>
      <c r="AG40" s="6" t="s">
        <v>400</v>
      </c>
      <c r="AH40" s="39"/>
      <c r="AI40" s="22" t="s">
        <v>558</v>
      </c>
      <c r="AJ40" s="174" t="s">
        <v>492</v>
      </c>
    </row>
    <row r="41" spans="1:36" ht="15.45" customHeight="1">
      <c r="A41" s="168">
        <v>55852</v>
      </c>
      <c r="B41" s="8" t="s">
        <v>320</v>
      </c>
      <c r="C41" s="5" t="s">
        <v>321</v>
      </c>
      <c r="D41" s="8" t="s">
        <v>737</v>
      </c>
      <c r="E41" s="6" t="s">
        <v>738</v>
      </c>
      <c r="F41" s="6" t="s">
        <v>739</v>
      </c>
      <c r="G41" s="6">
        <v>976320519</v>
      </c>
      <c r="H41" s="18">
        <v>45608</v>
      </c>
      <c r="I41" s="21">
        <v>0.58125000000000004</v>
      </c>
      <c r="J41" s="6" t="s">
        <v>373</v>
      </c>
      <c r="K41" s="15">
        <f t="shared" si="0"/>
        <v>1</v>
      </c>
      <c r="L41" s="6" t="s">
        <v>398</v>
      </c>
      <c r="M41" s="6" t="s">
        <v>6</v>
      </c>
      <c r="N41" s="6" t="b">
        <f t="shared" si="1"/>
        <v>0</v>
      </c>
      <c r="O41" s="6" t="s">
        <v>740</v>
      </c>
      <c r="P41" s="6">
        <v>100789659</v>
      </c>
      <c r="Q41" s="6" t="s">
        <v>6</v>
      </c>
      <c r="R41" s="6" t="s">
        <v>741</v>
      </c>
      <c r="S41" s="16">
        <f t="shared" si="5"/>
        <v>25000</v>
      </c>
      <c r="T41" s="6" t="s">
        <v>400</v>
      </c>
      <c r="U41" s="6" t="s">
        <v>732</v>
      </c>
      <c r="V41" s="6" t="s">
        <v>742</v>
      </c>
      <c r="W41" s="18">
        <v>45639</v>
      </c>
      <c r="X41" s="78">
        <v>0.8305555555555556</v>
      </c>
      <c r="Y41" s="8" t="s">
        <v>743</v>
      </c>
      <c r="Z41" s="8" t="s">
        <v>744</v>
      </c>
      <c r="AA41" s="8" t="s">
        <v>745</v>
      </c>
      <c r="AB41" s="8">
        <v>987654853</v>
      </c>
      <c r="AC41" s="6">
        <f t="shared" si="2"/>
        <v>32</v>
      </c>
      <c r="AD41" s="23">
        <f t="shared" si="3"/>
        <v>151000</v>
      </c>
      <c r="AE41" s="6" t="s">
        <v>6</v>
      </c>
      <c r="AF41" s="17" t="str">
        <f t="shared" si="4"/>
        <v>NO APLICA</v>
      </c>
      <c r="AG41" s="6" t="s">
        <v>400</v>
      </c>
      <c r="AH41" s="39"/>
      <c r="AI41" s="22" t="s">
        <v>558</v>
      </c>
      <c r="AJ41" s="174" t="s">
        <v>492</v>
      </c>
    </row>
    <row r="42" spans="1:36" ht="15.45" customHeight="1">
      <c r="A42" s="168">
        <v>55854</v>
      </c>
      <c r="B42" s="8" t="s">
        <v>320</v>
      </c>
      <c r="C42" s="5" t="s">
        <v>321</v>
      </c>
      <c r="D42" s="46" t="s">
        <v>746</v>
      </c>
      <c r="E42" s="27" t="s">
        <v>747</v>
      </c>
      <c r="F42" s="29" t="s">
        <v>748</v>
      </c>
      <c r="G42" s="27">
        <v>993623791</v>
      </c>
      <c r="H42" s="18">
        <v>45608</v>
      </c>
      <c r="I42" s="21">
        <v>0.59305555555555556</v>
      </c>
      <c r="J42" s="6" t="s">
        <v>373</v>
      </c>
      <c r="K42" s="15">
        <f t="shared" si="0"/>
        <v>1</v>
      </c>
      <c r="L42" s="6" t="s">
        <v>398</v>
      </c>
      <c r="M42" s="6" t="s">
        <v>6</v>
      </c>
      <c r="N42" s="6" t="b">
        <f t="shared" si="1"/>
        <v>0</v>
      </c>
      <c r="O42" s="6" t="s">
        <v>749</v>
      </c>
      <c r="P42" s="6" t="s">
        <v>750</v>
      </c>
      <c r="Q42" s="6" t="s">
        <v>6</v>
      </c>
      <c r="R42" s="6" t="s">
        <v>751</v>
      </c>
      <c r="S42" s="16">
        <f t="shared" si="5"/>
        <v>25000</v>
      </c>
      <c r="T42" s="6" t="s">
        <v>400</v>
      </c>
      <c r="U42" s="6" t="s">
        <v>732</v>
      </c>
      <c r="V42" s="6" t="s">
        <v>752</v>
      </c>
      <c r="W42" s="18">
        <v>45639</v>
      </c>
      <c r="X42" s="78">
        <v>0.78472222222222221</v>
      </c>
      <c r="Y42" s="5" t="s">
        <v>753</v>
      </c>
      <c r="Z42" s="8" t="s">
        <v>754</v>
      </c>
      <c r="AA42" s="8" t="s">
        <v>755</v>
      </c>
      <c r="AB42" s="8">
        <v>964744966</v>
      </c>
      <c r="AC42" s="6">
        <f t="shared" si="2"/>
        <v>32</v>
      </c>
      <c r="AD42" s="23">
        <f t="shared" si="3"/>
        <v>151000</v>
      </c>
      <c r="AE42" s="6" t="s">
        <v>6</v>
      </c>
      <c r="AF42" s="17" t="str">
        <f t="shared" si="4"/>
        <v>NO APLICA</v>
      </c>
      <c r="AG42" s="6" t="s">
        <v>400</v>
      </c>
      <c r="AH42" s="39" t="s">
        <v>756</v>
      </c>
      <c r="AI42" s="22" t="s">
        <v>558</v>
      </c>
      <c r="AJ42" s="174" t="s">
        <v>492</v>
      </c>
    </row>
    <row r="43" spans="1:36" ht="15.45" customHeight="1">
      <c r="A43" s="168">
        <v>55855</v>
      </c>
      <c r="B43" s="8" t="s">
        <v>320</v>
      </c>
      <c r="C43" s="5" t="s">
        <v>321</v>
      </c>
      <c r="D43" s="39" t="s">
        <v>629</v>
      </c>
      <c r="E43" s="6" t="s">
        <v>630</v>
      </c>
      <c r="F43" s="6" t="s">
        <v>631</v>
      </c>
      <c r="G43" s="6">
        <v>976530950</v>
      </c>
      <c r="H43" s="18">
        <v>45608</v>
      </c>
      <c r="I43" s="21">
        <v>0.59583333333333333</v>
      </c>
      <c r="J43" s="6" t="s">
        <v>373</v>
      </c>
      <c r="K43" s="15">
        <f t="shared" si="0"/>
        <v>1</v>
      </c>
      <c r="L43" s="6" t="s">
        <v>398</v>
      </c>
      <c r="M43" s="6" t="s">
        <v>6</v>
      </c>
      <c r="N43" s="6" t="b">
        <f t="shared" si="1"/>
        <v>0</v>
      </c>
      <c r="O43" s="6" t="s">
        <v>757</v>
      </c>
      <c r="P43" s="6">
        <v>100789696</v>
      </c>
      <c r="Q43" s="6" t="s">
        <v>6</v>
      </c>
      <c r="R43" s="6" t="s">
        <v>758</v>
      </c>
      <c r="S43" s="16">
        <f t="shared" si="5"/>
        <v>25000</v>
      </c>
      <c r="T43" s="6" t="s">
        <v>400</v>
      </c>
      <c r="U43" s="6" t="s">
        <v>759</v>
      </c>
      <c r="V43" s="6" t="s">
        <v>760</v>
      </c>
      <c r="W43" s="18">
        <v>45643</v>
      </c>
      <c r="X43" s="78">
        <v>0.9916666666666667</v>
      </c>
      <c r="Y43" s="8" t="s">
        <v>761</v>
      </c>
      <c r="Z43" s="8" t="s">
        <v>762</v>
      </c>
      <c r="AA43" s="8" t="s">
        <v>763</v>
      </c>
      <c r="AB43" s="8">
        <v>957796336</v>
      </c>
      <c r="AC43" s="6">
        <f t="shared" si="2"/>
        <v>36</v>
      </c>
      <c r="AD43" s="23">
        <f t="shared" si="3"/>
        <v>171000</v>
      </c>
      <c r="AE43" s="23" t="s">
        <v>6</v>
      </c>
      <c r="AF43" s="17" t="str">
        <f t="shared" si="4"/>
        <v>NO APLICA</v>
      </c>
      <c r="AG43" s="6" t="s">
        <v>400</v>
      </c>
      <c r="AH43" s="39"/>
      <c r="AI43" s="22" t="s">
        <v>558</v>
      </c>
      <c r="AJ43" s="174" t="s">
        <v>492</v>
      </c>
    </row>
    <row r="44" spans="1:36" ht="15.45" customHeight="1">
      <c r="A44" s="168">
        <v>55856</v>
      </c>
      <c r="B44" s="8" t="s">
        <v>320</v>
      </c>
      <c r="C44" s="5" t="s">
        <v>321</v>
      </c>
      <c r="D44" s="39" t="s">
        <v>578</v>
      </c>
      <c r="E44" s="6" t="s">
        <v>579</v>
      </c>
      <c r="F44" s="6" t="s">
        <v>580</v>
      </c>
      <c r="G44" s="6">
        <v>992200094</v>
      </c>
      <c r="H44" s="18">
        <v>45608</v>
      </c>
      <c r="I44" s="21">
        <v>0.59791666666666665</v>
      </c>
      <c r="J44" s="6" t="s">
        <v>373</v>
      </c>
      <c r="K44" s="15">
        <f t="shared" si="0"/>
        <v>1</v>
      </c>
      <c r="L44" s="6" t="s">
        <v>398</v>
      </c>
      <c r="M44" s="6" t="s">
        <v>6</v>
      </c>
      <c r="N44" s="6" t="b">
        <f t="shared" si="1"/>
        <v>0</v>
      </c>
      <c r="O44" s="6" t="s">
        <v>764</v>
      </c>
      <c r="P44" s="6">
        <v>100789702</v>
      </c>
      <c r="Q44" s="6" t="s">
        <v>6</v>
      </c>
      <c r="R44" s="6" t="s">
        <v>765</v>
      </c>
      <c r="S44" s="16">
        <f t="shared" si="5"/>
        <v>25000</v>
      </c>
      <c r="T44" s="6" t="s">
        <v>400</v>
      </c>
      <c r="U44" s="6" t="s">
        <v>766</v>
      </c>
      <c r="V44" s="6" t="s">
        <v>767</v>
      </c>
      <c r="W44" s="18">
        <v>45634</v>
      </c>
      <c r="X44" s="78">
        <v>0.61250000000000004</v>
      </c>
      <c r="Y44" s="8" t="s">
        <v>768</v>
      </c>
      <c r="Z44" s="8" t="s">
        <v>769</v>
      </c>
      <c r="AA44" s="8" t="s">
        <v>770</v>
      </c>
      <c r="AB44" s="8">
        <v>992361077</v>
      </c>
      <c r="AC44" s="6">
        <f t="shared" si="2"/>
        <v>27</v>
      </c>
      <c r="AD44" s="23">
        <f t="shared" si="3"/>
        <v>126000</v>
      </c>
      <c r="AE44" s="6" t="s">
        <v>6</v>
      </c>
      <c r="AF44" s="17" t="str">
        <f t="shared" si="4"/>
        <v>NO APLICA</v>
      </c>
      <c r="AG44" s="6" t="s">
        <v>400</v>
      </c>
      <c r="AH44" s="39"/>
      <c r="AI44" s="22" t="s">
        <v>558</v>
      </c>
      <c r="AJ44" s="174" t="s">
        <v>492</v>
      </c>
    </row>
    <row r="45" spans="1:36" ht="15.45" customHeight="1">
      <c r="A45" s="168">
        <v>55857</v>
      </c>
      <c r="B45" s="8" t="s">
        <v>320</v>
      </c>
      <c r="C45" s="5" t="s">
        <v>321</v>
      </c>
      <c r="D45" s="39" t="s">
        <v>667</v>
      </c>
      <c r="E45" s="6" t="s">
        <v>668</v>
      </c>
      <c r="F45" s="6" t="s">
        <v>669</v>
      </c>
      <c r="G45" s="6">
        <v>974317393</v>
      </c>
      <c r="H45" s="18">
        <v>45608</v>
      </c>
      <c r="I45" s="21">
        <v>0.60069444444444442</v>
      </c>
      <c r="J45" s="6" t="s">
        <v>373</v>
      </c>
      <c r="K45" s="15">
        <f t="shared" si="0"/>
        <v>1</v>
      </c>
      <c r="L45" s="6" t="s">
        <v>398</v>
      </c>
      <c r="M45" s="6" t="s">
        <v>6</v>
      </c>
      <c r="N45" s="6" t="b">
        <f t="shared" si="1"/>
        <v>0</v>
      </c>
      <c r="O45" s="6" t="s">
        <v>771</v>
      </c>
      <c r="P45" s="6">
        <v>100789709</v>
      </c>
      <c r="Q45" s="6" t="s">
        <v>6</v>
      </c>
      <c r="R45" s="6" t="s">
        <v>772</v>
      </c>
      <c r="S45" s="16">
        <f t="shared" si="5"/>
        <v>25000</v>
      </c>
      <c r="T45" s="6" t="s">
        <v>400</v>
      </c>
      <c r="U45" s="6" t="s">
        <v>766</v>
      </c>
      <c r="V45" s="6" t="s">
        <v>773</v>
      </c>
      <c r="W45" s="18">
        <v>45633</v>
      </c>
      <c r="X45" s="78">
        <v>0.47986111111111113</v>
      </c>
      <c r="Y45" s="8" t="s">
        <v>774</v>
      </c>
      <c r="Z45" s="8" t="s">
        <v>775</v>
      </c>
      <c r="AA45" s="8" t="s">
        <v>776</v>
      </c>
      <c r="AB45" s="8">
        <v>990900472</v>
      </c>
      <c r="AC45" s="6">
        <f t="shared" si="2"/>
        <v>26</v>
      </c>
      <c r="AD45" s="23">
        <f t="shared" si="3"/>
        <v>121000</v>
      </c>
      <c r="AE45" s="6" t="s">
        <v>6</v>
      </c>
      <c r="AF45" s="17" t="str">
        <f t="shared" si="4"/>
        <v>NO APLICA</v>
      </c>
      <c r="AG45" s="6" t="s">
        <v>400</v>
      </c>
      <c r="AH45" s="39"/>
      <c r="AI45" s="22" t="s">
        <v>558</v>
      </c>
      <c r="AJ45" s="174" t="s">
        <v>492</v>
      </c>
    </row>
    <row r="46" spans="1:36" ht="15.45" customHeight="1">
      <c r="A46" s="168">
        <v>55858</v>
      </c>
      <c r="B46" s="8" t="s">
        <v>320</v>
      </c>
      <c r="C46" s="5" t="s">
        <v>321</v>
      </c>
      <c r="D46" s="39" t="s">
        <v>597</v>
      </c>
      <c r="E46" s="6" t="s">
        <v>598</v>
      </c>
      <c r="F46" s="6" t="s">
        <v>599</v>
      </c>
      <c r="G46" s="6">
        <v>974764518</v>
      </c>
      <c r="H46" s="18">
        <v>45608</v>
      </c>
      <c r="I46" s="21">
        <v>0.60347222222222219</v>
      </c>
      <c r="J46" s="6" t="s">
        <v>373</v>
      </c>
      <c r="K46" s="15">
        <f t="shared" si="0"/>
        <v>1</v>
      </c>
      <c r="L46" s="6" t="s">
        <v>398</v>
      </c>
      <c r="M46" s="6" t="s">
        <v>6</v>
      </c>
      <c r="N46" s="6" t="b">
        <f t="shared" si="1"/>
        <v>0</v>
      </c>
      <c r="O46" s="6" t="s">
        <v>777</v>
      </c>
      <c r="P46" s="6">
        <v>100789715</v>
      </c>
      <c r="Q46" s="6" t="s">
        <v>6</v>
      </c>
      <c r="R46" s="6" t="s">
        <v>778</v>
      </c>
      <c r="S46" s="16">
        <f t="shared" si="5"/>
        <v>25000</v>
      </c>
      <c r="T46" s="6" t="s">
        <v>400</v>
      </c>
      <c r="U46" s="6" t="s">
        <v>766</v>
      </c>
      <c r="V46" s="6" t="s">
        <v>779</v>
      </c>
      <c r="W46" s="18">
        <v>45633</v>
      </c>
      <c r="X46" s="78">
        <v>0.47916666666666669</v>
      </c>
      <c r="Y46" s="8" t="s">
        <v>780</v>
      </c>
      <c r="Z46" s="8" t="s">
        <v>781</v>
      </c>
      <c r="AA46" s="8" t="s">
        <v>782</v>
      </c>
      <c r="AB46" s="8">
        <v>982155779</v>
      </c>
      <c r="AC46" s="6">
        <f t="shared" si="2"/>
        <v>26</v>
      </c>
      <c r="AD46" s="23">
        <f t="shared" si="3"/>
        <v>121000</v>
      </c>
      <c r="AE46" s="6" t="s">
        <v>6</v>
      </c>
      <c r="AF46" s="17" t="str">
        <f t="shared" si="4"/>
        <v>NO APLICA</v>
      </c>
      <c r="AG46" s="6" t="s">
        <v>400</v>
      </c>
      <c r="AH46" s="39"/>
      <c r="AI46" s="22" t="s">
        <v>558</v>
      </c>
      <c r="AJ46" s="174" t="s">
        <v>492</v>
      </c>
    </row>
    <row r="47" spans="1:36" ht="15.45" customHeight="1">
      <c r="A47" s="168">
        <v>55860</v>
      </c>
      <c r="B47" s="8" t="s">
        <v>320</v>
      </c>
      <c r="C47" s="5" t="s">
        <v>321</v>
      </c>
      <c r="D47" s="39" t="s">
        <v>653</v>
      </c>
      <c r="E47" s="6" t="s">
        <v>654</v>
      </c>
      <c r="F47" s="6" t="s">
        <v>655</v>
      </c>
      <c r="G47" s="6">
        <v>956193777</v>
      </c>
      <c r="H47" s="18">
        <v>45608</v>
      </c>
      <c r="I47" s="21">
        <v>0.60902777777777772</v>
      </c>
      <c r="J47" s="6" t="s">
        <v>373</v>
      </c>
      <c r="K47" s="15">
        <f t="shared" si="0"/>
        <v>1</v>
      </c>
      <c r="L47" s="6" t="s">
        <v>398</v>
      </c>
      <c r="M47" s="6" t="s">
        <v>6</v>
      </c>
      <c r="N47" s="6" t="b">
        <f t="shared" si="1"/>
        <v>0</v>
      </c>
      <c r="O47" s="6" t="s">
        <v>783</v>
      </c>
      <c r="P47" s="6">
        <v>100789719</v>
      </c>
      <c r="Q47" s="6" t="s">
        <v>6</v>
      </c>
      <c r="R47" s="6" t="s">
        <v>784</v>
      </c>
      <c r="S47" s="16">
        <f t="shared" si="5"/>
        <v>25000</v>
      </c>
      <c r="T47" s="6" t="s">
        <v>400</v>
      </c>
      <c r="U47" s="6" t="s">
        <v>766</v>
      </c>
      <c r="V47" s="6" t="s">
        <v>785</v>
      </c>
      <c r="W47" s="18">
        <v>45633</v>
      </c>
      <c r="X47" s="78">
        <v>0.47638888888888886</v>
      </c>
      <c r="Y47" s="8" t="s">
        <v>786</v>
      </c>
      <c r="Z47" s="8" t="s">
        <v>787</v>
      </c>
      <c r="AA47" s="8" t="s">
        <v>788</v>
      </c>
      <c r="AB47" s="8">
        <v>964608870</v>
      </c>
      <c r="AC47" s="6">
        <f t="shared" si="2"/>
        <v>26</v>
      </c>
      <c r="AD47" s="23">
        <f t="shared" si="3"/>
        <v>121000</v>
      </c>
      <c r="AE47" s="6" t="s">
        <v>6</v>
      </c>
      <c r="AF47" s="17" t="str">
        <f t="shared" si="4"/>
        <v>NO APLICA</v>
      </c>
      <c r="AG47" s="6" t="s">
        <v>400</v>
      </c>
      <c r="AH47" s="39"/>
      <c r="AI47" s="22" t="s">
        <v>558</v>
      </c>
      <c r="AJ47" s="174" t="s">
        <v>492</v>
      </c>
    </row>
    <row r="48" spans="1:36" ht="15.45" customHeight="1">
      <c r="A48" s="168">
        <v>55861</v>
      </c>
      <c r="B48" s="8" t="s">
        <v>320</v>
      </c>
      <c r="C48" s="5" t="s">
        <v>321</v>
      </c>
      <c r="D48" s="39" t="s">
        <v>693</v>
      </c>
      <c r="E48" s="6" t="s">
        <v>694</v>
      </c>
      <c r="F48" s="6" t="s">
        <v>695</v>
      </c>
      <c r="G48" s="6">
        <v>930540516</v>
      </c>
      <c r="H48" s="18">
        <v>45608</v>
      </c>
      <c r="I48" s="21">
        <v>0.61527777777777781</v>
      </c>
      <c r="J48" s="6" t="s">
        <v>373</v>
      </c>
      <c r="K48" s="15">
        <f t="shared" si="0"/>
        <v>1</v>
      </c>
      <c r="L48" s="6" t="s">
        <v>398</v>
      </c>
      <c r="M48" s="6" t="s">
        <v>6</v>
      </c>
      <c r="N48" s="6" t="b">
        <f t="shared" si="1"/>
        <v>0</v>
      </c>
      <c r="O48" s="6" t="s">
        <v>789</v>
      </c>
      <c r="P48" s="6">
        <v>100789731</v>
      </c>
      <c r="Q48" s="6" t="s">
        <v>6</v>
      </c>
      <c r="R48" s="6" t="s">
        <v>790</v>
      </c>
      <c r="S48" s="16">
        <f t="shared" si="5"/>
        <v>25000</v>
      </c>
      <c r="T48" s="6" t="s">
        <v>400</v>
      </c>
      <c r="U48" s="6" t="s">
        <v>766</v>
      </c>
      <c r="V48" s="6" t="s">
        <v>791</v>
      </c>
      <c r="W48" s="18">
        <v>45633</v>
      </c>
      <c r="X48" s="78">
        <v>0.47499999999999998</v>
      </c>
      <c r="Y48" s="8" t="s">
        <v>792</v>
      </c>
      <c r="Z48" s="8" t="s">
        <v>793</v>
      </c>
      <c r="AA48" s="8" t="s">
        <v>794</v>
      </c>
      <c r="AB48" s="8">
        <v>985706179</v>
      </c>
      <c r="AC48" s="6">
        <f t="shared" si="2"/>
        <v>26</v>
      </c>
      <c r="AD48" s="23">
        <f t="shared" si="3"/>
        <v>121000</v>
      </c>
      <c r="AE48" s="6" t="s">
        <v>6</v>
      </c>
      <c r="AF48" s="17" t="str">
        <f t="shared" si="4"/>
        <v>NO APLICA</v>
      </c>
      <c r="AG48" s="6" t="s">
        <v>400</v>
      </c>
      <c r="AH48" s="39"/>
      <c r="AI48" s="22" t="s">
        <v>558</v>
      </c>
      <c r="AJ48" s="174" t="s">
        <v>492</v>
      </c>
    </row>
    <row r="49" spans="1:36" ht="15.45" customHeight="1">
      <c r="A49" s="168">
        <v>55862</v>
      </c>
      <c r="B49" s="8" t="s">
        <v>320</v>
      </c>
      <c r="C49" s="5" t="s">
        <v>321</v>
      </c>
      <c r="D49" s="39" t="s">
        <v>714</v>
      </c>
      <c r="E49" s="6" t="s">
        <v>715</v>
      </c>
      <c r="F49" s="6" t="s">
        <v>716</v>
      </c>
      <c r="G49" s="6">
        <v>995307942</v>
      </c>
      <c r="H49" s="18">
        <v>45608</v>
      </c>
      <c r="I49" s="21">
        <v>0.61736111111111114</v>
      </c>
      <c r="J49" s="6" t="s">
        <v>373</v>
      </c>
      <c r="K49" s="15">
        <f t="shared" si="0"/>
        <v>1</v>
      </c>
      <c r="L49" s="6" t="s">
        <v>398</v>
      </c>
      <c r="M49" s="6" t="s">
        <v>6</v>
      </c>
      <c r="N49" s="6" t="b">
        <f t="shared" si="1"/>
        <v>0</v>
      </c>
      <c r="O49" s="6" t="s">
        <v>795</v>
      </c>
      <c r="P49" s="6">
        <v>100789732</v>
      </c>
      <c r="Q49" s="6" t="s">
        <v>6</v>
      </c>
      <c r="R49" s="6" t="s">
        <v>796</v>
      </c>
      <c r="S49" s="16">
        <f t="shared" si="5"/>
        <v>25000</v>
      </c>
      <c r="T49" s="6" t="s">
        <v>400</v>
      </c>
      <c r="U49" s="6" t="s">
        <v>766</v>
      </c>
      <c r="V49" s="6" t="s">
        <v>797</v>
      </c>
      <c r="W49" s="18">
        <v>45633</v>
      </c>
      <c r="X49" s="78">
        <v>0.46388888888888891</v>
      </c>
      <c r="Y49" s="8" t="s">
        <v>798</v>
      </c>
      <c r="Z49" s="8" t="s">
        <v>799</v>
      </c>
      <c r="AA49" s="8" t="s">
        <v>800</v>
      </c>
      <c r="AB49" s="8">
        <v>944401853</v>
      </c>
      <c r="AC49" s="6">
        <f t="shared" si="2"/>
        <v>26</v>
      </c>
      <c r="AD49" s="23">
        <f t="shared" si="3"/>
        <v>121000</v>
      </c>
      <c r="AE49" s="6" t="s">
        <v>6</v>
      </c>
      <c r="AF49" s="17" t="str">
        <f t="shared" si="4"/>
        <v>NO APLICA</v>
      </c>
      <c r="AG49" s="6" t="s">
        <v>400</v>
      </c>
      <c r="AH49" s="39"/>
      <c r="AI49" s="22" t="s">
        <v>558</v>
      </c>
      <c r="AJ49" s="174" t="s">
        <v>492</v>
      </c>
    </row>
    <row r="50" spans="1:36" ht="15.45" customHeight="1">
      <c r="A50" s="168">
        <v>55863</v>
      </c>
      <c r="B50" s="8" t="s">
        <v>320</v>
      </c>
      <c r="C50" s="5" t="s">
        <v>321</v>
      </c>
      <c r="D50" s="8" t="s">
        <v>682</v>
      </c>
      <c r="E50" s="5" t="s">
        <v>683</v>
      </c>
      <c r="F50" s="5" t="s">
        <v>684</v>
      </c>
      <c r="G50" s="5">
        <v>987204298</v>
      </c>
      <c r="H50" s="18">
        <v>45608</v>
      </c>
      <c r="I50" s="21">
        <v>0.62013888888888891</v>
      </c>
      <c r="J50" s="6" t="s">
        <v>373</v>
      </c>
      <c r="K50" s="15">
        <f t="shared" si="0"/>
        <v>1</v>
      </c>
      <c r="L50" s="6" t="s">
        <v>398</v>
      </c>
      <c r="M50" s="6" t="s">
        <v>6</v>
      </c>
      <c r="N50" s="6" t="b">
        <f t="shared" si="1"/>
        <v>0</v>
      </c>
      <c r="O50" s="6" t="s">
        <v>801</v>
      </c>
      <c r="P50" s="6">
        <v>100789734</v>
      </c>
      <c r="Q50" s="6" t="s">
        <v>6</v>
      </c>
      <c r="R50" s="6" t="s">
        <v>802</v>
      </c>
      <c r="S50" s="16">
        <f t="shared" si="5"/>
        <v>25000</v>
      </c>
      <c r="T50" s="6" t="s">
        <v>400</v>
      </c>
      <c r="U50" s="6" t="s">
        <v>803</v>
      </c>
      <c r="V50" s="6" t="s">
        <v>804</v>
      </c>
      <c r="W50" s="18">
        <v>45633</v>
      </c>
      <c r="X50" s="78">
        <v>0.44444444444444442</v>
      </c>
      <c r="Y50" s="8" t="s">
        <v>805</v>
      </c>
      <c r="Z50" s="8" t="s">
        <v>806</v>
      </c>
      <c r="AA50" s="8" t="s">
        <v>807</v>
      </c>
      <c r="AB50" s="8">
        <v>934052983</v>
      </c>
      <c r="AC50" s="6">
        <f t="shared" si="2"/>
        <v>26</v>
      </c>
      <c r="AD50" s="23">
        <f t="shared" si="3"/>
        <v>121000</v>
      </c>
      <c r="AE50" s="6" t="s">
        <v>6</v>
      </c>
      <c r="AF50" s="17" t="str">
        <f t="shared" si="4"/>
        <v>NO APLICA</v>
      </c>
      <c r="AG50" s="6" t="s">
        <v>400</v>
      </c>
      <c r="AH50" s="39"/>
      <c r="AI50" s="22" t="s">
        <v>558</v>
      </c>
      <c r="AJ50" s="174" t="s">
        <v>492</v>
      </c>
    </row>
    <row r="51" spans="1:36" ht="15.45" customHeight="1">
      <c r="A51" s="168">
        <v>55864</v>
      </c>
      <c r="B51" s="8" t="s">
        <v>320</v>
      </c>
      <c r="C51" s="5" t="s">
        <v>321</v>
      </c>
      <c r="D51" s="39" t="s">
        <v>726</v>
      </c>
      <c r="E51" s="6" t="s">
        <v>727</v>
      </c>
      <c r="F51" s="6" t="s">
        <v>728</v>
      </c>
      <c r="G51" s="6">
        <v>92376903</v>
      </c>
      <c r="H51" s="18">
        <v>45608</v>
      </c>
      <c r="I51" s="21">
        <v>0.62152777777777779</v>
      </c>
      <c r="J51" s="6" t="s">
        <v>373</v>
      </c>
      <c r="K51" s="15">
        <f t="shared" si="0"/>
        <v>1</v>
      </c>
      <c r="L51" s="6" t="s">
        <v>398</v>
      </c>
      <c r="M51" s="6" t="s">
        <v>6</v>
      </c>
      <c r="N51" s="6" t="b">
        <f t="shared" si="1"/>
        <v>0</v>
      </c>
      <c r="O51" s="6" t="s">
        <v>808</v>
      </c>
      <c r="P51" s="6">
        <v>100789745</v>
      </c>
      <c r="Q51" s="6" t="s">
        <v>6</v>
      </c>
      <c r="R51" s="6" t="s">
        <v>809</v>
      </c>
      <c r="S51" s="16">
        <f t="shared" si="5"/>
        <v>25000</v>
      </c>
      <c r="T51" s="6" t="s">
        <v>400</v>
      </c>
      <c r="U51" s="6" t="s">
        <v>803</v>
      </c>
      <c r="V51" s="6" t="s">
        <v>810</v>
      </c>
      <c r="W51" s="18">
        <v>45633</v>
      </c>
      <c r="X51" s="78">
        <v>0.44097222222222221</v>
      </c>
      <c r="Y51" s="8" t="s">
        <v>811</v>
      </c>
      <c r="Z51" s="8" t="s">
        <v>812</v>
      </c>
      <c r="AA51" s="8" t="s">
        <v>813</v>
      </c>
      <c r="AB51" s="8">
        <v>990134069</v>
      </c>
      <c r="AC51" s="6">
        <f t="shared" si="2"/>
        <v>26</v>
      </c>
      <c r="AD51" s="23">
        <f t="shared" si="3"/>
        <v>121000</v>
      </c>
      <c r="AE51" s="6" t="s">
        <v>6</v>
      </c>
      <c r="AF51" s="17" t="str">
        <f t="shared" si="4"/>
        <v>NO APLICA</v>
      </c>
      <c r="AG51" s="6" t="s">
        <v>400</v>
      </c>
      <c r="AH51" s="39"/>
      <c r="AI51" s="22" t="s">
        <v>558</v>
      </c>
      <c r="AJ51" s="174" t="s">
        <v>492</v>
      </c>
    </row>
    <row r="52" spans="1:36" ht="15.45" customHeight="1">
      <c r="A52" s="168">
        <v>55865</v>
      </c>
      <c r="B52" s="8" t="s">
        <v>320</v>
      </c>
      <c r="C52" s="5" t="s">
        <v>321</v>
      </c>
      <c r="D52" s="39" t="s">
        <v>704</v>
      </c>
      <c r="E52" s="6" t="s">
        <v>588</v>
      </c>
      <c r="F52" s="6" t="s">
        <v>589</v>
      </c>
      <c r="G52" s="6">
        <v>966777388</v>
      </c>
      <c r="H52" s="18">
        <v>45608</v>
      </c>
      <c r="I52" s="21">
        <v>0.62361111111111112</v>
      </c>
      <c r="J52" s="6" t="s">
        <v>373</v>
      </c>
      <c r="K52" s="15">
        <f t="shared" si="0"/>
        <v>1</v>
      </c>
      <c r="L52" s="6" t="s">
        <v>398</v>
      </c>
      <c r="M52" s="6" t="s">
        <v>6</v>
      </c>
      <c r="N52" s="6" t="b">
        <f t="shared" si="1"/>
        <v>0</v>
      </c>
      <c r="O52" s="6" t="s">
        <v>814</v>
      </c>
      <c r="P52" s="6">
        <v>24778752</v>
      </c>
      <c r="Q52" s="6" t="s">
        <v>6</v>
      </c>
      <c r="R52" s="6" t="s">
        <v>815</v>
      </c>
      <c r="S52" s="16">
        <f t="shared" si="5"/>
        <v>25000</v>
      </c>
      <c r="T52" s="6" t="s">
        <v>400</v>
      </c>
      <c r="U52" s="6" t="s">
        <v>542</v>
      </c>
      <c r="V52" s="6" t="s">
        <v>816</v>
      </c>
      <c r="W52" s="18"/>
      <c r="X52" s="78"/>
      <c r="Y52" s="8"/>
      <c r="Z52" s="8"/>
      <c r="AA52" s="8"/>
      <c r="AB52" s="8"/>
      <c r="AC52" s="6" t="str">
        <f t="shared" si="2"/>
        <v/>
      </c>
      <c r="AD52" s="23" t="str">
        <f t="shared" si="3"/>
        <v/>
      </c>
      <c r="AE52" s="23"/>
      <c r="AF52" s="17" t="str">
        <f t="shared" si="4"/>
        <v/>
      </c>
      <c r="AG52" s="6"/>
      <c r="AH52" s="39"/>
      <c r="AI52" s="22" t="s">
        <v>558</v>
      </c>
      <c r="AJ52" s="174" t="s">
        <v>492</v>
      </c>
    </row>
    <row r="53" spans="1:36" ht="15.45" customHeight="1">
      <c r="A53" s="168">
        <v>55866</v>
      </c>
      <c r="B53" s="8" t="s">
        <v>320</v>
      </c>
      <c r="C53" s="5" t="s">
        <v>321</v>
      </c>
      <c r="D53" s="46" t="s">
        <v>817</v>
      </c>
      <c r="E53" s="28" t="s">
        <v>818</v>
      </c>
      <c r="F53" s="27" t="s">
        <v>819</v>
      </c>
      <c r="G53" s="27">
        <v>955172412</v>
      </c>
      <c r="H53" s="18">
        <v>45608</v>
      </c>
      <c r="I53" s="21">
        <v>0.62638888888888888</v>
      </c>
      <c r="J53" s="6" t="s">
        <v>373</v>
      </c>
      <c r="K53" s="15">
        <f t="shared" si="0"/>
        <v>1</v>
      </c>
      <c r="L53" s="6" t="s">
        <v>398</v>
      </c>
      <c r="M53" s="6" t="s">
        <v>6</v>
      </c>
      <c r="N53" s="6" t="b">
        <f t="shared" si="1"/>
        <v>0</v>
      </c>
      <c r="O53" s="6" t="s">
        <v>820</v>
      </c>
      <c r="P53" s="6">
        <v>1000789748</v>
      </c>
      <c r="Q53" s="6" t="s">
        <v>6</v>
      </c>
      <c r="R53" s="6" t="s">
        <v>821</v>
      </c>
      <c r="S53" s="16">
        <f t="shared" si="5"/>
        <v>25000</v>
      </c>
      <c r="T53" s="6" t="s">
        <v>400</v>
      </c>
      <c r="U53" s="6" t="s">
        <v>822</v>
      </c>
      <c r="V53" s="6" t="s">
        <v>823</v>
      </c>
      <c r="W53" s="18">
        <v>45632</v>
      </c>
      <c r="X53" s="78">
        <v>0.93263888888888891</v>
      </c>
      <c r="Y53" s="5" t="s">
        <v>824</v>
      </c>
      <c r="Z53" s="8" t="s">
        <v>825</v>
      </c>
      <c r="AA53" s="8" t="s">
        <v>826</v>
      </c>
      <c r="AB53" s="8">
        <v>932250793</v>
      </c>
      <c r="AC53" s="6">
        <f t="shared" si="2"/>
        <v>25</v>
      </c>
      <c r="AD53" s="23">
        <f t="shared" si="3"/>
        <v>116000</v>
      </c>
      <c r="AE53" s="6" t="s">
        <v>6</v>
      </c>
      <c r="AF53" s="17" t="str">
        <f t="shared" si="4"/>
        <v>NO APLICA</v>
      </c>
      <c r="AG53" s="6" t="s">
        <v>400</v>
      </c>
      <c r="AH53" s="39"/>
      <c r="AI53" s="22" t="s">
        <v>558</v>
      </c>
      <c r="AJ53" s="174" t="s">
        <v>492</v>
      </c>
    </row>
    <row r="54" spans="1:36" ht="15.45" customHeight="1">
      <c r="A54" s="168">
        <v>55868</v>
      </c>
      <c r="B54" s="8" t="s">
        <v>320</v>
      </c>
      <c r="C54" s="5" t="s">
        <v>321</v>
      </c>
      <c r="D54" s="39" t="s">
        <v>708</v>
      </c>
      <c r="E54" s="6" t="s">
        <v>709</v>
      </c>
      <c r="F54" s="6" t="s">
        <v>710</v>
      </c>
      <c r="G54" s="6">
        <v>987744411</v>
      </c>
      <c r="H54" s="18">
        <v>45608</v>
      </c>
      <c r="I54" s="21">
        <v>0.63541666666666663</v>
      </c>
      <c r="J54" s="6" t="s">
        <v>373</v>
      </c>
      <c r="K54" s="15">
        <f t="shared" si="0"/>
        <v>1</v>
      </c>
      <c r="L54" s="6" t="s">
        <v>398</v>
      </c>
      <c r="M54" s="6" t="s">
        <v>6</v>
      </c>
      <c r="N54" s="6" t="b">
        <f t="shared" si="1"/>
        <v>0</v>
      </c>
      <c r="O54" s="6" t="s">
        <v>827</v>
      </c>
      <c r="P54" s="6">
        <v>24778754</v>
      </c>
      <c r="Q54" s="6" t="s">
        <v>6</v>
      </c>
      <c r="R54" s="6" t="s">
        <v>828</v>
      </c>
      <c r="S54" s="16">
        <f t="shared" si="5"/>
        <v>25000</v>
      </c>
      <c r="T54" s="6" t="s">
        <v>400</v>
      </c>
      <c r="U54" s="6" t="s">
        <v>542</v>
      </c>
      <c r="V54" s="6" t="s">
        <v>829</v>
      </c>
      <c r="W54" s="18"/>
      <c r="X54" s="78"/>
      <c r="Y54" s="8"/>
      <c r="Z54" s="8"/>
      <c r="AA54" s="8"/>
      <c r="AB54" s="8"/>
      <c r="AC54" s="6" t="str">
        <f t="shared" si="2"/>
        <v/>
      </c>
      <c r="AD54" s="23" t="str">
        <f t="shared" si="3"/>
        <v/>
      </c>
      <c r="AE54" s="23"/>
      <c r="AF54" s="17" t="str">
        <f t="shared" si="4"/>
        <v/>
      </c>
      <c r="AG54" s="6"/>
      <c r="AH54" s="39"/>
      <c r="AI54" s="22" t="s">
        <v>558</v>
      </c>
      <c r="AJ54" s="174" t="s">
        <v>492</v>
      </c>
    </row>
    <row r="55" spans="1:36" ht="15.45" customHeight="1">
      <c r="A55" s="168">
        <v>55869</v>
      </c>
      <c r="B55" s="8" t="s">
        <v>320</v>
      </c>
      <c r="C55" s="5" t="s">
        <v>321</v>
      </c>
      <c r="D55" s="39" t="s">
        <v>830</v>
      </c>
      <c r="E55" s="6" t="s">
        <v>831</v>
      </c>
      <c r="F55" s="6" t="s">
        <v>832</v>
      </c>
      <c r="G55" s="6">
        <v>998794226</v>
      </c>
      <c r="H55" s="18">
        <v>45608</v>
      </c>
      <c r="I55" s="21">
        <v>0.63888888888888884</v>
      </c>
      <c r="J55" s="6" t="s">
        <v>373</v>
      </c>
      <c r="K55" s="15">
        <f t="shared" si="0"/>
        <v>1</v>
      </c>
      <c r="L55" s="6" t="s">
        <v>398</v>
      </c>
      <c r="M55" s="6" t="s">
        <v>6</v>
      </c>
      <c r="N55" s="6" t="b">
        <f t="shared" si="1"/>
        <v>0</v>
      </c>
      <c r="O55" s="6" t="s">
        <v>833</v>
      </c>
      <c r="P55" s="6">
        <v>100789757</v>
      </c>
      <c r="Q55" s="6" t="s">
        <v>6</v>
      </c>
      <c r="R55" s="6" t="s">
        <v>834</v>
      </c>
      <c r="S55" s="16">
        <f t="shared" si="5"/>
        <v>25000</v>
      </c>
      <c r="T55" s="6" t="s">
        <v>400</v>
      </c>
      <c r="U55" s="6" t="s">
        <v>822</v>
      </c>
      <c r="V55" s="6" t="s">
        <v>835</v>
      </c>
      <c r="W55" s="18">
        <v>45632</v>
      </c>
      <c r="X55" s="78">
        <v>0.87708333333333333</v>
      </c>
      <c r="Y55" s="8" t="s">
        <v>836</v>
      </c>
      <c r="Z55" s="8" t="s">
        <v>837</v>
      </c>
      <c r="AA55" s="8" t="s">
        <v>838</v>
      </c>
      <c r="AB55" s="8">
        <v>992521933</v>
      </c>
      <c r="AC55" s="6">
        <f t="shared" si="2"/>
        <v>25</v>
      </c>
      <c r="AD55" s="23">
        <f t="shared" si="3"/>
        <v>116000</v>
      </c>
      <c r="AE55" s="6" t="s">
        <v>6</v>
      </c>
      <c r="AF55" s="17" t="str">
        <f t="shared" si="4"/>
        <v>NO APLICA</v>
      </c>
      <c r="AG55" s="6" t="s">
        <v>400</v>
      </c>
      <c r="AH55" s="39"/>
      <c r="AI55" s="22" t="s">
        <v>558</v>
      </c>
      <c r="AJ55" s="174" t="s">
        <v>492</v>
      </c>
    </row>
    <row r="56" spans="1:36" ht="15.45" customHeight="1">
      <c r="A56" s="168">
        <v>55870</v>
      </c>
      <c r="B56" s="8" t="s">
        <v>320</v>
      </c>
      <c r="C56" s="5" t="s">
        <v>321</v>
      </c>
      <c r="D56" s="39" t="s">
        <v>720</v>
      </c>
      <c r="E56" s="6" t="s">
        <v>721</v>
      </c>
      <c r="F56" s="6" t="s">
        <v>722</v>
      </c>
      <c r="G56" s="6">
        <v>97177590</v>
      </c>
      <c r="H56" s="18">
        <v>45608</v>
      </c>
      <c r="I56" s="21">
        <v>0.64166666666666672</v>
      </c>
      <c r="J56" s="6" t="s">
        <v>373</v>
      </c>
      <c r="K56" s="15">
        <f t="shared" si="0"/>
        <v>1</v>
      </c>
      <c r="L56" s="6" t="s">
        <v>398</v>
      </c>
      <c r="M56" s="6" t="s">
        <v>6</v>
      </c>
      <c r="N56" s="6" t="b">
        <f t="shared" si="1"/>
        <v>0</v>
      </c>
      <c r="O56" s="6" t="s">
        <v>839</v>
      </c>
      <c r="P56" s="6">
        <v>100789761</v>
      </c>
      <c r="Q56" s="6" t="s">
        <v>6</v>
      </c>
      <c r="R56" s="6" t="s">
        <v>840</v>
      </c>
      <c r="S56" s="16">
        <f t="shared" si="5"/>
        <v>25000</v>
      </c>
      <c r="T56" s="6" t="s">
        <v>400</v>
      </c>
      <c r="U56" s="6" t="s">
        <v>822</v>
      </c>
      <c r="V56" s="6" t="s">
        <v>841</v>
      </c>
      <c r="W56" s="18">
        <v>45632</v>
      </c>
      <c r="X56" s="78">
        <v>0.875</v>
      </c>
      <c r="Y56" s="8" t="s">
        <v>842</v>
      </c>
      <c r="Z56" s="8" t="s">
        <v>843</v>
      </c>
      <c r="AA56" s="8" t="s">
        <v>844</v>
      </c>
      <c r="AB56" s="8">
        <v>966731770</v>
      </c>
      <c r="AC56" s="6">
        <f t="shared" si="2"/>
        <v>25</v>
      </c>
      <c r="AD56" s="23">
        <f t="shared" si="3"/>
        <v>116000</v>
      </c>
      <c r="AE56" s="6" t="s">
        <v>6</v>
      </c>
      <c r="AF56" s="17" t="str">
        <f t="shared" si="4"/>
        <v>NO APLICA</v>
      </c>
      <c r="AG56" s="6" t="s">
        <v>400</v>
      </c>
      <c r="AH56" s="39"/>
      <c r="AI56" s="22" t="s">
        <v>558</v>
      </c>
      <c r="AJ56" s="174" t="s">
        <v>492</v>
      </c>
    </row>
    <row r="57" spans="1:36" ht="15.45" customHeight="1">
      <c r="A57" s="168">
        <v>55871</v>
      </c>
      <c r="B57" s="8" t="s">
        <v>320</v>
      </c>
      <c r="C57" s="5" t="s">
        <v>321</v>
      </c>
      <c r="D57" s="46" t="s">
        <v>385</v>
      </c>
      <c r="E57" s="27" t="s">
        <v>699</v>
      </c>
      <c r="F57" s="29" t="s">
        <v>700</v>
      </c>
      <c r="G57" s="27">
        <v>947974081</v>
      </c>
      <c r="H57" s="18">
        <v>45608</v>
      </c>
      <c r="I57" s="21">
        <v>0.6430555555555556</v>
      </c>
      <c r="J57" s="6" t="s">
        <v>373</v>
      </c>
      <c r="K57" s="15">
        <f t="shared" si="0"/>
        <v>1</v>
      </c>
      <c r="L57" s="6" t="s">
        <v>398</v>
      </c>
      <c r="M57" s="6" t="s">
        <v>6</v>
      </c>
      <c r="N57" s="6" t="b">
        <f t="shared" si="1"/>
        <v>0</v>
      </c>
      <c r="O57" s="6" t="s">
        <v>845</v>
      </c>
      <c r="P57" s="6">
        <v>100789778</v>
      </c>
      <c r="Q57" s="6" t="s">
        <v>6</v>
      </c>
      <c r="R57" s="6" t="s">
        <v>846</v>
      </c>
      <c r="S57" s="16">
        <f t="shared" si="5"/>
        <v>25000</v>
      </c>
      <c r="T57" s="6" t="s">
        <v>400</v>
      </c>
      <c r="U57" s="6" t="s">
        <v>822</v>
      </c>
      <c r="V57" s="6" t="s">
        <v>847</v>
      </c>
      <c r="W57" s="18">
        <v>45632</v>
      </c>
      <c r="X57" s="78">
        <v>0.85347222222222219</v>
      </c>
      <c r="Y57" s="8" t="s">
        <v>848</v>
      </c>
      <c r="Z57" s="8" t="s">
        <v>849</v>
      </c>
      <c r="AA57" s="8" t="s">
        <v>850</v>
      </c>
      <c r="AB57" s="8">
        <v>990868797</v>
      </c>
      <c r="AC57" s="6">
        <f t="shared" si="2"/>
        <v>25</v>
      </c>
      <c r="AD57" s="23">
        <f t="shared" si="3"/>
        <v>116000</v>
      </c>
      <c r="AE57" s="6" t="s">
        <v>6</v>
      </c>
      <c r="AF57" s="17" t="str">
        <f t="shared" si="4"/>
        <v>NO APLICA</v>
      </c>
      <c r="AG57" s="6" t="s">
        <v>400</v>
      </c>
      <c r="AH57" s="39"/>
      <c r="AI57" s="22" t="s">
        <v>558</v>
      </c>
      <c r="AJ57" s="174" t="s">
        <v>492</v>
      </c>
    </row>
    <row r="58" spans="1:36" ht="15.45" customHeight="1">
      <c r="A58" s="168">
        <v>55872</v>
      </c>
      <c r="B58" s="8" t="s">
        <v>320</v>
      </c>
      <c r="C58" s="5" t="s">
        <v>321</v>
      </c>
      <c r="D58" s="39" t="s">
        <v>647</v>
      </c>
      <c r="E58" s="6" t="s">
        <v>648</v>
      </c>
      <c r="F58" s="6" t="s">
        <v>649</v>
      </c>
      <c r="G58" s="6">
        <v>968566439</v>
      </c>
      <c r="H58" s="18">
        <v>45608</v>
      </c>
      <c r="I58" s="21">
        <v>0.65208333333333335</v>
      </c>
      <c r="J58" s="6" t="s">
        <v>373</v>
      </c>
      <c r="K58" s="15">
        <f t="shared" si="0"/>
        <v>1</v>
      </c>
      <c r="L58" s="6" t="s">
        <v>398</v>
      </c>
      <c r="M58" s="6" t="s">
        <v>6</v>
      </c>
      <c r="N58" s="6" t="b">
        <f t="shared" si="1"/>
        <v>0</v>
      </c>
      <c r="O58" s="6" t="s">
        <v>851</v>
      </c>
      <c r="P58" s="6">
        <v>24778788</v>
      </c>
      <c r="Q58" s="6" t="s">
        <v>6</v>
      </c>
      <c r="R58" s="6" t="s">
        <v>852</v>
      </c>
      <c r="S58" s="16">
        <f t="shared" si="5"/>
        <v>25000</v>
      </c>
      <c r="T58" s="6" t="s">
        <v>400</v>
      </c>
      <c r="U58" s="6" t="s">
        <v>542</v>
      </c>
      <c r="V58" s="6" t="s">
        <v>853</v>
      </c>
      <c r="W58" s="18"/>
      <c r="X58" s="78"/>
      <c r="Y58" s="8"/>
      <c r="Z58" s="8"/>
      <c r="AA58" s="8"/>
      <c r="AB58" s="8"/>
      <c r="AC58" s="6" t="str">
        <f t="shared" si="2"/>
        <v/>
      </c>
      <c r="AD58" s="23" t="str">
        <f t="shared" si="3"/>
        <v/>
      </c>
      <c r="AE58" s="23"/>
      <c r="AF58" s="17" t="str">
        <f t="shared" si="4"/>
        <v/>
      </c>
      <c r="AG58" s="6"/>
      <c r="AH58" s="39"/>
      <c r="AI58" s="22" t="s">
        <v>558</v>
      </c>
      <c r="AJ58" s="174" t="s">
        <v>492</v>
      </c>
    </row>
    <row r="59" spans="1:36" ht="15.45" customHeight="1">
      <c r="A59" s="168">
        <v>55873</v>
      </c>
      <c r="B59" s="8" t="s">
        <v>320</v>
      </c>
      <c r="C59" s="5" t="s">
        <v>321</v>
      </c>
      <c r="D59" s="46" t="s">
        <v>559</v>
      </c>
      <c r="E59" s="6" t="s">
        <v>560</v>
      </c>
      <c r="F59" s="6" t="s">
        <v>561</v>
      </c>
      <c r="G59" s="6">
        <v>956055766</v>
      </c>
      <c r="H59" s="18">
        <v>45608</v>
      </c>
      <c r="I59" s="21">
        <v>15.41</v>
      </c>
      <c r="J59" s="6" t="s">
        <v>373</v>
      </c>
      <c r="K59" s="15">
        <f t="shared" si="0"/>
        <v>1</v>
      </c>
      <c r="L59" s="6" t="s">
        <v>398</v>
      </c>
      <c r="M59" s="6" t="s">
        <v>6</v>
      </c>
      <c r="N59" s="6" t="b">
        <f t="shared" si="1"/>
        <v>0</v>
      </c>
      <c r="O59" s="6" t="s">
        <v>854</v>
      </c>
      <c r="P59" s="6">
        <v>24778793</v>
      </c>
      <c r="Q59" s="6" t="s">
        <v>6</v>
      </c>
      <c r="R59" s="6" t="s">
        <v>855</v>
      </c>
      <c r="S59" s="16">
        <f t="shared" si="5"/>
        <v>25000</v>
      </c>
      <c r="T59" s="6" t="s">
        <v>400</v>
      </c>
      <c r="U59" s="6" t="s">
        <v>542</v>
      </c>
      <c r="V59" s="6" t="s">
        <v>856</v>
      </c>
      <c r="W59" s="18"/>
      <c r="X59" s="78"/>
      <c r="Y59" s="8"/>
      <c r="Z59" s="8"/>
      <c r="AA59" s="8"/>
      <c r="AB59" s="8"/>
      <c r="AC59" s="6" t="str">
        <f t="shared" si="2"/>
        <v/>
      </c>
      <c r="AD59" s="23" t="str">
        <f t="shared" si="3"/>
        <v/>
      </c>
      <c r="AE59" s="23"/>
      <c r="AF59" s="17" t="str">
        <f t="shared" si="4"/>
        <v/>
      </c>
      <c r="AG59" s="6"/>
      <c r="AH59" s="39"/>
      <c r="AI59" s="22" t="s">
        <v>558</v>
      </c>
      <c r="AJ59" s="174" t="s">
        <v>492</v>
      </c>
    </row>
    <row r="60" spans="1:36" ht="15.45" customHeight="1">
      <c r="A60" s="168">
        <v>55874</v>
      </c>
      <c r="B60" s="8" t="s">
        <v>320</v>
      </c>
      <c r="C60" s="5" t="s">
        <v>321</v>
      </c>
      <c r="D60" s="39" t="s">
        <v>548</v>
      </c>
      <c r="E60" s="6">
        <v>17669495</v>
      </c>
      <c r="F60" s="6" t="s">
        <v>549</v>
      </c>
      <c r="G60" s="6">
        <v>933260605</v>
      </c>
      <c r="H60" s="18">
        <v>45608</v>
      </c>
      <c r="I60" s="21">
        <v>0.65555555555555556</v>
      </c>
      <c r="J60" s="6" t="s">
        <v>373</v>
      </c>
      <c r="K60" s="15">
        <f t="shared" si="0"/>
        <v>1</v>
      </c>
      <c r="L60" s="6" t="s">
        <v>398</v>
      </c>
      <c r="M60" s="6" t="s">
        <v>6</v>
      </c>
      <c r="N60" s="6" t="b">
        <f t="shared" si="1"/>
        <v>0</v>
      </c>
      <c r="O60" s="6" t="s">
        <v>857</v>
      </c>
      <c r="P60" s="6">
        <v>24778800</v>
      </c>
      <c r="Q60" s="6" t="s">
        <v>6</v>
      </c>
      <c r="R60" s="6" t="s">
        <v>858</v>
      </c>
      <c r="S60" s="16">
        <f t="shared" si="5"/>
        <v>25000</v>
      </c>
      <c r="T60" s="6" t="s">
        <v>400</v>
      </c>
      <c r="U60" s="6" t="s">
        <v>542</v>
      </c>
      <c r="V60" s="6" t="s">
        <v>859</v>
      </c>
      <c r="W60" s="18"/>
      <c r="X60" s="78"/>
      <c r="Y60" s="8"/>
      <c r="Z60" s="8"/>
      <c r="AA60" s="8"/>
      <c r="AB60" s="8"/>
      <c r="AC60" s="6" t="str">
        <f t="shared" si="2"/>
        <v/>
      </c>
      <c r="AD60" s="23" t="str">
        <f t="shared" si="3"/>
        <v/>
      </c>
      <c r="AE60" s="23"/>
      <c r="AF60" s="17" t="str">
        <f t="shared" si="4"/>
        <v/>
      </c>
      <c r="AG60" s="6"/>
      <c r="AH60" s="39"/>
      <c r="AI60" s="22" t="s">
        <v>558</v>
      </c>
      <c r="AJ60" s="174" t="s">
        <v>492</v>
      </c>
    </row>
    <row r="61" spans="1:36" ht="15.45" customHeight="1">
      <c r="A61" s="168">
        <v>55875</v>
      </c>
      <c r="B61" s="8" t="s">
        <v>320</v>
      </c>
      <c r="C61" s="5" t="s">
        <v>321</v>
      </c>
      <c r="D61" s="39" t="s">
        <v>673</v>
      </c>
      <c r="E61" s="6" t="s">
        <v>674</v>
      </c>
      <c r="F61" s="6" t="s">
        <v>675</v>
      </c>
      <c r="G61" s="6">
        <v>992654499</v>
      </c>
      <c r="H61" s="18">
        <v>45608</v>
      </c>
      <c r="I61" s="21">
        <v>0.65694444444444444</v>
      </c>
      <c r="J61" s="6" t="s">
        <v>373</v>
      </c>
      <c r="K61" s="15">
        <f t="shared" si="0"/>
        <v>1</v>
      </c>
      <c r="L61" s="6" t="s">
        <v>398</v>
      </c>
      <c r="M61" s="6" t="s">
        <v>6</v>
      </c>
      <c r="N61" s="6" t="b">
        <f t="shared" si="1"/>
        <v>0</v>
      </c>
      <c r="O61" s="6" t="s">
        <v>860</v>
      </c>
      <c r="P61" s="6">
        <v>24778814</v>
      </c>
      <c r="Q61" s="6" t="s">
        <v>6</v>
      </c>
      <c r="R61" s="6" t="s">
        <v>861</v>
      </c>
      <c r="S61" s="16">
        <f t="shared" si="5"/>
        <v>25000</v>
      </c>
      <c r="T61" s="6" t="s">
        <v>400</v>
      </c>
      <c r="U61" s="6" t="s">
        <v>542</v>
      </c>
      <c r="V61" s="6" t="s">
        <v>862</v>
      </c>
      <c r="W61" s="18"/>
      <c r="X61" s="78"/>
      <c r="Y61" s="8"/>
      <c r="Z61" s="8"/>
      <c r="AA61" s="8"/>
      <c r="AB61" s="8"/>
      <c r="AC61" s="6" t="str">
        <f t="shared" si="2"/>
        <v/>
      </c>
      <c r="AD61" s="23" t="str">
        <f t="shared" si="3"/>
        <v/>
      </c>
      <c r="AE61" s="23"/>
      <c r="AF61" s="17" t="str">
        <f t="shared" si="4"/>
        <v/>
      </c>
      <c r="AG61" s="6"/>
      <c r="AH61" s="39"/>
      <c r="AI61" s="22" t="s">
        <v>558</v>
      </c>
      <c r="AJ61" s="174" t="s">
        <v>492</v>
      </c>
    </row>
    <row r="62" spans="1:36" ht="15.45" customHeight="1">
      <c r="A62" s="168">
        <v>55876</v>
      </c>
      <c r="B62" s="8" t="s">
        <v>320</v>
      </c>
      <c r="C62" s="5" t="s">
        <v>321</v>
      </c>
      <c r="D62" s="39" t="s">
        <v>568</v>
      </c>
      <c r="E62" s="6" t="s">
        <v>569</v>
      </c>
      <c r="F62" s="6" t="s">
        <v>570</v>
      </c>
      <c r="G62" s="6">
        <v>947401808</v>
      </c>
      <c r="H62" s="18">
        <v>45608</v>
      </c>
      <c r="I62" s="21">
        <v>0.65833333333333333</v>
      </c>
      <c r="J62" s="6" t="s">
        <v>373</v>
      </c>
      <c r="K62" s="15">
        <f t="shared" si="0"/>
        <v>1</v>
      </c>
      <c r="L62" s="6" t="s">
        <v>398</v>
      </c>
      <c r="M62" s="6" t="s">
        <v>6</v>
      </c>
      <c r="N62" s="6" t="b">
        <f t="shared" si="1"/>
        <v>0</v>
      </c>
      <c r="O62" s="6" t="s">
        <v>863</v>
      </c>
      <c r="P62" s="6">
        <v>24778803</v>
      </c>
      <c r="Q62" s="6" t="s">
        <v>6</v>
      </c>
      <c r="R62" s="6" t="s">
        <v>864</v>
      </c>
      <c r="S62" s="16">
        <f t="shared" si="5"/>
        <v>25000</v>
      </c>
      <c r="T62" s="6" t="s">
        <v>400</v>
      </c>
      <c r="U62" s="6" t="s">
        <v>542</v>
      </c>
      <c r="V62" s="6" t="s">
        <v>865</v>
      </c>
      <c r="W62" s="18"/>
      <c r="X62" s="78"/>
      <c r="Y62" s="8"/>
      <c r="Z62" s="8"/>
      <c r="AA62" s="8"/>
      <c r="AB62" s="8"/>
      <c r="AC62" s="6" t="str">
        <f t="shared" si="2"/>
        <v/>
      </c>
      <c r="AD62" s="23" t="str">
        <f t="shared" si="3"/>
        <v/>
      </c>
      <c r="AE62" s="23"/>
      <c r="AF62" s="17" t="str">
        <f t="shared" si="4"/>
        <v/>
      </c>
      <c r="AG62" s="6"/>
      <c r="AH62" s="39"/>
      <c r="AI62" s="22" t="s">
        <v>558</v>
      </c>
      <c r="AJ62" s="174" t="s">
        <v>492</v>
      </c>
    </row>
    <row r="63" spans="1:36" ht="15.45" customHeight="1">
      <c r="A63" s="168">
        <v>55877</v>
      </c>
      <c r="B63" s="8" t="s">
        <v>320</v>
      </c>
      <c r="C63" s="5" t="s">
        <v>321</v>
      </c>
      <c r="D63" s="39" t="s">
        <v>616</v>
      </c>
      <c r="E63" s="6" t="s">
        <v>617</v>
      </c>
      <c r="F63" s="6" t="s">
        <v>618</v>
      </c>
      <c r="G63" s="6">
        <v>951155582</v>
      </c>
      <c r="H63" s="18">
        <v>45608</v>
      </c>
      <c r="I63" s="21">
        <v>0.65972222222222221</v>
      </c>
      <c r="J63" s="6" t="s">
        <v>373</v>
      </c>
      <c r="K63" s="15">
        <f t="shared" si="0"/>
        <v>1</v>
      </c>
      <c r="L63" s="6" t="s">
        <v>398</v>
      </c>
      <c r="M63" s="6" t="s">
        <v>6</v>
      </c>
      <c r="N63" s="6" t="b">
        <f t="shared" si="1"/>
        <v>0</v>
      </c>
      <c r="O63" s="6" t="s">
        <v>866</v>
      </c>
      <c r="P63" s="6">
        <v>24778815</v>
      </c>
      <c r="Q63" s="6" t="s">
        <v>6</v>
      </c>
      <c r="R63" s="6" t="s">
        <v>867</v>
      </c>
      <c r="S63" s="16">
        <f t="shared" si="5"/>
        <v>25000</v>
      </c>
      <c r="T63" s="6" t="s">
        <v>400</v>
      </c>
      <c r="U63" s="6" t="s">
        <v>542</v>
      </c>
      <c r="V63" s="6" t="s">
        <v>868</v>
      </c>
      <c r="W63" s="18"/>
      <c r="X63" s="78"/>
      <c r="Y63" s="8"/>
      <c r="Z63" s="8"/>
      <c r="AA63" s="8"/>
      <c r="AB63" s="8"/>
      <c r="AC63" s="6" t="str">
        <f t="shared" si="2"/>
        <v/>
      </c>
      <c r="AD63" s="23" t="str">
        <f t="shared" si="3"/>
        <v/>
      </c>
      <c r="AE63" s="23"/>
      <c r="AF63" s="17" t="str">
        <f t="shared" si="4"/>
        <v/>
      </c>
      <c r="AG63" s="6"/>
      <c r="AH63" s="39"/>
      <c r="AI63" s="22" t="s">
        <v>558</v>
      </c>
      <c r="AJ63" s="174" t="s">
        <v>492</v>
      </c>
    </row>
    <row r="64" spans="1:36" ht="15.45" customHeight="1">
      <c r="A64" s="168">
        <v>55878</v>
      </c>
      <c r="B64" s="8" t="s">
        <v>320</v>
      </c>
      <c r="C64" s="5" t="s">
        <v>321</v>
      </c>
      <c r="D64" s="39" t="s">
        <v>635</v>
      </c>
      <c r="E64" s="6" t="s">
        <v>636</v>
      </c>
      <c r="F64" s="6" t="s">
        <v>637</v>
      </c>
      <c r="G64" s="6">
        <v>988364635</v>
      </c>
      <c r="H64" s="18">
        <v>45608</v>
      </c>
      <c r="I64" s="21">
        <v>0.66111111111111109</v>
      </c>
      <c r="J64" s="6" t="s">
        <v>373</v>
      </c>
      <c r="K64" s="15">
        <f t="shared" si="0"/>
        <v>1</v>
      </c>
      <c r="L64" s="6" t="s">
        <v>398</v>
      </c>
      <c r="M64" s="6" t="s">
        <v>6</v>
      </c>
      <c r="N64" s="6" t="b">
        <f t="shared" si="1"/>
        <v>0</v>
      </c>
      <c r="O64" s="6" t="s">
        <v>869</v>
      </c>
      <c r="P64" s="6">
        <v>24778827</v>
      </c>
      <c r="Q64" s="6" t="s">
        <v>6</v>
      </c>
      <c r="R64" s="6" t="s">
        <v>870</v>
      </c>
      <c r="S64" s="16">
        <f t="shared" si="5"/>
        <v>25000</v>
      </c>
      <c r="T64" s="6" t="s">
        <v>400</v>
      </c>
      <c r="U64" s="6" t="s">
        <v>542</v>
      </c>
      <c r="V64" s="6" t="s">
        <v>871</v>
      </c>
      <c r="W64" s="18"/>
      <c r="X64" s="78"/>
      <c r="Y64" s="8"/>
      <c r="Z64" s="8"/>
      <c r="AA64" s="8"/>
      <c r="AB64" s="8"/>
      <c r="AC64" s="6" t="str">
        <f t="shared" si="2"/>
        <v/>
      </c>
      <c r="AD64" s="23" t="str">
        <f t="shared" si="3"/>
        <v/>
      </c>
      <c r="AE64" s="23"/>
      <c r="AF64" s="17" t="str">
        <f t="shared" si="4"/>
        <v/>
      </c>
      <c r="AG64" s="6"/>
      <c r="AH64" s="39"/>
      <c r="AI64" s="22" t="s">
        <v>558</v>
      </c>
      <c r="AJ64" s="174" t="s">
        <v>492</v>
      </c>
    </row>
    <row r="65" spans="1:36" ht="15.45" customHeight="1">
      <c r="A65" s="168">
        <v>55879</v>
      </c>
      <c r="B65" s="8" t="s">
        <v>320</v>
      </c>
      <c r="C65" s="5" t="s">
        <v>321</v>
      </c>
      <c r="D65" s="39" t="s">
        <v>641</v>
      </c>
      <c r="E65" s="6" t="s">
        <v>642</v>
      </c>
      <c r="F65" s="6" t="s">
        <v>643</v>
      </c>
      <c r="G65" s="6">
        <v>974979000</v>
      </c>
      <c r="H65" s="18">
        <v>45608</v>
      </c>
      <c r="I65" s="21">
        <v>0.66319444444444442</v>
      </c>
      <c r="J65" s="6" t="s">
        <v>373</v>
      </c>
      <c r="K65" s="15">
        <f t="shared" si="0"/>
        <v>1</v>
      </c>
      <c r="L65" s="6" t="s">
        <v>398</v>
      </c>
      <c r="M65" s="6" t="s">
        <v>6</v>
      </c>
      <c r="N65" s="6" t="b">
        <f t="shared" si="1"/>
        <v>0</v>
      </c>
      <c r="O65" s="6" t="s">
        <v>872</v>
      </c>
      <c r="P65" s="6">
        <v>100769808</v>
      </c>
      <c r="Q65" s="6" t="s">
        <v>6</v>
      </c>
      <c r="R65" s="6" t="s">
        <v>873</v>
      </c>
      <c r="S65" s="16">
        <f t="shared" si="5"/>
        <v>25000</v>
      </c>
      <c r="T65" s="6" t="s">
        <v>400</v>
      </c>
      <c r="U65" s="6" t="s">
        <v>822</v>
      </c>
      <c r="V65" s="6" t="s">
        <v>874</v>
      </c>
      <c r="W65" s="18">
        <v>45632</v>
      </c>
      <c r="X65" s="78">
        <v>0.84305555555555556</v>
      </c>
      <c r="Y65" s="8" t="s">
        <v>875</v>
      </c>
      <c r="Z65" s="8" t="s">
        <v>876</v>
      </c>
      <c r="AA65" s="8" t="s">
        <v>877</v>
      </c>
      <c r="AB65" s="8">
        <v>994290671</v>
      </c>
      <c r="AC65" s="6">
        <f t="shared" si="2"/>
        <v>25</v>
      </c>
      <c r="AD65" s="23">
        <f t="shared" si="3"/>
        <v>116000</v>
      </c>
      <c r="AE65" s="6" t="s">
        <v>6</v>
      </c>
      <c r="AF65" s="17" t="str">
        <f t="shared" si="4"/>
        <v>NO APLICA</v>
      </c>
      <c r="AG65" s="6" t="s">
        <v>400</v>
      </c>
      <c r="AH65" s="39"/>
      <c r="AI65" s="22" t="s">
        <v>558</v>
      </c>
      <c r="AJ65" s="174" t="s">
        <v>492</v>
      </c>
    </row>
    <row r="66" spans="1:36" ht="15.45" customHeight="1">
      <c r="A66" s="168">
        <v>55881</v>
      </c>
      <c r="B66" s="8" t="s">
        <v>320</v>
      </c>
      <c r="C66" s="5" t="s">
        <v>321</v>
      </c>
      <c r="D66" s="39" t="s">
        <v>878</v>
      </c>
      <c r="E66" s="6" t="s">
        <v>738</v>
      </c>
      <c r="F66" s="6" t="s">
        <v>879</v>
      </c>
      <c r="G66" s="6">
        <v>976320519</v>
      </c>
      <c r="H66" s="18">
        <v>45608</v>
      </c>
      <c r="I66" s="21">
        <v>0.7</v>
      </c>
      <c r="J66" s="6" t="s">
        <v>373</v>
      </c>
      <c r="K66" s="15">
        <f t="shared" ref="K66:K129" si="6">IF(J66&lt;&gt;"",1,"")</f>
        <v>1</v>
      </c>
      <c r="L66" s="6" t="s">
        <v>398</v>
      </c>
      <c r="M66" s="6" t="s">
        <v>6</v>
      </c>
      <c r="N66" s="6" t="b">
        <f t="shared" ref="N66:N129" si="7">COUNTIF($O$1:$O$1172,O66)&gt;1</f>
        <v>0</v>
      </c>
      <c r="O66" s="6" t="s">
        <v>880</v>
      </c>
      <c r="P66" s="6">
        <v>100789840</v>
      </c>
      <c r="Q66" s="6" t="s">
        <v>6</v>
      </c>
      <c r="R66" s="6" t="s">
        <v>881</v>
      </c>
      <c r="S66" s="16">
        <f t="shared" si="5"/>
        <v>25000</v>
      </c>
      <c r="T66" s="6" t="s">
        <v>400</v>
      </c>
      <c r="U66" s="6" t="s">
        <v>803</v>
      </c>
      <c r="V66" s="6" t="s">
        <v>882</v>
      </c>
      <c r="W66" s="18">
        <v>45632</v>
      </c>
      <c r="X66" s="78">
        <v>0.81944444444444442</v>
      </c>
      <c r="Y66" s="8" t="s">
        <v>883</v>
      </c>
      <c r="Z66" s="8" t="s">
        <v>884</v>
      </c>
      <c r="AA66" s="8" t="s">
        <v>885</v>
      </c>
      <c r="AB66" s="8">
        <v>952321365</v>
      </c>
      <c r="AC66" s="6">
        <f t="shared" ref="AC66:AC129" si="8">IF(AND(W66&lt;&gt;"",H66&lt;&gt;"",ISNUMBER(W66-H66)),W66-H66+1,"")</f>
        <v>25</v>
      </c>
      <c r="AD66" s="23">
        <f t="shared" ref="AD66:AD129" si="9">IF(AC66&lt;=0, "ERROR EN DÍA DE SALIDA",
    IF(AC66="", "",
        IF(OR(J66="1X40 RF VACIO", J66="1X40 DRY VACIO"),
            IF(L66="CUSTODIA",
                IF(AC66&lt;=5, 25000,
                    IF(AC66&gt;5, IF(AC66&lt;=8, 25000 + 2000*(AC66 - 5), 31000 + 5000*(AC66-8)), "")
                ),
                IF(OR(L66="TRASPASO",L66="MOVIMIENTO"), 18000, "")
            ),
            IF(OR(J66="1X20 RF VACIO", J66="1X20 DRY VACIO", J66="ISOTANK"),
                IF(L66="CUSTODIA",
                    IF(AC66&lt;=5, 18000,
                        IF(AC66&gt;5, IF(AC66&lt;=8, 18000 + 2000*(AC66 - 5), 24000 + 5000*(AC66-8)), "")
                    ),
                    IF(OR(L66="TRASPASO",L66="MOVIMIENTO"), 15000, "Error en tipo de acción")
                ),
                IF(AND(OR(J66="PALLET", J66="CAJON"), L66="CUSTODIA", AC66&lt;=5),
                    IF(M66="SI (XL)", 7000*K66,
                        IF(M66="SI (XXL)", 9000*K66, 5000*K66)
                    ),
                    IF(AND(OR(J66="PALLET", J66="CAJON"), L66="CUSTODIA", AC66&gt;5),
                        IF(M66="SI (XL)", (7000 + 1000*(AC66 - 5))*K66,
                            IF(M66="SI (XXL)", (9000 + 1000*(AC66 - 5))*K66, (5000 + 1000*(AC66 - 5))*K66)
                        ),
                        IF(AND(OR(J66="PALLET", J66="CAJON"),OR(L66="TRASPASO",L66="MOVIMIENTO")),
                            IF(M66="SI (XL)", 5000*K66,
                                IF(M66="SI (XXL)", 7000*K66, 3500*K66)
                            ),
                            ""
                        )
                    )
                )
            )
        )
    )
)</f>
        <v>116000</v>
      </c>
      <c r="AE66" s="6" t="s">
        <v>6</v>
      </c>
      <c r="AF66" s="17" t="str">
        <f t="shared" ref="AF66:AF93" si="10">IFERROR(IF(AD66="","",IF(AE66="NO","NO APLICA",IF(AE66="SI",AD66*1.19,""))), "")</f>
        <v>NO APLICA</v>
      </c>
      <c r="AG66" s="6" t="s">
        <v>400</v>
      </c>
      <c r="AH66" s="39"/>
      <c r="AI66" s="22" t="s">
        <v>558</v>
      </c>
      <c r="AJ66" s="174" t="s">
        <v>492</v>
      </c>
    </row>
    <row r="67" spans="1:36" ht="15.45" customHeight="1">
      <c r="A67" s="168">
        <v>55882</v>
      </c>
      <c r="B67" s="8" t="s">
        <v>320</v>
      </c>
      <c r="C67" s="5" t="s">
        <v>321</v>
      </c>
      <c r="D67" s="39" t="s">
        <v>886</v>
      </c>
      <c r="E67" s="6" t="s">
        <v>747</v>
      </c>
      <c r="F67" s="6" t="s">
        <v>748</v>
      </c>
      <c r="G67" s="6">
        <v>993623791</v>
      </c>
      <c r="H67" s="18">
        <v>45608</v>
      </c>
      <c r="I67" s="21">
        <v>0.70347222222222228</v>
      </c>
      <c r="J67" s="6" t="s">
        <v>373</v>
      </c>
      <c r="K67" s="15">
        <f t="shared" si="6"/>
        <v>1</v>
      </c>
      <c r="L67" s="6" t="s">
        <v>398</v>
      </c>
      <c r="M67" s="6" t="s">
        <v>6</v>
      </c>
      <c r="N67" s="6" t="b">
        <f t="shared" si="7"/>
        <v>0</v>
      </c>
      <c r="O67" s="6" t="s">
        <v>887</v>
      </c>
      <c r="P67" s="6">
        <v>100789853</v>
      </c>
      <c r="Q67" s="6" t="s">
        <v>6</v>
      </c>
      <c r="R67" s="6" t="s">
        <v>888</v>
      </c>
      <c r="S67" s="16">
        <f t="shared" si="5"/>
        <v>25000</v>
      </c>
      <c r="T67" s="6" t="s">
        <v>400</v>
      </c>
      <c r="U67" s="6" t="s">
        <v>803</v>
      </c>
      <c r="V67" s="6" t="s">
        <v>889</v>
      </c>
      <c r="W67" s="18">
        <v>45632</v>
      </c>
      <c r="X67" s="78">
        <v>0.8041666666666667</v>
      </c>
      <c r="Y67" s="8" t="s">
        <v>890</v>
      </c>
      <c r="Z67" s="8" t="s">
        <v>891</v>
      </c>
      <c r="AA67" s="8" t="s">
        <v>892</v>
      </c>
      <c r="AB67" s="8">
        <v>961732468</v>
      </c>
      <c r="AC67" s="6">
        <f t="shared" si="8"/>
        <v>25</v>
      </c>
      <c r="AD67" s="23">
        <f t="shared" si="9"/>
        <v>116000</v>
      </c>
      <c r="AE67" s="6" t="s">
        <v>6</v>
      </c>
      <c r="AF67" s="17" t="str">
        <f t="shared" si="10"/>
        <v>NO APLICA</v>
      </c>
      <c r="AG67" s="6" t="s">
        <v>400</v>
      </c>
      <c r="AH67" s="39"/>
      <c r="AI67" s="22" t="s">
        <v>558</v>
      </c>
      <c r="AJ67" s="174" t="s">
        <v>492</v>
      </c>
    </row>
    <row r="68" spans="1:36" ht="15.45" customHeight="1">
      <c r="A68" s="168">
        <v>55883</v>
      </c>
      <c r="B68" s="8" t="s">
        <v>320</v>
      </c>
      <c r="C68" s="5" t="s">
        <v>321</v>
      </c>
      <c r="D68" s="39" t="s">
        <v>578</v>
      </c>
      <c r="E68" s="6" t="s">
        <v>579</v>
      </c>
      <c r="F68" s="6" t="s">
        <v>580</v>
      </c>
      <c r="G68" s="6">
        <v>992200094</v>
      </c>
      <c r="H68" s="18">
        <v>45608</v>
      </c>
      <c r="I68" s="21">
        <v>0.70486111111111116</v>
      </c>
      <c r="J68" s="6" t="s">
        <v>373</v>
      </c>
      <c r="K68" s="15">
        <f t="shared" si="6"/>
        <v>1</v>
      </c>
      <c r="L68" s="6" t="s">
        <v>398</v>
      </c>
      <c r="M68" s="6" t="s">
        <v>6</v>
      </c>
      <c r="N68" s="6" t="b">
        <f t="shared" si="7"/>
        <v>0</v>
      </c>
      <c r="O68" s="6" t="s">
        <v>893</v>
      </c>
      <c r="P68" s="6">
        <v>10789862</v>
      </c>
      <c r="Q68" s="6" t="s">
        <v>6</v>
      </c>
      <c r="R68" s="6" t="s">
        <v>894</v>
      </c>
      <c r="S68" s="16">
        <f t="shared" si="5"/>
        <v>25000</v>
      </c>
      <c r="T68" s="6" t="s">
        <v>400</v>
      </c>
      <c r="U68" s="6" t="s">
        <v>803</v>
      </c>
      <c r="V68" s="6" t="s">
        <v>895</v>
      </c>
      <c r="W68" s="18">
        <v>45632</v>
      </c>
      <c r="X68" s="78">
        <v>0.8</v>
      </c>
      <c r="Y68" s="8" t="s">
        <v>896</v>
      </c>
      <c r="Z68" s="8" t="s">
        <v>897</v>
      </c>
      <c r="AA68" s="8" t="s">
        <v>898</v>
      </c>
      <c r="AB68" s="8">
        <v>941839151</v>
      </c>
      <c r="AC68" s="6">
        <f t="shared" si="8"/>
        <v>25</v>
      </c>
      <c r="AD68" s="23">
        <f t="shared" si="9"/>
        <v>116000</v>
      </c>
      <c r="AE68" s="6" t="s">
        <v>6</v>
      </c>
      <c r="AF68" s="17" t="str">
        <f t="shared" si="10"/>
        <v>NO APLICA</v>
      </c>
      <c r="AG68" s="6" t="s">
        <v>400</v>
      </c>
      <c r="AH68" s="39"/>
      <c r="AI68" s="22" t="s">
        <v>558</v>
      </c>
      <c r="AJ68" s="174" t="s">
        <v>492</v>
      </c>
    </row>
    <row r="69" spans="1:36" ht="15.45" customHeight="1">
      <c r="A69" s="168">
        <v>55884</v>
      </c>
      <c r="B69" s="8" t="s">
        <v>320</v>
      </c>
      <c r="C69" s="5" t="s">
        <v>321</v>
      </c>
      <c r="D69" s="39" t="s">
        <v>667</v>
      </c>
      <c r="E69" s="6" t="s">
        <v>668</v>
      </c>
      <c r="F69" s="6" t="s">
        <v>669</v>
      </c>
      <c r="G69" s="6">
        <v>974317393</v>
      </c>
      <c r="H69" s="18">
        <v>45608</v>
      </c>
      <c r="I69" s="21">
        <v>0.70625000000000004</v>
      </c>
      <c r="J69" s="6" t="s">
        <v>373</v>
      </c>
      <c r="K69" s="15">
        <f t="shared" si="6"/>
        <v>1</v>
      </c>
      <c r="L69" s="6" t="s">
        <v>398</v>
      </c>
      <c r="M69" s="6" t="s">
        <v>6</v>
      </c>
      <c r="N69" s="6" t="b">
        <f t="shared" si="7"/>
        <v>0</v>
      </c>
      <c r="O69" s="6" t="s">
        <v>899</v>
      </c>
      <c r="P69" s="6">
        <v>100789867</v>
      </c>
      <c r="Q69" s="6" t="s">
        <v>6</v>
      </c>
      <c r="R69" s="6" t="s">
        <v>900</v>
      </c>
      <c r="S69" s="16">
        <f t="shared" si="5"/>
        <v>25000</v>
      </c>
      <c r="T69" s="6" t="s">
        <v>400</v>
      </c>
      <c r="U69" s="6" t="s">
        <v>803</v>
      </c>
      <c r="V69" s="6" t="s">
        <v>901</v>
      </c>
      <c r="W69" s="18">
        <v>45632</v>
      </c>
      <c r="X69" s="78">
        <v>0.79583333333333328</v>
      </c>
      <c r="Y69" s="8" t="s">
        <v>902</v>
      </c>
      <c r="Z69" s="8" t="s">
        <v>903</v>
      </c>
      <c r="AA69" s="8" t="s">
        <v>904</v>
      </c>
      <c r="AB69" s="8">
        <v>988337790</v>
      </c>
      <c r="AC69" s="6">
        <f t="shared" si="8"/>
        <v>25</v>
      </c>
      <c r="AD69" s="23">
        <f t="shared" si="9"/>
        <v>116000</v>
      </c>
      <c r="AE69" s="6" t="s">
        <v>6</v>
      </c>
      <c r="AF69" s="17" t="str">
        <f t="shared" si="10"/>
        <v>NO APLICA</v>
      </c>
      <c r="AG69" s="6" t="s">
        <v>400</v>
      </c>
      <c r="AH69" s="39"/>
      <c r="AI69" s="22" t="s">
        <v>558</v>
      </c>
      <c r="AJ69" s="174" t="s">
        <v>492</v>
      </c>
    </row>
    <row r="70" spans="1:36" ht="15.45" customHeight="1">
      <c r="A70" s="168">
        <v>55885</v>
      </c>
      <c r="B70" s="8" t="s">
        <v>320</v>
      </c>
      <c r="C70" s="5" t="s">
        <v>321</v>
      </c>
      <c r="D70" s="39" t="s">
        <v>629</v>
      </c>
      <c r="E70" s="6" t="s">
        <v>630</v>
      </c>
      <c r="F70" s="6" t="s">
        <v>631</v>
      </c>
      <c r="G70" s="6">
        <v>976530950</v>
      </c>
      <c r="H70" s="18">
        <v>45608</v>
      </c>
      <c r="I70" s="21">
        <v>0.70833333333333337</v>
      </c>
      <c r="J70" s="6" t="s">
        <v>373</v>
      </c>
      <c r="K70" s="15">
        <f t="shared" si="6"/>
        <v>1</v>
      </c>
      <c r="L70" s="6" t="s">
        <v>398</v>
      </c>
      <c r="M70" s="6" t="s">
        <v>6</v>
      </c>
      <c r="N70" s="6" t="b">
        <f t="shared" si="7"/>
        <v>0</v>
      </c>
      <c r="O70" s="6" t="s">
        <v>905</v>
      </c>
      <c r="P70" s="6">
        <v>100789878</v>
      </c>
      <c r="Q70" s="6" t="s">
        <v>6</v>
      </c>
      <c r="R70" s="6" t="s">
        <v>906</v>
      </c>
      <c r="S70" s="16">
        <f t="shared" si="5"/>
        <v>25000</v>
      </c>
      <c r="T70" s="6" t="s">
        <v>400</v>
      </c>
      <c r="U70" s="6" t="s">
        <v>803</v>
      </c>
      <c r="V70" s="6" t="s">
        <v>907</v>
      </c>
      <c r="W70" s="18">
        <v>45632</v>
      </c>
      <c r="X70" s="78">
        <v>0.7944444444444444</v>
      </c>
      <c r="Y70" s="8" t="s">
        <v>908</v>
      </c>
      <c r="Z70" s="8" t="s">
        <v>909</v>
      </c>
      <c r="AA70" s="8" t="s">
        <v>910</v>
      </c>
      <c r="AB70" s="8">
        <v>994040024</v>
      </c>
      <c r="AC70" s="6">
        <f t="shared" si="8"/>
        <v>25</v>
      </c>
      <c r="AD70" s="23">
        <f t="shared" si="9"/>
        <v>116000</v>
      </c>
      <c r="AE70" s="6" t="s">
        <v>6</v>
      </c>
      <c r="AF70" s="17" t="str">
        <f t="shared" si="10"/>
        <v>NO APLICA</v>
      </c>
      <c r="AG70" s="6" t="s">
        <v>400</v>
      </c>
      <c r="AH70" s="39"/>
      <c r="AI70" s="22" t="s">
        <v>558</v>
      </c>
      <c r="AJ70" s="174" t="s">
        <v>492</v>
      </c>
    </row>
    <row r="71" spans="1:36" ht="15.45" customHeight="1">
      <c r="A71" s="168">
        <v>55886</v>
      </c>
      <c r="B71" s="8" t="s">
        <v>320</v>
      </c>
      <c r="C71" s="5" t="s">
        <v>321</v>
      </c>
      <c r="D71" s="8" t="s">
        <v>682</v>
      </c>
      <c r="E71" s="5" t="s">
        <v>683</v>
      </c>
      <c r="F71" s="5" t="s">
        <v>684</v>
      </c>
      <c r="G71" s="5">
        <v>987204298</v>
      </c>
      <c r="H71" s="18">
        <v>45608</v>
      </c>
      <c r="I71" s="21">
        <v>0.71111111111111114</v>
      </c>
      <c r="J71" s="6" t="s">
        <v>373</v>
      </c>
      <c r="K71" s="15">
        <f t="shared" si="6"/>
        <v>1</v>
      </c>
      <c r="L71" s="6" t="s">
        <v>398</v>
      </c>
      <c r="M71" s="6" t="s">
        <v>6</v>
      </c>
      <c r="N71" s="6" t="b">
        <f t="shared" si="7"/>
        <v>0</v>
      </c>
      <c r="O71" s="6" t="s">
        <v>911</v>
      </c>
      <c r="P71" s="6">
        <v>100789888</v>
      </c>
      <c r="Q71" s="6" t="s">
        <v>6</v>
      </c>
      <c r="R71" s="6" t="s">
        <v>912</v>
      </c>
      <c r="S71" s="16">
        <f t="shared" ref="S71:S134" si="11">IF(OR(H71&lt;=0, H71=""), "",
    IF(OR(J71="1X40 RF VACIO", J71="1X40 DRY VACIO"),
        IF(L71="CUSTODIA", 25000,
            IF(OR(L71="TRASPASO", L71="MOVIMIENTO"), 18000, "")
        ),
        IF(OR(J71="1X20 RF VACIO", J71="1X20 DRY VACIO", J71="ISOTANK"),
            IF(L71="CUSTODIA", 18000,
                IF(OR(L71="TRASPASO", L71="MOVIMIENTO"), 15000, "Error en tipo de acción")
            ),
            IF(AND(OR(J71="PALLET", J71="CAJON"), L71="CUSTODIA"),
                IF(M71="SI (XL)", 7000*K71,
                    IF(M71="SI (XXL)", 9000*K71,
                        IF(M71="SI (OTRO)", "", 5000*K71)
                    )
                ),
                IF(AND(OR(J71="PALLET", J71="CAJON"),OR(L71="TRASPASO", L71="MOVIMIENTO")),
                    IF(M71="SI (XL)", 5000*K71,
                        IF(M71="SI (XXL)", 7000*K71,
                            IF(M71="SI (OTRO)", "", 3500*K71)
                        )
                    ),
                    ""
                )
            )
        )
    )
)</f>
        <v>25000</v>
      </c>
      <c r="T71" s="6" t="s">
        <v>400</v>
      </c>
      <c r="U71" s="6" t="s">
        <v>803</v>
      </c>
      <c r="V71" s="6" t="s">
        <v>913</v>
      </c>
      <c r="W71" s="18">
        <v>45632</v>
      </c>
      <c r="X71" s="78">
        <v>0.78472222222222221</v>
      </c>
      <c r="Y71" s="8" t="s">
        <v>914</v>
      </c>
      <c r="Z71" s="8" t="s">
        <v>915</v>
      </c>
      <c r="AA71" s="8" t="s">
        <v>916</v>
      </c>
      <c r="AB71" s="8">
        <v>982662971</v>
      </c>
      <c r="AC71" s="6">
        <f t="shared" si="8"/>
        <v>25</v>
      </c>
      <c r="AD71" s="23">
        <f t="shared" si="9"/>
        <v>116000</v>
      </c>
      <c r="AE71" s="6" t="s">
        <v>6</v>
      </c>
      <c r="AF71" s="17" t="str">
        <f t="shared" si="10"/>
        <v>NO APLICA</v>
      </c>
      <c r="AG71" s="6" t="s">
        <v>400</v>
      </c>
      <c r="AH71" s="39"/>
      <c r="AI71" s="22" t="s">
        <v>558</v>
      </c>
      <c r="AJ71" s="174" t="s">
        <v>492</v>
      </c>
    </row>
    <row r="72" spans="1:36" s="213" customFormat="1" ht="15.45" customHeight="1">
      <c r="A72" s="168">
        <v>55887</v>
      </c>
      <c r="B72" s="8" t="s">
        <v>320</v>
      </c>
      <c r="C72" s="5" t="s">
        <v>321</v>
      </c>
      <c r="D72" s="39" t="s">
        <v>693</v>
      </c>
      <c r="E72" s="6" t="s">
        <v>694</v>
      </c>
      <c r="F72" s="6" t="s">
        <v>695</v>
      </c>
      <c r="G72" s="6">
        <v>930540516</v>
      </c>
      <c r="H72" s="18">
        <v>45608</v>
      </c>
      <c r="I72" s="21">
        <v>0.71250000000000002</v>
      </c>
      <c r="J72" s="6" t="s">
        <v>373</v>
      </c>
      <c r="K72" s="15">
        <f t="shared" si="6"/>
        <v>1</v>
      </c>
      <c r="L72" s="6" t="s">
        <v>398</v>
      </c>
      <c r="M72" s="6" t="s">
        <v>6</v>
      </c>
      <c r="N72" s="6" t="b">
        <f t="shared" si="7"/>
        <v>0</v>
      </c>
      <c r="O72" s="6" t="s">
        <v>917</v>
      </c>
      <c r="P72" s="6">
        <v>1007898882</v>
      </c>
      <c r="Q72" s="6" t="s">
        <v>6</v>
      </c>
      <c r="R72" s="6" t="s">
        <v>918</v>
      </c>
      <c r="S72" s="16">
        <f t="shared" si="11"/>
        <v>25000</v>
      </c>
      <c r="T72" s="6" t="s">
        <v>400</v>
      </c>
      <c r="U72" s="6" t="s">
        <v>803</v>
      </c>
      <c r="V72" s="6" t="s">
        <v>919</v>
      </c>
      <c r="W72" s="18">
        <v>45632</v>
      </c>
      <c r="X72" s="78">
        <v>0.73263888888888884</v>
      </c>
      <c r="Y72" s="8" t="s">
        <v>920</v>
      </c>
      <c r="Z72" s="8" t="s">
        <v>921</v>
      </c>
      <c r="AA72" s="8" t="s">
        <v>922</v>
      </c>
      <c r="AB72" s="8">
        <v>964999761</v>
      </c>
      <c r="AC72" s="6">
        <f t="shared" si="8"/>
        <v>25</v>
      </c>
      <c r="AD72" s="23">
        <f t="shared" si="9"/>
        <v>116000</v>
      </c>
      <c r="AE72" s="6" t="s">
        <v>6</v>
      </c>
      <c r="AF72" s="17" t="str">
        <f t="shared" si="10"/>
        <v>NO APLICA</v>
      </c>
      <c r="AG72" s="6" t="s">
        <v>400</v>
      </c>
      <c r="AH72" s="39"/>
      <c r="AI72" s="22" t="s">
        <v>558</v>
      </c>
      <c r="AJ72" s="174" t="s">
        <v>492</v>
      </c>
    </row>
    <row r="73" spans="1:36" ht="15.45" customHeight="1">
      <c r="A73" s="168">
        <v>55889</v>
      </c>
      <c r="B73" s="8" t="s">
        <v>320</v>
      </c>
      <c r="C73" s="5" t="s">
        <v>321</v>
      </c>
      <c r="D73" s="39" t="s">
        <v>714</v>
      </c>
      <c r="E73" s="6" t="s">
        <v>715</v>
      </c>
      <c r="F73" s="6" t="s">
        <v>716</v>
      </c>
      <c r="G73" s="6">
        <v>995307942</v>
      </c>
      <c r="H73" s="18">
        <v>45608</v>
      </c>
      <c r="I73" s="21">
        <v>0.71736111111111112</v>
      </c>
      <c r="J73" s="6" t="s">
        <v>373</v>
      </c>
      <c r="K73" s="15">
        <f t="shared" si="6"/>
        <v>1</v>
      </c>
      <c r="L73" s="6" t="s">
        <v>398</v>
      </c>
      <c r="M73" s="6" t="s">
        <v>6</v>
      </c>
      <c r="N73" s="6" t="b">
        <f t="shared" si="7"/>
        <v>0</v>
      </c>
      <c r="O73" s="6" t="s">
        <v>923</v>
      </c>
      <c r="P73" s="6">
        <v>100789901</v>
      </c>
      <c r="Q73" s="6" t="s">
        <v>6</v>
      </c>
      <c r="R73" s="6" t="s">
        <v>924</v>
      </c>
      <c r="S73" s="16">
        <f t="shared" si="11"/>
        <v>25000</v>
      </c>
      <c r="T73" s="6" t="s">
        <v>400</v>
      </c>
      <c r="U73" s="6" t="s">
        <v>803</v>
      </c>
      <c r="V73" s="6" t="s">
        <v>925</v>
      </c>
      <c r="W73" s="18">
        <v>45632</v>
      </c>
      <c r="X73" s="78">
        <v>0.72499999999999998</v>
      </c>
      <c r="Y73" s="8" t="s">
        <v>926</v>
      </c>
      <c r="Z73" s="8" t="s">
        <v>927</v>
      </c>
      <c r="AA73" s="8" t="s">
        <v>928</v>
      </c>
      <c r="AB73" s="8">
        <v>951980738</v>
      </c>
      <c r="AC73" s="15">
        <f t="shared" si="8"/>
        <v>25</v>
      </c>
      <c r="AD73" s="23">
        <f t="shared" si="9"/>
        <v>116000</v>
      </c>
      <c r="AE73" s="16" t="s">
        <v>6</v>
      </c>
      <c r="AF73" s="17" t="str">
        <f t="shared" si="10"/>
        <v>NO APLICA</v>
      </c>
      <c r="AG73" s="6" t="s">
        <v>400</v>
      </c>
      <c r="AH73" s="39"/>
      <c r="AI73" s="22" t="s">
        <v>558</v>
      </c>
      <c r="AJ73" s="174" t="s">
        <v>492</v>
      </c>
    </row>
    <row r="74" spans="1:36" ht="15.45" customHeight="1">
      <c r="A74" s="168">
        <v>55890</v>
      </c>
      <c r="B74" s="8" t="s">
        <v>320</v>
      </c>
      <c r="C74" s="4" t="s">
        <v>340</v>
      </c>
      <c r="D74" s="39" t="s">
        <v>653</v>
      </c>
      <c r="E74" s="6" t="s">
        <v>654</v>
      </c>
      <c r="F74" s="6" t="s">
        <v>655</v>
      </c>
      <c r="G74" s="6">
        <v>956193777</v>
      </c>
      <c r="H74" s="18">
        <v>45608</v>
      </c>
      <c r="I74" s="21">
        <v>0.71944444444444444</v>
      </c>
      <c r="J74" s="6" t="s">
        <v>373</v>
      </c>
      <c r="K74" s="15">
        <f t="shared" si="6"/>
        <v>1</v>
      </c>
      <c r="L74" s="6" t="s">
        <v>398</v>
      </c>
      <c r="M74" s="6" t="s">
        <v>6</v>
      </c>
      <c r="N74" s="6" t="b">
        <f t="shared" si="7"/>
        <v>0</v>
      </c>
      <c r="O74" s="6" t="s">
        <v>929</v>
      </c>
      <c r="P74" s="6">
        <v>100789908</v>
      </c>
      <c r="Q74" s="6" t="s">
        <v>6</v>
      </c>
      <c r="R74" s="6" t="s">
        <v>930</v>
      </c>
      <c r="S74" s="16">
        <f t="shared" si="11"/>
        <v>25000</v>
      </c>
      <c r="T74" s="6" t="s">
        <v>400</v>
      </c>
      <c r="U74" s="6" t="s">
        <v>759</v>
      </c>
      <c r="V74" s="6" t="s">
        <v>931</v>
      </c>
      <c r="W74" s="18">
        <v>45643</v>
      </c>
      <c r="X74" s="78">
        <v>0.87013888888888891</v>
      </c>
      <c r="Y74" s="8" t="s">
        <v>932</v>
      </c>
      <c r="Z74" s="8" t="s">
        <v>933</v>
      </c>
      <c r="AA74" s="8" t="s">
        <v>934</v>
      </c>
      <c r="AB74" s="8">
        <v>971384780</v>
      </c>
      <c r="AC74" s="6">
        <f t="shared" si="8"/>
        <v>36</v>
      </c>
      <c r="AD74" s="23">
        <f t="shared" si="9"/>
        <v>171000</v>
      </c>
      <c r="AE74" s="23" t="s">
        <v>6</v>
      </c>
      <c r="AF74" s="17" t="str">
        <f t="shared" si="10"/>
        <v>NO APLICA</v>
      </c>
      <c r="AG74" s="6" t="s">
        <v>400</v>
      </c>
      <c r="AH74" s="39"/>
      <c r="AI74" s="22" t="s">
        <v>558</v>
      </c>
      <c r="AJ74" s="174" t="s">
        <v>492</v>
      </c>
    </row>
    <row r="75" spans="1:36" ht="15.45" customHeight="1">
      <c r="A75" s="168">
        <v>55891</v>
      </c>
      <c r="B75" s="8" t="s">
        <v>320</v>
      </c>
      <c r="C75" s="5" t="s">
        <v>321</v>
      </c>
      <c r="D75" s="39" t="s">
        <v>597</v>
      </c>
      <c r="E75" s="6" t="s">
        <v>598</v>
      </c>
      <c r="F75" s="6" t="s">
        <v>599</v>
      </c>
      <c r="G75" s="6">
        <v>974764518</v>
      </c>
      <c r="H75" s="18">
        <v>45608</v>
      </c>
      <c r="I75" s="21">
        <v>0.72152777777777777</v>
      </c>
      <c r="J75" s="6" t="s">
        <v>373</v>
      </c>
      <c r="K75" s="15">
        <f t="shared" si="6"/>
        <v>1</v>
      </c>
      <c r="L75" s="6" t="s">
        <v>398</v>
      </c>
      <c r="M75" s="6" t="s">
        <v>6</v>
      </c>
      <c r="N75" s="6" t="b">
        <f t="shared" si="7"/>
        <v>0</v>
      </c>
      <c r="O75" s="6" t="s">
        <v>935</v>
      </c>
      <c r="P75" s="6">
        <v>100789905</v>
      </c>
      <c r="Q75" s="6" t="s">
        <v>6</v>
      </c>
      <c r="R75" s="6" t="s">
        <v>936</v>
      </c>
      <c r="S75" s="16">
        <f t="shared" si="11"/>
        <v>25000</v>
      </c>
      <c r="T75" s="6" t="s">
        <v>400</v>
      </c>
      <c r="U75" s="6" t="s">
        <v>732</v>
      </c>
      <c r="V75" s="6" t="s">
        <v>937</v>
      </c>
      <c r="W75" s="18">
        <v>45643</v>
      </c>
      <c r="X75" s="78">
        <v>0.81041666666666667</v>
      </c>
      <c r="Y75" s="8" t="s">
        <v>830</v>
      </c>
      <c r="Z75" s="8" t="s">
        <v>831</v>
      </c>
      <c r="AA75" s="8" t="s">
        <v>501</v>
      </c>
      <c r="AB75" s="8">
        <v>998794226</v>
      </c>
      <c r="AC75" s="6">
        <f t="shared" si="8"/>
        <v>36</v>
      </c>
      <c r="AD75" s="23">
        <f t="shared" si="9"/>
        <v>171000</v>
      </c>
      <c r="AE75" s="23" t="s">
        <v>6</v>
      </c>
      <c r="AF75" s="17" t="str">
        <f t="shared" si="10"/>
        <v>NO APLICA</v>
      </c>
      <c r="AG75" s="6" t="s">
        <v>400</v>
      </c>
      <c r="AH75" s="39"/>
      <c r="AI75" s="22" t="s">
        <v>558</v>
      </c>
      <c r="AJ75" s="174" t="s">
        <v>492</v>
      </c>
    </row>
    <row r="76" spans="1:36" ht="15.45" customHeight="1">
      <c r="A76" s="168">
        <v>55892</v>
      </c>
      <c r="B76" s="8" t="s">
        <v>320</v>
      </c>
      <c r="C76" s="5" t="s">
        <v>321</v>
      </c>
      <c r="D76" s="39" t="s">
        <v>726</v>
      </c>
      <c r="E76" s="6" t="s">
        <v>727</v>
      </c>
      <c r="F76" s="6" t="s">
        <v>728</v>
      </c>
      <c r="G76" s="6">
        <v>92376903</v>
      </c>
      <c r="H76" s="18">
        <v>45608</v>
      </c>
      <c r="I76" s="21">
        <v>0.72430555555555554</v>
      </c>
      <c r="J76" s="6" t="s">
        <v>373</v>
      </c>
      <c r="K76" s="15">
        <f t="shared" si="6"/>
        <v>1</v>
      </c>
      <c r="L76" s="6" t="s">
        <v>398</v>
      </c>
      <c r="M76" s="6" t="s">
        <v>6</v>
      </c>
      <c r="N76" s="6" t="b">
        <f t="shared" si="7"/>
        <v>0</v>
      </c>
      <c r="O76" s="6" t="s">
        <v>938</v>
      </c>
      <c r="P76" s="6">
        <v>100789915</v>
      </c>
      <c r="Q76" s="6" t="s">
        <v>6</v>
      </c>
      <c r="R76" s="6" t="s">
        <v>939</v>
      </c>
      <c r="S76" s="16">
        <f t="shared" si="11"/>
        <v>25000</v>
      </c>
      <c r="T76" s="6" t="s">
        <v>400</v>
      </c>
      <c r="U76" s="6" t="s">
        <v>940</v>
      </c>
      <c r="V76" s="6" t="s">
        <v>941</v>
      </c>
      <c r="W76" s="18">
        <v>45643</v>
      </c>
      <c r="X76" s="78">
        <v>0.38958333333333334</v>
      </c>
      <c r="Y76" s="65" t="s">
        <v>942</v>
      </c>
      <c r="Z76" s="65" t="s">
        <v>943</v>
      </c>
      <c r="AA76" s="65" t="s">
        <v>944</v>
      </c>
      <c r="AB76" s="65">
        <v>993209230</v>
      </c>
      <c r="AC76" s="6">
        <f t="shared" si="8"/>
        <v>36</v>
      </c>
      <c r="AD76" s="23">
        <f t="shared" si="9"/>
        <v>171000</v>
      </c>
      <c r="AE76" s="23" t="s">
        <v>6</v>
      </c>
      <c r="AF76" s="17" t="str">
        <f t="shared" si="10"/>
        <v>NO APLICA</v>
      </c>
      <c r="AG76" s="6" t="s">
        <v>400</v>
      </c>
      <c r="AH76" s="39"/>
      <c r="AI76" s="22" t="s">
        <v>558</v>
      </c>
      <c r="AJ76" s="174" t="s">
        <v>492</v>
      </c>
    </row>
    <row r="77" spans="1:36" ht="15.45" customHeight="1">
      <c r="A77" s="168">
        <v>55894</v>
      </c>
      <c r="B77" s="8" t="s">
        <v>320</v>
      </c>
      <c r="C77" s="5" t="s">
        <v>321</v>
      </c>
      <c r="D77" s="39" t="s">
        <v>704</v>
      </c>
      <c r="E77" s="6" t="s">
        <v>588</v>
      </c>
      <c r="F77" s="6" t="s">
        <v>589</v>
      </c>
      <c r="G77" s="6">
        <v>966777388</v>
      </c>
      <c r="H77" s="18">
        <v>45608</v>
      </c>
      <c r="I77" s="21">
        <v>0.74444444444444446</v>
      </c>
      <c r="J77" s="6" t="s">
        <v>373</v>
      </c>
      <c r="K77" s="15">
        <f t="shared" si="6"/>
        <v>1</v>
      </c>
      <c r="L77" s="6" t="s">
        <v>398</v>
      </c>
      <c r="M77" s="6" t="s">
        <v>6</v>
      </c>
      <c r="N77" s="6" t="b">
        <f t="shared" si="7"/>
        <v>0</v>
      </c>
      <c r="O77" s="6" t="s">
        <v>945</v>
      </c>
      <c r="P77" s="6">
        <v>100789936</v>
      </c>
      <c r="Q77" s="6" t="s">
        <v>6</v>
      </c>
      <c r="R77" s="6" t="s">
        <v>946</v>
      </c>
      <c r="S77" s="16">
        <f t="shared" si="11"/>
        <v>25000</v>
      </c>
      <c r="T77" s="6" t="s">
        <v>400</v>
      </c>
      <c r="U77" s="6" t="s">
        <v>759</v>
      </c>
      <c r="V77" s="6" t="s">
        <v>947</v>
      </c>
      <c r="W77" s="18">
        <v>45643</v>
      </c>
      <c r="X77" s="78">
        <v>0.92291666666666672</v>
      </c>
      <c r="Y77" s="6" t="s">
        <v>948</v>
      </c>
      <c r="Z77" s="6" t="s">
        <v>949</v>
      </c>
      <c r="AA77" s="6" t="s">
        <v>950</v>
      </c>
      <c r="AB77" s="6">
        <v>978971557</v>
      </c>
      <c r="AC77" s="6">
        <f t="shared" si="8"/>
        <v>36</v>
      </c>
      <c r="AD77" s="23">
        <f t="shared" si="9"/>
        <v>171000</v>
      </c>
      <c r="AE77" s="23" t="s">
        <v>6</v>
      </c>
      <c r="AF77" s="17" t="str">
        <f t="shared" si="10"/>
        <v>NO APLICA</v>
      </c>
      <c r="AG77" s="6" t="s">
        <v>400</v>
      </c>
      <c r="AH77" s="39"/>
      <c r="AI77" s="22" t="s">
        <v>558</v>
      </c>
      <c r="AJ77" s="174" t="s">
        <v>492</v>
      </c>
    </row>
    <row r="78" spans="1:36" ht="15.45" customHeight="1">
      <c r="A78" s="168">
        <v>55896</v>
      </c>
      <c r="B78" s="8" t="s">
        <v>320</v>
      </c>
      <c r="C78" s="5" t="s">
        <v>321</v>
      </c>
      <c r="D78" s="45" t="s">
        <v>951</v>
      </c>
      <c r="E78" s="27" t="s">
        <v>952</v>
      </c>
      <c r="F78" s="27" t="s">
        <v>953</v>
      </c>
      <c r="G78" s="27">
        <v>993724954</v>
      </c>
      <c r="H78" s="18">
        <v>45608</v>
      </c>
      <c r="I78" s="21">
        <v>0.75624999999999998</v>
      </c>
      <c r="J78" s="6" t="s">
        <v>373</v>
      </c>
      <c r="K78" s="15">
        <f t="shared" si="6"/>
        <v>1</v>
      </c>
      <c r="L78" s="6" t="s">
        <v>398</v>
      </c>
      <c r="M78" s="6" t="s">
        <v>6</v>
      </c>
      <c r="N78" s="6" t="b">
        <f t="shared" si="7"/>
        <v>0</v>
      </c>
      <c r="O78" s="6" t="s">
        <v>954</v>
      </c>
      <c r="P78" s="6">
        <v>100789945</v>
      </c>
      <c r="Q78" s="6" t="s">
        <v>6</v>
      </c>
      <c r="R78" s="6" t="s">
        <v>955</v>
      </c>
      <c r="S78" s="16">
        <f t="shared" si="11"/>
        <v>25000</v>
      </c>
      <c r="T78" s="6" t="s">
        <v>400</v>
      </c>
      <c r="U78" s="6" t="s">
        <v>940</v>
      </c>
      <c r="V78" s="6" t="s">
        <v>956</v>
      </c>
      <c r="W78" s="18">
        <v>45641</v>
      </c>
      <c r="X78" s="78">
        <v>0.50694444444444442</v>
      </c>
      <c r="Y78" s="8" t="s">
        <v>957</v>
      </c>
      <c r="Z78" s="8" t="s">
        <v>958</v>
      </c>
      <c r="AA78" s="8" t="s">
        <v>959</v>
      </c>
      <c r="AB78" s="8">
        <v>951822775</v>
      </c>
      <c r="AC78" s="6">
        <f t="shared" si="8"/>
        <v>34</v>
      </c>
      <c r="AD78" s="23">
        <f t="shared" si="9"/>
        <v>161000</v>
      </c>
      <c r="AE78" s="23" t="s">
        <v>6</v>
      </c>
      <c r="AF78" s="17" t="str">
        <f t="shared" si="10"/>
        <v>NO APLICA</v>
      </c>
      <c r="AG78" s="6" t="s">
        <v>400</v>
      </c>
      <c r="AH78" s="39" t="s">
        <v>960</v>
      </c>
      <c r="AI78" s="22" t="s">
        <v>558</v>
      </c>
      <c r="AJ78" s="174" t="s">
        <v>492</v>
      </c>
    </row>
    <row r="79" spans="1:36" ht="15.45" customHeight="1">
      <c r="A79" s="168">
        <v>55898</v>
      </c>
      <c r="B79" s="8" t="s">
        <v>320</v>
      </c>
      <c r="C79" s="5" t="s">
        <v>321</v>
      </c>
      <c r="D79" s="46" t="s">
        <v>961</v>
      </c>
      <c r="E79" s="27" t="s">
        <v>699</v>
      </c>
      <c r="F79" s="29" t="s">
        <v>700</v>
      </c>
      <c r="G79" s="27">
        <v>947974081</v>
      </c>
      <c r="H79" s="18">
        <v>45608</v>
      </c>
      <c r="I79" s="21">
        <v>0.76041666666666663</v>
      </c>
      <c r="J79" s="6" t="s">
        <v>373</v>
      </c>
      <c r="K79" s="15">
        <f t="shared" si="6"/>
        <v>1</v>
      </c>
      <c r="L79" s="6" t="s">
        <v>398</v>
      </c>
      <c r="M79" s="6" t="s">
        <v>6</v>
      </c>
      <c r="N79" s="6" t="b">
        <f t="shared" si="7"/>
        <v>0</v>
      </c>
      <c r="O79" s="6" t="s">
        <v>962</v>
      </c>
      <c r="P79" s="6">
        <v>100789969</v>
      </c>
      <c r="Q79" s="6" t="s">
        <v>6</v>
      </c>
      <c r="R79" s="6" t="s">
        <v>963</v>
      </c>
      <c r="S79" s="16">
        <f t="shared" si="11"/>
        <v>25000</v>
      </c>
      <c r="T79" s="6" t="s">
        <v>400</v>
      </c>
      <c r="U79" s="6" t="s">
        <v>940</v>
      </c>
      <c r="V79" s="6" t="s">
        <v>964</v>
      </c>
      <c r="W79" s="18">
        <v>45641</v>
      </c>
      <c r="X79" s="78">
        <v>0.49027777777777776</v>
      </c>
      <c r="Y79" s="8" t="s">
        <v>965</v>
      </c>
      <c r="Z79" s="8" t="s">
        <v>966</v>
      </c>
      <c r="AA79" s="8" t="s">
        <v>967</v>
      </c>
      <c r="AB79" s="8">
        <v>946395677</v>
      </c>
      <c r="AC79" s="6">
        <f t="shared" si="8"/>
        <v>34</v>
      </c>
      <c r="AD79" s="23">
        <f t="shared" si="9"/>
        <v>161000</v>
      </c>
      <c r="AE79" s="23" t="s">
        <v>6</v>
      </c>
      <c r="AF79" s="17" t="str">
        <f t="shared" si="10"/>
        <v>NO APLICA</v>
      </c>
      <c r="AG79" s="6" t="s">
        <v>400</v>
      </c>
      <c r="AH79" s="39" t="s">
        <v>960</v>
      </c>
      <c r="AI79" s="22" t="s">
        <v>558</v>
      </c>
      <c r="AJ79" s="174" t="s">
        <v>492</v>
      </c>
    </row>
    <row r="80" spans="1:36" ht="15.45" customHeight="1">
      <c r="A80" s="168">
        <v>55899</v>
      </c>
      <c r="B80" s="8" t="s">
        <v>320</v>
      </c>
      <c r="C80" s="5" t="s">
        <v>321</v>
      </c>
      <c r="D80" s="46" t="s">
        <v>559</v>
      </c>
      <c r="E80" s="6" t="s">
        <v>560</v>
      </c>
      <c r="F80" s="6" t="s">
        <v>561</v>
      </c>
      <c r="G80" s="6">
        <v>956055766</v>
      </c>
      <c r="H80" s="18">
        <v>45608</v>
      </c>
      <c r="I80" s="21">
        <v>0.76249999999999996</v>
      </c>
      <c r="J80" s="6" t="s">
        <v>373</v>
      </c>
      <c r="K80" s="15">
        <f t="shared" si="6"/>
        <v>1</v>
      </c>
      <c r="L80" s="6" t="s">
        <v>398</v>
      </c>
      <c r="M80" s="6" t="s">
        <v>6</v>
      </c>
      <c r="N80" s="6" t="b">
        <f t="shared" si="7"/>
        <v>0</v>
      </c>
      <c r="O80" s="6" t="s">
        <v>968</v>
      </c>
      <c r="P80" s="6">
        <v>100789964</v>
      </c>
      <c r="Q80" s="6" t="s">
        <v>6</v>
      </c>
      <c r="R80" s="6" t="s">
        <v>969</v>
      </c>
      <c r="S80" s="16">
        <f t="shared" si="11"/>
        <v>25000</v>
      </c>
      <c r="T80" s="6" t="s">
        <v>400</v>
      </c>
      <c r="U80" s="6" t="s">
        <v>940</v>
      </c>
      <c r="V80" s="6" t="s">
        <v>970</v>
      </c>
      <c r="W80" s="18">
        <v>45641</v>
      </c>
      <c r="X80" s="78">
        <v>11.43</v>
      </c>
      <c r="Y80" s="5" t="s">
        <v>554</v>
      </c>
      <c r="Z80" s="8" t="s">
        <v>971</v>
      </c>
      <c r="AA80" s="8" t="s">
        <v>556</v>
      </c>
      <c r="AB80" s="8">
        <v>946834202</v>
      </c>
      <c r="AC80" s="6">
        <f t="shared" si="8"/>
        <v>34</v>
      </c>
      <c r="AD80" s="23">
        <f t="shared" si="9"/>
        <v>161000</v>
      </c>
      <c r="AE80" s="23" t="s">
        <v>6</v>
      </c>
      <c r="AF80" s="17" t="str">
        <f t="shared" si="10"/>
        <v>NO APLICA</v>
      </c>
      <c r="AG80" s="6" t="s">
        <v>400</v>
      </c>
      <c r="AH80" s="39" t="s">
        <v>960</v>
      </c>
      <c r="AI80" s="22" t="s">
        <v>558</v>
      </c>
      <c r="AJ80" s="174" t="s">
        <v>492</v>
      </c>
    </row>
    <row r="81" spans="1:36" ht="15.45" customHeight="1">
      <c r="A81" s="168">
        <v>55901</v>
      </c>
      <c r="B81" s="8" t="s">
        <v>320</v>
      </c>
      <c r="C81" s="5" t="s">
        <v>321</v>
      </c>
      <c r="D81" s="46" t="s">
        <v>817</v>
      </c>
      <c r="E81" s="28" t="s">
        <v>818</v>
      </c>
      <c r="F81" s="27" t="s">
        <v>819</v>
      </c>
      <c r="G81" s="27">
        <v>955172412</v>
      </c>
      <c r="H81" s="18">
        <v>45608</v>
      </c>
      <c r="I81" s="21">
        <v>0.77013888888888893</v>
      </c>
      <c r="J81" s="6" t="s">
        <v>373</v>
      </c>
      <c r="K81" s="15">
        <f t="shared" si="6"/>
        <v>1</v>
      </c>
      <c r="L81" s="6" t="s">
        <v>398</v>
      </c>
      <c r="M81" s="6" t="s">
        <v>6</v>
      </c>
      <c r="N81" s="6" t="b">
        <f t="shared" si="7"/>
        <v>0</v>
      </c>
      <c r="O81" s="6" t="s">
        <v>972</v>
      </c>
      <c r="P81" s="6">
        <v>100789980</v>
      </c>
      <c r="Q81" s="6" t="s">
        <v>6</v>
      </c>
      <c r="R81" s="6" t="s">
        <v>973</v>
      </c>
      <c r="S81" s="16">
        <f t="shared" si="11"/>
        <v>25000</v>
      </c>
      <c r="T81" s="6" t="s">
        <v>400</v>
      </c>
      <c r="U81" s="6" t="s">
        <v>940</v>
      </c>
      <c r="V81" s="6" t="s">
        <v>974</v>
      </c>
      <c r="W81" s="18">
        <v>45641</v>
      </c>
      <c r="X81" s="78">
        <v>0.47013888888888888</v>
      </c>
      <c r="Y81" s="5" t="s">
        <v>975</v>
      </c>
      <c r="Z81" s="8" t="s">
        <v>585</v>
      </c>
      <c r="AA81" s="8" t="s">
        <v>976</v>
      </c>
      <c r="AB81" s="8">
        <v>988063736</v>
      </c>
      <c r="AC81" s="6">
        <f t="shared" si="8"/>
        <v>34</v>
      </c>
      <c r="AD81" s="23">
        <f t="shared" si="9"/>
        <v>161000</v>
      </c>
      <c r="AE81" s="23" t="s">
        <v>6</v>
      </c>
      <c r="AF81" s="17" t="str">
        <f t="shared" si="10"/>
        <v>NO APLICA</v>
      </c>
      <c r="AG81" s="6" t="s">
        <v>400</v>
      </c>
      <c r="AH81" s="39" t="s">
        <v>960</v>
      </c>
      <c r="AI81" s="22" t="s">
        <v>558</v>
      </c>
      <c r="AJ81" s="174" t="s">
        <v>492</v>
      </c>
    </row>
    <row r="82" spans="1:36" ht="15.45" customHeight="1">
      <c r="A82" s="168">
        <v>55902</v>
      </c>
      <c r="B82" s="8" t="s">
        <v>245</v>
      </c>
      <c r="C82" s="5" t="s">
        <v>246</v>
      </c>
      <c r="D82" s="39" t="s">
        <v>977</v>
      </c>
      <c r="E82" s="6" t="s">
        <v>978</v>
      </c>
      <c r="F82" s="6" t="s">
        <v>979</v>
      </c>
      <c r="G82" s="6">
        <v>940233947</v>
      </c>
      <c r="H82" s="18">
        <v>45608</v>
      </c>
      <c r="I82" s="21">
        <v>0.77569444444444446</v>
      </c>
      <c r="J82" s="6" t="s">
        <v>373</v>
      </c>
      <c r="K82" s="15">
        <f t="shared" si="6"/>
        <v>1</v>
      </c>
      <c r="L82" s="6" t="s">
        <v>398</v>
      </c>
      <c r="M82" s="6" t="s">
        <v>6</v>
      </c>
      <c r="N82" s="6" t="b">
        <f t="shared" si="7"/>
        <v>0</v>
      </c>
      <c r="O82" s="6" t="s">
        <v>980</v>
      </c>
      <c r="P82" s="6">
        <v>24779031</v>
      </c>
      <c r="Q82" s="6" t="s">
        <v>6</v>
      </c>
      <c r="R82" s="6" t="s">
        <v>981</v>
      </c>
      <c r="S82" s="16">
        <f t="shared" si="11"/>
        <v>25000</v>
      </c>
      <c r="T82" s="6" t="s">
        <v>400</v>
      </c>
      <c r="U82" s="6" t="s">
        <v>547</v>
      </c>
      <c r="V82" s="6" t="s">
        <v>982</v>
      </c>
      <c r="W82" s="18"/>
      <c r="X82" s="78"/>
      <c r="Y82" s="8"/>
      <c r="Z82" s="8"/>
      <c r="AA82" s="8"/>
      <c r="AB82" s="8"/>
      <c r="AC82" s="6" t="str">
        <f t="shared" si="8"/>
        <v/>
      </c>
      <c r="AD82" s="23" t="str">
        <f t="shared" si="9"/>
        <v/>
      </c>
      <c r="AE82" s="23"/>
      <c r="AF82" s="17" t="str">
        <f t="shared" si="10"/>
        <v/>
      </c>
      <c r="AG82" s="6"/>
      <c r="AH82" s="39"/>
      <c r="AI82" s="22" t="s">
        <v>983</v>
      </c>
      <c r="AJ82" s="174" t="s">
        <v>492</v>
      </c>
    </row>
    <row r="83" spans="1:36" ht="15.45" customHeight="1">
      <c r="A83" s="168">
        <v>55903</v>
      </c>
      <c r="B83" s="8" t="s">
        <v>245</v>
      </c>
      <c r="C83" s="5" t="s">
        <v>246</v>
      </c>
      <c r="D83" s="39" t="s">
        <v>984</v>
      </c>
      <c r="E83" s="6" t="s">
        <v>985</v>
      </c>
      <c r="F83" s="6" t="s">
        <v>986</v>
      </c>
      <c r="G83" s="6">
        <v>944666949</v>
      </c>
      <c r="H83" s="18">
        <v>45608</v>
      </c>
      <c r="I83" s="21">
        <v>0.77777777777777779</v>
      </c>
      <c r="J83" s="6" t="s">
        <v>373</v>
      </c>
      <c r="K83" s="15">
        <f t="shared" si="6"/>
        <v>1</v>
      </c>
      <c r="L83" s="6" t="s">
        <v>398</v>
      </c>
      <c r="M83" s="6" t="s">
        <v>6</v>
      </c>
      <c r="N83" s="6" t="b">
        <f t="shared" si="7"/>
        <v>0</v>
      </c>
      <c r="O83" s="6" t="s">
        <v>987</v>
      </c>
      <c r="P83" s="6">
        <v>24779024</v>
      </c>
      <c r="Q83" s="6" t="s">
        <v>6</v>
      </c>
      <c r="R83" s="6" t="s">
        <v>988</v>
      </c>
      <c r="S83" s="16">
        <f t="shared" si="11"/>
        <v>25000</v>
      </c>
      <c r="T83" s="6" t="s">
        <v>400</v>
      </c>
      <c r="U83" s="6" t="s">
        <v>547</v>
      </c>
      <c r="V83" s="6" t="s">
        <v>989</v>
      </c>
      <c r="W83" s="18"/>
      <c r="X83" s="78"/>
      <c r="Y83" s="8"/>
      <c r="Z83" s="8"/>
      <c r="AA83" s="8"/>
      <c r="AB83" s="8"/>
      <c r="AC83" s="6" t="str">
        <f t="shared" si="8"/>
        <v/>
      </c>
      <c r="AD83" s="23" t="str">
        <f t="shared" si="9"/>
        <v/>
      </c>
      <c r="AE83" s="23"/>
      <c r="AF83" s="17" t="str">
        <f t="shared" si="10"/>
        <v/>
      </c>
      <c r="AG83" s="6"/>
      <c r="AH83" s="39"/>
      <c r="AI83" s="22" t="s">
        <v>983</v>
      </c>
      <c r="AJ83" s="174" t="s">
        <v>492</v>
      </c>
    </row>
    <row r="84" spans="1:36" ht="15.45" customHeight="1">
      <c r="A84" s="168">
        <v>55904</v>
      </c>
      <c r="B84" s="8" t="s">
        <v>245</v>
      </c>
      <c r="C84" s="5" t="s">
        <v>246</v>
      </c>
      <c r="D84" s="39" t="s">
        <v>990</v>
      </c>
      <c r="E84" s="6" t="s">
        <v>991</v>
      </c>
      <c r="F84" s="6" t="s">
        <v>992</v>
      </c>
      <c r="G84" s="6">
        <v>956632973</v>
      </c>
      <c r="H84" s="18">
        <v>45608</v>
      </c>
      <c r="I84" s="21">
        <v>0.78055555555555556</v>
      </c>
      <c r="J84" s="6" t="s">
        <v>373</v>
      </c>
      <c r="K84" s="15">
        <f t="shared" si="6"/>
        <v>1</v>
      </c>
      <c r="L84" s="6" t="s">
        <v>398</v>
      </c>
      <c r="M84" s="6" t="s">
        <v>6</v>
      </c>
      <c r="N84" s="6" t="b">
        <f t="shared" si="7"/>
        <v>0</v>
      </c>
      <c r="O84" s="6" t="s">
        <v>993</v>
      </c>
      <c r="P84" s="6">
        <v>24779032</v>
      </c>
      <c r="Q84" s="6" t="s">
        <v>6</v>
      </c>
      <c r="R84" s="6" t="s">
        <v>994</v>
      </c>
      <c r="S84" s="16">
        <f t="shared" si="11"/>
        <v>25000</v>
      </c>
      <c r="T84" s="6" t="s">
        <v>400</v>
      </c>
      <c r="U84" s="6" t="s">
        <v>547</v>
      </c>
      <c r="V84" s="6" t="s">
        <v>995</v>
      </c>
      <c r="W84" s="18"/>
      <c r="X84" s="78"/>
      <c r="Y84" s="8"/>
      <c r="Z84" s="8"/>
      <c r="AA84" s="8"/>
      <c r="AB84" s="8"/>
      <c r="AC84" s="6" t="str">
        <f t="shared" si="8"/>
        <v/>
      </c>
      <c r="AD84" s="23" t="str">
        <f t="shared" si="9"/>
        <v/>
      </c>
      <c r="AE84" s="23"/>
      <c r="AF84" s="17" t="str">
        <f t="shared" si="10"/>
        <v/>
      </c>
      <c r="AG84" s="6"/>
      <c r="AH84" s="39"/>
      <c r="AI84" s="22" t="s">
        <v>983</v>
      </c>
      <c r="AJ84" s="174" t="s">
        <v>492</v>
      </c>
    </row>
    <row r="85" spans="1:36" ht="15.45" customHeight="1">
      <c r="A85" s="168">
        <v>55905</v>
      </c>
      <c r="B85" s="8" t="s">
        <v>320</v>
      </c>
      <c r="C85" s="5" t="s">
        <v>321</v>
      </c>
      <c r="D85" s="39" t="s">
        <v>568</v>
      </c>
      <c r="E85" s="6" t="s">
        <v>569</v>
      </c>
      <c r="F85" s="6" t="s">
        <v>570</v>
      </c>
      <c r="G85" s="6">
        <v>947401808</v>
      </c>
      <c r="H85" s="18">
        <v>45608</v>
      </c>
      <c r="I85" s="21">
        <v>0.78541666666666665</v>
      </c>
      <c r="J85" s="6" t="s">
        <v>373</v>
      </c>
      <c r="K85" s="15">
        <f t="shared" si="6"/>
        <v>1</v>
      </c>
      <c r="L85" s="6" t="s">
        <v>398</v>
      </c>
      <c r="M85" s="6" t="s">
        <v>6</v>
      </c>
      <c r="N85" s="6" t="b">
        <f t="shared" si="7"/>
        <v>0</v>
      </c>
      <c r="O85" s="6" t="s">
        <v>996</v>
      </c>
      <c r="P85" s="6">
        <v>100790003</v>
      </c>
      <c r="Q85" s="6" t="s">
        <v>6</v>
      </c>
      <c r="R85" s="6" t="s">
        <v>997</v>
      </c>
      <c r="S85" s="16">
        <f t="shared" si="11"/>
        <v>25000</v>
      </c>
      <c r="T85" s="6" t="s">
        <v>400</v>
      </c>
      <c r="U85" s="6" t="s">
        <v>940</v>
      </c>
      <c r="V85" s="6" t="s">
        <v>998</v>
      </c>
      <c r="W85" s="18">
        <v>45641</v>
      </c>
      <c r="X85" s="78">
        <v>0.46041666666666664</v>
      </c>
      <c r="Y85" s="8" t="s">
        <v>999</v>
      </c>
      <c r="Z85" s="8" t="s">
        <v>1000</v>
      </c>
      <c r="AA85" s="8" t="s">
        <v>1001</v>
      </c>
      <c r="AB85" s="8">
        <v>971918360</v>
      </c>
      <c r="AC85" s="6">
        <f t="shared" si="8"/>
        <v>34</v>
      </c>
      <c r="AD85" s="23">
        <f t="shared" si="9"/>
        <v>161000</v>
      </c>
      <c r="AE85" s="23" t="s">
        <v>6</v>
      </c>
      <c r="AF85" s="17" t="str">
        <f t="shared" si="10"/>
        <v>NO APLICA</v>
      </c>
      <c r="AG85" s="6" t="s">
        <v>400</v>
      </c>
      <c r="AH85" s="39" t="s">
        <v>960</v>
      </c>
      <c r="AI85" s="22" t="s">
        <v>558</v>
      </c>
      <c r="AJ85" s="174" t="s">
        <v>492</v>
      </c>
    </row>
    <row r="86" spans="1:36" ht="15.45" customHeight="1">
      <c r="A86" s="168">
        <v>55906</v>
      </c>
      <c r="B86" s="8" t="s">
        <v>245</v>
      </c>
      <c r="C86" s="5" t="s">
        <v>246</v>
      </c>
      <c r="D86" s="39" t="s">
        <v>1002</v>
      </c>
      <c r="E86" s="6" t="s">
        <v>1003</v>
      </c>
      <c r="F86" s="6" t="s">
        <v>1004</v>
      </c>
      <c r="G86" s="6">
        <v>942723548</v>
      </c>
      <c r="H86" s="18">
        <v>45608</v>
      </c>
      <c r="I86" s="21">
        <v>0.78819444444444442</v>
      </c>
      <c r="J86" s="6" t="s">
        <v>373</v>
      </c>
      <c r="K86" s="15">
        <f t="shared" si="6"/>
        <v>1</v>
      </c>
      <c r="L86" s="6" t="s">
        <v>398</v>
      </c>
      <c r="M86" s="6" t="s">
        <v>6</v>
      </c>
      <c r="N86" s="6" t="b">
        <f t="shared" si="7"/>
        <v>0</v>
      </c>
      <c r="O86" s="6" t="s">
        <v>1005</v>
      </c>
      <c r="P86" s="6">
        <v>24779053</v>
      </c>
      <c r="Q86" s="6" t="s">
        <v>6</v>
      </c>
      <c r="R86" s="6" t="s">
        <v>1006</v>
      </c>
      <c r="S86" s="16">
        <f t="shared" si="11"/>
        <v>25000</v>
      </c>
      <c r="T86" s="6" t="s">
        <v>400</v>
      </c>
      <c r="U86" s="6" t="s">
        <v>547</v>
      </c>
      <c r="V86" s="6" t="s">
        <v>1007</v>
      </c>
      <c r="W86" s="18"/>
      <c r="X86" s="78"/>
      <c r="Y86" s="8"/>
      <c r="Z86" s="8"/>
      <c r="AA86" s="8"/>
      <c r="AB86" s="8"/>
      <c r="AC86" s="6" t="str">
        <f t="shared" si="8"/>
        <v/>
      </c>
      <c r="AD86" s="23" t="str">
        <f t="shared" si="9"/>
        <v/>
      </c>
      <c r="AE86" s="23"/>
      <c r="AF86" s="17" t="str">
        <f t="shared" si="10"/>
        <v/>
      </c>
      <c r="AG86" s="6"/>
      <c r="AH86" s="39"/>
      <c r="AI86" s="22" t="s">
        <v>983</v>
      </c>
      <c r="AJ86" s="174" t="s">
        <v>492</v>
      </c>
    </row>
    <row r="87" spans="1:36" ht="15.45" customHeight="1">
      <c r="A87" s="168">
        <v>55907</v>
      </c>
      <c r="B87" s="8" t="s">
        <v>245</v>
      </c>
      <c r="C87" s="5" t="s">
        <v>246</v>
      </c>
      <c r="D87" s="39" t="s">
        <v>1008</v>
      </c>
      <c r="E87" s="6" t="s">
        <v>1009</v>
      </c>
      <c r="F87" s="6" t="s">
        <v>1010</v>
      </c>
      <c r="G87" s="6">
        <v>991915508</v>
      </c>
      <c r="H87" s="18">
        <v>45608</v>
      </c>
      <c r="I87" s="21">
        <v>0.79027777777777775</v>
      </c>
      <c r="J87" s="6" t="s">
        <v>373</v>
      </c>
      <c r="K87" s="15">
        <f t="shared" si="6"/>
        <v>1</v>
      </c>
      <c r="L87" s="6" t="s">
        <v>398</v>
      </c>
      <c r="M87" s="6" t="s">
        <v>6</v>
      </c>
      <c r="N87" s="6" t="b">
        <f t="shared" si="7"/>
        <v>0</v>
      </c>
      <c r="O87" s="6" t="s">
        <v>1011</v>
      </c>
      <c r="P87" s="6">
        <v>24779054</v>
      </c>
      <c r="Q87" s="6" t="s">
        <v>6</v>
      </c>
      <c r="R87" s="6" t="s">
        <v>1012</v>
      </c>
      <c r="S87" s="16">
        <f t="shared" si="11"/>
        <v>25000</v>
      </c>
      <c r="T87" s="6" t="s">
        <v>400</v>
      </c>
      <c r="U87" s="6" t="s">
        <v>547</v>
      </c>
      <c r="V87" s="6" t="s">
        <v>1013</v>
      </c>
      <c r="W87" s="18"/>
      <c r="X87" s="78"/>
      <c r="Y87" s="8"/>
      <c r="Z87" s="8"/>
      <c r="AA87" s="8"/>
      <c r="AB87" s="8"/>
      <c r="AC87" s="6" t="str">
        <f t="shared" si="8"/>
        <v/>
      </c>
      <c r="AD87" s="23" t="str">
        <f t="shared" si="9"/>
        <v/>
      </c>
      <c r="AE87" s="23"/>
      <c r="AF87" s="17" t="str">
        <f t="shared" si="10"/>
        <v/>
      </c>
      <c r="AG87" s="6"/>
      <c r="AH87" s="39"/>
      <c r="AI87" s="22" t="s">
        <v>983</v>
      </c>
      <c r="AJ87" s="174" t="s">
        <v>492</v>
      </c>
    </row>
    <row r="88" spans="1:36" ht="15.45" customHeight="1">
      <c r="A88" s="168">
        <v>55908</v>
      </c>
      <c r="B88" s="8" t="s">
        <v>320</v>
      </c>
      <c r="C88" s="5" t="s">
        <v>321</v>
      </c>
      <c r="D88" s="39" t="s">
        <v>830</v>
      </c>
      <c r="E88" s="6" t="s">
        <v>831</v>
      </c>
      <c r="F88" s="6" t="s">
        <v>832</v>
      </c>
      <c r="G88" s="6">
        <v>998794226</v>
      </c>
      <c r="H88" s="18">
        <v>45608</v>
      </c>
      <c r="I88" s="21">
        <v>0.79236111111111107</v>
      </c>
      <c r="J88" s="6" t="s">
        <v>373</v>
      </c>
      <c r="K88" s="15">
        <f t="shared" si="6"/>
        <v>1</v>
      </c>
      <c r="L88" s="6" t="s">
        <v>398</v>
      </c>
      <c r="M88" s="6" t="s">
        <v>6</v>
      </c>
      <c r="N88" s="6" t="b">
        <f t="shared" si="7"/>
        <v>0</v>
      </c>
      <c r="O88" s="6" t="s">
        <v>1014</v>
      </c>
      <c r="P88" s="6">
        <v>100790009</v>
      </c>
      <c r="Q88" s="6" t="s">
        <v>6</v>
      </c>
      <c r="R88" s="6" t="s">
        <v>1015</v>
      </c>
      <c r="S88" s="16">
        <f t="shared" si="11"/>
        <v>25000</v>
      </c>
      <c r="T88" s="6" t="s">
        <v>400</v>
      </c>
      <c r="U88" s="6" t="s">
        <v>766</v>
      </c>
      <c r="V88" s="6" t="s">
        <v>1016</v>
      </c>
      <c r="W88" s="18">
        <v>45641</v>
      </c>
      <c r="X88" s="78">
        <v>7.9861111111111105E-2</v>
      </c>
      <c r="Y88" s="5" t="s">
        <v>1017</v>
      </c>
      <c r="Z88" s="8" t="s">
        <v>1018</v>
      </c>
      <c r="AA88" s="8" t="s">
        <v>595</v>
      </c>
      <c r="AB88" s="8">
        <v>941928020</v>
      </c>
      <c r="AC88" s="6">
        <f t="shared" si="8"/>
        <v>34</v>
      </c>
      <c r="AD88" s="23">
        <f t="shared" si="9"/>
        <v>161000</v>
      </c>
      <c r="AE88" s="23" t="s">
        <v>6</v>
      </c>
      <c r="AF88" s="17" t="str">
        <f t="shared" si="10"/>
        <v>NO APLICA</v>
      </c>
      <c r="AG88" s="6" t="s">
        <v>400</v>
      </c>
      <c r="AH88" s="39" t="s">
        <v>960</v>
      </c>
      <c r="AI88" s="22" t="s">
        <v>558</v>
      </c>
      <c r="AJ88" s="174" t="s">
        <v>492</v>
      </c>
    </row>
    <row r="89" spans="1:36" ht="15.45" customHeight="1">
      <c r="A89" s="168">
        <v>55911</v>
      </c>
      <c r="B89" s="8" t="s">
        <v>320</v>
      </c>
      <c r="C89" s="5" t="s">
        <v>321</v>
      </c>
      <c r="D89" s="39" t="s">
        <v>548</v>
      </c>
      <c r="E89" s="6">
        <v>17669495</v>
      </c>
      <c r="F89" s="6" t="s">
        <v>549</v>
      </c>
      <c r="G89" s="6">
        <v>933260605</v>
      </c>
      <c r="H89" s="18">
        <v>45608</v>
      </c>
      <c r="I89" s="21">
        <v>0.80138888888888893</v>
      </c>
      <c r="J89" s="6" t="s">
        <v>373</v>
      </c>
      <c r="K89" s="15">
        <f t="shared" si="6"/>
        <v>1</v>
      </c>
      <c r="L89" s="6" t="s">
        <v>398</v>
      </c>
      <c r="M89" s="6" t="s">
        <v>6</v>
      </c>
      <c r="N89" s="6" t="b">
        <f t="shared" si="7"/>
        <v>0</v>
      </c>
      <c r="O89" s="6" t="s">
        <v>1019</v>
      </c>
      <c r="P89" s="6">
        <v>100780026</v>
      </c>
      <c r="Q89" s="6" t="s">
        <v>6</v>
      </c>
      <c r="R89" s="6" t="s">
        <v>1020</v>
      </c>
      <c r="S89" s="16">
        <f t="shared" si="11"/>
        <v>25000</v>
      </c>
      <c r="T89" s="6" t="s">
        <v>400</v>
      </c>
      <c r="U89" s="6" t="s">
        <v>766</v>
      </c>
      <c r="V89" s="6" t="s">
        <v>1021</v>
      </c>
      <c r="W89" s="18">
        <v>45641</v>
      </c>
      <c r="X89" s="78">
        <v>4.1666666666666664E-2</v>
      </c>
      <c r="Y89" s="5" t="s">
        <v>1017</v>
      </c>
      <c r="Z89" s="8" t="s">
        <v>1018</v>
      </c>
      <c r="AA89" s="8" t="s">
        <v>595</v>
      </c>
      <c r="AB89" s="8">
        <v>941928020</v>
      </c>
      <c r="AC89" s="6">
        <f t="shared" si="8"/>
        <v>34</v>
      </c>
      <c r="AD89" s="23">
        <f t="shared" si="9"/>
        <v>161000</v>
      </c>
      <c r="AE89" s="23" t="s">
        <v>6</v>
      </c>
      <c r="AF89" s="17" t="str">
        <f t="shared" si="10"/>
        <v>NO APLICA</v>
      </c>
      <c r="AG89" s="6" t="s">
        <v>400</v>
      </c>
      <c r="AH89" s="39" t="s">
        <v>960</v>
      </c>
      <c r="AI89" s="22" t="s">
        <v>558</v>
      </c>
      <c r="AJ89" s="174" t="s">
        <v>492</v>
      </c>
    </row>
    <row r="90" spans="1:36" ht="15.45" customHeight="1">
      <c r="A90" s="168">
        <v>55912</v>
      </c>
      <c r="B90" s="8" t="s">
        <v>320</v>
      </c>
      <c r="C90" s="5" t="s">
        <v>321</v>
      </c>
      <c r="D90" s="39" t="s">
        <v>708</v>
      </c>
      <c r="E90" s="6" t="s">
        <v>709</v>
      </c>
      <c r="F90" s="6" t="s">
        <v>710</v>
      </c>
      <c r="G90" s="6">
        <v>987744411</v>
      </c>
      <c r="H90" s="18">
        <v>45608</v>
      </c>
      <c r="I90" s="21">
        <v>0.80347222222222225</v>
      </c>
      <c r="J90" s="6" t="s">
        <v>373</v>
      </c>
      <c r="K90" s="15">
        <f t="shared" si="6"/>
        <v>1</v>
      </c>
      <c r="L90" s="6" t="s">
        <v>398</v>
      </c>
      <c r="M90" s="6" t="s">
        <v>6</v>
      </c>
      <c r="N90" s="6" t="b">
        <f t="shared" si="7"/>
        <v>0</v>
      </c>
      <c r="O90" s="6" t="s">
        <v>1022</v>
      </c>
      <c r="P90" s="6">
        <v>100780020</v>
      </c>
      <c r="Q90" s="6" t="s">
        <v>6</v>
      </c>
      <c r="R90" s="6" t="s">
        <v>1023</v>
      </c>
      <c r="S90" s="16">
        <f t="shared" si="11"/>
        <v>25000</v>
      </c>
      <c r="T90" s="6" t="s">
        <v>400</v>
      </c>
      <c r="U90" s="6" t="s">
        <v>766</v>
      </c>
      <c r="V90" s="6" t="s">
        <v>1024</v>
      </c>
      <c r="W90" s="18">
        <v>45641</v>
      </c>
      <c r="X90" s="78">
        <v>6.9444444444444441E-3</v>
      </c>
      <c r="Y90" s="5" t="s">
        <v>1017</v>
      </c>
      <c r="Z90" s="8" t="s">
        <v>1018</v>
      </c>
      <c r="AA90" s="8" t="s">
        <v>595</v>
      </c>
      <c r="AB90" s="8">
        <v>941928020</v>
      </c>
      <c r="AC90" s="6">
        <f t="shared" si="8"/>
        <v>34</v>
      </c>
      <c r="AD90" s="23">
        <f t="shared" si="9"/>
        <v>161000</v>
      </c>
      <c r="AE90" s="23" t="s">
        <v>6</v>
      </c>
      <c r="AF90" s="17" t="str">
        <f t="shared" si="10"/>
        <v>NO APLICA</v>
      </c>
      <c r="AG90" s="6" t="s">
        <v>400</v>
      </c>
      <c r="AH90" s="39" t="s">
        <v>960</v>
      </c>
      <c r="AI90" s="22" t="s">
        <v>558</v>
      </c>
      <c r="AJ90" s="174" t="s">
        <v>492</v>
      </c>
    </row>
    <row r="91" spans="1:36" ht="15.45" customHeight="1">
      <c r="A91" s="168">
        <v>55913</v>
      </c>
      <c r="B91" s="8" t="s">
        <v>320</v>
      </c>
      <c r="C91" s="5" t="s">
        <v>321</v>
      </c>
      <c r="D91" s="39" t="s">
        <v>647</v>
      </c>
      <c r="E91" s="6" t="s">
        <v>648</v>
      </c>
      <c r="F91" s="6" t="s">
        <v>649</v>
      </c>
      <c r="G91" s="6">
        <v>968566439</v>
      </c>
      <c r="H91" s="18">
        <v>45608</v>
      </c>
      <c r="I91" s="21">
        <v>0.80694444444444446</v>
      </c>
      <c r="J91" s="6" t="s">
        <v>373</v>
      </c>
      <c r="K91" s="15">
        <f t="shared" si="6"/>
        <v>1</v>
      </c>
      <c r="L91" s="6" t="s">
        <v>398</v>
      </c>
      <c r="M91" s="6" t="s">
        <v>6</v>
      </c>
      <c r="N91" s="6" t="b">
        <f t="shared" si="7"/>
        <v>0</v>
      </c>
      <c r="O91" s="6" t="s">
        <v>1025</v>
      </c>
      <c r="P91" s="6">
        <v>100790034</v>
      </c>
      <c r="Q91" s="6" t="s">
        <v>6</v>
      </c>
      <c r="R91" s="6" t="s">
        <v>1026</v>
      </c>
      <c r="S91" s="16">
        <f t="shared" si="11"/>
        <v>25000</v>
      </c>
      <c r="T91" s="6" t="s">
        <v>400</v>
      </c>
      <c r="U91" s="6" t="s">
        <v>766</v>
      </c>
      <c r="V91" s="6" t="s">
        <v>1027</v>
      </c>
      <c r="W91" s="18">
        <v>45640</v>
      </c>
      <c r="X91" s="78">
        <v>0.95833333333333337</v>
      </c>
      <c r="Y91" s="5" t="s">
        <v>1017</v>
      </c>
      <c r="Z91" s="8" t="s">
        <v>1018</v>
      </c>
      <c r="AA91" s="8" t="s">
        <v>595</v>
      </c>
      <c r="AB91" s="8">
        <v>941928020</v>
      </c>
      <c r="AC91" s="6">
        <f t="shared" si="8"/>
        <v>33</v>
      </c>
      <c r="AD91" s="23">
        <f t="shared" si="9"/>
        <v>156000</v>
      </c>
      <c r="AE91" s="23" t="s">
        <v>6</v>
      </c>
      <c r="AF91" s="17" t="str">
        <f t="shared" si="10"/>
        <v>NO APLICA</v>
      </c>
      <c r="AG91" s="6" t="s">
        <v>400</v>
      </c>
      <c r="AH91" s="39" t="s">
        <v>960</v>
      </c>
      <c r="AI91" s="22" t="s">
        <v>558</v>
      </c>
      <c r="AJ91" s="174" t="s">
        <v>492</v>
      </c>
    </row>
    <row r="92" spans="1:36" ht="15.45" customHeight="1">
      <c r="A92" s="168">
        <v>55914</v>
      </c>
      <c r="B92" s="8" t="s">
        <v>320</v>
      </c>
      <c r="C92" s="5" t="s">
        <v>321</v>
      </c>
      <c r="D92" s="39" t="s">
        <v>635</v>
      </c>
      <c r="E92" s="6" t="s">
        <v>636</v>
      </c>
      <c r="F92" s="6" t="s">
        <v>637</v>
      </c>
      <c r="G92" s="6">
        <v>988364635</v>
      </c>
      <c r="H92" s="18">
        <v>45608</v>
      </c>
      <c r="I92" s="21">
        <v>0.80902777777777779</v>
      </c>
      <c r="J92" s="6" t="s">
        <v>373</v>
      </c>
      <c r="K92" s="15">
        <f t="shared" si="6"/>
        <v>1</v>
      </c>
      <c r="L92" s="6" t="s">
        <v>398</v>
      </c>
      <c r="M92" s="6" t="s">
        <v>6</v>
      </c>
      <c r="N92" s="6" t="b">
        <f t="shared" si="7"/>
        <v>0</v>
      </c>
      <c r="O92" s="6" t="s">
        <v>1028</v>
      </c>
      <c r="P92" s="6">
        <v>100790039</v>
      </c>
      <c r="Q92" s="6" t="s">
        <v>6</v>
      </c>
      <c r="R92" s="6" t="s">
        <v>1029</v>
      </c>
      <c r="S92" s="16">
        <f t="shared" si="11"/>
        <v>25000</v>
      </c>
      <c r="T92" s="6" t="s">
        <v>400</v>
      </c>
      <c r="U92" s="6" t="s">
        <v>766</v>
      </c>
      <c r="V92" s="6" t="s">
        <v>1030</v>
      </c>
      <c r="W92" s="18">
        <v>45640</v>
      </c>
      <c r="X92" s="78">
        <v>0.9375</v>
      </c>
      <c r="Y92" s="5" t="s">
        <v>1031</v>
      </c>
      <c r="Z92" s="8" t="s">
        <v>1032</v>
      </c>
      <c r="AA92" s="8" t="s">
        <v>1033</v>
      </c>
      <c r="AB92" s="8">
        <v>973592739</v>
      </c>
      <c r="AC92" s="6">
        <f t="shared" si="8"/>
        <v>33</v>
      </c>
      <c r="AD92" s="23">
        <f t="shared" si="9"/>
        <v>156000</v>
      </c>
      <c r="AE92" s="23" t="s">
        <v>6</v>
      </c>
      <c r="AF92" s="17" t="str">
        <f t="shared" si="10"/>
        <v>NO APLICA</v>
      </c>
      <c r="AG92" s="6" t="s">
        <v>400</v>
      </c>
      <c r="AH92" s="39" t="s">
        <v>1034</v>
      </c>
      <c r="AI92" s="22" t="s">
        <v>558</v>
      </c>
      <c r="AJ92" s="174" t="s">
        <v>492</v>
      </c>
    </row>
    <row r="93" spans="1:36" ht="15.45" customHeight="1">
      <c r="A93" s="168">
        <v>55915</v>
      </c>
      <c r="B93" s="8" t="s">
        <v>320</v>
      </c>
      <c r="C93" s="5" t="s">
        <v>321</v>
      </c>
      <c r="D93" s="39" t="s">
        <v>673</v>
      </c>
      <c r="E93" s="6" t="s">
        <v>674</v>
      </c>
      <c r="F93" s="6" t="s">
        <v>675</v>
      </c>
      <c r="G93" s="6">
        <v>992654499</v>
      </c>
      <c r="H93" s="18">
        <v>45608</v>
      </c>
      <c r="I93" s="21">
        <v>0.81805555555555554</v>
      </c>
      <c r="J93" s="6" t="s">
        <v>373</v>
      </c>
      <c r="K93" s="15">
        <f t="shared" si="6"/>
        <v>1</v>
      </c>
      <c r="L93" s="6" t="s">
        <v>398</v>
      </c>
      <c r="M93" s="6" t="s">
        <v>6</v>
      </c>
      <c r="N93" s="6" t="b">
        <f t="shared" si="7"/>
        <v>0</v>
      </c>
      <c r="O93" s="6" t="s">
        <v>1035</v>
      </c>
      <c r="P93" s="6">
        <v>100790048</v>
      </c>
      <c r="Q93" s="6" t="s">
        <v>6</v>
      </c>
      <c r="R93" s="6" t="s">
        <v>1036</v>
      </c>
      <c r="S93" s="16">
        <f t="shared" si="11"/>
        <v>25000</v>
      </c>
      <c r="T93" s="6" t="s">
        <v>400</v>
      </c>
      <c r="U93" s="6" t="s">
        <v>766</v>
      </c>
      <c r="V93" s="6" t="s">
        <v>1037</v>
      </c>
      <c r="W93" s="18">
        <v>45640</v>
      </c>
      <c r="X93" s="78">
        <v>0.90347222222222223</v>
      </c>
      <c r="Y93" s="5" t="s">
        <v>1017</v>
      </c>
      <c r="Z93" s="8" t="s">
        <v>1018</v>
      </c>
      <c r="AA93" s="8" t="s">
        <v>595</v>
      </c>
      <c r="AB93" s="8">
        <v>941928020</v>
      </c>
      <c r="AC93" s="6">
        <f t="shared" si="8"/>
        <v>33</v>
      </c>
      <c r="AD93" s="23">
        <f t="shared" si="9"/>
        <v>156000</v>
      </c>
      <c r="AE93" s="23" t="s">
        <v>6</v>
      </c>
      <c r="AF93" s="17" t="str">
        <f t="shared" si="10"/>
        <v>NO APLICA</v>
      </c>
      <c r="AG93" s="6" t="s">
        <v>400</v>
      </c>
      <c r="AH93" s="39" t="s">
        <v>960</v>
      </c>
      <c r="AI93" s="22" t="s">
        <v>558</v>
      </c>
      <c r="AJ93" s="174" t="s">
        <v>492</v>
      </c>
    </row>
    <row r="94" spans="1:36" ht="15.45" customHeight="1">
      <c r="A94" s="168">
        <v>55917</v>
      </c>
      <c r="B94" s="8" t="s">
        <v>320</v>
      </c>
      <c r="C94" s="5" t="s">
        <v>321</v>
      </c>
      <c r="D94" s="46" t="s">
        <v>746</v>
      </c>
      <c r="E94" s="27" t="s">
        <v>747</v>
      </c>
      <c r="F94" s="29" t="s">
        <v>748</v>
      </c>
      <c r="G94" s="27">
        <v>993623791</v>
      </c>
      <c r="H94" s="18">
        <v>45608</v>
      </c>
      <c r="I94" s="21">
        <v>0.83819444444444446</v>
      </c>
      <c r="J94" s="6" t="s">
        <v>373</v>
      </c>
      <c r="K94" s="15">
        <f t="shared" si="6"/>
        <v>1</v>
      </c>
      <c r="L94" s="6" t="s">
        <v>398</v>
      </c>
      <c r="M94" s="6" t="s">
        <v>6</v>
      </c>
      <c r="N94" s="6" t="b">
        <f t="shared" si="7"/>
        <v>0</v>
      </c>
      <c r="O94" s="6" t="s">
        <v>1038</v>
      </c>
      <c r="P94" s="6" t="s">
        <v>1039</v>
      </c>
      <c r="Q94" s="6" t="s">
        <v>6</v>
      </c>
      <c r="R94" s="6" t="s">
        <v>1040</v>
      </c>
      <c r="S94" s="16">
        <f t="shared" si="11"/>
        <v>25000</v>
      </c>
      <c r="T94" s="6" t="s">
        <v>400</v>
      </c>
      <c r="U94" s="6" t="s">
        <v>766</v>
      </c>
      <c r="V94" s="6" t="s">
        <v>1041</v>
      </c>
      <c r="W94" s="18">
        <v>45640</v>
      </c>
      <c r="X94" s="78">
        <v>0.83611111111111114</v>
      </c>
      <c r="Y94" s="25" t="s">
        <v>1042</v>
      </c>
      <c r="Z94" s="24" t="s">
        <v>1043</v>
      </c>
      <c r="AA94" s="24" t="s">
        <v>1044</v>
      </c>
      <c r="AB94" s="24">
        <v>933294463</v>
      </c>
      <c r="AC94" s="15">
        <f t="shared" si="8"/>
        <v>33</v>
      </c>
      <c r="AD94" s="23">
        <f t="shared" si="9"/>
        <v>156000</v>
      </c>
      <c r="AE94" s="16" t="s">
        <v>6</v>
      </c>
      <c r="AF94" s="17" t="s">
        <v>1045</v>
      </c>
      <c r="AG94" s="6" t="s">
        <v>400</v>
      </c>
      <c r="AH94" s="39" t="s">
        <v>1034</v>
      </c>
      <c r="AI94" s="22" t="s">
        <v>558</v>
      </c>
      <c r="AJ94" s="174" t="s">
        <v>492</v>
      </c>
    </row>
    <row r="95" spans="1:36" ht="15.45" customHeight="1">
      <c r="A95" s="168">
        <v>55921</v>
      </c>
      <c r="B95" s="8" t="s">
        <v>245</v>
      </c>
      <c r="C95" s="5" t="s">
        <v>246</v>
      </c>
      <c r="D95" s="39" t="s">
        <v>977</v>
      </c>
      <c r="E95" s="6" t="s">
        <v>978</v>
      </c>
      <c r="F95" s="6" t="s">
        <v>979</v>
      </c>
      <c r="G95" s="6">
        <v>940233947</v>
      </c>
      <c r="H95" s="18">
        <v>45608</v>
      </c>
      <c r="I95" s="21">
        <v>0.85555555555555551</v>
      </c>
      <c r="J95" s="6" t="s">
        <v>373</v>
      </c>
      <c r="K95" s="15">
        <f t="shared" si="6"/>
        <v>1</v>
      </c>
      <c r="L95" s="6" t="s">
        <v>398</v>
      </c>
      <c r="M95" s="6" t="s">
        <v>6</v>
      </c>
      <c r="N95" s="6" t="b">
        <f t="shared" si="7"/>
        <v>0</v>
      </c>
      <c r="O95" s="6" t="s">
        <v>1046</v>
      </c>
      <c r="P95" s="6">
        <v>24779164</v>
      </c>
      <c r="Q95" s="6" t="s">
        <v>6</v>
      </c>
      <c r="R95" s="6" t="s">
        <v>1047</v>
      </c>
      <c r="S95" s="16">
        <f t="shared" si="11"/>
        <v>25000</v>
      </c>
      <c r="T95" s="6" t="s">
        <v>400</v>
      </c>
      <c r="U95" s="6" t="s">
        <v>547</v>
      </c>
      <c r="V95" s="6" t="s">
        <v>1048</v>
      </c>
      <c r="W95" s="18"/>
      <c r="X95" s="78"/>
      <c r="Y95" s="8"/>
      <c r="Z95" s="8"/>
      <c r="AA95" s="8"/>
      <c r="AB95" s="8"/>
      <c r="AC95" s="6" t="str">
        <f t="shared" si="8"/>
        <v/>
      </c>
      <c r="AD95" s="23" t="str">
        <f t="shared" si="9"/>
        <v/>
      </c>
      <c r="AE95" s="23"/>
      <c r="AF95" s="17" t="str">
        <f t="shared" ref="AF95:AF158" si="12">IFERROR(IF(AD95="","",IF(AE95="NO","NO APLICA",IF(AE95="SI",AD95*1.19,""))), "")</f>
        <v/>
      </c>
      <c r="AG95" s="6"/>
      <c r="AH95" s="39"/>
      <c r="AI95" s="22" t="s">
        <v>983</v>
      </c>
      <c r="AJ95" s="174" t="s">
        <v>492</v>
      </c>
    </row>
    <row r="96" spans="1:36" ht="15.45" customHeight="1">
      <c r="A96" s="168">
        <v>55922</v>
      </c>
      <c r="B96" s="8" t="s">
        <v>245</v>
      </c>
      <c r="C96" s="5" t="s">
        <v>246</v>
      </c>
      <c r="D96" s="39" t="s">
        <v>990</v>
      </c>
      <c r="E96" s="6" t="s">
        <v>991</v>
      </c>
      <c r="F96" s="6" t="s">
        <v>992</v>
      </c>
      <c r="G96" s="6">
        <v>994345393</v>
      </c>
      <c r="H96" s="18">
        <v>45608</v>
      </c>
      <c r="I96" s="21">
        <v>0.85763888888888884</v>
      </c>
      <c r="J96" s="6" t="s">
        <v>373</v>
      </c>
      <c r="K96" s="15">
        <f t="shared" si="6"/>
        <v>1</v>
      </c>
      <c r="L96" s="6" t="s">
        <v>398</v>
      </c>
      <c r="M96" s="6" t="s">
        <v>6</v>
      </c>
      <c r="N96" s="6" t="b">
        <f t="shared" si="7"/>
        <v>0</v>
      </c>
      <c r="O96" s="6" t="s">
        <v>1049</v>
      </c>
      <c r="P96" s="6">
        <v>24779162</v>
      </c>
      <c r="Q96" s="6" t="s">
        <v>6</v>
      </c>
      <c r="R96" s="6" t="s">
        <v>1050</v>
      </c>
      <c r="S96" s="16">
        <f t="shared" si="11"/>
        <v>25000</v>
      </c>
      <c r="T96" s="6" t="s">
        <v>400</v>
      </c>
      <c r="U96" s="6" t="s">
        <v>547</v>
      </c>
      <c r="V96" s="6" t="s">
        <v>1051</v>
      </c>
      <c r="W96" s="18"/>
      <c r="X96" s="78"/>
      <c r="Y96" s="8"/>
      <c r="Z96" s="8"/>
      <c r="AA96" s="8"/>
      <c r="AB96" s="8"/>
      <c r="AC96" s="6" t="str">
        <f t="shared" si="8"/>
        <v/>
      </c>
      <c r="AD96" s="23" t="str">
        <f t="shared" si="9"/>
        <v/>
      </c>
      <c r="AE96" s="23"/>
      <c r="AF96" s="17" t="str">
        <f t="shared" si="12"/>
        <v/>
      </c>
      <c r="AG96" s="6"/>
      <c r="AH96" s="39"/>
      <c r="AI96" s="22" t="s">
        <v>983</v>
      </c>
      <c r="AJ96" s="174" t="s">
        <v>492</v>
      </c>
    </row>
    <row r="97" spans="1:36" ht="15.45" customHeight="1">
      <c r="A97" s="168">
        <v>55923</v>
      </c>
      <c r="B97" s="8" t="s">
        <v>245</v>
      </c>
      <c r="C97" s="5" t="s">
        <v>246</v>
      </c>
      <c r="D97" s="39" t="s">
        <v>984</v>
      </c>
      <c r="E97" s="6" t="s">
        <v>985</v>
      </c>
      <c r="F97" s="6" t="s">
        <v>986</v>
      </c>
      <c r="G97" s="6">
        <v>944666949</v>
      </c>
      <c r="H97" s="18">
        <v>45608</v>
      </c>
      <c r="I97" s="21">
        <v>0.85902777777777772</v>
      </c>
      <c r="J97" s="6" t="s">
        <v>373</v>
      </c>
      <c r="K97" s="15">
        <f t="shared" si="6"/>
        <v>1</v>
      </c>
      <c r="L97" s="6" t="s">
        <v>398</v>
      </c>
      <c r="M97" s="6" t="s">
        <v>6</v>
      </c>
      <c r="N97" s="6" t="b">
        <f t="shared" si="7"/>
        <v>0</v>
      </c>
      <c r="O97" s="6" t="s">
        <v>1052</v>
      </c>
      <c r="P97" s="6">
        <v>24779165</v>
      </c>
      <c r="Q97" s="6" t="s">
        <v>6</v>
      </c>
      <c r="R97" s="6" t="s">
        <v>1053</v>
      </c>
      <c r="S97" s="16">
        <f t="shared" si="11"/>
        <v>25000</v>
      </c>
      <c r="T97" s="6" t="s">
        <v>400</v>
      </c>
      <c r="U97" s="6" t="s">
        <v>547</v>
      </c>
      <c r="V97" s="6" t="s">
        <v>1054</v>
      </c>
      <c r="W97" s="18"/>
      <c r="X97" s="78"/>
      <c r="Y97" s="8"/>
      <c r="Z97" s="8"/>
      <c r="AA97" s="8"/>
      <c r="AB97" s="8"/>
      <c r="AC97" s="6" t="str">
        <f t="shared" si="8"/>
        <v/>
      </c>
      <c r="AD97" s="23" t="str">
        <f t="shared" si="9"/>
        <v/>
      </c>
      <c r="AE97" s="23"/>
      <c r="AF97" s="17" t="str">
        <f t="shared" si="12"/>
        <v/>
      </c>
      <c r="AG97" s="6"/>
      <c r="AH97" s="39"/>
      <c r="AI97" s="22" t="s">
        <v>983</v>
      </c>
      <c r="AJ97" s="174" t="s">
        <v>492</v>
      </c>
    </row>
    <row r="98" spans="1:36" ht="15.45" customHeight="1">
      <c r="A98" s="168">
        <v>55924</v>
      </c>
      <c r="B98" s="8" t="s">
        <v>245</v>
      </c>
      <c r="C98" s="5" t="s">
        <v>246</v>
      </c>
      <c r="D98" s="39" t="s">
        <v>1002</v>
      </c>
      <c r="E98" s="6" t="s">
        <v>1003</v>
      </c>
      <c r="F98" s="6" t="s">
        <v>1004</v>
      </c>
      <c r="G98" s="6">
        <v>942723548</v>
      </c>
      <c r="H98" s="18">
        <v>45608</v>
      </c>
      <c r="I98" s="21">
        <v>0.86111111111111116</v>
      </c>
      <c r="J98" s="6" t="s">
        <v>373</v>
      </c>
      <c r="K98" s="15">
        <f t="shared" si="6"/>
        <v>1</v>
      </c>
      <c r="L98" s="6" t="s">
        <v>398</v>
      </c>
      <c r="M98" s="6" t="s">
        <v>6</v>
      </c>
      <c r="N98" s="6" t="b">
        <f t="shared" si="7"/>
        <v>0</v>
      </c>
      <c r="O98" s="6" t="s">
        <v>1055</v>
      </c>
      <c r="P98" s="6">
        <v>24779173</v>
      </c>
      <c r="Q98" s="6" t="s">
        <v>6</v>
      </c>
      <c r="R98" s="6" t="s">
        <v>1056</v>
      </c>
      <c r="S98" s="16">
        <f t="shared" si="11"/>
        <v>25000</v>
      </c>
      <c r="T98" s="6" t="s">
        <v>400</v>
      </c>
      <c r="U98" s="6" t="s">
        <v>547</v>
      </c>
      <c r="V98" s="6" t="s">
        <v>1057</v>
      </c>
      <c r="W98" s="18"/>
      <c r="X98" s="78"/>
      <c r="Y98" s="8"/>
      <c r="Z98" s="8"/>
      <c r="AA98" s="8"/>
      <c r="AB98" s="8"/>
      <c r="AC98" s="6" t="str">
        <f t="shared" si="8"/>
        <v/>
      </c>
      <c r="AD98" s="23" t="str">
        <f t="shared" si="9"/>
        <v/>
      </c>
      <c r="AE98" s="23"/>
      <c r="AF98" s="17" t="str">
        <f t="shared" si="12"/>
        <v/>
      </c>
      <c r="AG98" s="6"/>
      <c r="AH98" s="39"/>
      <c r="AI98" s="22" t="s">
        <v>983</v>
      </c>
      <c r="AJ98" s="174" t="s">
        <v>492</v>
      </c>
    </row>
    <row r="99" spans="1:36" ht="15.45" customHeight="1">
      <c r="A99" s="168">
        <v>55925</v>
      </c>
      <c r="B99" s="8" t="s">
        <v>245</v>
      </c>
      <c r="C99" s="5" t="s">
        <v>246</v>
      </c>
      <c r="D99" s="39" t="s">
        <v>1008</v>
      </c>
      <c r="E99" s="6" t="s">
        <v>1009</v>
      </c>
      <c r="F99" s="6" t="s">
        <v>1010</v>
      </c>
      <c r="G99" s="6">
        <v>991915508</v>
      </c>
      <c r="H99" s="18">
        <v>45608</v>
      </c>
      <c r="I99" s="21">
        <v>0.8618055555555556</v>
      </c>
      <c r="J99" s="6" t="s">
        <v>373</v>
      </c>
      <c r="K99" s="15">
        <f t="shared" si="6"/>
        <v>1</v>
      </c>
      <c r="L99" s="6" t="s">
        <v>398</v>
      </c>
      <c r="M99" s="6" t="s">
        <v>6</v>
      </c>
      <c r="N99" s="6" t="b">
        <f t="shared" si="7"/>
        <v>0</v>
      </c>
      <c r="O99" s="6" t="s">
        <v>1058</v>
      </c>
      <c r="P99" s="6">
        <v>24779174</v>
      </c>
      <c r="Q99" s="6" t="s">
        <v>6</v>
      </c>
      <c r="R99" s="6" t="s">
        <v>1059</v>
      </c>
      <c r="S99" s="16">
        <f t="shared" si="11"/>
        <v>25000</v>
      </c>
      <c r="T99" s="6" t="s">
        <v>400</v>
      </c>
      <c r="U99" s="6" t="s">
        <v>547</v>
      </c>
      <c r="V99" s="6" t="s">
        <v>1060</v>
      </c>
      <c r="W99" s="18"/>
      <c r="X99" s="78"/>
      <c r="Y99" s="8"/>
      <c r="Z99" s="8"/>
      <c r="AA99" s="8"/>
      <c r="AB99" s="8"/>
      <c r="AC99" s="6" t="str">
        <f t="shared" si="8"/>
        <v/>
      </c>
      <c r="AD99" s="23" t="str">
        <f t="shared" si="9"/>
        <v/>
      </c>
      <c r="AE99" s="23"/>
      <c r="AF99" s="17" t="str">
        <f t="shared" si="12"/>
        <v/>
      </c>
      <c r="AG99" s="6"/>
      <c r="AH99" s="39"/>
      <c r="AI99" s="22" t="s">
        <v>983</v>
      </c>
      <c r="AJ99" s="174" t="s">
        <v>492</v>
      </c>
    </row>
    <row r="100" spans="1:36" ht="15.45" customHeight="1">
      <c r="A100" s="168">
        <v>55927</v>
      </c>
      <c r="B100" s="8" t="s">
        <v>245</v>
      </c>
      <c r="C100" s="5" t="s">
        <v>246</v>
      </c>
      <c r="D100" s="39" t="s">
        <v>977</v>
      </c>
      <c r="E100" s="6" t="s">
        <v>978</v>
      </c>
      <c r="F100" s="6" t="s">
        <v>979</v>
      </c>
      <c r="G100" s="6">
        <v>940233947</v>
      </c>
      <c r="H100" s="18">
        <v>45608</v>
      </c>
      <c r="I100" s="21">
        <v>0.89583333333333337</v>
      </c>
      <c r="J100" s="6" t="s">
        <v>373</v>
      </c>
      <c r="K100" s="15">
        <f t="shared" si="6"/>
        <v>1</v>
      </c>
      <c r="L100" s="6" t="s">
        <v>398</v>
      </c>
      <c r="M100" s="6" t="s">
        <v>6</v>
      </c>
      <c r="N100" s="6" t="b">
        <f t="shared" si="7"/>
        <v>0</v>
      </c>
      <c r="O100" s="6" t="s">
        <v>1061</v>
      </c>
      <c r="P100" s="6">
        <v>24779193</v>
      </c>
      <c r="Q100" s="6" t="s">
        <v>6</v>
      </c>
      <c r="R100" s="6" t="s">
        <v>1062</v>
      </c>
      <c r="S100" s="16">
        <f t="shared" si="11"/>
        <v>25000</v>
      </c>
      <c r="T100" s="6" t="s">
        <v>400</v>
      </c>
      <c r="U100" s="6" t="s">
        <v>524</v>
      </c>
      <c r="V100" s="6" t="s">
        <v>1063</v>
      </c>
      <c r="W100" s="18"/>
      <c r="X100" s="78"/>
      <c r="Y100" s="8"/>
      <c r="Z100" s="8"/>
      <c r="AA100" s="8"/>
      <c r="AB100" s="8"/>
      <c r="AC100" s="6" t="str">
        <f t="shared" si="8"/>
        <v/>
      </c>
      <c r="AD100" s="23" t="str">
        <f t="shared" si="9"/>
        <v/>
      </c>
      <c r="AE100" s="23"/>
      <c r="AF100" s="17" t="str">
        <f t="shared" si="12"/>
        <v/>
      </c>
      <c r="AG100" s="6"/>
      <c r="AH100" s="39"/>
      <c r="AI100" s="22" t="s">
        <v>983</v>
      </c>
      <c r="AJ100" s="174" t="s">
        <v>492</v>
      </c>
    </row>
    <row r="101" spans="1:36" ht="15.45" customHeight="1">
      <c r="A101" s="168">
        <v>55928</v>
      </c>
      <c r="B101" s="8" t="s">
        <v>245</v>
      </c>
      <c r="C101" s="5" t="s">
        <v>246</v>
      </c>
      <c r="D101" s="39" t="s">
        <v>990</v>
      </c>
      <c r="E101" s="6" t="s">
        <v>991</v>
      </c>
      <c r="F101" s="6" t="s">
        <v>992</v>
      </c>
      <c r="G101" s="6">
        <v>994345393</v>
      </c>
      <c r="H101" s="18">
        <v>45608</v>
      </c>
      <c r="I101" s="21">
        <v>0.89861111111111114</v>
      </c>
      <c r="J101" s="6" t="s">
        <v>373</v>
      </c>
      <c r="K101" s="15">
        <f t="shared" si="6"/>
        <v>1</v>
      </c>
      <c r="L101" s="6" t="s">
        <v>398</v>
      </c>
      <c r="M101" s="6" t="s">
        <v>6</v>
      </c>
      <c r="N101" s="6" t="b">
        <f t="shared" si="7"/>
        <v>0</v>
      </c>
      <c r="O101" s="6" t="s">
        <v>1064</v>
      </c>
      <c r="P101" s="6">
        <v>24779194</v>
      </c>
      <c r="Q101" s="6" t="s">
        <v>6</v>
      </c>
      <c r="R101" s="6" t="s">
        <v>1065</v>
      </c>
      <c r="S101" s="16">
        <f t="shared" si="11"/>
        <v>25000</v>
      </c>
      <c r="T101" s="6" t="s">
        <v>400</v>
      </c>
      <c r="U101" s="6" t="s">
        <v>524</v>
      </c>
      <c r="V101" s="6" t="s">
        <v>1066</v>
      </c>
      <c r="W101" s="18"/>
      <c r="X101" s="78"/>
      <c r="Y101" s="8"/>
      <c r="Z101" s="8"/>
      <c r="AA101" s="8"/>
      <c r="AB101" s="8"/>
      <c r="AC101" s="6" t="str">
        <f t="shared" si="8"/>
        <v/>
      </c>
      <c r="AD101" s="23" t="str">
        <f t="shared" si="9"/>
        <v/>
      </c>
      <c r="AE101" s="23"/>
      <c r="AF101" s="17" t="str">
        <f t="shared" si="12"/>
        <v/>
      </c>
      <c r="AG101" s="6"/>
      <c r="AH101" s="39"/>
      <c r="AI101" s="22" t="s">
        <v>983</v>
      </c>
      <c r="AJ101" s="174" t="s">
        <v>492</v>
      </c>
    </row>
    <row r="102" spans="1:36" ht="15.45" customHeight="1">
      <c r="A102" s="168">
        <v>55929</v>
      </c>
      <c r="B102" s="8" t="s">
        <v>245</v>
      </c>
      <c r="C102" s="5" t="s">
        <v>246</v>
      </c>
      <c r="D102" s="39" t="s">
        <v>984</v>
      </c>
      <c r="E102" s="6" t="s">
        <v>985</v>
      </c>
      <c r="F102" s="6" t="s">
        <v>986</v>
      </c>
      <c r="G102" s="6">
        <v>944666949</v>
      </c>
      <c r="H102" s="18">
        <v>45608</v>
      </c>
      <c r="I102" s="21">
        <v>0.90277777777777779</v>
      </c>
      <c r="J102" s="6" t="s">
        <v>373</v>
      </c>
      <c r="K102" s="15">
        <f t="shared" si="6"/>
        <v>1</v>
      </c>
      <c r="L102" s="6" t="s">
        <v>398</v>
      </c>
      <c r="M102" s="6" t="s">
        <v>6</v>
      </c>
      <c r="N102" s="6" t="b">
        <f t="shared" si="7"/>
        <v>0</v>
      </c>
      <c r="O102" s="6" t="s">
        <v>1067</v>
      </c>
      <c r="P102" s="6">
        <v>24779195</v>
      </c>
      <c r="Q102" s="6" t="s">
        <v>6</v>
      </c>
      <c r="R102" s="6" t="s">
        <v>1068</v>
      </c>
      <c r="S102" s="16">
        <f t="shared" si="11"/>
        <v>25000</v>
      </c>
      <c r="T102" s="6" t="s">
        <v>400</v>
      </c>
      <c r="U102" s="6" t="s">
        <v>524</v>
      </c>
      <c r="V102" s="6" t="s">
        <v>1069</v>
      </c>
      <c r="W102" s="18"/>
      <c r="X102" s="78"/>
      <c r="Y102" s="8"/>
      <c r="Z102" s="8"/>
      <c r="AA102" s="8"/>
      <c r="AB102" s="8"/>
      <c r="AC102" s="6" t="str">
        <f t="shared" si="8"/>
        <v/>
      </c>
      <c r="AD102" s="23" t="str">
        <f t="shared" si="9"/>
        <v/>
      </c>
      <c r="AE102" s="23"/>
      <c r="AF102" s="17" t="str">
        <f t="shared" si="12"/>
        <v/>
      </c>
      <c r="AG102" s="6"/>
      <c r="AH102" s="39"/>
      <c r="AI102" s="22" t="s">
        <v>983</v>
      </c>
      <c r="AJ102" s="174" t="s">
        <v>492</v>
      </c>
    </row>
    <row r="103" spans="1:36" ht="15.45" customHeight="1">
      <c r="A103" s="168">
        <v>55930</v>
      </c>
      <c r="B103" s="8" t="s">
        <v>245</v>
      </c>
      <c r="C103" s="5" t="s">
        <v>246</v>
      </c>
      <c r="D103" s="39" t="s">
        <v>1002</v>
      </c>
      <c r="E103" s="6" t="s">
        <v>1003</v>
      </c>
      <c r="F103" s="6" t="s">
        <v>1004</v>
      </c>
      <c r="G103" s="6">
        <v>942723548</v>
      </c>
      <c r="H103" s="18">
        <v>45608</v>
      </c>
      <c r="I103" s="21">
        <v>0.90347222222222223</v>
      </c>
      <c r="J103" s="6" t="s">
        <v>373</v>
      </c>
      <c r="K103" s="15">
        <f t="shared" si="6"/>
        <v>1</v>
      </c>
      <c r="L103" s="6" t="s">
        <v>398</v>
      </c>
      <c r="M103" s="6" t="s">
        <v>6</v>
      </c>
      <c r="N103" s="6" t="b">
        <f t="shared" si="7"/>
        <v>0</v>
      </c>
      <c r="O103" s="6" t="s">
        <v>1070</v>
      </c>
      <c r="P103" s="6">
        <v>24779196</v>
      </c>
      <c r="Q103" s="6" t="s">
        <v>6</v>
      </c>
      <c r="R103" s="6" t="s">
        <v>1071</v>
      </c>
      <c r="S103" s="16">
        <f t="shared" si="11"/>
        <v>25000</v>
      </c>
      <c r="T103" s="6" t="s">
        <v>400</v>
      </c>
      <c r="U103" s="6" t="s">
        <v>524</v>
      </c>
      <c r="V103" s="6" t="s">
        <v>1072</v>
      </c>
      <c r="W103" s="18"/>
      <c r="X103" s="78"/>
      <c r="Y103" s="8"/>
      <c r="Z103" s="8"/>
      <c r="AA103" s="8"/>
      <c r="AB103" s="8"/>
      <c r="AC103" s="6" t="str">
        <f t="shared" si="8"/>
        <v/>
      </c>
      <c r="AD103" s="23" t="str">
        <f t="shared" si="9"/>
        <v/>
      </c>
      <c r="AE103" s="23"/>
      <c r="AF103" s="17" t="str">
        <f t="shared" si="12"/>
        <v/>
      </c>
      <c r="AG103" s="6"/>
      <c r="AH103" s="39"/>
      <c r="AI103" s="22" t="s">
        <v>983</v>
      </c>
      <c r="AJ103" s="174" t="s">
        <v>492</v>
      </c>
    </row>
    <row r="104" spans="1:36" ht="15.45" customHeight="1">
      <c r="A104" s="168">
        <v>55931</v>
      </c>
      <c r="B104" s="8" t="s">
        <v>245</v>
      </c>
      <c r="C104" s="5" t="s">
        <v>246</v>
      </c>
      <c r="D104" s="39" t="s">
        <v>1008</v>
      </c>
      <c r="E104" s="6" t="s">
        <v>1009</v>
      </c>
      <c r="F104" s="6" t="s">
        <v>1010</v>
      </c>
      <c r="G104" s="6">
        <v>991915508</v>
      </c>
      <c r="H104" s="18">
        <v>45608</v>
      </c>
      <c r="I104" s="21">
        <v>0.90486111111111112</v>
      </c>
      <c r="J104" s="6" t="s">
        <v>373</v>
      </c>
      <c r="K104" s="15">
        <f t="shared" si="6"/>
        <v>1</v>
      </c>
      <c r="L104" s="6" t="s">
        <v>398</v>
      </c>
      <c r="M104" s="6" t="s">
        <v>6</v>
      </c>
      <c r="N104" s="6" t="b">
        <f t="shared" si="7"/>
        <v>0</v>
      </c>
      <c r="O104" s="6" t="s">
        <v>1073</v>
      </c>
      <c r="P104" s="6">
        <v>24779197</v>
      </c>
      <c r="Q104" s="6" t="s">
        <v>6</v>
      </c>
      <c r="R104" s="6" t="s">
        <v>1074</v>
      </c>
      <c r="S104" s="16">
        <f t="shared" si="11"/>
        <v>25000</v>
      </c>
      <c r="T104" s="6" t="s">
        <v>400</v>
      </c>
      <c r="U104" s="6" t="s">
        <v>524</v>
      </c>
      <c r="V104" s="6" t="s">
        <v>1075</v>
      </c>
      <c r="W104" s="18"/>
      <c r="X104" s="78"/>
      <c r="Y104" s="8"/>
      <c r="Z104" s="8"/>
      <c r="AA104" s="8"/>
      <c r="AB104" s="8"/>
      <c r="AC104" s="6" t="str">
        <f t="shared" si="8"/>
        <v/>
      </c>
      <c r="AD104" s="23" t="str">
        <f t="shared" si="9"/>
        <v/>
      </c>
      <c r="AE104" s="23"/>
      <c r="AF104" s="17" t="str">
        <f t="shared" si="12"/>
        <v/>
      </c>
      <c r="AG104" s="6"/>
      <c r="AH104" s="39"/>
      <c r="AI104" s="22" t="s">
        <v>983</v>
      </c>
      <c r="AJ104" s="174" t="s">
        <v>492</v>
      </c>
    </row>
    <row r="105" spans="1:36" ht="15.45" customHeight="1">
      <c r="A105" s="168">
        <v>55936</v>
      </c>
      <c r="B105" s="39" t="s">
        <v>245</v>
      </c>
      <c r="C105" s="5" t="s">
        <v>246</v>
      </c>
      <c r="D105" s="39" t="s">
        <v>1002</v>
      </c>
      <c r="E105" s="6" t="s">
        <v>1003</v>
      </c>
      <c r="F105" s="6" t="s">
        <v>1004</v>
      </c>
      <c r="G105" s="6">
        <v>942723548</v>
      </c>
      <c r="H105" s="18">
        <v>45609</v>
      </c>
      <c r="I105" s="21">
        <v>9.25</v>
      </c>
      <c r="J105" s="6" t="s">
        <v>373</v>
      </c>
      <c r="K105" s="15">
        <f t="shared" si="6"/>
        <v>1</v>
      </c>
      <c r="L105" s="6" t="s">
        <v>398</v>
      </c>
      <c r="M105" s="6" t="s">
        <v>6</v>
      </c>
      <c r="N105" s="6" t="b">
        <f t="shared" si="7"/>
        <v>0</v>
      </c>
      <c r="O105" s="6" t="s">
        <v>1076</v>
      </c>
      <c r="P105" s="6">
        <v>24779274</v>
      </c>
      <c r="Q105" s="6" t="s">
        <v>6</v>
      </c>
      <c r="R105" s="6" t="s">
        <v>1077</v>
      </c>
      <c r="S105" s="16">
        <f t="shared" si="11"/>
        <v>25000</v>
      </c>
      <c r="T105" s="6" t="s">
        <v>400</v>
      </c>
      <c r="U105" s="6" t="s">
        <v>542</v>
      </c>
      <c r="V105" s="6" t="s">
        <v>1078</v>
      </c>
      <c r="W105" s="18"/>
      <c r="X105" s="78"/>
      <c r="Y105" s="8"/>
      <c r="Z105" s="8"/>
      <c r="AA105" s="8"/>
      <c r="AB105" s="8"/>
      <c r="AC105" s="6" t="str">
        <f t="shared" si="8"/>
        <v/>
      </c>
      <c r="AD105" s="23" t="str">
        <f t="shared" si="9"/>
        <v/>
      </c>
      <c r="AE105" s="23"/>
      <c r="AF105" s="17" t="str">
        <f t="shared" si="12"/>
        <v/>
      </c>
      <c r="AG105" s="6"/>
      <c r="AH105" s="39"/>
      <c r="AI105" s="22" t="s">
        <v>983</v>
      </c>
      <c r="AJ105" s="174" t="s">
        <v>492</v>
      </c>
    </row>
    <row r="106" spans="1:36" ht="15.45" customHeight="1">
      <c r="A106" s="168">
        <v>55937</v>
      </c>
      <c r="B106" s="39" t="s">
        <v>245</v>
      </c>
      <c r="C106" s="5" t="s">
        <v>246</v>
      </c>
      <c r="D106" s="39" t="s">
        <v>1008</v>
      </c>
      <c r="E106" s="6" t="s">
        <v>1009</v>
      </c>
      <c r="F106" s="6" t="s">
        <v>1010</v>
      </c>
      <c r="G106" s="6">
        <v>991915508</v>
      </c>
      <c r="H106" s="18">
        <v>45609</v>
      </c>
      <c r="I106" s="21">
        <v>0.39374999999999999</v>
      </c>
      <c r="J106" s="6" t="s">
        <v>373</v>
      </c>
      <c r="K106" s="15">
        <f t="shared" si="6"/>
        <v>1</v>
      </c>
      <c r="L106" s="6" t="s">
        <v>398</v>
      </c>
      <c r="M106" s="6" t="s">
        <v>6</v>
      </c>
      <c r="N106" s="6" t="b">
        <f t="shared" si="7"/>
        <v>0</v>
      </c>
      <c r="O106" s="6" t="s">
        <v>1079</v>
      </c>
      <c r="P106" s="6">
        <v>24779276</v>
      </c>
      <c r="Q106" s="6" t="s">
        <v>6</v>
      </c>
      <c r="R106" s="6" t="s">
        <v>1080</v>
      </c>
      <c r="S106" s="16">
        <f t="shared" si="11"/>
        <v>25000</v>
      </c>
      <c r="T106" s="6" t="s">
        <v>400</v>
      </c>
      <c r="U106" s="6" t="s">
        <v>542</v>
      </c>
      <c r="V106" s="6" t="s">
        <v>1081</v>
      </c>
      <c r="W106" s="18"/>
      <c r="X106" s="78"/>
      <c r="Y106" s="8"/>
      <c r="Z106" s="8"/>
      <c r="AA106" s="8"/>
      <c r="AB106" s="8"/>
      <c r="AC106" s="6" t="str">
        <f t="shared" si="8"/>
        <v/>
      </c>
      <c r="AD106" s="23" t="str">
        <f t="shared" si="9"/>
        <v/>
      </c>
      <c r="AE106" s="23"/>
      <c r="AF106" s="17" t="str">
        <f t="shared" si="12"/>
        <v/>
      </c>
      <c r="AG106" s="6"/>
      <c r="AH106" s="39"/>
      <c r="AI106" s="22" t="s">
        <v>983</v>
      </c>
      <c r="AJ106" s="174" t="s">
        <v>492</v>
      </c>
    </row>
    <row r="107" spans="1:36" ht="15.45" customHeight="1">
      <c r="A107" s="168">
        <v>55938</v>
      </c>
      <c r="B107" s="39" t="s">
        <v>245</v>
      </c>
      <c r="C107" s="5" t="s">
        <v>246</v>
      </c>
      <c r="D107" s="39" t="s">
        <v>990</v>
      </c>
      <c r="E107" s="6" t="s">
        <v>991</v>
      </c>
      <c r="F107" s="6" t="s">
        <v>992</v>
      </c>
      <c r="G107" s="6">
        <v>994345393</v>
      </c>
      <c r="H107" s="18">
        <v>45609</v>
      </c>
      <c r="I107" s="21">
        <v>0.39583333333333331</v>
      </c>
      <c r="J107" s="6" t="s">
        <v>373</v>
      </c>
      <c r="K107" s="15">
        <f t="shared" si="6"/>
        <v>1</v>
      </c>
      <c r="L107" s="6" t="s">
        <v>398</v>
      </c>
      <c r="M107" s="6" t="s">
        <v>6</v>
      </c>
      <c r="N107" s="6" t="b">
        <f t="shared" si="7"/>
        <v>0</v>
      </c>
      <c r="O107" s="6" t="s">
        <v>1082</v>
      </c>
      <c r="P107" s="6">
        <v>24779279</v>
      </c>
      <c r="Q107" s="6" t="s">
        <v>6</v>
      </c>
      <c r="R107" s="6" t="s">
        <v>1083</v>
      </c>
      <c r="S107" s="16">
        <f t="shared" si="11"/>
        <v>25000</v>
      </c>
      <c r="T107" s="6" t="s">
        <v>400</v>
      </c>
      <c r="U107" s="6" t="s">
        <v>542</v>
      </c>
      <c r="V107" s="6" t="s">
        <v>1084</v>
      </c>
      <c r="W107" s="18"/>
      <c r="X107" s="78"/>
      <c r="Y107" s="8"/>
      <c r="Z107" s="8"/>
      <c r="AA107" s="8"/>
      <c r="AB107" s="8"/>
      <c r="AC107" s="6" t="str">
        <f t="shared" si="8"/>
        <v/>
      </c>
      <c r="AD107" s="23" t="str">
        <f t="shared" si="9"/>
        <v/>
      </c>
      <c r="AE107" s="23"/>
      <c r="AF107" s="17" t="str">
        <f t="shared" si="12"/>
        <v/>
      </c>
      <c r="AG107" s="6"/>
      <c r="AH107" s="39"/>
      <c r="AI107" s="22" t="s">
        <v>983</v>
      </c>
      <c r="AJ107" s="174" t="s">
        <v>492</v>
      </c>
    </row>
    <row r="108" spans="1:36" ht="15.45" customHeight="1">
      <c r="A108" s="168">
        <v>55939</v>
      </c>
      <c r="B108" s="39" t="s">
        <v>245</v>
      </c>
      <c r="C108" s="5" t="s">
        <v>246</v>
      </c>
      <c r="D108" s="39" t="s">
        <v>984</v>
      </c>
      <c r="E108" s="6" t="s">
        <v>985</v>
      </c>
      <c r="F108" s="6" t="s">
        <v>986</v>
      </c>
      <c r="G108" s="6">
        <v>944666949</v>
      </c>
      <c r="H108" s="18">
        <v>45609</v>
      </c>
      <c r="I108" s="21">
        <v>0.39791666666666664</v>
      </c>
      <c r="J108" s="6" t="s">
        <v>373</v>
      </c>
      <c r="K108" s="15">
        <f t="shared" si="6"/>
        <v>1</v>
      </c>
      <c r="L108" s="6" t="s">
        <v>398</v>
      </c>
      <c r="M108" s="6" t="s">
        <v>6</v>
      </c>
      <c r="N108" s="6" t="b">
        <f t="shared" si="7"/>
        <v>0</v>
      </c>
      <c r="O108" s="6" t="s">
        <v>1085</v>
      </c>
      <c r="P108" s="6">
        <v>24779280</v>
      </c>
      <c r="Q108" s="6" t="s">
        <v>6</v>
      </c>
      <c r="R108" s="6" t="s">
        <v>1086</v>
      </c>
      <c r="S108" s="16">
        <f t="shared" si="11"/>
        <v>25000</v>
      </c>
      <c r="T108" s="6" t="s">
        <v>400</v>
      </c>
      <c r="U108" s="6" t="s">
        <v>542</v>
      </c>
      <c r="V108" s="6" t="s">
        <v>1087</v>
      </c>
      <c r="W108" s="18"/>
      <c r="X108" s="78"/>
      <c r="Y108" s="8"/>
      <c r="Z108" s="8"/>
      <c r="AA108" s="8"/>
      <c r="AB108" s="8"/>
      <c r="AC108" s="6" t="str">
        <f t="shared" si="8"/>
        <v/>
      </c>
      <c r="AD108" s="23" t="str">
        <f t="shared" si="9"/>
        <v/>
      </c>
      <c r="AE108" s="23"/>
      <c r="AF108" s="17" t="str">
        <f t="shared" si="12"/>
        <v/>
      </c>
      <c r="AG108" s="6"/>
      <c r="AH108" s="39"/>
      <c r="AI108" s="22" t="s">
        <v>983</v>
      </c>
      <c r="AJ108" s="174" t="s">
        <v>492</v>
      </c>
    </row>
    <row r="109" spans="1:36" ht="15.45" customHeight="1">
      <c r="A109" s="168">
        <v>55940</v>
      </c>
      <c r="B109" s="39" t="s">
        <v>245</v>
      </c>
      <c r="C109" s="5" t="s">
        <v>246</v>
      </c>
      <c r="D109" s="39" t="s">
        <v>1088</v>
      </c>
      <c r="E109" s="6" t="s">
        <v>1089</v>
      </c>
      <c r="F109" s="6" t="s">
        <v>979</v>
      </c>
      <c r="G109" s="6">
        <v>940233947</v>
      </c>
      <c r="H109" s="18">
        <v>45609</v>
      </c>
      <c r="I109" s="21">
        <v>0.40347222222222223</v>
      </c>
      <c r="J109" s="6" t="s">
        <v>373</v>
      </c>
      <c r="K109" s="15">
        <f t="shared" si="6"/>
        <v>1</v>
      </c>
      <c r="L109" s="6" t="s">
        <v>398</v>
      </c>
      <c r="M109" s="6" t="s">
        <v>6</v>
      </c>
      <c r="N109" s="6" t="b">
        <f t="shared" si="7"/>
        <v>0</v>
      </c>
      <c r="O109" s="6" t="s">
        <v>1090</v>
      </c>
      <c r="P109" s="6">
        <v>24779303</v>
      </c>
      <c r="Q109" s="6" t="s">
        <v>6</v>
      </c>
      <c r="R109" s="6" t="s">
        <v>1091</v>
      </c>
      <c r="S109" s="16">
        <f t="shared" si="11"/>
        <v>25000</v>
      </c>
      <c r="T109" s="6" t="s">
        <v>400</v>
      </c>
      <c r="U109" s="6" t="s">
        <v>542</v>
      </c>
      <c r="V109" s="6" t="s">
        <v>1092</v>
      </c>
      <c r="W109" s="18"/>
      <c r="X109" s="78"/>
      <c r="Y109" s="8"/>
      <c r="Z109" s="8"/>
      <c r="AA109" s="8"/>
      <c r="AB109" s="8"/>
      <c r="AC109" s="6" t="str">
        <f t="shared" si="8"/>
        <v/>
      </c>
      <c r="AD109" s="23" t="str">
        <f t="shared" si="9"/>
        <v/>
      </c>
      <c r="AE109" s="23"/>
      <c r="AF109" s="17" t="str">
        <f t="shared" si="12"/>
        <v/>
      </c>
      <c r="AG109" s="6"/>
      <c r="AH109" s="39"/>
      <c r="AI109" s="22" t="s">
        <v>983</v>
      </c>
      <c r="AJ109" s="174" t="s">
        <v>492</v>
      </c>
    </row>
    <row r="110" spans="1:36" ht="15.45" customHeight="1">
      <c r="A110" s="168">
        <v>55945</v>
      </c>
      <c r="B110" s="39" t="s">
        <v>245</v>
      </c>
      <c r="C110" s="5" t="s">
        <v>246</v>
      </c>
      <c r="D110" s="39" t="s">
        <v>1002</v>
      </c>
      <c r="E110" s="6" t="s">
        <v>1003</v>
      </c>
      <c r="F110" s="6" t="s">
        <v>1004</v>
      </c>
      <c r="G110" s="6">
        <v>942723548</v>
      </c>
      <c r="H110" s="18">
        <v>45609</v>
      </c>
      <c r="I110" s="21">
        <v>0.46458333333333335</v>
      </c>
      <c r="J110" s="6" t="s">
        <v>373</v>
      </c>
      <c r="K110" s="15">
        <f t="shared" si="6"/>
        <v>1</v>
      </c>
      <c r="L110" s="6" t="s">
        <v>398</v>
      </c>
      <c r="M110" s="6" t="s">
        <v>6</v>
      </c>
      <c r="N110" s="6" t="b">
        <f t="shared" si="7"/>
        <v>0</v>
      </c>
      <c r="O110" s="6" t="s">
        <v>1093</v>
      </c>
      <c r="P110" s="6">
        <v>24779471</v>
      </c>
      <c r="Q110" s="6" t="s">
        <v>6</v>
      </c>
      <c r="R110" s="6" t="s">
        <v>1094</v>
      </c>
      <c r="S110" s="16">
        <f t="shared" si="11"/>
        <v>25000</v>
      </c>
      <c r="T110" s="6" t="s">
        <v>400</v>
      </c>
      <c r="U110" s="6" t="s">
        <v>542</v>
      </c>
      <c r="V110" s="6" t="s">
        <v>1095</v>
      </c>
      <c r="W110" s="18"/>
      <c r="X110" s="78"/>
      <c r="Y110" s="8"/>
      <c r="Z110" s="8"/>
      <c r="AA110" s="8"/>
      <c r="AB110" s="8"/>
      <c r="AC110" s="6" t="str">
        <f t="shared" si="8"/>
        <v/>
      </c>
      <c r="AD110" s="23" t="str">
        <f t="shared" si="9"/>
        <v/>
      </c>
      <c r="AE110" s="23"/>
      <c r="AF110" s="17" t="str">
        <f t="shared" si="12"/>
        <v/>
      </c>
      <c r="AG110" s="6"/>
      <c r="AH110" s="39"/>
      <c r="AI110" s="22" t="s">
        <v>983</v>
      </c>
      <c r="AJ110" s="174" t="s">
        <v>492</v>
      </c>
    </row>
    <row r="111" spans="1:36" ht="15.45" customHeight="1">
      <c r="A111" s="168">
        <v>55946</v>
      </c>
      <c r="B111" s="39" t="s">
        <v>245</v>
      </c>
      <c r="C111" s="5" t="s">
        <v>246</v>
      </c>
      <c r="D111" s="39" t="s">
        <v>984</v>
      </c>
      <c r="E111" s="6" t="s">
        <v>985</v>
      </c>
      <c r="F111" s="6" t="s">
        <v>986</v>
      </c>
      <c r="G111" s="6">
        <v>944666949</v>
      </c>
      <c r="H111" s="18">
        <v>45609</v>
      </c>
      <c r="I111" s="21">
        <v>0.47291666666666665</v>
      </c>
      <c r="J111" s="6" t="s">
        <v>373</v>
      </c>
      <c r="K111" s="15">
        <f t="shared" si="6"/>
        <v>1</v>
      </c>
      <c r="L111" s="6" t="s">
        <v>398</v>
      </c>
      <c r="M111" s="6" t="s">
        <v>6</v>
      </c>
      <c r="N111" s="6" t="b">
        <f t="shared" si="7"/>
        <v>0</v>
      </c>
      <c r="O111" s="6" t="s">
        <v>1096</v>
      </c>
      <c r="P111" s="6">
        <v>24779500</v>
      </c>
      <c r="Q111" s="6" t="s">
        <v>6</v>
      </c>
      <c r="R111" s="6" t="s">
        <v>1097</v>
      </c>
      <c r="S111" s="16">
        <f t="shared" si="11"/>
        <v>25000</v>
      </c>
      <c r="T111" s="6" t="s">
        <v>400</v>
      </c>
      <c r="U111" s="6" t="s">
        <v>542</v>
      </c>
      <c r="V111" s="6" t="s">
        <v>1098</v>
      </c>
      <c r="W111" s="18"/>
      <c r="X111" s="78"/>
      <c r="Y111" s="8"/>
      <c r="Z111" s="8"/>
      <c r="AA111" s="8"/>
      <c r="AB111" s="8"/>
      <c r="AC111" s="6" t="str">
        <f t="shared" si="8"/>
        <v/>
      </c>
      <c r="AD111" s="23" t="str">
        <f t="shared" si="9"/>
        <v/>
      </c>
      <c r="AE111" s="23"/>
      <c r="AF111" s="17" t="str">
        <f t="shared" si="12"/>
        <v/>
      </c>
      <c r="AG111" s="6"/>
      <c r="AH111" s="39"/>
      <c r="AI111" s="22" t="s">
        <v>983</v>
      </c>
      <c r="AJ111" s="174" t="s">
        <v>492</v>
      </c>
    </row>
    <row r="112" spans="1:36" ht="15.45" customHeight="1">
      <c r="A112" s="168">
        <v>55947</v>
      </c>
      <c r="B112" s="39" t="s">
        <v>245</v>
      </c>
      <c r="C112" s="5" t="s">
        <v>246</v>
      </c>
      <c r="D112" s="39" t="s">
        <v>990</v>
      </c>
      <c r="E112" s="6" t="s">
        <v>991</v>
      </c>
      <c r="F112" s="6" t="s">
        <v>992</v>
      </c>
      <c r="G112" s="6">
        <v>994345393</v>
      </c>
      <c r="H112" s="18">
        <v>45609</v>
      </c>
      <c r="I112" s="21">
        <v>0.47916666666666669</v>
      </c>
      <c r="J112" s="6" t="s">
        <v>373</v>
      </c>
      <c r="K112" s="15">
        <f t="shared" si="6"/>
        <v>1</v>
      </c>
      <c r="L112" s="6" t="s">
        <v>398</v>
      </c>
      <c r="M112" s="6" t="s">
        <v>6</v>
      </c>
      <c r="N112" s="6" t="b">
        <f t="shared" si="7"/>
        <v>0</v>
      </c>
      <c r="O112" s="6" t="s">
        <v>1099</v>
      </c>
      <c r="P112" s="6">
        <v>24779542</v>
      </c>
      <c r="Q112" s="6" t="s">
        <v>6</v>
      </c>
      <c r="R112" s="6" t="s">
        <v>1100</v>
      </c>
      <c r="S112" s="16">
        <f t="shared" si="11"/>
        <v>25000</v>
      </c>
      <c r="T112" s="6" t="s">
        <v>400</v>
      </c>
      <c r="U112" s="6" t="s">
        <v>803</v>
      </c>
      <c r="V112" s="6" t="s">
        <v>1101</v>
      </c>
      <c r="W112" s="18">
        <v>45643</v>
      </c>
      <c r="X112" s="78">
        <v>5.5555555555555552E-2</v>
      </c>
      <c r="Y112" s="8" t="s">
        <v>1102</v>
      </c>
      <c r="Z112" s="8" t="s">
        <v>1103</v>
      </c>
      <c r="AA112" s="8" t="s">
        <v>1104</v>
      </c>
      <c r="AB112" s="8">
        <v>956514681</v>
      </c>
      <c r="AC112" s="6">
        <f t="shared" si="8"/>
        <v>35</v>
      </c>
      <c r="AD112" s="23">
        <f t="shared" si="9"/>
        <v>166000</v>
      </c>
      <c r="AE112" s="23" t="s">
        <v>6</v>
      </c>
      <c r="AF112" s="17" t="str">
        <f t="shared" si="12"/>
        <v>NO APLICA</v>
      </c>
      <c r="AG112" s="6" t="s">
        <v>400</v>
      </c>
      <c r="AH112" s="39" t="s">
        <v>1105</v>
      </c>
      <c r="AI112" s="22" t="s">
        <v>983</v>
      </c>
      <c r="AJ112" s="174" t="s">
        <v>492</v>
      </c>
    </row>
    <row r="113" spans="1:36" ht="15.45" customHeight="1">
      <c r="A113" s="168">
        <v>55948</v>
      </c>
      <c r="B113" s="39" t="s">
        <v>245</v>
      </c>
      <c r="C113" s="5" t="s">
        <v>246</v>
      </c>
      <c r="D113" s="39" t="s">
        <v>1088</v>
      </c>
      <c r="E113" s="6" t="s">
        <v>1089</v>
      </c>
      <c r="F113" s="6" t="s">
        <v>979</v>
      </c>
      <c r="G113" s="6">
        <v>940233947</v>
      </c>
      <c r="H113" s="18">
        <v>45609</v>
      </c>
      <c r="I113" s="21">
        <v>0.48055555555555557</v>
      </c>
      <c r="J113" s="6" t="s">
        <v>373</v>
      </c>
      <c r="K113" s="15">
        <f t="shared" si="6"/>
        <v>1</v>
      </c>
      <c r="L113" s="6" t="s">
        <v>398</v>
      </c>
      <c r="M113" s="6" t="s">
        <v>6</v>
      </c>
      <c r="N113" s="6" t="b">
        <f t="shared" si="7"/>
        <v>0</v>
      </c>
      <c r="O113" s="6" t="s">
        <v>1106</v>
      </c>
      <c r="P113" s="6">
        <v>24779546</v>
      </c>
      <c r="Q113" s="6" t="s">
        <v>6</v>
      </c>
      <c r="R113" s="6" t="s">
        <v>1107</v>
      </c>
      <c r="S113" s="16">
        <f t="shared" si="11"/>
        <v>25000</v>
      </c>
      <c r="T113" s="6" t="s">
        <v>400</v>
      </c>
      <c r="U113" s="6" t="s">
        <v>1108</v>
      </c>
      <c r="V113" s="6" t="s">
        <v>1109</v>
      </c>
      <c r="W113" s="18">
        <v>45642</v>
      </c>
      <c r="X113" s="78">
        <v>0.89444444444444449</v>
      </c>
      <c r="Y113" s="8" t="s">
        <v>1110</v>
      </c>
      <c r="Z113" s="8" t="s">
        <v>1111</v>
      </c>
      <c r="AA113" s="8" t="s">
        <v>1112</v>
      </c>
      <c r="AB113" s="8">
        <v>968797114</v>
      </c>
      <c r="AC113" s="6">
        <f t="shared" si="8"/>
        <v>34</v>
      </c>
      <c r="AD113" s="23">
        <f t="shared" si="9"/>
        <v>161000</v>
      </c>
      <c r="AE113" s="23" t="s">
        <v>6</v>
      </c>
      <c r="AF113" s="17" t="str">
        <f t="shared" si="12"/>
        <v>NO APLICA</v>
      </c>
      <c r="AG113" s="6" t="s">
        <v>400</v>
      </c>
      <c r="AH113" s="39" t="s">
        <v>1105</v>
      </c>
      <c r="AI113" s="22" t="s">
        <v>983</v>
      </c>
      <c r="AJ113" s="174" t="s">
        <v>492</v>
      </c>
    </row>
    <row r="114" spans="1:36" ht="15.45" customHeight="1">
      <c r="A114" s="168">
        <v>55949</v>
      </c>
      <c r="B114" s="8" t="s">
        <v>320</v>
      </c>
      <c r="C114" s="5" t="s">
        <v>321</v>
      </c>
      <c r="D114" s="46" t="s">
        <v>1113</v>
      </c>
      <c r="E114" s="27" t="s">
        <v>1114</v>
      </c>
      <c r="F114" s="29" t="s">
        <v>1115</v>
      </c>
      <c r="G114" s="27">
        <v>926464737</v>
      </c>
      <c r="H114" s="18">
        <v>45609</v>
      </c>
      <c r="I114" s="21">
        <v>0.48333333333333334</v>
      </c>
      <c r="J114" s="6" t="s">
        <v>373</v>
      </c>
      <c r="K114" s="15">
        <f t="shared" si="6"/>
        <v>1</v>
      </c>
      <c r="L114" s="6" t="s">
        <v>398</v>
      </c>
      <c r="M114" s="6" t="s">
        <v>6</v>
      </c>
      <c r="N114" s="6" t="b">
        <f t="shared" si="7"/>
        <v>0</v>
      </c>
      <c r="O114" s="6" t="s">
        <v>1116</v>
      </c>
      <c r="P114" s="6">
        <v>100790341</v>
      </c>
      <c r="Q114" s="6" t="s">
        <v>6</v>
      </c>
      <c r="R114" s="6" t="s">
        <v>1117</v>
      </c>
      <c r="S114" s="16">
        <f t="shared" si="11"/>
        <v>25000</v>
      </c>
      <c r="T114" s="6" t="s">
        <v>400</v>
      </c>
      <c r="U114" s="6" t="s">
        <v>1108</v>
      </c>
      <c r="V114" s="6" t="s">
        <v>1118</v>
      </c>
      <c r="W114" s="18">
        <v>45640</v>
      </c>
      <c r="X114" s="78">
        <v>0.82916666666666672</v>
      </c>
      <c r="Y114" s="5" t="s">
        <v>1119</v>
      </c>
      <c r="Z114" s="8" t="s">
        <v>1120</v>
      </c>
      <c r="AA114" s="8" t="s">
        <v>1121</v>
      </c>
      <c r="AB114" s="8">
        <v>941080236</v>
      </c>
      <c r="AC114" s="15">
        <f t="shared" si="8"/>
        <v>32</v>
      </c>
      <c r="AD114" s="23">
        <f t="shared" si="9"/>
        <v>151000</v>
      </c>
      <c r="AE114" s="16" t="s">
        <v>6</v>
      </c>
      <c r="AF114" s="17" t="str">
        <f t="shared" si="12"/>
        <v>NO APLICA</v>
      </c>
      <c r="AG114" s="6" t="s">
        <v>400</v>
      </c>
      <c r="AH114" s="39" t="s">
        <v>1034</v>
      </c>
      <c r="AI114" s="22" t="s">
        <v>558</v>
      </c>
      <c r="AJ114" s="174" t="s">
        <v>492</v>
      </c>
    </row>
    <row r="115" spans="1:36" ht="15.45" customHeight="1">
      <c r="A115" s="168">
        <v>55950</v>
      </c>
      <c r="B115" s="39" t="s">
        <v>245</v>
      </c>
      <c r="C115" s="5" t="s">
        <v>246</v>
      </c>
      <c r="D115" s="39" t="s">
        <v>990</v>
      </c>
      <c r="E115" s="6" t="s">
        <v>991</v>
      </c>
      <c r="F115" s="6" t="s">
        <v>992</v>
      </c>
      <c r="G115" s="6">
        <v>994345393</v>
      </c>
      <c r="H115" s="18">
        <v>45609</v>
      </c>
      <c r="I115" s="21">
        <v>0.48680555555555555</v>
      </c>
      <c r="J115" s="6" t="s">
        <v>373</v>
      </c>
      <c r="K115" s="15">
        <f t="shared" si="6"/>
        <v>1</v>
      </c>
      <c r="L115" s="6" t="s">
        <v>398</v>
      </c>
      <c r="M115" s="6" t="s">
        <v>6</v>
      </c>
      <c r="N115" s="6" t="b">
        <f t="shared" si="7"/>
        <v>0</v>
      </c>
      <c r="O115" s="6" t="s">
        <v>1122</v>
      </c>
      <c r="P115" s="6">
        <v>24779502</v>
      </c>
      <c r="Q115" s="6" t="s">
        <v>6</v>
      </c>
      <c r="R115" s="6" t="s">
        <v>1123</v>
      </c>
      <c r="S115" s="16">
        <f t="shared" si="11"/>
        <v>25000</v>
      </c>
      <c r="T115" s="6" t="s">
        <v>400</v>
      </c>
      <c r="U115" s="6" t="s">
        <v>1108</v>
      </c>
      <c r="V115" s="6" t="s">
        <v>1124</v>
      </c>
      <c r="W115" s="18">
        <v>45642</v>
      </c>
      <c r="X115" s="78">
        <v>0.83611111111111114</v>
      </c>
      <c r="Y115" s="8" t="s">
        <v>1125</v>
      </c>
      <c r="Z115" s="8" t="s">
        <v>1126</v>
      </c>
      <c r="AA115" s="8" t="s">
        <v>1127</v>
      </c>
      <c r="AB115" s="8">
        <v>971681114</v>
      </c>
      <c r="AC115" s="6">
        <f t="shared" si="8"/>
        <v>34</v>
      </c>
      <c r="AD115" s="23">
        <f t="shared" si="9"/>
        <v>161000</v>
      </c>
      <c r="AE115" s="23" t="s">
        <v>6</v>
      </c>
      <c r="AF115" s="17" t="str">
        <f t="shared" si="12"/>
        <v>NO APLICA</v>
      </c>
      <c r="AG115" s="6" t="s">
        <v>400</v>
      </c>
      <c r="AH115" s="39" t="s">
        <v>1105</v>
      </c>
      <c r="AI115" s="22" t="s">
        <v>983</v>
      </c>
      <c r="AJ115" s="174" t="s">
        <v>492</v>
      </c>
    </row>
    <row r="116" spans="1:36" ht="15.45" customHeight="1">
      <c r="A116" s="168">
        <v>55951</v>
      </c>
      <c r="B116" s="8" t="s">
        <v>320</v>
      </c>
      <c r="C116" s="5" t="s">
        <v>321</v>
      </c>
      <c r="D116" s="39" t="s">
        <v>635</v>
      </c>
      <c r="E116" s="6" t="s">
        <v>636</v>
      </c>
      <c r="F116" s="6" t="s">
        <v>637</v>
      </c>
      <c r="G116" s="6">
        <v>988364635</v>
      </c>
      <c r="H116" s="18">
        <v>45609</v>
      </c>
      <c r="I116" s="21">
        <v>0.48888888888888887</v>
      </c>
      <c r="J116" s="6" t="s">
        <v>373</v>
      </c>
      <c r="K116" s="15">
        <f t="shared" si="6"/>
        <v>1</v>
      </c>
      <c r="L116" s="6" t="s">
        <v>398</v>
      </c>
      <c r="M116" s="6" t="s">
        <v>6</v>
      </c>
      <c r="N116" s="6" t="b">
        <f t="shared" si="7"/>
        <v>0</v>
      </c>
      <c r="O116" s="6" t="s">
        <v>1128</v>
      </c>
      <c r="P116" s="6">
        <v>100790344</v>
      </c>
      <c r="Q116" s="6" t="s">
        <v>6</v>
      </c>
      <c r="R116" s="6" t="s">
        <v>1129</v>
      </c>
      <c r="S116" s="16">
        <f t="shared" si="11"/>
        <v>25000</v>
      </c>
      <c r="T116" s="6" t="s">
        <v>400</v>
      </c>
      <c r="U116" s="6" t="s">
        <v>822</v>
      </c>
      <c r="V116" s="6" t="s">
        <v>1130</v>
      </c>
      <c r="W116" s="18">
        <v>45640</v>
      </c>
      <c r="X116" s="78">
        <v>0.81736111111111109</v>
      </c>
      <c r="Y116" s="5" t="s">
        <v>1131</v>
      </c>
      <c r="Z116" s="8" t="s">
        <v>1132</v>
      </c>
      <c r="AA116" s="8" t="s">
        <v>1133</v>
      </c>
      <c r="AB116" s="8">
        <v>957289460</v>
      </c>
      <c r="AC116" s="15">
        <f t="shared" si="8"/>
        <v>32</v>
      </c>
      <c r="AD116" s="23">
        <f t="shared" si="9"/>
        <v>151000</v>
      </c>
      <c r="AE116" s="16" t="s">
        <v>6</v>
      </c>
      <c r="AF116" s="17" t="str">
        <f t="shared" si="12"/>
        <v>NO APLICA</v>
      </c>
      <c r="AG116" s="6" t="s">
        <v>400</v>
      </c>
      <c r="AH116" s="39" t="s">
        <v>1034</v>
      </c>
      <c r="AI116" s="22" t="s">
        <v>558</v>
      </c>
      <c r="AJ116" s="174" t="s">
        <v>492</v>
      </c>
    </row>
    <row r="117" spans="1:36" ht="15.45" customHeight="1">
      <c r="A117" s="168">
        <v>55952</v>
      </c>
      <c r="B117" s="8" t="s">
        <v>320</v>
      </c>
      <c r="C117" s="5" t="s">
        <v>321</v>
      </c>
      <c r="D117" s="39" t="s">
        <v>1134</v>
      </c>
      <c r="E117" s="6" t="s">
        <v>1135</v>
      </c>
      <c r="F117" s="6" t="s">
        <v>1136</v>
      </c>
      <c r="G117" s="6">
        <v>966556539</v>
      </c>
      <c r="H117" s="18">
        <v>45609</v>
      </c>
      <c r="I117" s="21">
        <v>0.4909722222222222</v>
      </c>
      <c r="J117" s="6" t="s">
        <v>373</v>
      </c>
      <c r="K117" s="15">
        <f t="shared" si="6"/>
        <v>1</v>
      </c>
      <c r="L117" s="6" t="s">
        <v>398</v>
      </c>
      <c r="M117" s="6" t="s">
        <v>6</v>
      </c>
      <c r="N117" s="6" t="b">
        <f t="shared" si="7"/>
        <v>0</v>
      </c>
      <c r="O117" s="6" t="s">
        <v>1137</v>
      </c>
      <c r="P117" s="6">
        <v>100790340</v>
      </c>
      <c r="Q117" s="6" t="s">
        <v>6</v>
      </c>
      <c r="R117" s="6" t="s">
        <v>1138</v>
      </c>
      <c r="S117" s="16">
        <f t="shared" si="11"/>
        <v>25000</v>
      </c>
      <c r="T117" s="6" t="s">
        <v>400</v>
      </c>
      <c r="U117" s="6" t="s">
        <v>822</v>
      </c>
      <c r="V117" s="6" t="s">
        <v>1139</v>
      </c>
      <c r="W117" s="18">
        <v>45640</v>
      </c>
      <c r="X117" s="78">
        <v>0.81458333333333333</v>
      </c>
      <c r="Y117" s="27" t="s">
        <v>817</v>
      </c>
      <c r="Z117" s="28" t="s">
        <v>818</v>
      </c>
      <c r="AA117" s="27" t="s">
        <v>819</v>
      </c>
      <c r="AB117" s="27">
        <v>955172412</v>
      </c>
      <c r="AC117" s="15">
        <f t="shared" si="8"/>
        <v>32</v>
      </c>
      <c r="AD117" s="23">
        <f t="shared" si="9"/>
        <v>151000</v>
      </c>
      <c r="AE117" s="16" t="s">
        <v>6</v>
      </c>
      <c r="AF117" s="17" t="str">
        <f t="shared" si="12"/>
        <v>NO APLICA</v>
      </c>
      <c r="AG117" s="6" t="s">
        <v>400</v>
      </c>
      <c r="AH117" s="39" t="s">
        <v>1034</v>
      </c>
      <c r="AI117" s="22" t="s">
        <v>558</v>
      </c>
      <c r="AJ117" s="174" t="s">
        <v>492</v>
      </c>
    </row>
    <row r="118" spans="1:36" ht="15.45" customHeight="1">
      <c r="A118" s="168">
        <v>55953</v>
      </c>
      <c r="B118" s="8" t="s">
        <v>320</v>
      </c>
      <c r="C118" s="5" t="s">
        <v>321</v>
      </c>
      <c r="D118" s="39" t="s">
        <v>1140</v>
      </c>
      <c r="E118" s="6" t="s">
        <v>1141</v>
      </c>
      <c r="F118" s="6" t="s">
        <v>1142</v>
      </c>
      <c r="G118" s="6">
        <v>950402989</v>
      </c>
      <c r="H118" s="18">
        <v>45609</v>
      </c>
      <c r="I118" s="21">
        <v>0.49305555555555558</v>
      </c>
      <c r="J118" s="6" t="s">
        <v>373</v>
      </c>
      <c r="K118" s="15">
        <f t="shared" si="6"/>
        <v>1</v>
      </c>
      <c r="L118" s="6" t="s">
        <v>398</v>
      </c>
      <c r="M118" s="6" t="s">
        <v>6</v>
      </c>
      <c r="N118" s="6" t="b">
        <f t="shared" si="7"/>
        <v>0</v>
      </c>
      <c r="O118" s="6" t="s">
        <v>1143</v>
      </c>
      <c r="P118" s="6">
        <v>100790355</v>
      </c>
      <c r="Q118" s="6" t="s">
        <v>6</v>
      </c>
      <c r="R118" s="6" t="s">
        <v>1144</v>
      </c>
      <c r="S118" s="16">
        <f t="shared" si="11"/>
        <v>25000</v>
      </c>
      <c r="T118" s="6" t="s">
        <v>400</v>
      </c>
      <c r="U118" s="6" t="s">
        <v>822</v>
      </c>
      <c r="V118" s="6" t="s">
        <v>1145</v>
      </c>
      <c r="W118" s="18">
        <v>45640</v>
      </c>
      <c r="X118" s="78">
        <v>0.6875</v>
      </c>
      <c r="Y118" s="5" t="s">
        <v>1146</v>
      </c>
      <c r="Z118" s="8" t="s">
        <v>1147</v>
      </c>
      <c r="AA118" s="8" t="s">
        <v>1148</v>
      </c>
      <c r="AB118" s="8">
        <v>959908487</v>
      </c>
      <c r="AC118" s="15">
        <f t="shared" si="8"/>
        <v>32</v>
      </c>
      <c r="AD118" s="23">
        <f t="shared" si="9"/>
        <v>151000</v>
      </c>
      <c r="AE118" s="16" t="s">
        <v>6</v>
      </c>
      <c r="AF118" s="17" t="str">
        <f t="shared" si="12"/>
        <v>NO APLICA</v>
      </c>
      <c r="AG118" s="6" t="s">
        <v>400</v>
      </c>
      <c r="AH118" s="39" t="s">
        <v>756</v>
      </c>
      <c r="AI118" s="22" t="s">
        <v>558</v>
      </c>
      <c r="AJ118" s="174" t="s">
        <v>492</v>
      </c>
    </row>
    <row r="119" spans="1:36" ht="15.45" customHeight="1">
      <c r="A119" s="168">
        <v>55954</v>
      </c>
      <c r="B119" s="8" t="s">
        <v>320</v>
      </c>
      <c r="C119" s="5" t="s">
        <v>321</v>
      </c>
      <c r="D119" s="39" t="s">
        <v>1149</v>
      </c>
      <c r="E119" s="6" t="s">
        <v>1150</v>
      </c>
      <c r="F119" s="6" t="s">
        <v>1151</v>
      </c>
      <c r="G119" s="6">
        <v>984444429</v>
      </c>
      <c r="H119" s="18">
        <v>45609</v>
      </c>
      <c r="I119" s="21">
        <v>0.5</v>
      </c>
      <c r="J119" s="6" t="s">
        <v>373</v>
      </c>
      <c r="K119" s="15">
        <f t="shared" si="6"/>
        <v>1</v>
      </c>
      <c r="L119" s="6" t="s">
        <v>398</v>
      </c>
      <c r="M119" s="6" t="s">
        <v>6</v>
      </c>
      <c r="N119" s="6" t="b">
        <f t="shared" si="7"/>
        <v>0</v>
      </c>
      <c r="O119" s="6" t="s">
        <v>1152</v>
      </c>
      <c r="P119" s="6">
        <v>100790375</v>
      </c>
      <c r="Q119" s="6" t="s">
        <v>6</v>
      </c>
      <c r="R119" s="6" t="s">
        <v>1153</v>
      </c>
      <c r="S119" s="16">
        <f t="shared" si="11"/>
        <v>25000</v>
      </c>
      <c r="T119" s="6" t="s">
        <v>400</v>
      </c>
      <c r="U119" s="6" t="s">
        <v>1108</v>
      </c>
      <c r="V119" s="6" t="s">
        <v>1154</v>
      </c>
      <c r="W119" s="18">
        <v>45640</v>
      </c>
      <c r="X119" s="78">
        <v>13.55</v>
      </c>
      <c r="Y119" s="8" t="s">
        <v>824</v>
      </c>
      <c r="Z119" s="8" t="s">
        <v>825</v>
      </c>
      <c r="AA119" s="8" t="s">
        <v>1155</v>
      </c>
      <c r="AB119" s="8">
        <v>932250793</v>
      </c>
      <c r="AC119" s="15">
        <f t="shared" si="8"/>
        <v>32</v>
      </c>
      <c r="AD119" s="23">
        <f t="shared" si="9"/>
        <v>151000</v>
      </c>
      <c r="AE119" s="16" t="s">
        <v>6</v>
      </c>
      <c r="AF119" s="17" t="str">
        <f t="shared" si="12"/>
        <v>NO APLICA</v>
      </c>
      <c r="AG119" s="6" t="s">
        <v>400</v>
      </c>
      <c r="AH119" s="39" t="s">
        <v>756</v>
      </c>
      <c r="AI119" s="22" t="s">
        <v>558</v>
      </c>
      <c r="AJ119" s="174" t="s">
        <v>492</v>
      </c>
    </row>
    <row r="120" spans="1:36" ht="15.45" customHeight="1">
      <c r="A120" s="168">
        <v>55955</v>
      </c>
      <c r="B120" s="39" t="s">
        <v>245</v>
      </c>
      <c r="C120" s="5" t="s">
        <v>246</v>
      </c>
      <c r="D120" s="39" t="s">
        <v>1002</v>
      </c>
      <c r="E120" s="6" t="s">
        <v>1003</v>
      </c>
      <c r="F120" s="6" t="s">
        <v>1004</v>
      </c>
      <c r="G120" s="6">
        <v>942723548</v>
      </c>
      <c r="H120" s="18">
        <v>45609</v>
      </c>
      <c r="I120" s="21">
        <v>0.50416666666666665</v>
      </c>
      <c r="J120" s="6" t="s">
        <v>373</v>
      </c>
      <c r="K120" s="15">
        <f t="shared" si="6"/>
        <v>1</v>
      </c>
      <c r="L120" s="6" t="s">
        <v>398</v>
      </c>
      <c r="M120" s="6" t="s">
        <v>6</v>
      </c>
      <c r="N120" s="6" t="b">
        <f t="shared" si="7"/>
        <v>0</v>
      </c>
      <c r="O120" s="6" t="s">
        <v>1156</v>
      </c>
      <c r="P120" s="6">
        <v>24779602</v>
      </c>
      <c r="Q120" s="6" t="s">
        <v>6</v>
      </c>
      <c r="R120" s="6" t="s">
        <v>1157</v>
      </c>
      <c r="S120" s="16">
        <f t="shared" si="11"/>
        <v>25000</v>
      </c>
      <c r="T120" s="6" t="s">
        <v>400</v>
      </c>
      <c r="U120" s="6" t="s">
        <v>822</v>
      </c>
      <c r="V120" s="6" t="s">
        <v>1158</v>
      </c>
      <c r="W120" s="18">
        <v>45642</v>
      </c>
      <c r="X120" s="78">
        <v>0.72013888888888888</v>
      </c>
      <c r="Y120" s="6" t="s">
        <v>1159</v>
      </c>
      <c r="Z120" s="6" t="s">
        <v>1160</v>
      </c>
      <c r="AA120" s="6" t="s">
        <v>986</v>
      </c>
      <c r="AB120" s="6">
        <v>94466946</v>
      </c>
      <c r="AC120" s="6">
        <f t="shared" si="8"/>
        <v>34</v>
      </c>
      <c r="AD120" s="23">
        <f t="shared" si="9"/>
        <v>161000</v>
      </c>
      <c r="AE120" s="23" t="s">
        <v>6</v>
      </c>
      <c r="AF120" s="17" t="str">
        <f t="shared" si="12"/>
        <v>NO APLICA</v>
      </c>
      <c r="AG120" s="6" t="s">
        <v>400</v>
      </c>
      <c r="AH120" s="39" t="s">
        <v>1161</v>
      </c>
      <c r="AI120" s="22" t="s">
        <v>983</v>
      </c>
      <c r="AJ120" s="174" t="s">
        <v>492</v>
      </c>
    </row>
    <row r="121" spans="1:36" ht="15.45" customHeight="1">
      <c r="A121" s="168">
        <v>55957</v>
      </c>
      <c r="B121" s="8" t="s">
        <v>320</v>
      </c>
      <c r="C121" s="5" t="s">
        <v>321</v>
      </c>
      <c r="D121" s="39" t="s">
        <v>568</v>
      </c>
      <c r="E121" s="6" t="s">
        <v>569</v>
      </c>
      <c r="F121" s="6" t="s">
        <v>570</v>
      </c>
      <c r="G121" s="6">
        <v>947401808</v>
      </c>
      <c r="H121" s="18">
        <v>45609</v>
      </c>
      <c r="I121" s="21">
        <v>0.51458333333333328</v>
      </c>
      <c r="J121" s="6" t="s">
        <v>373</v>
      </c>
      <c r="K121" s="15">
        <f t="shared" si="6"/>
        <v>1</v>
      </c>
      <c r="L121" s="6" t="s">
        <v>398</v>
      </c>
      <c r="M121" s="6" t="s">
        <v>6</v>
      </c>
      <c r="N121" s="6" t="b">
        <f t="shared" si="7"/>
        <v>0</v>
      </c>
      <c r="O121" s="6" t="s">
        <v>1162</v>
      </c>
      <c r="P121" s="6">
        <v>100790397</v>
      </c>
      <c r="Q121" s="6" t="s">
        <v>6</v>
      </c>
      <c r="R121" s="6" t="s">
        <v>1163</v>
      </c>
      <c r="S121" s="16">
        <f t="shared" si="11"/>
        <v>25000</v>
      </c>
      <c r="T121" s="6" t="s">
        <v>400</v>
      </c>
      <c r="U121" s="6" t="s">
        <v>822</v>
      </c>
      <c r="V121" s="6" t="s">
        <v>1164</v>
      </c>
      <c r="W121" s="18">
        <v>45640</v>
      </c>
      <c r="X121" s="78">
        <v>0.54097222222222219</v>
      </c>
      <c r="Y121" s="8" t="s">
        <v>1165</v>
      </c>
      <c r="Z121" s="8" t="s">
        <v>1166</v>
      </c>
      <c r="AA121" s="8" t="s">
        <v>1167</v>
      </c>
      <c r="AB121" s="8">
        <v>996086637</v>
      </c>
      <c r="AC121" s="15">
        <f t="shared" si="8"/>
        <v>32</v>
      </c>
      <c r="AD121" s="23">
        <f t="shared" si="9"/>
        <v>151000</v>
      </c>
      <c r="AE121" s="16" t="s">
        <v>6</v>
      </c>
      <c r="AF121" s="17" t="str">
        <f t="shared" si="12"/>
        <v>NO APLICA</v>
      </c>
      <c r="AG121" s="6" t="s">
        <v>400</v>
      </c>
      <c r="AH121" s="39" t="s">
        <v>1034</v>
      </c>
      <c r="AI121" s="22" t="s">
        <v>558</v>
      </c>
      <c r="AJ121" s="174" t="s">
        <v>492</v>
      </c>
    </row>
    <row r="122" spans="1:36" ht="15.45" customHeight="1">
      <c r="A122" s="168">
        <v>55958</v>
      </c>
      <c r="B122" s="39" t="s">
        <v>245</v>
      </c>
      <c r="C122" s="5" t="s">
        <v>246</v>
      </c>
      <c r="D122" s="39" t="s">
        <v>984</v>
      </c>
      <c r="E122" s="6" t="s">
        <v>985</v>
      </c>
      <c r="F122" s="6" t="s">
        <v>986</v>
      </c>
      <c r="G122" s="6">
        <v>944666949</v>
      </c>
      <c r="H122" s="18">
        <v>45609</v>
      </c>
      <c r="I122" s="21">
        <v>0.51736111111111116</v>
      </c>
      <c r="J122" s="6" t="s">
        <v>373</v>
      </c>
      <c r="K122" s="15">
        <f t="shared" si="6"/>
        <v>1</v>
      </c>
      <c r="L122" s="6" t="s">
        <v>398</v>
      </c>
      <c r="M122" s="6" t="s">
        <v>6</v>
      </c>
      <c r="N122" s="6" t="b">
        <f t="shared" si="7"/>
        <v>0</v>
      </c>
      <c r="O122" s="6" t="s">
        <v>1168</v>
      </c>
      <c r="P122" s="6">
        <v>24779676</v>
      </c>
      <c r="Q122" s="6" t="s">
        <v>6</v>
      </c>
      <c r="R122" s="6" t="s">
        <v>1169</v>
      </c>
      <c r="S122" s="16">
        <f t="shared" si="11"/>
        <v>25000</v>
      </c>
      <c r="T122" s="6" t="s">
        <v>400</v>
      </c>
      <c r="U122" s="6" t="s">
        <v>822</v>
      </c>
      <c r="V122" s="6" t="s">
        <v>1170</v>
      </c>
      <c r="W122" s="18">
        <v>45642</v>
      </c>
      <c r="X122" s="78">
        <v>0.65416666666666667</v>
      </c>
      <c r="Y122" s="8" t="s">
        <v>1171</v>
      </c>
      <c r="Z122" t="s">
        <v>1172</v>
      </c>
      <c r="AA122" s="8" t="s">
        <v>1173</v>
      </c>
      <c r="AB122" s="8">
        <v>942723548</v>
      </c>
      <c r="AC122" s="6">
        <f t="shared" si="8"/>
        <v>34</v>
      </c>
      <c r="AD122" s="23">
        <f t="shared" si="9"/>
        <v>161000</v>
      </c>
      <c r="AE122" s="23" t="s">
        <v>6</v>
      </c>
      <c r="AF122" s="17" t="str">
        <f t="shared" si="12"/>
        <v>NO APLICA</v>
      </c>
      <c r="AG122" s="6" t="s">
        <v>400</v>
      </c>
      <c r="AH122" s="39" t="s">
        <v>1161</v>
      </c>
      <c r="AI122" s="22" t="s">
        <v>983</v>
      </c>
      <c r="AJ122" s="174" t="s">
        <v>492</v>
      </c>
    </row>
    <row r="123" spans="1:36" ht="15.45" customHeight="1">
      <c r="A123" s="168">
        <v>55959</v>
      </c>
      <c r="B123" s="39" t="s">
        <v>245</v>
      </c>
      <c r="C123" s="5" t="s">
        <v>246</v>
      </c>
      <c r="D123" s="39" t="s">
        <v>990</v>
      </c>
      <c r="E123" s="6" t="s">
        <v>991</v>
      </c>
      <c r="F123" s="6" t="s">
        <v>992</v>
      </c>
      <c r="G123" s="6">
        <v>994345393</v>
      </c>
      <c r="H123" s="18">
        <v>45609</v>
      </c>
      <c r="I123" s="21">
        <v>0.51875000000000004</v>
      </c>
      <c r="J123" s="6" t="s">
        <v>373</v>
      </c>
      <c r="K123" s="15">
        <f t="shared" si="6"/>
        <v>1</v>
      </c>
      <c r="L123" s="6" t="s">
        <v>398</v>
      </c>
      <c r="M123" s="6" t="s">
        <v>6</v>
      </c>
      <c r="N123" s="6" t="b">
        <f t="shared" si="7"/>
        <v>0</v>
      </c>
      <c r="O123" s="6" t="s">
        <v>1174</v>
      </c>
      <c r="P123" s="6">
        <v>24779681</v>
      </c>
      <c r="Q123" s="6" t="s">
        <v>6</v>
      </c>
      <c r="R123" s="6" t="s">
        <v>1175</v>
      </c>
      <c r="S123" s="16">
        <f t="shared" si="11"/>
        <v>25000</v>
      </c>
      <c r="T123" s="6" t="s">
        <v>400</v>
      </c>
      <c r="U123" s="6" t="s">
        <v>803</v>
      </c>
      <c r="V123" s="6" t="s">
        <v>1176</v>
      </c>
      <c r="W123" s="18">
        <v>45642</v>
      </c>
      <c r="X123" s="78">
        <v>0.10972222222222222</v>
      </c>
      <c r="Y123" s="8" t="s">
        <v>1125</v>
      </c>
      <c r="Z123" s="8" t="s">
        <v>1126</v>
      </c>
      <c r="AA123" s="8" t="s">
        <v>1127</v>
      </c>
      <c r="AB123" s="8">
        <v>971681114</v>
      </c>
      <c r="AC123" s="6">
        <f t="shared" si="8"/>
        <v>34</v>
      </c>
      <c r="AD123" s="23">
        <f t="shared" si="9"/>
        <v>161000</v>
      </c>
      <c r="AE123" s="23" t="s">
        <v>6</v>
      </c>
      <c r="AF123" s="17" t="str">
        <f t="shared" si="12"/>
        <v>NO APLICA</v>
      </c>
      <c r="AG123" s="6" t="s">
        <v>400</v>
      </c>
      <c r="AH123" s="39" t="s">
        <v>1105</v>
      </c>
      <c r="AI123" s="22" t="s">
        <v>983</v>
      </c>
      <c r="AJ123" s="174" t="s">
        <v>492</v>
      </c>
    </row>
    <row r="124" spans="1:36" ht="15.45" customHeight="1">
      <c r="A124" s="168">
        <v>55960</v>
      </c>
      <c r="B124" s="39" t="s">
        <v>245</v>
      </c>
      <c r="C124" s="5" t="s">
        <v>246</v>
      </c>
      <c r="D124" s="39" t="s">
        <v>1088</v>
      </c>
      <c r="E124" s="6" t="s">
        <v>1089</v>
      </c>
      <c r="F124" s="6" t="s">
        <v>979</v>
      </c>
      <c r="G124" s="6">
        <v>940233947</v>
      </c>
      <c r="H124" s="18">
        <v>45609</v>
      </c>
      <c r="I124" s="21">
        <v>0.52222222222222225</v>
      </c>
      <c r="J124" s="6" t="s">
        <v>373</v>
      </c>
      <c r="K124" s="15">
        <f t="shared" si="6"/>
        <v>1</v>
      </c>
      <c r="L124" s="6" t="s">
        <v>398</v>
      </c>
      <c r="M124" s="6" t="s">
        <v>6</v>
      </c>
      <c r="N124" s="6" t="b">
        <f t="shared" si="7"/>
        <v>0</v>
      </c>
      <c r="O124" s="6" t="s">
        <v>1177</v>
      </c>
      <c r="P124" s="6">
        <v>24779688</v>
      </c>
      <c r="Q124" s="6" t="s">
        <v>6</v>
      </c>
      <c r="R124" s="6" t="s">
        <v>1178</v>
      </c>
      <c r="S124" s="16">
        <f t="shared" si="11"/>
        <v>25000</v>
      </c>
      <c r="T124" s="6" t="s">
        <v>400</v>
      </c>
      <c r="U124" s="6" t="s">
        <v>803</v>
      </c>
      <c r="V124" s="6" t="s">
        <v>1179</v>
      </c>
      <c r="W124" s="18">
        <v>45642</v>
      </c>
      <c r="X124" s="78">
        <v>9.4444444444444442E-2</v>
      </c>
      <c r="Y124" s="8" t="s">
        <v>1180</v>
      </c>
      <c r="Z124" s="8" t="s">
        <v>1181</v>
      </c>
      <c r="AA124" s="8" t="s">
        <v>1182</v>
      </c>
      <c r="AB124" s="8">
        <v>948438007</v>
      </c>
      <c r="AC124" s="6">
        <f t="shared" si="8"/>
        <v>34</v>
      </c>
      <c r="AD124" s="23">
        <f t="shared" si="9"/>
        <v>161000</v>
      </c>
      <c r="AE124" s="23" t="s">
        <v>6</v>
      </c>
      <c r="AF124" s="17" t="str">
        <f t="shared" si="12"/>
        <v>NO APLICA</v>
      </c>
      <c r="AG124" s="6" t="s">
        <v>400</v>
      </c>
      <c r="AH124" s="39" t="s">
        <v>1105</v>
      </c>
      <c r="AI124" s="22" t="s">
        <v>983</v>
      </c>
      <c r="AJ124" s="174" t="s">
        <v>492</v>
      </c>
    </row>
    <row r="125" spans="1:36" ht="15.45" customHeight="1">
      <c r="A125" s="168">
        <v>55961</v>
      </c>
      <c r="B125" s="8" t="s">
        <v>320</v>
      </c>
      <c r="C125" s="5" t="s">
        <v>321</v>
      </c>
      <c r="D125" s="46" t="s">
        <v>559</v>
      </c>
      <c r="E125" s="6" t="s">
        <v>560</v>
      </c>
      <c r="F125" s="6" t="s">
        <v>561</v>
      </c>
      <c r="G125" s="6">
        <v>956055766</v>
      </c>
      <c r="H125" s="18">
        <v>45609</v>
      </c>
      <c r="I125" s="21">
        <v>12.34</v>
      </c>
      <c r="J125" s="6" t="s">
        <v>373</v>
      </c>
      <c r="K125" s="15">
        <f t="shared" si="6"/>
        <v>1</v>
      </c>
      <c r="L125" s="6" t="s">
        <v>398</v>
      </c>
      <c r="M125" s="6" t="s">
        <v>6</v>
      </c>
      <c r="N125" s="6" t="b">
        <f t="shared" si="7"/>
        <v>0</v>
      </c>
      <c r="O125" s="6" t="s">
        <v>1183</v>
      </c>
      <c r="P125" s="6">
        <v>100790412</v>
      </c>
      <c r="Q125" s="6" t="s">
        <v>6</v>
      </c>
      <c r="R125" s="6" t="s">
        <v>1184</v>
      </c>
      <c r="S125" s="16">
        <f t="shared" si="11"/>
        <v>25000</v>
      </c>
      <c r="T125" s="6" t="s">
        <v>400</v>
      </c>
      <c r="U125" s="6" t="s">
        <v>803</v>
      </c>
      <c r="V125" s="6" t="s">
        <v>1185</v>
      </c>
      <c r="W125" s="18">
        <v>45639</v>
      </c>
      <c r="X125" s="78">
        <v>0.91666666666666663</v>
      </c>
      <c r="Y125" s="5" t="s">
        <v>1186</v>
      </c>
      <c r="Z125" s="5" t="s">
        <v>1187</v>
      </c>
      <c r="AA125" s="5" t="s">
        <v>1188</v>
      </c>
      <c r="AB125" s="5">
        <v>926015956</v>
      </c>
      <c r="AC125" s="15">
        <f t="shared" si="8"/>
        <v>31</v>
      </c>
      <c r="AD125" s="23">
        <f t="shared" si="9"/>
        <v>146000</v>
      </c>
      <c r="AE125" s="16" t="s">
        <v>6</v>
      </c>
      <c r="AF125" s="17" t="str">
        <f t="shared" si="12"/>
        <v>NO APLICA</v>
      </c>
      <c r="AG125" s="6" t="s">
        <v>400</v>
      </c>
      <c r="AH125" s="39" t="s">
        <v>1189</v>
      </c>
      <c r="AI125" s="22" t="s">
        <v>558</v>
      </c>
      <c r="AJ125" s="174" t="s">
        <v>492</v>
      </c>
    </row>
    <row r="126" spans="1:36" ht="15.45" customHeight="1">
      <c r="A126" s="168">
        <v>55962</v>
      </c>
      <c r="B126" s="8" t="s">
        <v>320</v>
      </c>
      <c r="C126" s="5" t="s">
        <v>321</v>
      </c>
      <c r="D126" s="46" t="s">
        <v>961</v>
      </c>
      <c r="E126" s="27" t="s">
        <v>699</v>
      </c>
      <c r="F126" s="29" t="s">
        <v>700</v>
      </c>
      <c r="G126" s="27">
        <v>947974081</v>
      </c>
      <c r="H126" s="18">
        <v>45609</v>
      </c>
      <c r="I126" s="21">
        <v>0.52708333333333335</v>
      </c>
      <c r="J126" s="6" t="s">
        <v>373</v>
      </c>
      <c r="K126" s="15">
        <f t="shared" si="6"/>
        <v>1</v>
      </c>
      <c r="L126" s="6" t="s">
        <v>398</v>
      </c>
      <c r="M126" s="6" t="s">
        <v>6</v>
      </c>
      <c r="N126" s="6" t="b">
        <f t="shared" si="7"/>
        <v>0</v>
      </c>
      <c r="O126" s="6" t="s">
        <v>1190</v>
      </c>
      <c r="P126" s="6">
        <v>100790416</v>
      </c>
      <c r="Q126" s="6" t="s">
        <v>6</v>
      </c>
      <c r="R126" s="6" t="s">
        <v>1191</v>
      </c>
      <c r="S126" s="16">
        <f t="shared" si="11"/>
        <v>25000</v>
      </c>
      <c r="T126" s="6" t="s">
        <v>400</v>
      </c>
      <c r="U126" s="6" t="s">
        <v>803</v>
      </c>
      <c r="V126" s="6" t="s">
        <v>1192</v>
      </c>
      <c r="W126" s="18">
        <v>45639</v>
      </c>
      <c r="X126" s="78">
        <v>0.91180555555555554</v>
      </c>
      <c r="Y126" s="5" t="s">
        <v>1193</v>
      </c>
      <c r="Z126" s="5">
        <v>11318995</v>
      </c>
      <c r="AA126" s="5" t="s">
        <v>1194</v>
      </c>
      <c r="AB126" s="5">
        <v>997758427</v>
      </c>
      <c r="AC126" s="15">
        <f t="shared" si="8"/>
        <v>31</v>
      </c>
      <c r="AD126" s="23">
        <f t="shared" si="9"/>
        <v>146000</v>
      </c>
      <c r="AE126" s="16" t="s">
        <v>6</v>
      </c>
      <c r="AF126" s="17" t="str">
        <f t="shared" si="12"/>
        <v>NO APLICA</v>
      </c>
      <c r="AG126" s="6" t="s">
        <v>400</v>
      </c>
      <c r="AH126" s="39" t="s">
        <v>1189</v>
      </c>
      <c r="AI126" s="22" t="s">
        <v>558</v>
      </c>
      <c r="AJ126" s="174" t="s">
        <v>492</v>
      </c>
    </row>
    <row r="127" spans="1:36" ht="15.45" customHeight="1">
      <c r="A127" s="168">
        <v>55963</v>
      </c>
      <c r="B127" s="39" t="s">
        <v>245</v>
      </c>
      <c r="C127" s="5" t="s">
        <v>246</v>
      </c>
      <c r="D127" s="39" t="s">
        <v>1008</v>
      </c>
      <c r="E127" s="6" t="s">
        <v>1009</v>
      </c>
      <c r="F127" s="6" t="s">
        <v>1010</v>
      </c>
      <c r="G127" s="6">
        <v>991915508</v>
      </c>
      <c r="H127" s="18">
        <v>45609</v>
      </c>
      <c r="I127" s="21">
        <v>12.44</v>
      </c>
      <c r="J127" s="6" t="s">
        <v>373</v>
      </c>
      <c r="K127" s="15">
        <f t="shared" si="6"/>
        <v>1</v>
      </c>
      <c r="L127" s="6" t="s">
        <v>398</v>
      </c>
      <c r="M127" s="6" t="s">
        <v>6</v>
      </c>
      <c r="N127" s="6" t="b">
        <f t="shared" si="7"/>
        <v>0</v>
      </c>
      <c r="O127" s="6" t="s">
        <v>1195</v>
      </c>
      <c r="P127" s="6">
        <v>27449718</v>
      </c>
      <c r="Q127" s="6" t="s">
        <v>6</v>
      </c>
      <c r="R127" s="6" t="s">
        <v>1196</v>
      </c>
      <c r="S127" s="16">
        <f t="shared" si="11"/>
        <v>25000</v>
      </c>
      <c r="T127" s="6" t="s">
        <v>400</v>
      </c>
      <c r="U127" s="6" t="s">
        <v>803</v>
      </c>
      <c r="V127" s="6" t="s">
        <v>1197</v>
      </c>
      <c r="W127" s="18">
        <v>45641</v>
      </c>
      <c r="X127" s="78">
        <v>0.87152777777777779</v>
      </c>
      <c r="Y127" s="8" t="s">
        <v>1198</v>
      </c>
      <c r="Z127" s="8" t="s">
        <v>1199</v>
      </c>
      <c r="AA127" s="8" t="s">
        <v>1200</v>
      </c>
      <c r="AB127" s="8">
        <v>965582257</v>
      </c>
      <c r="AC127" s="6">
        <f t="shared" si="8"/>
        <v>33</v>
      </c>
      <c r="AD127" s="23">
        <f t="shared" si="9"/>
        <v>156000</v>
      </c>
      <c r="AE127" s="23" t="s">
        <v>6</v>
      </c>
      <c r="AF127" s="17" t="str">
        <f t="shared" si="12"/>
        <v>NO APLICA</v>
      </c>
      <c r="AG127" s="6" t="s">
        <v>400</v>
      </c>
      <c r="AH127" s="39" t="s">
        <v>1201</v>
      </c>
      <c r="AI127" s="22" t="s">
        <v>983</v>
      </c>
      <c r="AJ127" s="174" t="s">
        <v>492</v>
      </c>
    </row>
    <row r="128" spans="1:36" ht="15.45" customHeight="1">
      <c r="A128" s="168">
        <v>55964</v>
      </c>
      <c r="B128" s="8" t="s">
        <v>320</v>
      </c>
      <c r="C128" s="5" t="s">
        <v>321</v>
      </c>
      <c r="D128" s="45" t="s">
        <v>951</v>
      </c>
      <c r="E128" s="27" t="s">
        <v>952</v>
      </c>
      <c r="F128" s="27" t="s">
        <v>953</v>
      </c>
      <c r="G128" s="27">
        <v>993724954</v>
      </c>
      <c r="H128" s="18">
        <v>45609</v>
      </c>
      <c r="I128" s="21">
        <v>12.5</v>
      </c>
      <c r="J128" s="6" t="s">
        <v>373</v>
      </c>
      <c r="K128" s="15">
        <f t="shared" si="6"/>
        <v>1</v>
      </c>
      <c r="L128" s="6" t="s">
        <v>398</v>
      </c>
      <c r="M128" s="6" t="s">
        <v>6</v>
      </c>
      <c r="N128" s="6" t="b">
        <f t="shared" si="7"/>
        <v>0</v>
      </c>
      <c r="O128" s="6" t="s">
        <v>1202</v>
      </c>
      <c r="P128" s="6">
        <v>100790431</v>
      </c>
      <c r="Q128" s="6" t="s">
        <v>6</v>
      </c>
      <c r="R128" s="6" t="s">
        <v>1203</v>
      </c>
      <c r="S128" s="16">
        <f t="shared" si="11"/>
        <v>25000</v>
      </c>
      <c r="T128" s="6" t="s">
        <v>400</v>
      </c>
      <c r="U128" s="6" t="s">
        <v>803</v>
      </c>
      <c r="V128" s="6" t="s">
        <v>1204</v>
      </c>
      <c r="W128" s="18">
        <v>45639</v>
      </c>
      <c r="X128" s="78">
        <v>0.90972222222222221</v>
      </c>
      <c r="Y128" s="5" t="s">
        <v>1205</v>
      </c>
      <c r="Z128" s="5">
        <v>15301259</v>
      </c>
      <c r="AA128" s="5" t="s">
        <v>1206</v>
      </c>
      <c r="AB128" s="5">
        <v>962374596</v>
      </c>
      <c r="AC128" s="15">
        <f t="shared" si="8"/>
        <v>31</v>
      </c>
      <c r="AD128" s="23">
        <f t="shared" si="9"/>
        <v>146000</v>
      </c>
      <c r="AE128" s="16" t="s">
        <v>6</v>
      </c>
      <c r="AF128" s="17" t="str">
        <f t="shared" si="12"/>
        <v>NO APLICA</v>
      </c>
      <c r="AG128" s="6" t="s">
        <v>400</v>
      </c>
      <c r="AH128" s="39" t="s">
        <v>1189</v>
      </c>
      <c r="AI128" s="22" t="s">
        <v>558</v>
      </c>
      <c r="AJ128" s="174" t="s">
        <v>492</v>
      </c>
    </row>
    <row r="129" spans="1:36" ht="15.45" customHeight="1">
      <c r="A129" s="168">
        <v>55965</v>
      </c>
      <c r="B129" s="8" t="s">
        <v>320</v>
      </c>
      <c r="C129" s="5" t="s">
        <v>321</v>
      </c>
      <c r="D129" s="39" t="s">
        <v>1207</v>
      </c>
      <c r="E129" s="6" t="s">
        <v>1208</v>
      </c>
      <c r="F129" s="6" t="s">
        <v>1209</v>
      </c>
      <c r="G129" s="6">
        <v>944259293</v>
      </c>
      <c r="H129" s="18">
        <v>45609</v>
      </c>
      <c r="I129" s="21">
        <v>0.54027777777777775</v>
      </c>
      <c r="J129" s="6" t="s">
        <v>373</v>
      </c>
      <c r="K129" s="15">
        <f t="shared" si="6"/>
        <v>1</v>
      </c>
      <c r="L129" s="6" t="s">
        <v>398</v>
      </c>
      <c r="M129" s="6" t="s">
        <v>6</v>
      </c>
      <c r="N129" s="6" t="b">
        <f t="shared" si="7"/>
        <v>0</v>
      </c>
      <c r="O129" s="6" t="s">
        <v>1210</v>
      </c>
      <c r="P129" s="6">
        <v>100790446</v>
      </c>
      <c r="Q129" s="6" t="s">
        <v>6</v>
      </c>
      <c r="R129" s="6" t="s">
        <v>1211</v>
      </c>
      <c r="S129" s="16">
        <f t="shared" si="11"/>
        <v>25000</v>
      </c>
      <c r="T129" s="6" t="s">
        <v>400</v>
      </c>
      <c r="U129" s="6" t="s">
        <v>803</v>
      </c>
      <c r="V129" s="6" t="s">
        <v>1212</v>
      </c>
      <c r="W129" s="18">
        <v>45639</v>
      </c>
      <c r="X129" s="78">
        <v>0.90555555555555556</v>
      </c>
      <c r="Y129" s="6" t="s">
        <v>1213</v>
      </c>
      <c r="Z129" s="6" t="s">
        <v>1214</v>
      </c>
      <c r="AA129" s="6" t="s">
        <v>1215</v>
      </c>
      <c r="AB129" s="6">
        <v>965487911</v>
      </c>
      <c r="AC129" s="15">
        <f t="shared" si="8"/>
        <v>31</v>
      </c>
      <c r="AD129" s="23">
        <f t="shared" si="9"/>
        <v>146000</v>
      </c>
      <c r="AE129" s="16" t="s">
        <v>6</v>
      </c>
      <c r="AF129" s="17" t="str">
        <f t="shared" si="12"/>
        <v>NO APLICA</v>
      </c>
      <c r="AG129" s="6" t="s">
        <v>400</v>
      </c>
      <c r="AH129" s="39" t="s">
        <v>1189</v>
      </c>
      <c r="AI129" s="22" t="s">
        <v>558</v>
      </c>
      <c r="AJ129" s="174" t="s">
        <v>492</v>
      </c>
    </row>
    <row r="130" spans="1:36" ht="15.45" customHeight="1">
      <c r="A130" s="168">
        <v>55966</v>
      </c>
      <c r="B130" s="8" t="s">
        <v>320</v>
      </c>
      <c r="C130" s="5" t="s">
        <v>321</v>
      </c>
      <c r="D130" s="39" t="s">
        <v>830</v>
      </c>
      <c r="E130" s="6" t="s">
        <v>831</v>
      </c>
      <c r="F130" s="6" t="s">
        <v>832</v>
      </c>
      <c r="G130" s="6">
        <v>998794226</v>
      </c>
      <c r="H130" s="18">
        <v>45609</v>
      </c>
      <c r="I130" s="21">
        <v>0.54583333333333328</v>
      </c>
      <c r="J130" s="6" t="s">
        <v>373</v>
      </c>
      <c r="K130" s="15">
        <f t="shared" ref="K130:K193" si="13">IF(J130&lt;&gt;"",1,"")</f>
        <v>1</v>
      </c>
      <c r="L130" s="6" t="s">
        <v>398</v>
      </c>
      <c r="M130" s="6" t="s">
        <v>6</v>
      </c>
      <c r="N130" s="6" t="b">
        <f t="shared" ref="N130:N193" si="14">COUNTIF($O$1:$O$1172,O130)&gt;1</f>
        <v>0</v>
      </c>
      <c r="O130" s="6" t="s">
        <v>1216</v>
      </c>
      <c r="P130" s="6">
        <v>100790455</v>
      </c>
      <c r="Q130" s="6" t="s">
        <v>6</v>
      </c>
      <c r="R130" s="6" t="s">
        <v>1217</v>
      </c>
      <c r="S130" s="16">
        <f t="shared" si="11"/>
        <v>25000</v>
      </c>
      <c r="T130" s="6" t="s">
        <v>400</v>
      </c>
      <c r="U130" s="6" t="s">
        <v>803</v>
      </c>
      <c r="V130" s="6" t="s">
        <v>1218</v>
      </c>
      <c r="W130" s="18">
        <v>45639</v>
      </c>
      <c r="X130" s="78">
        <v>0.9</v>
      </c>
      <c r="Y130" s="6" t="s">
        <v>1219</v>
      </c>
      <c r="Z130" s="6" t="s">
        <v>1220</v>
      </c>
      <c r="AA130" s="6" t="s">
        <v>1221</v>
      </c>
      <c r="AB130" s="5">
        <v>963725752</v>
      </c>
      <c r="AC130" s="15">
        <f t="shared" ref="AC130:AC193" si="15">IF(AND(W130&lt;&gt;"",H130&lt;&gt;"",ISNUMBER(W130-H130)),W130-H130+1,"")</f>
        <v>31</v>
      </c>
      <c r="AD130" s="23">
        <f t="shared" ref="AD130:AD193" si="16">IF(AC130&lt;=0, "ERROR EN DÍA DE SALIDA",
    IF(AC130="", "",
        IF(OR(J130="1X40 RF VACIO", J130="1X40 DRY VACIO"),
            IF(L130="CUSTODIA",
                IF(AC130&lt;=5, 25000,
                    IF(AC130&gt;5, IF(AC130&lt;=8, 25000 + 2000*(AC130 - 5), 31000 + 5000*(AC130-8)), "")
                ),
                IF(OR(L130="TRASPASO",L130="MOVIMIENTO"), 18000, "")
            ),
            IF(OR(J130="1X20 RF VACIO", J130="1X20 DRY VACIO", J130="ISOTANK"),
                IF(L130="CUSTODIA",
                    IF(AC130&lt;=5, 18000,
                        IF(AC130&gt;5, IF(AC130&lt;=8, 18000 + 2000*(AC130 - 5), 24000 + 5000*(AC130-8)), "")
                    ),
                    IF(OR(L130="TRASPASO",L130="MOVIMIENTO"), 15000, "Error en tipo de acción")
                ),
                IF(AND(OR(J130="PALLET", J130="CAJON"), L130="CUSTODIA", AC130&lt;=5),
                    IF(M130="SI (XL)", 7000*K130,
                        IF(M130="SI (XXL)", 9000*K130, 5000*K130)
                    ),
                    IF(AND(OR(J130="PALLET", J130="CAJON"), L130="CUSTODIA", AC130&gt;5),
                        IF(M130="SI (XL)", (7000 + 1000*(AC130 - 5))*K130,
                            IF(M130="SI (XXL)", (9000 + 1000*(AC130 - 5))*K130, (5000 + 1000*(AC130 - 5))*K130)
                        ),
                        IF(AND(OR(J130="PALLET", J130="CAJON"),OR(L130="TRASPASO",L130="MOVIMIENTO")),
                            IF(M130="SI (XL)", 5000*K130,
                                IF(M130="SI (XXL)", 7000*K130, 3500*K130)
                            ),
                            ""
                        )
                    )
                )
            )
        )
    )
)</f>
        <v>146000</v>
      </c>
      <c r="AE130" s="16" t="s">
        <v>6</v>
      </c>
      <c r="AF130" s="17" t="str">
        <f t="shared" si="12"/>
        <v>NO APLICA</v>
      </c>
      <c r="AG130" s="6" t="s">
        <v>400</v>
      </c>
      <c r="AH130" s="39" t="s">
        <v>1189</v>
      </c>
      <c r="AI130" s="22" t="s">
        <v>558</v>
      </c>
      <c r="AJ130" s="174" t="s">
        <v>492</v>
      </c>
    </row>
    <row r="131" spans="1:36" ht="15.45" customHeight="1">
      <c r="A131" s="168">
        <v>55967</v>
      </c>
      <c r="B131" s="8" t="s">
        <v>320</v>
      </c>
      <c r="C131" s="5" t="s">
        <v>321</v>
      </c>
      <c r="D131" s="39" t="s">
        <v>708</v>
      </c>
      <c r="E131" s="6" t="s">
        <v>709</v>
      </c>
      <c r="F131" s="6" t="s">
        <v>710</v>
      </c>
      <c r="G131" s="6">
        <v>987744411</v>
      </c>
      <c r="H131" s="18">
        <v>45609</v>
      </c>
      <c r="I131" s="21">
        <v>0.55277777777777781</v>
      </c>
      <c r="J131" s="6" t="s">
        <v>373</v>
      </c>
      <c r="K131" s="15">
        <f t="shared" si="13"/>
        <v>1</v>
      </c>
      <c r="L131" s="6" t="s">
        <v>398</v>
      </c>
      <c r="M131" s="6" t="s">
        <v>6</v>
      </c>
      <c r="N131" s="6" t="b">
        <f t="shared" si="14"/>
        <v>0</v>
      </c>
      <c r="O131" s="6" t="s">
        <v>1222</v>
      </c>
      <c r="P131" s="6">
        <v>100790470</v>
      </c>
      <c r="Q131" s="6" t="s">
        <v>6</v>
      </c>
      <c r="R131" s="6" t="s">
        <v>1223</v>
      </c>
      <c r="S131" s="16">
        <f t="shared" si="11"/>
        <v>25000</v>
      </c>
      <c r="T131" s="6" t="s">
        <v>400</v>
      </c>
      <c r="U131" s="6" t="s">
        <v>803</v>
      </c>
      <c r="V131" s="6" t="s">
        <v>1224</v>
      </c>
      <c r="W131" s="18">
        <v>45639</v>
      </c>
      <c r="X131" s="78">
        <v>0.89861111111111114</v>
      </c>
      <c r="Y131" s="6" t="s">
        <v>1225</v>
      </c>
      <c r="Z131" s="6" t="s">
        <v>1226</v>
      </c>
      <c r="AA131" s="6" t="s">
        <v>1227</v>
      </c>
      <c r="AB131" s="5">
        <v>940579204</v>
      </c>
      <c r="AC131" s="15">
        <f t="shared" si="15"/>
        <v>31</v>
      </c>
      <c r="AD131" s="23">
        <f t="shared" si="16"/>
        <v>146000</v>
      </c>
      <c r="AE131" s="16" t="s">
        <v>6</v>
      </c>
      <c r="AF131" s="17" t="str">
        <f t="shared" si="12"/>
        <v>NO APLICA</v>
      </c>
      <c r="AG131" s="6" t="s">
        <v>400</v>
      </c>
      <c r="AH131" s="39" t="s">
        <v>1189</v>
      </c>
      <c r="AI131" s="22" t="s">
        <v>558</v>
      </c>
      <c r="AJ131" s="174" t="s">
        <v>492</v>
      </c>
    </row>
    <row r="132" spans="1:36" ht="15.45" customHeight="1">
      <c r="A132" s="168">
        <v>55968</v>
      </c>
      <c r="B132" s="8" t="s">
        <v>320</v>
      </c>
      <c r="C132" s="5" t="s">
        <v>321</v>
      </c>
      <c r="D132" s="39" t="s">
        <v>1228</v>
      </c>
      <c r="E132" s="6" t="s">
        <v>1229</v>
      </c>
      <c r="F132" s="6" t="s">
        <v>1230</v>
      </c>
      <c r="G132" s="6">
        <v>973591252</v>
      </c>
      <c r="H132" s="18">
        <v>45609</v>
      </c>
      <c r="I132" s="21">
        <v>0.55763888888888891</v>
      </c>
      <c r="J132" s="6" t="s">
        <v>373</v>
      </c>
      <c r="K132" s="15">
        <f t="shared" si="13"/>
        <v>1</v>
      </c>
      <c r="L132" s="6" t="s">
        <v>398</v>
      </c>
      <c r="M132" s="6" t="s">
        <v>6</v>
      </c>
      <c r="N132" s="6" t="b">
        <f t="shared" si="14"/>
        <v>0</v>
      </c>
      <c r="O132" s="6" t="s">
        <v>1231</v>
      </c>
      <c r="P132" s="6">
        <v>100790467</v>
      </c>
      <c r="Q132" s="6" t="s">
        <v>6</v>
      </c>
      <c r="R132" s="6" t="s">
        <v>1232</v>
      </c>
      <c r="S132" s="16">
        <f t="shared" si="11"/>
        <v>25000</v>
      </c>
      <c r="T132" s="6" t="s">
        <v>400</v>
      </c>
      <c r="U132" s="6" t="s">
        <v>803</v>
      </c>
      <c r="V132" s="6" t="s">
        <v>1233</v>
      </c>
      <c r="W132" s="18">
        <v>45639</v>
      </c>
      <c r="X132" s="78">
        <v>0.8979166666666667</v>
      </c>
      <c r="Y132" s="6" t="s">
        <v>1234</v>
      </c>
      <c r="Z132" s="6" t="s">
        <v>1235</v>
      </c>
      <c r="AA132" s="6" t="s">
        <v>1236</v>
      </c>
      <c r="AB132" s="6">
        <v>957142300</v>
      </c>
      <c r="AC132" s="15">
        <f t="shared" si="15"/>
        <v>31</v>
      </c>
      <c r="AD132" s="23">
        <f t="shared" si="16"/>
        <v>146000</v>
      </c>
      <c r="AE132" s="16" t="s">
        <v>6</v>
      </c>
      <c r="AF132" s="17" t="str">
        <f t="shared" si="12"/>
        <v>NO APLICA</v>
      </c>
      <c r="AG132" s="6" t="s">
        <v>400</v>
      </c>
      <c r="AH132" s="39" t="s">
        <v>1189</v>
      </c>
      <c r="AI132" s="22" t="s">
        <v>558</v>
      </c>
      <c r="AJ132" s="174" t="s">
        <v>492</v>
      </c>
    </row>
    <row r="133" spans="1:36" ht="15.45" customHeight="1">
      <c r="A133" s="168">
        <v>55969</v>
      </c>
      <c r="B133" s="8" t="s">
        <v>320</v>
      </c>
      <c r="C133" s="5" t="s">
        <v>321</v>
      </c>
      <c r="D133" s="39" t="s">
        <v>1140</v>
      </c>
      <c r="E133" s="6" t="s">
        <v>1141</v>
      </c>
      <c r="F133" s="6" t="s">
        <v>1142</v>
      </c>
      <c r="G133" s="6">
        <v>950402989</v>
      </c>
      <c r="H133" s="18">
        <v>45609</v>
      </c>
      <c r="I133" s="21">
        <v>0.55972222222222223</v>
      </c>
      <c r="J133" s="6" t="s">
        <v>373</v>
      </c>
      <c r="K133" s="15">
        <f t="shared" si="13"/>
        <v>1</v>
      </c>
      <c r="L133" s="6" t="s">
        <v>398</v>
      </c>
      <c r="M133" s="6" t="s">
        <v>6</v>
      </c>
      <c r="N133" s="6" t="b">
        <f t="shared" si="14"/>
        <v>0</v>
      </c>
      <c r="O133" s="6" t="s">
        <v>1237</v>
      </c>
      <c r="P133" s="6">
        <v>100790478</v>
      </c>
      <c r="Q133" s="6" t="s">
        <v>6</v>
      </c>
      <c r="R133" s="6" t="s">
        <v>1238</v>
      </c>
      <c r="S133" s="16">
        <f t="shared" si="11"/>
        <v>25000</v>
      </c>
      <c r="T133" s="6" t="s">
        <v>400</v>
      </c>
      <c r="U133" s="6" t="s">
        <v>803</v>
      </c>
      <c r="V133" s="6" t="s">
        <v>1239</v>
      </c>
      <c r="W133" s="18">
        <v>45639</v>
      </c>
      <c r="X133" s="78">
        <v>0.89652777777777781</v>
      </c>
      <c r="Y133" s="6" t="s">
        <v>1240</v>
      </c>
      <c r="Z133" s="6" t="s">
        <v>1241</v>
      </c>
      <c r="AA133" s="6" t="s">
        <v>1242</v>
      </c>
      <c r="AB133" s="6">
        <v>953402308</v>
      </c>
      <c r="AC133" s="15">
        <f t="shared" si="15"/>
        <v>31</v>
      </c>
      <c r="AD133" s="23">
        <f t="shared" si="16"/>
        <v>146000</v>
      </c>
      <c r="AE133" s="16" t="s">
        <v>6</v>
      </c>
      <c r="AF133" s="17" t="str">
        <f t="shared" si="12"/>
        <v>NO APLICA</v>
      </c>
      <c r="AG133" s="6" t="s">
        <v>400</v>
      </c>
      <c r="AH133" s="39" t="s">
        <v>1189</v>
      </c>
      <c r="AI133" s="22" t="s">
        <v>558</v>
      </c>
      <c r="AJ133" s="174" t="s">
        <v>492</v>
      </c>
    </row>
    <row r="134" spans="1:36" ht="15.45" customHeight="1">
      <c r="A134" s="168">
        <v>55970</v>
      </c>
      <c r="B134" s="8" t="s">
        <v>320</v>
      </c>
      <c r="C134" s="5" t="s">
        <v>321</v>
      </c>
      <c r="D134" s="8" t="s">
        <v>734</v>
      </c>
      <c r="E134" s="5" t="s">
        <v>735</v>
      </c>
      <c r="F134" s="5" t="s">
        <v>736</v>
      </c>
      <c r="G134" s="5">
        <v>97326989</v>
      </c>
      <c r="H134" s="18">
        <v>45609</v>
      </c>
      <c r="I134" s="21">
        <v>0.56180555555555556</v>
      </c>
      <c r="J134" s="6" t="s">
        <v>373</v>
      </c>
      <c r="K134" s="15">
        <f t="shared" si="13"/>
        <v>1</v>
      </c>
      <c r="L134" s="6" t="s">
        <v>398</v>
      </c>
      <c r="M134" s="6" t="s">
        <v>6</v>
      </c>
      <c r="N134" s="6" t="b">
        <f t="shared" si="14"/>
        <v>0</v>
      </c>
      <c r="O134" s="6" t="s">
        <v>1243</v>
      </c>
      <c r="P134" s="6">
        <v>100790474</v>
      </c>
      <c r="Q134" s="6" t="s">
        <v>6</v>
      </c>
      <c r="R134" s="6" t="s">
        <v>1244</v>
      </c>
      <c r="S134" s="16">
        <f t="shared" si="11"/>
        <v>25000</v>
      </c>
      <c r="T134" s="6" t="s">
        <v>400</v>
      </c>
      <c r="U134" s="6" t="s">
        <v>803</v>
      </c>
      <c r="V134" s="6" t="s">
        <v>1245</v>
      </c>
      <c r="W134" s="18">
        <v>45639</v>
      </c>
      <c r="X134" s="78">
        <v>0.89583333333333337</v>
      </c>
      <c r="Y134" s="6" t="s">
        <v>1246</v>
      </c>
      <c r="Z134" s="6" t="s">
        <v>1247</v>
      </c>
      <c r="AA134" s="6" t="s">
        <v>1248</v>
      </c>
      <c r="AB134" s="6">
        <v>998242658</v>
      </c>
      <c r="AC134" s="15">
        <f t="shared" si="15"/>
        <v>31</v>
      </c>
      <c r="AD134" s="23">
        <f t="shared" si="16"/>
        <v>146000</v>
      </c>
      <c r="AE134" s="16" t="s">
        <v>6</v>
      </c>
      <c r="AF134" s="17" t="str">
        <f t="shared" si="12"/>
        <v>NO APLICA</v>
      </c>
      <c r="AG134" s="6" t="s">
        <v>400</v>
      </c>
      <c r="AH134" s="39" t="s">
        <v>1189</v>
      </c>
      <c r="AI134" s="22" t="s">
        <v>558</v>
      </c>
      <c r="AJ134" s="174" t="s">
        <v>492</v>
      </c>
    </row>
    <row r="135" spans="1:36" ht="15.45" customHeight="1">
      <c r="A135" s="168">
        <v>55971</v>
      </c>
      <c r="B135" s="8" t="s">
        <v>320</v>
      </c>
      <c r="C135" s="5" t="s">
        <v>321</v>
      </c>
      <c r="D135" s="39" t="s">
        <v>1249</v>
      </c>
      <c r="E135" s="6" t="s">
        <v>674</v>
      </c>
      <c r="F135" s="6" t="s">
        <v>675</v>
      </c>
      <c r="G135" s="6">
        <v>992654499</v>
      </c>
      <c r="H135" s="18">
        <v>45609</v>
      </c>
      <c r="I135" s="21">
        <v>0.57152777777777775</v>
      </c>
      <c r="J135" s="6" t="s">
        <v>373</v>
      </c>
      <c r="K135" s="15">
        <f t="shared" si="13"/>
        <v>1</v>
      </c>
      <c r="L135" s="6" t="s">
        <v>398</v>
      </c>
      <c r="M135" s="6" t="s">
        <v>6</v>
      </c>
      <c r="N135" s="6" t="b">
        <f t="shared" si="14"/>
        <v>0</v>
      </c>
      <c r="O135" s="6" t="s">
        <v>1250</v>
      </c>
      <c r="P135" s="6">
        <v>100790500</v>
      </c>
      <c r="Q135" s="6" t="s">
        <v>6</v>
      </c>
      <c r="R135" s="6" t="s">
        <v>1251</v>
      </c>
      <c r="S135" s="16">
        <f t="shared" ref="S135:S168" si="17">IF(OR(H135&lt;=0, H135=""), "",
    IF(OR(J135="1X40 RF VACIO", J135="1X40 DRY VACIO"),
        IF(L135="CUSTODIA", 25000,
            IF(OR(L135="TRASPASO", L135="MOVIMIENTO"), 18000, "")
        ),
        IF(OR(J135="1X20 RF VACIO", J135="1X20 DRY VACIO", J135="ISOTANK"),
            IF(L135="CUSTODIA", 18000,
                IF(OR(L135="TRASPASO", L135="MOVIMIENTO"), 15000, "Error en tipo de acción")
            ),
            IF(AND(OR(J135="PALLET", J135="CAJON"), L135="CUSTODIA"),
                IF(M135="SI (XL)", 7000*K135,
                    IF(M135="SI (XXL)", 9000*K135,
                        IF(M135="SI (OTRO)", "", 5000*K135)
                    )
                ),
                IF(AND(OR(J135="PALLET", J135="CAJON"),OR(L135="TRASPASO", L135="MOVIMIENTO")),
                    IF(M135="SI (XL)", 5000*K135,
                        IF(M135="SI (XXL)", 7000*K135,
                            IF(M135="SI (OTRO)", "", 3500*K135)
                        )
                    ),
                    ""
                )
            )
        )
    )
)</f>
        <v>25000</v>
      </c>
      <c r="T135" s="6" t="s">
        <v>400</v>
      </c>
      <c r="U135" s="6" t="s">
        <v>1252</v>
      </c>
      <c r="V135" s="6" t="s">
        <v>1253</v>
      </c>
      <c r="W135" s="18">
        <v>45639</v>
      </c>
      <c r="X135" s="78">
        <v>0.88541666666666663</v>
      </c>
      <c r="Y135" s="5" t="s">
        <v>1254</v>
      </c>
      <c r="Z135" s="5" t="s">
        <v>1255</v>
      </c>
      <c r="AA135" s="5" t="s">
        <v>1256</v>
      </c>
      <c r="AB135" s="5">
        <v>976786176</v>
      </c>
      <c r="AC135" s="15">
        <f t="shared" si="15"/>
        <v>31</v>
      </c>
      <c r="AD135" s="23">
        <f t="shared" si="16"/>
        <v>146000</v>
      </c>
      <c r="AE135" s="16" t="s">
        <v>6</v>
      </c>
      <c r="AF135" s="17" t="str">
        <f t="shared" si="12"/>
        <v>NO APLICA</v>
      </c>
      <c r="AG135" s="6" t="s">
        <v>400</v>
      </c>
      <c r="AH135" s="39" t="s">
        <v>756</v>
      </c>
      <c r="AI135" s="22" t="s">
        <v>558</v>
      </c>
      <c r="AJ135" s="174" t="s">
        <v>492</v>
      </c>
    </row>
    <row r="136" spans="1:36" ht="15.45" customHeight="1">
      <c r="A136" s="168">
        <v>55972</v>
      </c>
      <c r="B136" s="8" t="s">
        <v>320</v>
      </c>
      <c r="C136" s="5" t="s">
        <v>321</v>
      </c>
      <c r="D136" s="39" t="s">
        <v>1134</v>
      </c>
      <c r="E136" s="6" t="s">
        <v>1135</v>
      </c>
      <c r="F136" s="6" t="s">
        <v>1136</v>
      </c>
      <c r="G136" s="6">
        <v>966556539</v>
      </c>
      <c r="H136" s="18">
        <v>45609</v>
      </c>
      <c r="I136" s="21">
        <v>0.5756944444444444</v>
      </c>
      <c r="J136" s="6" t="s">
        <v>373</v>
      </c>
      <c r="K136" s="15">
        <f t="shared" si="13"/>
        <v>1</v>
      </c>
      <c r="L136" s="6" t="s">
        <v>398</v>
      </c>
      <c r="M136" s="6" t="s">
        <v>6</v>
      </c>
      <c r="N136" s="6" t="b">
        <f t="shared" si="14"/>
        <v>0</v>
      </c>
      <c r="O136" s="6" t="s">
        <v>1257</v>
      </c>
      <c r="P136" s="6">
        <v>10079482</v>
      </c>
      <c r="Q136" s="6" t="s">
        <v>6</v>
      </c>
      <c r="R136" s="6" t="s">
        <v>1258</v>
      </c>
      <c r="S136" s="16">
        <f t="shared" si="17"/>
        <v>25000</v>
      </c>
      <c r="T136" s="6" t="s">
        <v>400</v>
      </c>
      <c r="U136" s="6" t="s">
        <v>1252</v>
      </c>
      <c r="V136" s="6" t="s">
        <v>1259</v>
      </c>
      <c r="W136" s="18">
        <v>45639</v>
      </c>
      <c r="X136" s="78">
        <v>0.88402777777777775</v>
      </c>
      <c r="Y136" s="5" t="s">
        <v>1260</v>
      </c>
      <c r="Z136" s="5" t="s">
        <v>1261</v>
      </c>
      <c r="AA136" s="5" t="s">
        <v>1262</v>
      </c>
      <c r="AB136" s="5">
        <v>936832365</v>
      </c>
      <c r="AC136" s="15">
        <f t="shared" si="15"/>
        <v>31</v>
      </c>
      <c r="AD136" s="23">
        <f t="shared" si="16"/>
        <v>146000</v>
      </c>
      <c r="AE136" s="16" t="s">
        <v>6</v>
      </c>
      <c r="AF136" s="17" t="str">
        <f t="shared" si="12"/>
        <v>NO APLICA</v>
      </c>
      <c r="AG136" s="6" t="s">
        <v>400</v>
      </c>
      <c r="AH136" s="39" t="s">
        <v>756</v>
      </c>
      <c r="AI136" s="22" t="s">
        <v>558</v>
      </c>
      <c r="AJ136" s="174" t="s">
        <v>492</v>
      </c>
    </row>
    <row r="137" spans="1:36" ht="15.45" customHeight="1">
      <c r="A137" s="168">
        <v>55974</v>
      </c>
      <c r="B137" s="39" t="s">
        <v>245</v>
      </c>
      <c r="C137" s="5" t="s">
        <v>246</v>
      </c>
      <c r="D137" s="39" t="s">
        <v>1008</v>
      </c>
      <c r="E137" s="6" t="s">
        <v>1009</v>
      </c>
      <c r="F137" s="6" t="s">
        <v>1010</v>
      </c>
      <c r="G137" s="6">
        <v>991915508</v>
      </c>
      <c r="H137" s="18">
        <v>45609</v>
      </c>
      <c r="I137" s="21">
        <v>0.61250000000000004</v>
      </c>
      <c r="J137" s="6" t="s">
        <v>373</v>
      </c>
      <c r="K137" s="15">
        <f t="shared" si="13"/>
        <v>1</v>
      </c>
      <c r="L137" s="6" t="s">
        <v>398</v>
      </c>
      <c r="M137" s="6" t="s">
        <v>6</v>
      </c>
      <c r="N137" s="6" t="b">
        <f t="shared" si="14"/>
        <v>0</v>
      </c>
      <c r="O137" s="6" t="s">
        <v>1263</v>
      </c>
      <c r="P137" s="6">
        <v>24779951</v>
      </c>
      <c r="Q137" s="6" t="s">
        <v>6</v>
      </c>
      <c r="R137" s="6" t="s">
        <v>1264</v>
      </c>
      <c r="S137" s="16">
        <f t="shared" si="17"/>
        <v>25000</v>
      </c>
      <c r="T137" s="6" t="s">
        <v>400</v>
      </c>
      <c r="U137" s="6" t="s">
        <v>803</v>
      </c>
      <c r="V137" s="6" t="s">
        <v>1265</v>
      </c>
      <c r="W137" s="18">
        <v>45641</v>
      </c>
      <c r="X137" s="78">
        <v>0.86805555555555558</v>
      </c>
      <c r="Y137" s="8" t="s">
        <v>1266</v>
      </c>
      <c r="Z137" s="8" t="s">
        <v>1267</v>
      </c>
      <c r="AA137" s="8" t="s">
        <v>1268</v>
      </c>
      <c r="AB137" s="8">
        <v>999643606</v>
      </c>
      <c r="AC137" s="6">
        <f t="shared" si="15"/>
        <v>33</v>
      </c>
      <c r="AD137" s="23">
        <f t="shared" si="16"/>
        <v>156000</v>
      </c>
      <c r="AE137" s="23" t="s">
        <v>6</v>
      </c>
      <c r="AF137" s="17" t="str">
        <f t="shared" si="12"/>
        <v>NO APLICA</v>
      </c>
      <c r="AG137" s="6" t="s">
        <v>400</v>
      </c>
      <c r="AH137" s="39" t="s">
        <v>1201</v>
      </c>
      <c r="AI137" s="22" t="s">
        <v>983</v>
      </c>
      <c r="AJ137" s="174" t="s">
        <v>492</v>
      </c>
    </row>
    <row r="138" spans="1:36" ht="15.45" customHeight="1">
      <c r="A138" s="168">
        <v>55975</v>
      </c>
      <c r="B138" s="39" t="s">
        <v>245</v>
      </c>
      <c r="C138" s="5" t="s">
        <v>246</v>
      </c>
      <c r="D138" s="39" t="s">
        <v>1088</v>
      </c>
      <c r="E138" s="6" t="s">
        <v>1089</v>
      </c>
      <c r="F138" s="6" t="s">
        <v>979</v>
      </c>
      <c r="G138" s="6">
        <v>940233947</v>
      </c>
      <c r="H138" s="18">
        <v>45609</v>
      </c>
      <c r="I138" s="21">
        <v>0.61388888888888893</v>
      </c>
      <c r="J138" s="6" t="s">
        <v>373</v>
      </c>
      <c r="K138" s="15">
        <f t="shared" si="13"/>
        <v>1</v>
      </c>
      <c r="L138" s="6" t="s">
        <v>398</v>
      </c>
      <c r="M138" s="6" t="s">
        <v>6</v>
      </c>
      <c r="N138" s="6" t="b">
        <f t="shared" si="14"/>
        <v>1</v>
      </c>
      <c r="O138" s="6" t="s">
        <v>1269</v>
      </c>
      <c r="P138" s="6">
        <v>24779953</v>
      </c>
      <c r="Q138" s="6" t="s">
        <v>6</v>
      </c>
      <c r="R138" s="6" t="s">
        <v>1270</v>
      </c>
      <c r="S138" s="16">
        <f t="shared" si="17"/>
        <v>25000</v>
      </c>
      <c r="T138" s="6" t="s">
        <v>400</v>
      </c>
      <c r="U138" s="6" t="s">
        <v>1271</v>
      </c>
      <c r="V138" s="6" t="s">
        <v>1272</v>
      </c>
      <c r="W138" s="18">
        <v>45637</v>
      </c>
      <c r="X138" s="78">
        <v>0.60902777777777772</v>
      </c>
      <c r="Y138" s="65" t="s">
        <v>1273</v>
      </c>
      <c r="Z138" s="8" t="s">
        <v>1274</v>
      </c>
      <c r="AA138" s="8" t="s">
        <v>1275</v>
      </c>
      <c r="AB138" s="8">
        <v>50755259</v>
      </c>
      <c r="AC138" s="15">
        <f t="shared" si="15"/>
        <v>29</v>
      </c>
      <c r="AD138" s="23">
        <f t="shared" si="16"/>
        <v>136000</v>
      </c>
      <c r="AE138" s="16" t="s">
        <v>6</v>
      </c>
      <c r="AF138" s="17" t="str">
        <f t="shared" si="12"/>
        <v>NO APLICA</v>
      </c>
      <c r="AG138" s="6" t="s">
        <v>400</v>
      </c>
      <c r="AH138" s="39"/>
      <c r="AI138" s="22" t="s">
        <v>983</v>
      </c>
      <c r="AJ138" s="174" t="s">
        <v>492</v>
      </c>
    </row>
    <row r="139" spans="1:36" ht="15.45" customHeight="1">
      <c r="A139" s="168">
        <v>55976</v>
      </c>
      <c r="B139" s="39" t="s">
        <v>245</v>
      </c>
      <c r="C139" s="5" t="s">
        <v>246</v>
      </c>
      <c r="D139" s="39" t="s">
        <v>1002</v>
      </c>
      <c r="E139" s="6" t="s">
        <v>1003</v>
      </c>
      <c r="F139" s="6" t="s">
        <v>1004</v>
      </c>
      <c r="G139" s="6">
        <v>942723548</v>
      </c>
      <c r="H139" s="18">
        <v>45609</v>
      </c>
      <c r="I139" s="21">
        <v>0.61597222222222225</v>
      </c>
      <c r="J139" s="6" t="s">
        <v>373</v>
      </c>
      <c r="K139" s="15">
        <f t="shared" si="13"/>
        <v>1</v>
      </c>
      <c r="L139" s="6" t="s">
        <v>398</v>
      </c>
      <c r="M139" s="6" t="s">
        <v>6</v>
      </c>
      <c r="N139" s="6" t="b">
        <f t="shared" si="14"/>
        <v>0</v>
      </c>
      <c r="O139" s="6" t="s">
        <v>1276</v>
      </c>
      <c r="P139" s="6">
        <v>24779955</v>
      </c>
      <c r="Q139" s="6" t="s">
        <v>6</v>
      </c>
      <c r="R139" s="6" t="s">
        <v>1277</v>
      </c>
      <c r="S139" s="16">
        <f t="shared" si="17"/>
        <v>25000</v>
      </c>
      <c r="T139" s="6" t="s">
        <v>400</v>
      </c>
      <c r="U139" s="6" t="s">
        <v>1278</v>
      </c>
      <c r="V139" s="6" t="s">
        <v>1279</v>
      </c>
      <c r="W139" s="18">
        <v>45637</v>
      </c>
      <c r="X139" s="78">
        <v>0.95902777777777781</v>
      </c>
      <c r="Y139" s="24" t="s">
        <v>1280</v>
      </c>
      <c r="Z139" s="25" t="s">
        <v>1281</v>
      </c>
      <c r="AA139" s="24" t="s">
        <v>1282</v>
      </c>
      <c r="AB139" s="24">
        <v>961554913</v>
      </c>
      <c r="AC139" s="15">
        <f t="shared" si="15"/>
        <v>29</v>
      </c>
      <c r="AD139" s="23">
        <f t="shared" si="16"/>
        <v>136000</v>
      </c>
      <c r="AE139" s="16" t="s">
        <v>6</v>
      </c>
      <c r="AF139" s="17" t="str">
        <f t="shared" si="12"/>
        <v>NO APLICA</v>
      </c>
      <c r="AG139" s="6" t="s">
        <v>400</v>
      </c>
      <c r="AH139" s="39"/>
      <c r="AI139" s="22" t="s">
        <v>983</v>
      </c>
      <c r="AJ139" s="174" t="s">
        <v>1283</v>
      </c>
    </row>
    <row r="140" spans="1:36" ht="15.45" customHeight="1">
      <c r="A140" s="168">
        <v>55977</v>
      </c>
      <c r="B140" s="39" t="s">
        <v>245</v>
      </c>
      <c r="C140" s="5" t="s">
        <v>246</v>
      </c>
      <c r="D140" s="39" t="s">
        <v>984</v>
      </c>
      <c r="E140" s="6" t="s">
        <v>985</v>
      </c>
      <c r="F140" s="6" t="s">
        <v>986</v>
      </c>
      <c r="G140" s="6">
        <v>944666949</v>
      </c>
      <c r="H140" s="18">
        <v>45609</v>
      </c>
      <c r="I140" s="21">
        <v>0.61944444444444446</v>
      </c>
      <c r="J140" s="6" t="s">
        <v>373</v>
      </c>
      <c r="K140" s="15">
        <f t="shared" si="13"/>
        <v>1</v>
      </c>
      <c r="L140" s="6" t="s">
        <v>398</v>
      </c>
      <c r="M140" s="6" t="s">
        <v>6</v>
      </c>
      <c r="N140" s="6" t="b">
        <f t="shared" si="14"/>
        <v>0</v>
      </c>
      <c r="O140" s="6" t="s">
        <v>1284</v>
      </c>
      <c r="P140" s="6">
        <v>24779957</v>
      </c>
      <c r="Q140" s="6" t="s">
        <v>6</v>
      </c>
      <c r="R140" s="6" t="s">
        <v>1285</v>
      </c>
      <c r="S140" s="16">
        <f t="shared" si="17"/>
        <v>25000</v>
      </c>
      <c r="T140" s="6" t="s">
        <v>400</v>
      </c>
      <c r="U140" s="6" t="s">
        <v>1271</v>
      </c>
      <c r="V140" s="6" t="s">
        <v>1286</v>
      </c>
      <c r="W140" s="18">
        <v>45638</v>
      </c>
      <c r="X140" s="78">
        <v>0.34444444444444444</v>
      </c>
      <c r="Y140" s="39" t="s">
        <v>1287</v>
      </c>
      <c r="Z140" s="39" t="s">
        <v>1288</v>
      </c>
      <c r="AA140" s="39" t="s">
        <v>1289</v>
      </c>
      <c r="AB140" s="8">
        <v>966934891</v>
      </c>
      <c r="AC140" s="15">
        <f t="shared" si="15"/>
        <v>30</v>
      </c>
      <c r="AD140" s="23">
        <f t="shared" si="16"/>
        <v>141000</v>
      </c>
      <c r="AE140" s="16" t="s">
        <v>6</v>
      </c>
      <c r="AF140" s="17" t="str">
        <f t="shared" si="12"/>
        <v>NO APLICA</v>
      </c>
      <c r="AG140" s="6" t="s">
        <v>400</v>
      </c>
      <c r="AH140" s="39"/>
      <c r="AI140" s="22" t="s">
        <v>983</v>
      </c>
      <c r="AJ140" s="174" t="s">
        <v>263</v>
      </c>
    </row>
    <row r="141" spans="1:36" ht="15.45" customHeight="1">
      <c r="A141" s="168">
        <v>55978</v>
      </c>
      <c r="B141" s="39" t="s">
        <v>245</v>
      </c>
      <c r="C141" s="5" t="s">
        <v>246</v>
      </c>
      <c r="D141" s="39" t="s">
        <v>990</v>
      </c>
      <c r="E141" s="6" t="s">
        <v>991</v>
      </c>
      <c r="F141" s="6" t="s">
        <v>992</v>
      </c>
      <c r="G141" s="6">
        <v>994345393</v>
      </c>
      <c r="H141" s="18">
        <v>45609</v>
      </c>
      <c r="I141" s="21">
        <v>0.62013888888888891</v>
      </c>
      <c r="J141" s="6" t="s">
        <v>373</v>
      </c>
      <c r="K141" s="15">
        <f t="shared" si="13"/>
        <v>1</v>
      </c>
      <c r="L141" s="6" t="s">
        <v>398</v>
      </c>
      <c r="M141" s="6" t="s">
        <v>6</v>
      </c>
      <c r="N141" s="6" t="b">
        <f t="shared" si="14"/>
        <v>0</v>
      </c>
      <c r="O141" s="6" t="s">
        <v>1290</v>
      </c>
      <c r="P141" s="6">
        <v>24779961</v>
      </c>
      <c r="Q141" s="6" t="s">
        <v>6</v>
      </c>
      <c r="R141" s="6" t="s">
        <v>1291</v>
      </c>
      <c r="S141" s="16">
        <f t="shared" si="17"/>
        <v>25000</v>
      </c>
      <c r="T141" s="6" t="s">
        <v>400</v>
      </c>
      <c r="U141" s="6" t="s">
        <v>822</v>
      </c>
      <c r="V141" s="6" t="s">
        <v>1292</v>
      </c>
      <c r="W141" s="18">
        <v>45641</v>
      </c>
      <c r="X141" s="78">
        <v>0.60277777777777775</v>
      </c>
      <c r="Y141" s="5" t="s">
        <v>1293</v>
      </c>
      <c r="Z141" s="8" t="s">
        <v>1294</v>
      </c>
      <c r="AA141" s="8" t="s">
        <v>1295</v>
      </c>
      <c r="AB141" s="8">
        <v>962094750</v>
      </c>
      <c r="AC141" s="6">
        <f t="shared" si="15"/>
        <v>33</v>
      </c>
      <c r="AD141" s="23">
        <f t="shared" si="16"/>
        <v>156000</v>
      </c>
      <c r="AE141" s="23" t="s">
        <v>6</v>
      </c>
      <c r="AF141" s="17" t="str">
        <f t="shared" si="12"/>
        <v>NO APLICA</v>
      </c>
      <c r="AG141" s="6" t="s">
        <v>400</v>
      </c>
      <c r="AH141" s="39"/>
      <c r="AI141" s="22" t="s">
        <v>983</v>
      </c>
      <c r="AJ141" s="174" t="s">
        <v>492</v>
      </c>
    </row>
    <row r="142" spans="1:36" ht="15.45" customHeight="1">
      <c r="A142" s="168">
        <v>55981</v>
      </c>
      <c r="B142" s="8" t="s">
        <v>320</v>
      </c>
      <c r="C142" s="5" t="s">
        <v>321</v>
      </c>
      <c r="D142" s="39" t="s">
        <v>1149</v>
      </c>
      <c r="E142" s="6" t="s">
        <v>1150</v>
      </c>
      <c r="F142" s="6" t="s">
        <v>1151</v>
      </c>
      <c r="G142" s="6">
        <v>984444429</v>
      </c>
      <c r="H142" s="18">
        <v>45609</v>
      </c>
      <c r="I142" s="21">
        <v>0.68958333333333333</v>
      </c>
      <c r="J142" s="6" t="s">
        <v>373</v>
      </c>
      <c r="K142" s="15">
        <f t="shared" si="13"/>
        <v>1</v>
      </c>
      <c r="L142" s="6" t="s">
        <v>398</v>
      </c>
      <c r="M142" s="6" t="s">
        <v>6</v>
      </c>
      <c r="N142" s="6" t="b">
        <f t="shared" si="14"/>
        <v>0</v>
      </c>
      <c r="O142" s="6" t="s">
        <v>1296</v>
      </c>
      <c r="P142" s="6">
        <v>100790721</v>
      </c>
      <c r="Q142" s="6" t="s">
        <v>6</v>
      </c>
      <c r="R142" s="6" t="s">
        <v>1297</v>
      </c>
      <c r="S142" s="16">
        <f t="shared" si="17"/>
        <v>25000</v>
      </c>
      <c r="T142" s="6" t="s">
        <v>400</v>
      </c>
      <c r="U142" s="6" t="s">
        <v>542</v>
      </c>
      <c r="V142" s="6" t="s">
        <v>1298</v>
      </c>
      <c r="W142" s="18"/>
      <c r="X142" s="78"/>
      <c r="Y142" s="8"/>
      <c r="Z142" s="52"/>
      <c r="AA142" s="8"/>
      <c r="AB142" s="8"/>
      <c r="AC142" s="6" t="str">
        <f t="shared" si="15"/>
        <v/>
      </c>
      <c r="AD142" s="23" t="str">
        <f t="shared" si="16"/>
        <v/>
      </c>
      <c r="AE142" s="23"/>
      <c r="AF142" s="17" t="str">
        <f t="shared" si="12"/>
        <v/>
      </c>
      <c r="AG142" s="6"/>
      <c r="AH142" s="39"/>
      <c r="AI142" s="22" t="s">
        <v>558</v>
      </c>
      <c r="AJ142" s="174" t="s">
        <v>492</v>
      </c>
    </row>
    <row r="143" spans="1:36" ht="15.45" customHeight="1">
      <c r="A143" s="168">
        <v>55982</v>
      </c>
      <c r="B143" s="8" t="s">
        <v>320</v>
      </c>
      <c r="C143" s="5" t="s">
        <v>321</v>
      </c>
      <c r="D143" s="39" t="s">
        <v>635</v>
      </c>
      <c r="E143" s="6" t="s">
        <v>636</v>
      </c>
      <c r="F143" s="6" t="s">
        <v>637</v>
      </c>
      <c r="G143" s="6">
        <v>988364635</v>
      </c>
      <c r="H143" s="18">
        <v>45609</v>
      </c>
      <c r="I143" s="21">
        <v>0.69097222222222221</v>
      </c>
      <c r="J143" s="6" t="s">
        <v>373</v>
      </c>
      <c r="K143" s="15">
        <f t="shared" si="13"/>
        <v>1</v>
      </c>
      <c r="L143" s="6" t="s">
        <v>398</v>
      </c>
      <c r="M143" s="6" t="s">
        <v>6</v>
      </c>
      <c r="N143" s="6" t="b">
        <f t="shared" si="14"/>
        <v>0</v>
      </c>
      <c r="O143" s="6" t="s">
        <v>1299</v>
      </c>
      <c r="P143" s="6">
        <v>100790741</v>
      </c>
      <c r="Q143" s="6" t="s">
        <v>6</v>
      </c>
      <c r="R143" s="6" t="s">
        <v>1300</v>
      </c>
      <c r="S143" s="16">
        <f t="shared" si="17"/>
        <v>25000</v>
      </c>
      <c r="T143" s="6" t="s">
        <v>400</v>
      </c>
      <c r="U143" s="6" t="s">
        <v>803</v>
      </c>
      <c r="V143" s="6" t="s">
        <v>1301</v>
      </c>
      <c r="W143" s="18">
        <v>45632</v>
      </c>
      <c r="X143" s="78">
        <v>0.72291666666666665</v>
      </c>
      <c r="Y143" s="5" t="s">
        <v>1302</v>
      </c>
      <c r="Z143" s="8" t="s">
        <v>1303</v>
      </c>
      <c r="AA143" s="8" t="s">
        <v>1304</v>
      </c>
      <c r="AB143" s="8">
        <v>975846799</v>
      </c>
      <c r="AC143" s="15">
        <f t="shared" si="15"/>
        <v>24</v>
      </c>
      <c r="AD143" s="23">
        <f t="shared" si="16"/>
        <v>111000</v>
      </c>
      <c r="AE143" s="16" t="s">
        <v>6</v>
      </c>
      <c r="AF143" s="17" t="str">
        <f t="shared" si="12"/>
        <v>NO APLICA</v>
      </c>
      <c r="AG143" s="6" t="s">
        <v>400</v>
      </c>
      <c r="AH143" s="39"/>
      <c r="AI143" s="22" t="s">
        <v>558</v>
      </c>
      <c r="AJ143" s="174" t="s">
        <v>492</v>
      </c>
    </row>
    <row r="144" spans="1:36" ht="15.45" customHeight="1">
      <c r="A144" s="168">
        <v>55983</v>
      </c>
      <c r="B144" s="39" t="s">
        <v>245</v>
      </c>
      <c r="C144" s="5" t="s">
        <v>246</v>
      </c>
      <c r="D144" s="39" t="s">
        <v>1088</v>
      </c>
      <c r="E144" s="6" t="s">
        <v>1089</v>
      </c>
      <c r="F144" s="6" t="s">
        <v>979</v>
      </c>
      <c r="G144" s="6">
        <v>940233947</v>
      </c>
      <c r="H144" s="18">
        <v>45609</v>
      </c>
      <c r="I144" s="21">
        <v>0.70138888888888884</v>
      </c>
      <c r="J144" s="6" t="s">
        <v>373</v>
      </c>
      <c r="K144" s="15">
        <f t="shared" si="13"/>
        <v>1</v>
      </c>
      <c r="L144" s="6" t="s">
        <v>398</v>
      </c>
      <c r="M144" s="6" t="s">
        <v>6</v>
      </c>
      <c r="N144" s="6" t="b">
        <f t="shared" si="14"/>
        <v>0</v>
      </c>
      <c r="O144" s="6" t="s">
        <v>1305</v>
      </c>
      <c r="P144" s="6">
        <v>24780155</v>
      </c>
      <c r="Q144" s="6" t="s">
        <v>6</v>
      </c>
      <c r="R144" s="6" t="s">
        <v>1306</v>
      </c>
      <c r="S144" s="16">
        <f t="shared" si="17"/>
        <v>25000</v>
      </c>
      <c r="T144" s="6" t="s">
        <v>400</v>
      </c>
      <c r="U144" s="6" t="s">
        <v>822</v>
      </c>
      <c r="V144" s="6" t="s">
        <v>1307</v>
      </c>
      <c r="W144" s="18">
        <v>45641</v>
      </c>
      <c r="X144" s="78">
        <v>0.62569444444444444</v>
      </c>
      <c r="Y144" s="5" t="s">
        <v>1308</v>
      </c>
      <c r="Z144" s="64" t="s">
        <v>1309</v>
      </c>
      <c r="AA144" s="64" t="s">
        <v>1310</v>
      </c>
      <c r="AB144" s="8">
        <v>993376874</v>
      </c>
      <c r="AC144" s="6">
        <f t="shared" si="15"/>
        <v>33</v>
      </c>
      <c r="AD144" s="23">
        <f t="shared" si="16"/>
        <v>156000</v>
      </c>
      <c r="AE144" s="23" t="s">
        <v>6</v>
      </c>
      <c r="AF144" s="17" t="str">
        <f t="shared" si="12"/>
        <v>NO APLICA</v>
      </c>
      <c r="AG144" s="6" t="s">
        <v>400</v>
      </c>
      <c r="AH144" s="39" t="s">
        <v>1311</v>
      </c>
      <c r="AI144" s="22" t="s">
        <v>983</v>
      </c>
      <c r="AJ144" s="174" t="s">
        <v>492</v>
      </c>
    </row>
    <row r="145" spans="1:36" ht="15.45" customHeight="1">
      <c r="A145" s="168">
        <v>55984</v>
      </c>
      <c r="B145" s="39" t="s">
        <v>245</v>
      </c>
      <c r="C145" s="5" t="s">
        <v>246</v>
      </c>
      <c r="D145" s="39" t="s">
        <v>1002</v>
      </c>
      <c r="E145" s="6" t="s">
        <v>1003</v>
      </c>
      <c r="F145" s="6" t="s">
        <v>1004</v>
      </c>
      <c r="G145" s="6">
        <v>942723548</v>
      </c>
      <c r="H145" s="18">
        <v>45609</v>
      </c>
      <c r="I145" s="21">
        <v>0.70347222222222228</v>
      </c>
      <c r="J145" s="6" t="s">
        <v>373</v>
      </c>
      <c r="K145" s="15">
        <f t="shared" si="13"/>
        <v>1</v>
      </c>
      <c r="L145" s="6" t="s">
        <v>398</v>
      </c>
      <c r="M145" s="6" t="s">
        <v>6</v>
      </c>
      <c r="N145" s="6" t="b">
        <f t="shared" si="14"/>
        <v>0</v>
      </c>
      <c r="O145" s="6" t="s">
        <v>1312</v>
      </c>
      <c r="P145" s="6">
        <v>24780161</v>
      </c>
      <c r="Q145" s="6" t="s">
        <v>6</v>
      </c>
      <c r="R145" s="6" t="s">
        <v>1313</v>
      </c>
      <c r="S145" s="16">
        <f t="shared" si="17"/>
        <v>25000</v>
      </c>
      <c r="T145" s="6" t="s">
        <v>400</v>
      </c>
      <c r="U145" s="6" t="s">
        <v>1271</v>
      </c>
      <c r="V145" s="6" t="s">
        <v>1314</v>
      </c>
      <c r="W145" s="18">
        <v>45637</v>
      </c>
      <c r="X145" s="78">
        <v>0.53541666666666665</v>
      </c>
      <c r="Y145" s="64" t="s">
        <v>1315</v>
      </c>
      <c r="Z145" s="64" t="s">
        <v>1316</v>
      </c>
      <c r="AA145" s="8" t="s">
        <v>979</v>
      </c>
      <c r="AB145" s="8">
        <v>940233947</v>
      </c>
      <c r="AC145" s="15">
        <f t="shared" si="15"/>
        <v>29</v>
      </c>
      <c r="AD145" s="23">
        <f t="shared" si="16"/>
        <v>136000</v>
      </c>
      <c r="AE145" s="16" t="s">
        <v>6</v>
      </c>
      <c r="AF145" s="17" t="str">
        <f t="shared" si="12"/>
        <v>NO APLICA</v>
      </c>
      <c r="AG145" s="6" t="s">
        <v>400</v>
      </c>
      <c r="AH145" s="39"/>
      <c r="AI145" s="22" t="s">
        <v>983</v>
      </c>
      <c r="AJ145" s="174" t="s">
        <v>492</v>
      </c>
    </row>
    <row r="146" spans="1:36" ht="15.45" customHeight="1">
      <c r="A146" s="168">
        <v>55985</v>
      </c>
      <c r="B146" s="39" t="s">
        <v>245</v>
      </c>
      <c r="C146" s="5" t="s">
        <v>246</v>
      </c>
      <c r="D146" s="39" t="s">
        <v>1008</v>
      </c>
      <c r="E146" s="6" t="s">
        <v>1009</v>
      </c>
      <c r="F146" s="6" t="s">
        <v>1010</v>
      </c>
      <c r="G146" s="6">
        <v>991915508</v>
      </c>
      <c r="H146" s="18">
        <v>45609</v>
      </c>
      <c r="I146" s="21">
        <v>0.70486111111111116</v>
      </c>
      <c r="J146" s="6" t="s">
        <v>373</v>
      </c>
      <c r="K146" s="15">
        <f t="shared" si="13"/>
        <v>1</v>
      </c>
      <c r="L146" s="6" t="s">
        <v>398</v>
      </c>
      <c r="M146" s="6" t="s">
        <v>6</v>
      </c>
      <c r="N146" s="6" t="b">
        <f t="shared" si="14"/>
        <v>0</v>
      </c>
      <c r="O146" s="6" t="s">
        <v>1317</v>
      </c>
      <c r="P146" s="6">
        <v>24780147</v>
      </c>
      <c r="Q146" s="6" t="s">
        <v>6</v>
      </c>
      <c r="R146" s="6" t="s">
        <v>1318</v>
      </c>
      <c r="S146" s="16">
        <f t="shared" si="17"/>
        <v>25000</v>
      </c>
      <c r="T146" s="6" t="s">
        <v>400</v>
      </c>
      <c r="U146" s="6" t="s">
        <v>822</v>
      </c>
      <c r="V146" s="6" t="s">
        <v>1319</v>
      </c>
      <c r="W146" s="18">
        <v>45641</v>
      </c>
      <c r="X146" s="78">
        <v>0.63055555555555554</v>
      </c>
      <c r="Y146" s="8" t="s">
        <v>990</v>
      </c>
      <c r="Z146" s="64" t="s">
        <v>1320</v>
      </c>
      <c r="AA146" s="64" t="s">
        <v>992</v>
      </c>
      <c r="AB146" s="64">
        <v>994345393</v>
      </c>
      <c r="AC146" s="6">
        <f t="shared" si="15"/>
        <v>33</v>
      </c>
      <c r="AD146" s="23">
        <f t="shared" si="16"/>
        <v>156000</v>
      </c>
      <c r="AE146" s="23" t="s">
        <v>6</v>
      </c>
      <c r="AF146" s="17" t="str">
        <f t="shared" si="12"/>
        <v>NO APLICA</v>
      </c>
      <c r="AG146" s="6" t="s">
        <v>400</v>
      </c>
      <c r="AH146" s="39" t="s">
        <v>1161</v>
      </c>
      <c r="AI146" s="22" t="s">
        <v>983</v>
      </c>
      <c r="AJ146" s="174" t="s">
        <v>492</v>
      </c>
    </row>
    <row r="147" spans="1:36" ht="15.45" customHeight="1">
      <c r="A147" s="168">
        <v>55986</v>
      </c>
      <c r="B147" s="8" t="s">
        <v>320</v>
      </c>
      <c r="C147" s="5" t="s">
        <v>321</v>
      </c>
      <c r="D147" s="39" t="s">
        <v>568</v>
      </c>
      <c r="E147" s="6" t="s">
        <v>569</v>
      </c>
      <c r="F147" s="6" t="s">
        <v>570</v>
      </c>
      <c r="G147" s="6">
        <v>947401808</v>
      </c>
      <c r="H147" s="18">
        <v>45609</v>
      </c>
      <c r="I147" s="21">
        <v>0.70625000000000004</v>
      </c>
      <c r="J147" s="6" t="s">
        <v>373</v>
      </c>
      <c r="K147" s="15">
        <f t="shared" si="13"/>
        <v>1</v>
      </c>
      <c r="L147" s="6" t="s">
        <v>398</v>
      </c>
      <c r="M147" s="6" t="s">
        <v>6</v>
      </c>
      <c r="N147" s="6" t="b">
        <f t="shared" si="14"/>
        <v>0</v>
      </c>
      <c r="O147" s="6" t="s">
        <v>1321</v>
      </c>
      <c r="P147" s="6">
        <v>100790759</v>
      </c>
      <c r="Q147" s="6" t="s">
        <v>6</v>
      </c>
      <c r="R147" s="6" t="s">
        <v>1322</v>
      </c>
      <c r="S147" s="16">
        <f t="shared" si="17"/>
        <v>25000</v>
      </c>
      <c r="T147" s="6" t="s">
        <v>400</v>
      </c>
      <c r="U147" s="6" t="s">
        <v>542</v>
      </c>
      <c r="V147" s="6" t="s">
        <v>1323</v>
      </c>
      <c r="W147" s="18"/>
      <c r="X147" s="78"/>
      <c r="Y147" s="8"/>
      <c r="Z147" s="52"/>
      <c r="AA147" s="8"/>
      <c r="AB147" s="8"/>
      <c r="AC147" s="6" t="str">
        <f t="shared" si="15"/>
        <v/>
      </c>
      <c r="AD147" s="23" t="str">
        <f t="shared" si="16"/>
        <v/>
      </c>
      <c r="AE147" s="23"/>
      <c r="AF147" s="17" t="str">
        <f t="shared" si="12"/>
        <v/>
      </c>
      <c r="AG147" s="6"/>
      <c r="AH147" s="39"/>
      <c r="AI147" s="22" t="s">
        <v>558</v>
      </c>
      <c r="AJ147" s="174" t="s">
        <v>492</v>
      </c>
    </row>
    <row r="148" spans="1:36" ht="15.45" customHeight="1">
      <c r="A148" s="168">
        <v>55987</v>
      </c>
      <c r="B148" s="39" t="s">
        <v>245</v>
      </c>
      <c r="C148" s="5" t="s">
        <v>246</v>
      </c>
      <c r="D148" s="39" t="s">
        <v>990</v>
      </c>
      <c r="E148" s="6" t="s">
        <v>991</v>
      </c>
      <c r="F148" s="6" t="s">
        <v>992</v>
      </c>
      <c r="G148" s="6">
        <v>994345393</v>
      </c>
      <c r="H148" s="18">
        <v>45609</v>
      </c>
      <c r="I148" s="21">
        <v>0.70902777777777781</v>
      </c>
      <c r="J148" s="6" t="s">
        <v>373</v>
      </c>
      <c r="K148" s="15">
        <f t="shared" si="13"/>
        <v>1</v>
      </c>
      <c r="L148" s="6" t="s">
        <v>398</v>
      </c>
      <c r="M148" s="6" t="s">
        <v>6</v>
      </c>
      <c r="N148" s="6" t="b">
        <f t="shared" si="14"/>
        <v>0</v>
      </c>
      <c r="O148" s="6" t="s">
        <v>1324</v>
      </c>
      <c r="P148" s="6">
        <v>24780175</v>
      </c>
      <c r="Q148" s="6" t="s">
        <v>6</v>
      </c>
      <c r="R148" s="6" t="s">
        <v>1325</v>
      </c>
      <c r="S148" s="16">
        <f t="shared" si="17"/>
        <v>25000</v>
      </c>
      <c r="T148" s="6" t="s">
        <v>400</v>
      </c>
      <c r="U148" s="6" t="s">
        <v>822</v>
      </c>
      <c r="V148" s="6" t="s">
        <v>1326</v>
      </c>
      <c r="W148" s="18">
        <v>45641</v>
      </c>
      <c r="X148" s="78">
        <v>0.62847222222222221</v>
      </c>
      <c r="Y148" s="78" t="s">
        <v>1327</v>
      </c>
      <c r="Z148" s="64" t="s">
        <v>1328</v>
      </c>
      <c r="AA148" s="64" t="s">
        <v>1329</v>
      </c>
      <c r="AB148" s="8">
        <v>9852104091</v>
      </c>
      <c r="AC148" s="6">
        <f t="shared" si="15"/>
        <v>33</v>
      </c>
      <c r="AD148" s="23">
        <f t="shared" si="16"/>
        <v>156000</v>
      </c>
      <c r="AE148" s="23" t="s">
        <v>6</v>
      </c>
      <c r="AF148" s="17" t="str">
        <f t="shared" si="12"/>
        <v>NO APLICA</v>
      </c>
      <c r="AG148" s="6" t="s">
        <v>400</v>
      </c>
      <c r="AH148" s="39" t="s">
        <v>1311</v>
      </c>
      <c r="AI148" s="22" t="s">
        <v>983</v>
      </c>
      <c r="AJ148" s="174" t="s">
        <v>492</v>
      </c>
    </row>
    <row r="149" spans="1:36" ht="15.45" customHeight="1">
      <c r="A149" s="168">
        <v>55988</v>
      </c>
      <c r="B149" s="39" t="s">
        <v>245</v>
      </c>
      <c r="C149" s="5" t="s">
        <v>246</v>
      </c>
      <c r="D149" s="39" t="s">
        <v>984</v>
      </c>
      <c r="E149" s="6" t="s">
        <v>985</v>
      </c>
      <c r="F149" s="6" t="s">
        <v>986</v>
      </c>
      <c r="G149" s="6">
        <v>944666949</v>
      </c>
      <c r="H149" s="18">
        <v>45609</v>
      </c>
      <c r="I149" s="21">
        <v>0.7104166666666667</v>
      </c>
      <c r="J149" s="6" t="s">
        <v>373</v>
      </c>
      <c r="K149" s="15">
        <f t="shared" si="13"/>
        <v>1</v>
      </c>
      <c r="L149" s="6" t="s">
        <v>398</v>
      </c>
      <c r="M149" s="6" t="s">
        <v>6</v>
      </c>
      <c r="N149" s="6" t="b">
        <f t="shared" si="14"/>
        <v>0</v>
      </c>
      <c r="O149" s="6" t="s">
        <v>1330</v>
      </c>
      <c r="P149" s="6">
        <v>24780183</v>
      </c>
      <c r="Q149" s="6" t="s">
        <v>6</v>
      </c>
      <c r="R149" s="6" t="s">
        <v>1331</v>
      </c>
      <c r="S149" s="16">
        <f t="shared" si="17"/>
        <v>25000</v>
      </c>
      <c r="T149" s="6" t="s">
        <v>400</v>
      </c>
      <c r="U149" s="6" t="s">
        <v>1271</v>
      </c>
      <c r="V149" s="6" t="s">
        <v>1332</v>
      </c>
      <c r="W149" s="18">
        <v>45637</v>
      </c>
      <c r="X149" s="78">
        <v>0.54305555555555551</v>
      </c>
      <c r="Y149" s="6" t="s">
        <v>1333</v>
      </c>
      <c r="Z149" s="39" t="s">
        <v>1334</v>
      </c>
      <c r="AA149" s="39" t="s">
        <v>1335</v>
      </c>
      <c r="AB149" s="8">
        <v>73471043</v>
      </c>
      <c r="AC149" s="15">
        <f t="shared" si="15"/>
        <v>29</v>
      </c>
      <c r="AD149" s="23">
        <f t="shared" si="16"/>
        <v>136000</v>
      </c>
      <c r="AE149" s="16" t="s">
        <v>6</v>
      </c>
      <c r="AF149" s="17" t="str">
        <f t="shared" si="12"/>
        <v>NO APLICA</v>
      </c>
      <c r="AG149" s="6" t="s">
        <v>400</v>
      </c>
      <c r="AH149" s="39"/>
      <c r="AI149" s="22" t="s">
        <v>983</v>
      </c>
      <c r="AJ149" s="174" t="s">
        <v>492</v>
      </c>
    </row>
    <row r="150" spans="1:36" ht="15.45" customHeight="1">
      <c r="A150" s="168">
        <v>55989</v>
      </c>
      <c r="B150" s="8" t="s">
        <v>320</v>
      </c>
      <c r="C150" s="5" t="s">
        <v>321</v>
      </c>
      <c r="D150" s="46" t="s">
        <v>1113</v>
      </c>
      <c r="E150" s="27" t="s">
        <v>1114</v>
      </c>
      <c r="F150" s="29" t="s">
        <v>1115</v>
      </c>
      <c r="G150" s="27">
        <v>926464737</v>
      </c>
      <c r="H150" s="18">
        <v>45609</v>
      </c>
      <c r="I150" s="21">
        <v>0.72083333333333333</v>
      </c>
      <c r="J150" s="6" t="s">
        <v>373</v>
      </c>
      <c r="K150" s="15">
        <f t="shared" si="13"/>
        <v>1</v>
      </c>
      <c r="L150" s="6" t="s">
        <v>398</v>
      </c>
      <c r="M150" s="6" t="s">
        <v>6</v>
      </c>
      <c r="N150" s="6" t="b">
        <f t="shared" si="14"/>
        <v>0</v>
      </c>
      <c r="O150" s="6" t="s">
        <v>1336</v>
      </c>
      <c r="P150" s="6">
        <v>100790774</v>
      </c>
      <c r="Q150" s="6" t="s">
        <v>6</v>
      </c>
      <c r="R150" s="6" t="s">
        <v>1337</v>
      </c>
      <c r="S150" s="16">
        <f t="shared" si="17"/>
        <v>25000</v>
      </c>
      <c r="T150" s="6" t="s">
        <v>400</v>
      </c>
      <c r="U150" s="6" t="s">
        <v>1108</v>
      </c>
      <c r="V150" s="6" t="s">
        <v>1338</v>
      </c>
      <c r="W150" s="18">
        <v>45639</v>
      </c>
      <c r="X150" s="78">
        <v>0.8520833333333333</v>
      </c>
      <c r="Y150" s="5" t="s">
        <v>1339</v>
      </c>
      <c r="Z150" s="5" t="s">
        <v>1340</v>
      </c>
      <c r="AA150" s="5" t="s">
        <v>1341</v>
      </c>
      <c r="AB150" s="5">
        <v>977647801</v>
      </c>
      <c r="AC150" s="15">
        <f t="shared" si="15"/>
        <v>31</v>
      </c>
      <c r="AD150" s="23">
        <f t="shared" si="16"/>
        <v>146000</v>
      </c>
      <c r="AE150" s="16" t="s">
        <v>6</v>
      </c>
      <c r="AF150" s="17" t="str">
        <f t="shared" si="12"/>
        <v>NO APLICA</v>
      </c>
      <c r="AG150" s="6" t="s">
        <v>400</v>
      </c>
      <c r="AH150" s="39" t="s">
        <v>1342</v>
      </c>
      <c r="AI150" s="22" t="s">
        <v>558</v>
      </c>
      <c r="AJ150" s="174" t="s">
        <v>492</v>
      </c>
    </row>
    <row r="151" spans="1:36" ht="15.45" customHeight="1">
      <c r="A151" s="168">
        <v>55990</v>
      </c>
      <c r="B151" s="8" t="s">
        <v>320</v>
      </c>
      <c r="C151" s="5" t="s">
        <v>321</v>
      </c>
      <c r="D151" s="46" t="s">
        <v>559</v>
      </c>
      <c r="E151" s="6" t="s">
        <v>560</v>
      </c>
      <c r="F151" s="6" t="s">
        <v>561</v>
      </c>
      <c r="G151" s="6">
        <v>956055766</v>
      </c>
      <c r="H151" s="18">
        <v>45609</v>
      </c>
      <c r="I151" s="21">
        <v>0.72499999999999998</v>
      </c>
      <c r="J151" s="6" t="s">
        <v>373</v>
      </c>
      <c r="K151" s="15">
        <f t="shared" si="13"/>
        <v>1</v>
      </c>
      <c r="L151" s="6" t="s">
        <v>398</v>
      </c>
      <c r="M151" s="6" t="s">
        <v>6</v>
      </c>
      <c r="N151" s="6" t="b">
        <f t="shared" si="14"/>
        <v>0</v>
      </c>
      <c r="O151" s="6" t="s">
        <v>1343</v>
      </c>
      <c r="P151" s="6">
        <v>100790779</v>
      </c>
      <c r="Q151" s="6" t="s">
        <v>6</v>
      </c>
      <c r="R151" s="6" t="s">
        <v>1344</v>
      </c>
      <c r="S151" s="16">
        <f t="shared" si="17"/>
        <v>25000</v>
      </c>
      <c r="T151" s="6" t="s">
        <v>400</v>
      </c>
      <c r="U151" s="6" t="s">
        <v>542</v>
      </c>
      <c r="V151" s="6" t="s">
        <v>1345</v>
      </c>
      <c r="W151" s="18"/>
      <c r="X151" s="78"/>
      <c r="Y151" s="8"/>
      <c r="Z151" s="52"/>
      <c r="AA151" s="8"/>
      <c r="AB151" s="8"/>
      <c r="AC151" s="6" t="str">
        <f t="shared" si="15"/>
        <v/>
      </c>
      <c r="AD151" s="23" t="str">
        <f t="shared" si="16"/>
        <v/>
      </c>
      <c r="AE151" s="23"/>
      <c r="AF151" s="17" t="str">
        <f t="shared" si="12"/>
        <v/>
      </c>
      <c r="AG151" s="6"/>
      <c r="AH151" s="39"/>
      <c r="AI151" s="22" t="s">
        <v>558</v>
      </c>
      <c r="AJ151" s="174" t="s">
        <v>492</v>
      </c>
    </row>
    <row r="152" spans="1:36" ht="15.45" customHeight="1">
      <c r="A152" s="168">
        <v>55991</v>
      </c>
      <c r="B152" s="8" t="s">
        <v>320</v>
      </c>
      <c r="C152" s="5" t="s">
        <v>321</v>
      </c>
      <c r="D152" s="8" t="s">
        <v>734</v>
      </c>
      <c r="E152" s="5" t="s">
        <v>735</v>
      </c>
      <c r="F152" s="5" t="s">
        <v>736</v>
      </c>
      <c r="G152" s="5">
        <v>97326989</v>
      </c>
      <c r="H152" s="18">
        <v>45609</v>
      </c>
      <c r="I152" s="21">
        <v>0.72916666666666663</v>
      </c>
      <c r="J152" s="6" t="s">
        <v>373</v>
      </c>
      <c r="K152" s="15">
        <f t="shared" si="13"/>
        <v>1</v>
      </c>
      <c r="L152" s="6" t="s">
        <v>398</v>
      </c>
      <c r="M152" s="6" t="s">
        <v>6</v>
      </c>
      <c r="N152" s="6" t="b">
        <f t="shared" si="14"/>
        <v>0</v>
      </c>
      <c r="O152" s="6" t="s">
        <v>1346</v>
      </c>
      <c r="P152" s="6">
        <v>100790790</v>
      </c>
      <c r="Q152" s="6" t="s">
        <v>6</v>
      </c>
      <c r="R152" s="6" t="s">
        <v>1347</v>
      </c>
      <c r="S152" s="16">
        <f t="shared" si="17"/>
        <v>25000</v>
      </c>
      <c r="T152" s="6" t="s">
        <v>400</v>
      </c>
      <c r="U152" s="6" t="s">
        <v>803</v>
      </c>
      <c r="V152" s="6" t="s">
        <v>1348</v>
      </c>
      <c r="W152" s="18">
        <v>45639</v>
      </c>
      <c r="X152" s="78">
        <v>0.88194444444444442</v>
      </c>
      <c r="Y152" s="5" t="s">
        <v>1349</v>
      </c>
      <c r="Z152" s="5" t="s">
        <v>1350</v>
      </c>
      <c r="AA152" s="5" t="s">
        <v>1351</v>
      </c>
      <c r="AB152" s="5">
        <v>953038284</v>
      </c>
      <c r="AC152" s="15">
        <f t="shared" si="15"/>
        <v>31</v>
      </c>
      <c r="AD152" s="23">
        <f t="shared" si="16"/>
        <v>146000</v>
      </c>
      <c r="AE152" s="16" t="s">
        <v>6</v>
      </c>
      <c r="AF152" s="17" t="str">
        <f t="shared" si="12"/>
        <v>NO APLICA</v>
      </c>
      <c r="AG152" s="6" t="s">
        <v>400</v>
      </c>
      <c r="AH152" s="39" t="s">
        <v>756</v>
      </c>
      <c r="AI152" s="22" t="s">
        <v>558</v>
      </c>
      <c r="AJ152" s="174" t="s">
        <v>492</v>
      </c>
    </row>
    <row r="153" spans="1:36" ht="15.45" customHeight="1">
      <c r="A153" s="168">
        <v>55992</v>
      </c>
      <c r="B153" s="39" t="s">
        <v>269</v>
      </c>
      <c r="C153" s="5" t="s">
        <v>270</v>
      </c>
      <c r="D153" s="39" t="s">
        <v>1352</v>
      </c>
      <c r="E153" s="6" t="s">
        <v>1353</v>
      </c>
      <c r="F153" s="6" t="s">
        <v>1354</v>
      </c>
      <c r="G153" s="6" t="s">
        <v>1355</v>
      </c>
      <c r="H153" s="18">
        <v>45609</v>
      </c>
      <c r="I153" s="21">
        <v>0.75</v>
      </c>
      <c r="J153" s="6" t="s">
        <v>373</v>
      </c>
      <c r="K153" s="15">
        <f t="shared" si="13"/>
        <v>1</v>
      </c>
      <c r="L153" s="6" t="s">
        <v>398</v>
      </c>
      <c r="M153" s="6" t="s">
        <v>6</v>
      </c>
      <c r="N153" s="6" t="b">
        <f t="shared" si="14"/>
        <v>0</v>
      </c>
      <c r="O153" s="6" t="s">
        <v>1356</v>
      </c>
      <c r="P153" s="6">
        <v>24780277</v>
      </c>
      <c r="Q153" s="6" t="s">
        <v>6</v>
      </c>
      <c r="R153" s="6" t="s">
        <v>1357</v>
      </c>
      <c r="S153" s="16">
        <f t="shared" si="17"/>
        <v>25000</v>
      </c>
      <c r="T153" s="6" t="s">
        <v>400</v>
      </c>
      <c r="U153" s="6" t="s">
        <v>542</v>
      </c>
      <c r="V153" s="6" t="s">
        <v>1358</v>
      </c>
      <c r="W153" s="18"/>
      <c r="X153" s="78"/>
      <c r="Y153" s="8"/>
      <c r="Z153" s="8"/>
      <c r="AA153" s="8"/>
      <c r="AB153" s="8"/>
      <c r="AC153" s="6" t="str">
        <f t="shared" si="15"/>
        <v/>
      </c>
      <c r="AD153" s="23" t="str">
        <f t="shared" si="16"/>
        <v/>
      </c>
      <c r="AE153" s="23"/>
      <c r="AF153" s="17" t="str">
        <f t="shared" si="12"/>
        <v/>
      </c>
      <c r="AG153" s="6"/>
      <c r="AH153" s="39"/>
      <c r="AI153" s="22" t="s">
        <v>1359</v>
      </c>
      <c r="AJ153" s="174" t="s">
        <v>492</v>
      </c>
    </row>
    <row r="154" spans="1:36" ht="15.45" customHeight="1">
      <c r="A154" s="168">
        <v>55993</v>
      </c>
      <c r="B154" s="39" t="s">
        <v>269</v>
      </c>
      <c r="C154" s="5" t="s">
        <v>270</v>
      </c>
      <c r="D154" s="39" t="s">
        <v>1360</v>
      </c>
      <c r="E154" s="6" t="s">
        <v>1361</v>
      </c>
      <c r="F154" s="6" t="s">
        <v>1362</v>
      </c>
      <c r="G154" s="6">
        <v>988287678</v>
      </c>
      <c r="H154" s="18">
        <v>45609</v>
      </c>
      <c r="I154" s="21">
        <v>0.75208333333333333</v>
      </c>
      <c r="J154" s="6" t="s">
        <v>373</v>
      </c>
      <c r="K154" s="15">
        <f t="shared" si="13"/>
        <v>1</v>
      </c>
      <c r="L154" s="6" t="s">
        <v>398</v>
      </c>
      <c r="M154" s="6" t="s">
        <v>6</v>
      </c>
      <c r="N154" s="6" t="b">
        <f t="shared" si="14"/>
        <v>0</v>
      </c>
      <c r="O154" s="6" t="s">
        <v>1363</v>
      </c>
      <c r="P154" s="6">
        <v>24780280</v>
      </c>
      <c r="Q154" s="6" t="s">
        <v>6</v>
      </c>
      <c r="R154" s="6" t="s">
        <v>1364</v>
      </c>
      <c r="S154" s="16">
        <f t="shared" si="17"/>
        <v>25000</v>
      </c>
      <c r="T154" s="6" t="s">
        <v>400</v>
      </c>
      <c r="U154" s="6" t="s">
        <v>542</v>
      </c>
      <c r="V154" s="6" t="s">
        <v>1365</v>
      </c>
      <c r="W154" s="18"/>
      <c r="X154" s="78"/>
      <c r="Y154" s="8"/>
      <c r="Z154" s="8"/>
      <c r="AA154" s="8"/>
      <c r="AB154" s="8"/>
      <c r="AC154" s="6" t="str">
        <f t="shared" si="15"/>
        <v/>
      </c>
      <c r="AD154" s="23" t="str">
        <f t="shared" si="16"/>
        <v/>
      </c>
      <c r="AE154" s="23"/>
      <c r="AF154" s="17" t="str">
        <f t="shared" si="12"/>
        <v/>
      </c>
      <c r="AG154" s="6"/>
      <c r="AH154" s="39"/>
      <c r="AI154" s="22" t="s">
        <v>1359</v>
      </c>
      <c r="AJ154" s="174" t="s">
        <v>492</v>
      </c>
    </row>
    <row r="155" spans="1:36" ht="15.45" customHeight="1">
      <c r="A155" s="168">
        <v>55994</v>
      </c>
      <c r="B155" s="39" t="s">
        <v>269</v>
      </c>
      <c r="C155" s="5" t="s">
        <v>270</v>
      </c>
      <c r="D155" s="39" t="s">
        <v>1366</v>
      </c>
      <c r="E155" s="6" t="s">
        <v>1367</v>
      </c>
      <c r="F155" s="6" t="s">
        <v>1368</v>
      </c>
      <c r="G155" s="6">
        <v>973376435</v>
      </c>
      <c r="H155" s="18">
        <v>45609</v>
      </c>
      <c r="I155" s="21">
        <v>0.75416666666666665</v>
      </c>
      <c r="J155" s="6" t="s">
        <v>373</v>
      </c>
      <c r="K155" s="15">
        <f t="shared" si="13"/>
        <v>1</v>
      </c>
      <c r="L155" s="6" t="s">
        <v>398</v>
      </c>
      <c r="M155" s="6" t="s">
        <v>6</v>
      </c>
      <c r="N155" s="6" t="b">
        <f t="shared" si="14"/>
        <v>0</v>
      </c>
      <c r="O155" s="6" t="s">
        <v>1369</v>
      </c>
      <c r="P155" s="6">
        <v>24780287</v>
      </c>
      <c r="Q155" s="6" t="s">
        <v>6</v>
      </c>
      <c r="R155" s="6" t="s">
        <v>1370</v>
      </c>
      <c r="S155" s="16">
        <f t="shared" si="17"/>
        <v>25000</v>
      </c>
      <c r="T155" s="6" t="s">
        <v>400</v>
      </c>
      <c r="U155" s="6" t="s">
        <v>542</v>
      </c>
      <c r="V155" s="6" t="s">
        <v>1371</v>
      </c>
      <c r="W155" s="18"/>
      <c r="X155" s="78"/>
      <c r="Y155" s="8"/>
      <c r="Z155" s="8"/>
      <c r="AA155" s="8"/>
      <c r="AB155" s="8"/>
      <c r="AC155" s="6" t="str">
        <f t="shared" si="15"/>
        <v/>
      </c>
      <c r="AD155" s="23" t="str">
        <f t="shared" si="16"/>
        <v/>
      </c>
      <c r="AE155" s="23"/>
      <c r="AF155" s="17" t="str">
        <f t="shared" si="12"/>
        <v/>
      </c>
      <c r="AG155" s="6"/>
      <c r="AH155" s="39"/>
      <c r="AI155" s="22" t="s">
        <v>1359</v>
      </c>
      <c r="AJ155" s="174" t="s">
        <v>492</v>
      </c>
    </row>
    <row r="156" spans="1:36" ht="15.45" customHeight="1">
      <c r="A156" s="168">
        <v>55995</v>
      </c>
      <c r="B156" s="39" t="s">
        <v>269</v>
      </c>
      <c r="C156" s="5" t="s">
        <v>270</v>
      </c>
      <c r="D156" s="39" t="s">
        <v>1372</v>
      </c>
      <c r="E156" s="6" t="s">
        <v>1373</v>
      </c>
      <c r="F156" s="29" t="s">
        <v>1374</v>
      </c>
      <c r="G156" s="6">
        <v>961430375</v>
      </c>
      <c r="H156" s="18">
        <v>45609</v>
      </c>
      <c r="I156" s="21">
        <v>0.75694444444444442</v>
      </c>
      <c r="J156" s="6" t="s">
        <v>373</v>
      </c>
      <c r="K156" s="15">
        <f t="shared" si="13"/>
        <v>1</v>
      </c>
      <c r="L156" s="6" t="s">
        <v>398</v>
      </c>
      <c r="M156" s="6" t="s">
        <v>6</v>
      </c>
      <c r="N156" s="6" t="b">
        <f t="shared" si="14"/>
        <v>0</v>
      </c>
      <c r="O156" s="6" t="s">
        <v>1375</v>
      </c>
      <c r="P156" s="6">
        <v>24780288</v>
      </c>
      <c r="Q156" s="6" t="s">
        <v>6</v>
      </c>
      <c r="R156" s="6" t="s">
        <v>1376</v>
      </c>
      <c r="S156" s="16">
        <f t="shared" si="17"/>
        <v>25000</v>
      </c>
      <c r="T156" s="6" t="s">
        <v>400</v>
      </c>
      <c r="U156" s="6" t="s">
        <v>542</v>
      </c>
      <c r="V156" s="6" t="s">
        <v>1377</v>
      </c>
      <c r="W156" s="18"/>
      <c r="X156" s="78"/>
      <c r="Y156" s="8"/>
      <c r="Z156" s="8"/>
      <c r="AA156" s="8"/>
      <c r="AB156" s="8"/>
      <c r="AC156" s="6" t="str">
        <f t="shared" si="15"/>
        <v/>
      </c>
      <c r="AD156" s="23" t="str">
        <f t="shared" si="16"/>
        <v/>
      </c>
      <c r="AE156" s="23"/>
      <c r="AF156" s="17" t="str">
        <f t="shared" si="12"/>
        <v/>
      </c>
      <c r="AG156" s="6"/>
      <c r="AH156" s="39"/>
      <c r="AI156" s="22" t="s">
        <v>1359</v>
      </c>
      <c r="AJ156" s="174" t="s">
        <v>492</v>
      </c>
    </row>
    <row r="157" spans="1:36" ht="15.45" customHeight="1">
      <c r="A157" s="168">
        <v>55996</v>
      </c>
      <c r="B157" s="39" t="s">
        <v>269</v>
      </c>
      <c r="C157" s="5" t="s">
        <v>270</v>
      </c>
      <c r="D157" s="39" t="s">
        <v>1378</v>
      </c>
      <c r="E157" s="6" t="s">
        <v>1379</v>
      </c>
      <c r="F157" s="6" t="s">
        <v>1380</v>
      </c>
      <c r="G157" s="6">
        <v>9453327090</v>
      </c>
      <c r="H157" s="18">
        <v>45609</v>
      </c>
      <c r="I157" s="21">
        <v>0.7583333333333333</v>
      </c>
      <c r="J157" s="6" t="s">
        <v>373</v>
      </c>
      <c r="K157" s="15">
        <f t="shared" si="13"/>
        <v>1</v>
      </c>
      <c r="L157" s="6" t="s">
        <v>398</v>
      </c>
      <c r="M157" s="6" t="s">
        <v>6</v>
      </c>
      <c r="N157" s="6" t="b">
        <f t="shared" si="14"/>
        <v>0</v>
      </c>
      <c r="O157" s="6" t="s">
        <v>1381</v>
      </c>
      <c r="P157" s="6">
        <v>24780290</v>
      </c>
      <c r="Q157" s="6" t="s">
        <v>6</v>
      </c>
      <c r="R157" s="6" t="s">
        <v>1382</v>
      </c>
      <c r="S157" s="16">
        <f t="shared" si="17"/>
        <v>25000</v>
      </c>
      <c r="T157" s="6" t="s">
        <v>400</v>
      </c>
      <c r="U157" s="6" t="s">
        <v>542</v>
      </c>
      <c r="V157" s="6" t="s">
        <v>1383</v>
      </c>
      <c r="W157" s="18"/>
      <c r="X157" s="78"/>
      <c r="Y157" s="8"/>
      <c r="Z157" s="8"/>
      <c r="AA157" s="8"/>
      <c r="AB157" s="8"/>
      <c r="AC157" s="6" t="str">
        <f t="shared" si="15"/>
        <v/>
      </c>
      <c r="AD157" s="23" t="str">
        <f t="shared" si="16"/>
        <v/>
      </c>
      <c r="AE157" s="23"/>
      <c r="AF157" s="17" t="str">
        <f t="shared" si="12"/>
        <v/>
      </c>
      <c r="AG157" s="6"/>
      <c r="AH157" s="39"/>
      <c r="AI157" s="22" t="s">
        <v>1359</v>
      </c>
      <c r="AJ157" s="174" t="s">
        <v>492</v>
      </c>
    </row>
    <row r="158" spans="1:36" ht="15.45" customHeight="1">
      <c r="A158" s="168">
        <v>55997</v>
      </c>
      <c r="B158" s="39" t="s">
        <v>269</v>
      </c>
      <c r="C158" s="5" t="s">
        <v>270</v>
      </c>
      <c r="D158" s="39" t="s">
        <v>1384</v>
      </c>
      <c r="E158" s="6" t="s">
        <v>1385</v>
      </c>
      <c r="F158" s="6" t="s">
        <v>1386</v>
      </c>
      <c r="G158" s="6">
        <v>952151041</v>
      </c>
      <c r="H158" s="18">
        <v>45609</v>
      </c>
      <c r="I158" s="21">
        <v>0.76041666666666663</v>
      </c>
      <c r="J158" s="6" t="s">
        <v>373</v>
      </c>
      <c r="K158" s="15">
        <f t="shared" si="13"/>
        <v>1</v>
      </c>
      <c r="L158" s="6" t="s">
        <v>398</v>
      </c>
      <c r="M158" s="6" t="s">
        <v>6</v>
      </c>
      <c r="N158" s="6" t="b">
        <f t="shared" si="14"/>
        <v>0</v>
      </c>
      <c r="O158" s="6" t="s">
        <v>1387</v>
      </c>
      <c r="P158" s="6">
        <v>24780284</v>
      </c>
      <c r="Q158" s="6" t="s">
        <v>6</v>
      </c>
      <c r="R158" s="6" t="s">
        <v>1388</v>
      </c>
      <c r="S158" s="16">
        <f t="shared" si="17"/>
        <v>25000</v>
      </c>
      <c r="T158" s="6" t="s">
        <v>400</v>
      </c>
      <c r="U158" s="6" t="s">
        <v>542</v>
      </c>
      <c r="V158" s="6" t="s">
        <v>1389</v>
      </c>
      <c r="W158" s="18"/>
      <c r="X158" s="78"/>
      <c r="Y158" s="8"/>
      <c r="Z158" s="8"/>
      <c r="AA158" s="8"/>
      <c r="AB158" s="8"/>
      <c r="AC158" s="6" t="str">
        <f t="shared" si="15"/>
        <v/>
      </c>
      <c r="AD158" s="23" t="str">
        <f t="shared" si="16"/>
        <v/>
      </c>
      <c r="AE158" s="23"/>
      <c r="AF158" s="17" t="str">
        <f t="shared" si="12"/>
        <v/>
      </c>
      <c r="AG158" s="6"/>
      <c r="AH158" s="39"/>
      <c r="AI158" s="22" t="s">
        <v>1359</v>
      </c>
      <c r="AJ158" s="174" t="s">
        <v>492</v>
      </c>
    </row>
    <row r="159" spans="1:36" ht="15.45" customHeight="1">
      <c r="A159" s="168">
        <v>55999</v>
      </c>
      <c r="B159" s="39" t="s">
        <v>269</v>
      </c>
      <c r="C159" s="5" t="s">
        <v>270</v>
      </c>
      <c r="D159" s="39" t="s">
        <v>1390</v>
      </c>
      <c r="E159" s="6" t="s">
        <v>1391</v>
      </c>
      <c r="F159" s="6" t="s">
        <v>1392</v>
      </c>
      <c r="G159" s="6">
        <v>951215421</v>
      </c>
      <c r="H159" s="18">
        <v>45609</v>
      </c>
      <c r="I159" s="21">
        <v>0.76527777777777772</v>
      </c>
      <c r="J159" s="6" t="s">
        <v>373</v>
      </c>
      <c r="K159" s="15">
        <f t="shared" si="13"/>
        <v>1</v>
      </c>
      <c r="L159" s="6" t="s">
        <v>398</v>
      </c>
      <c r="M159" s="6" t="s">
        <v>6</v>
      </c>
      <c r="N159" s="6" t="b">
        <f t="shared" si="14"/>
        <v>0</v>
      </c>
      <c r="O159" s="6" t="s">
        <v>1393</v>
      </c>
      <c r="P159" s="6">
        <v>24780283</v>
      </c>
      <c r="Q159" s="6" t="s">
        <v>6</v>
      </c>
      <c r="R159" s="6" t="s">
        <v>1394</v>
      </c>
      <c r="S159" s="16">
        <f t="shared" si="17"/>
        <v>25000</v>
      </c>
      <c r="T159" s="6" t="s">
        <v>400</v>
      </c>
      <c r="U159" s="6" t="s">
        <v>542</v>
      </c>
      <c r="V159" s="6" t="s">
        <v>1395</v>
      </c>
      <c r="W159" s="18"/>
      <c r="X159" s="78"/>
      <c r="Y159" s="8"/>
      <c r="Z159" s="8"/>
      <c r="AA159" s="8"/>
      <c r="AB159" s="8"/>
      <c r="AC159" s="6" t="str">
        <f t="shared" si="15"/>
        <v/>
      </c>
      <c r="AD159" s="23" t="str">
        <f t="shared" si="16"/>
        <v/>
      </c>
      <c r="AE159" s="23"/>
      <c r="AF159" s="17" t="str">
        <f t="shared" ref="AF159:AF222" si="18">IFERROR(IF(AD159="","",IF(AE159="NO","NO APLICA",IF(AE159="SI",AD159*1.19,""))), "")</f>
        <v/>
      </c>
      <c r="AG159" s="6"/>
      <c r="AH159" s="39"/>
      <c r="AI159" s="22" t="s">
        <v>1359</v>
      </c>
      <c r="AJ159" s="174" t="s">
        <v>492</v>
      </c>
    </row>
    <row r="160" spans="1:36" ht="15.45" customHeight="1">
      <c r="A160" s="168">
        <v>56000</v>
      </c>
      <c r="B160" s="39" t="s">
        <v>1396</v>
      </c>
      <c r="C160" s="5" t="s">
        <v>246</v>
      </c>
      <c r="D160" s="46" t="s">
        <v>385</v>
      </c>
      <c r="E160" s="27" t="s">
        <v>699</v>
      </c>
      <c r="F160" s="29" t="s">
        <v>700</v>
      </c>
      <c r="G160" s="27">
        <v>947974081</v>
      </c>
      <c r="H160" s="18">
        <v>45609</v>
      </c>
      <c r="I160" s="21">
        <v>0.78541666666666665</v>
      </c>
      <c r="J160" s="6" t="s">
        <v>373</v>
      </c>
      <c r="K160" s="15">
        <f t="shared" si="13"/>
        <v>1</v>
      </c>
      <c r="L160" s="6" t="s">
        <v>398</v>
      </c>
      <c r="M160" s="6" t="s">
        <v>6</v>
      </c>
      <c r="N160" s="6" t="b">
        <f t="shared" si="14"/>
        <v>0</v>
      </c>
      <c r="O160" s="6" t="s">
        <v>1397</v>
      </c>
      <c r="P160" s="6">
        <v>100790886</v>
      </c>
      <c r="Q160" s="6" t="s">
        <v>6</v>
      </c>
      <c r="R160" s="6" t="s">
        <v>1398</v>
      </c>
      <c r="S160" s="16">
        <f t="shared" si="17"/>
        <v>25000</v>
      </c>
      <c r="T160" s="6" t="s">
        <v>400</v>
      </c>
      <c r="U160" s="6" t="s">
        <v>542</v>
      </c>
      <c r="V160" s="6" t="s">
        <v>1399</v>
      </c>
      <c r="W160" s="18"/>
      <c r="X160" s="78"/>
      <c r="Y160" s="8"/>
      <c r="Z160" s="8"/>
      <c r="AA160" s="8"/>
      <c r="AB160" s="8"/>
      <c r="AC160" s="6" t="str">
        <f t="shared" si="15"/>
        <v/>
      </c>
      <c r="AD160" s="23" t="str">
        <f t="shared" si="16"/>
        <v/>
      </c>
      <c r="AE160" s="23"/>
      <c r="AF160" s="17" t="str">
        <f t="shared" si="18"/>
        <v/>
      </c>
      <c r="AG160" s="6"/>
      <c r="AH160" s="39"/>
      <c r="AI160" s="22" t="s">
        <v>983</v>
      </c>
      <c r="AJ160" s="174" t="s">
        <v>492</v>
      </c>
    </row>
    <row r="161" spans="1:36" ht="15.45" customHeight="1">
      <c r="A161" s="168">
        <v>56001</v>
      </c>
      <c r="B161" s="39" t="s">
        <v>1396</v>
      </c>
      <c r="C161" s="5" t="s">
        <v>246</v>
      </c>
      <c r="D161" s="46" t="s">
        <v>817</v>
      </c>
      <c r="E161" s="28" t="s">
        <v>818</v>
      </c>
      <c r="F161" s="27" t="s">
        <v>819</v>
      </c>
      <c r="G161" s="27">
        <v>955172412</v>
      </c>
      <c r="H161" s="18">
        <v>45609</v>
      </c>
      <c r="I161" s="21">
        <v>0.78611111111111109</v>
      </c>
      <c r="J161" s="6" t="s">
        <v>373</v>
      </c>
      <c r="K161" s="15">
        <f t="shared" si="13"/>
        <v>1</v>
      </c>
      <c r="L161" s="6" t="s">
        <v>398</v>
      </c>
      <c r="M161" s="6" t="s">
        <v>6</v>
      </c>
      <c r="N161" s="6" t="b">
        <f t="shared" si="14"/>
        <v>0</v>
      </c>
      <c r="O161" s="6" t="s">
        <v>1400</v>
      </c>
      <c r="P161" s="6">
        <v>100790890</v>
      </c>
      <c r="Q161" s="6" t="s">
        <v>6</v>
      </c>
      <c r="R161" s="6" t="s">
        <v>1401</v>
      </c>
      <c r="S161" s="16">
        <f t="shared" si="17"/>
        <v>25000</v>
      </c>
      <c r="T161" s="6" t="s">
        <v>400</v>
      </c>
      <c r="U161" s="6" t="s">
        <v>542</v>
      </c>
      <c r="V161" s="6" t="s">
        <v>1402</v>
      </c>
      <c r="W161" s="18"/>
      <c r="X161" s="78"/>
      <c r="Y161" s="8"/>
      <c r="Z161" s="8"/>
      <c r="AA161" s="8"/>
      <c r="AB161" s="8"/>
      <c r="AC161" s="6" t="str">
        <f t="shared" si="15"/>
        <v/>
      </c>
      <c r="AD161" s="23" t="str">
        <f t="shared" si="16"/>
        <v/>
      </c>
      <c r="AE161" s="23"/>
      <c r="AF161" s="17" t="str">
        <f t="shared" si="18"/>
        <v/>
      </c>
      <c r="AG161" s="6"/>
      <c r="AH161" s="39"/>
      <c r="AI161" s="22" t="s">
        <v>983</v>
      </c>
      <c r="AJ161" s="174" t="s">
        <v>492</v>
      </c>
    </row>
    <row r="162" spans="1:36" ht="15.45" customHeight="1">
      <c r="A162" s="168">
        <v>56002</v>
      </c>
      <c r="B162" s="8" t="s">
        <v>320</v>
      </c>
      <c r="C162" s="5" t="s">
        <v>321</v>
      </c>
      <c r="D162" s="39" t="s">
        <v>708</v>
      </c>
      <c r="E162" s="6" t="s">
        <v>709</v>
      </c>
      <c r="F162" s="6" t="s">
        <v>710</v>
      </c>
      <c r="G162" s="6">
        <v>987744411</v>
      </c>
      <c r="H162" s="18">
        <v>45609</v>
      </c>
      <c r="I162" s="21">
        <v>0.79027777777777775</v>
      </c>
      <c r="J162" s="6" t="s">
        <v>373</v>
      </c>
      <c r="K162" s="15">
        <f t="shared" si="13"/>
        <v>1</v>
      </c>
      <c r="L162" s="6" t="s">
        <v>398</v>
      </c>
      <c r="M162" s="6" t="s">
        <v>6</v>
      </c>
      <c r="N162" s="6" t="b">
        <f t="shared" si="14"/>
        <v>0</v>
      </c>
      <c r="O162" s="6" t="s">
        <v>1403</v>
      </c>
      <c r="P162" s="6">
        <v>100790894</v>
      </c>
      <c r="Q162" s="6" t="s">
        <v>6</v>
      </c>
      <c r="R162" s="6" t="s">
        <v>1404</v>
      </c>
      <c r="S162" s="16">
        <f t="shared" si="17"/>
        <v>25000</v>
      </c>
      <c r="T162" s="6" t="s">
        <v>400</v>
      </c>
      <c r="U162" s="6" t="s">
        <v>542</v>
      </c>
      <c r="V162" s="6" t="s">
        <v>1405</v>
      </c>
      <c r="W162" s="18"/>
      <c r="X162" s="78"/>
      <c r="Y162" s="8"/>
      <c r="Z162" s="52"/>
      <c r="AA162" s="8"/>
      <c r="AB162" s="8"/>
      <c r="AC162" s="6" t="str">
        <f t="shared" si="15"/>
        <v/>
      </c>
      <c r="AD162" s="23" t="str">
        <f t="shared" si="16"/>
        <v/>
      </c>
      <c r="AE162" s="23"/>
      <c r="AF162" s="17" t="str">
        <f t="shared" si="18"/>
        <v/>
      </c>
      <c r="AG162" s="6"/>
      <c r="AH162" s="39"/>
      <c r="AI162" s="22" t="s">
        <v>558</v>
      </c>
      <c r="AJ162" s="174" t="s">
        <v>492</v>
      </c>
    </row>
    <row r="163" spans="1:36" ht="15.45" customHeight="1">
      <c r="A163" s="168">
        <v>56004</v>
      </c>
      <c r="B163" s="8" t="s">
        <v>320</v>
      </c>
      <c r="C163" s="5" t="s">
        <v>321</v>
      </c>
      <c r="D163" s="39" t="s">
        <v>1134</v>
      </c>
      <c r="E163" s="6" t="s">
        <v>1135</v>
      </c>
      <c r="F163" s="6" t="s">
        <v>1136</v>
      </c>
      <c r="G163" s="6">
        <v>966556539</v>
      </c>
      <c r="H163" s="18">
        <v>45609</v>
      </c>
      <c r="I163" s="21">
        <v>0.79652777777777772</v>
      </c>
      <c r="J163" s="6" t="s">
        <v>373</v>
      </c>
      <c r="K163" s="15">
        <f t="shared" si="13"/>
        <v>1</v>
      </c>
      <c r="L163" s="6" t="s">
        <v>398</v>
      </c>
      <c r="M163" s="6" t="s">
        <v>6</v>
      </c>
      <c r="N163" s="6" t="b">
        <f t="shared" si="14"/>
        <v>0</v>
      </c>
      <c r="O163" s="6" t="s">
        <v>1406</v>
      </c>
      <c r="P163" s="6">
        <v>100790903</v>
      </c>
      <c r="Q163" s="6" t="s">
        <v>6</v>
      </c>
      <c r="R163" s="6" t="s">
        <v>1407</v>
      </c>
      <c r="S163" s="16">
        <f t="shared" si="17"/>
        <v>25000</v>
      </c>
      <c r="T163" s="6" t="s">
        <v>400</v>
      </c>
      <c r="U163" s="6" t="s">
        <v>542</v>
      </c>
      <c r="V163" s="6" t="s">
        <v>1408</v>
      </c>
      <c r="W163" s="18"/>
      <c r="X163" s="78"/>
      <c r="Y163" s="8"/>
      <c r="Z163" s="52"/>
      <c r="AA163" s="8"/>
      <c r="AB163" s="8"/>
      <c r="AC163" s="6" t="str">
        <f t="shared" si="15"/>
        <v/>
      </c>
      <c r="AD163" s="23" t="str">
        <f t="shared" si="16"/>
        <v/>
      </c>
      <c r="AE163" s="23"/>
      <c r="AF163" s="17" t="str">
        <f t="shared" si="18"/>
        <v/>
      </c>
      <c r="AG163" s="6"/>
      <c r="AH163" s="39"/>
      <c r="AI163" s="22" t="s">
        <v>558</v>
      </c>
      <c r="AJ163" s="174" t="s">
        <v>492</v>
      </c>
    </row>
    <row r="164" spans="1:36" ht="15.45" customHeight="1">
      <c r="A164" s="168">
        <v>56005</v>
      </c>
      <c r="B164" s="8" t="s">
        <v>320</v>
      </c>
      <c r="C164" s="5" t="s">
        <v>321</v>
      </c>
      <c r="D164" s="39" t="s">
        <v>1140</v>
      </c>
      <c r="E164" s="6" t="s">
        <v>1141</v>
      </c>
      <c r="F164" s="6" t="s">
        <v>1142</v>
      </c>
      <c r="G164" s="6">
        <v>950402989</v>
      </c>
      <c r="H164" s="18">
        <v>45609</v>
      </c>
      <c r="I164" s="21">
        <v>0.80069444444444449</v>
      </c>
      <c r="J164" s="6" t="s">
        <v>373</v>
      </c>
      <c r="K164" s="15">
        <f t="shared" si="13"/>
        <v>1</v>
      </c>
      <c r="L164" s="6" t="s">
        <v>398</v>
      </c>
      <c r="M164" s="6" t="s">
        <v>6</v>
      </c>
      <c r="N164" s="6" t="b">
        <f t="shared" si="14"/>
        <v>0</v>
      </c>
      <c r="O164" s="6" t="s">
        <v>1409</v>
      </c>
      <c r="P164" s="6">
        <v>100790904</v>
      </c>
      <c r="Q164" s="6" t="s">
        <v>6</v>
      </c>
      <c r="R164" s="6" t="s">
        <v>1410</v>
      </c>
      <c r="S164" s="16">
        <f t="shared" si="17"/>
        <v>25000</v>
      </c>
      <c r="T164" s="6" t="s">
        <v>400</v>
      </c>
      <c r="U164" s="6" t="s">
        <v>542</v>
      </c>
      <c r="V164" s="6" t="s">
        <v>1411</v>
      </c>
      <c r="W164" s="18"/>
      <c r="X164" s="78"/>
      <c r="Y164" s="8"/>
      <c r="Z164" s="52"/>
      <c r="AA164" s="8"/>
      <c r="AB164" s="8"/>
      <c r="AC164" s="6" t="str">
        <f t="shared" si="15"/>
        <v/>
      </c>
      <c r="AD164" s="23" t="str">
        <f t="shared" si="16"/>
        <v/>
      </c>
      <c r="AE164" s="23"/>
      <c r="AF164" s="17" t="str">
        <f t="shared" si="18"/>
        <v/>
      </c>
      <c r="AG164" s="6"/>
      <c r="AH164" s="39"/>
      <c r="AI164" s="22" t="s">
        <v>558</v>
      </c>
      <c r="AJ164" s="174" t="s">
        <v>492</v>
      </c>
    </row>
    <row r="165" spans="1:36" ht="15.45" customHeight="1">
      <c r="A165" s="168">
        <v>56006</v>
      </c>
      <c r="B165" s="8" t="s">
        <v>320</v>
      </c>
      <c r="C165" s="5" t="s">
        <v>321</v>
      </c>
      <c r="D165" s="39" t="s">
        <v>548</v>
      </c>
      <c r="E165" s="6">
        <v>17669495</v>
      </c>
      <c r="F165" s="6" t="s">
        <v>549</v>
      </c>
      <c r="G165" s="6">
        <v>933260605</v>
      </c>
      <c r="H165" s="18">
        <v>45609</v>
      </c>
      <c r="I165" s="21">
        <v>0.80208333333333337</v>
      </c>
      <c r="J165" s="6" t="s">
        <v>373</v>
      </c>
      <c r="K165" s="15">
        <f t="shared" si="13"/>
        <v>1</v>
      </c>
      <c r="L165" s="6" t="s">
        <v>398</v>
      </c>
      <c r="M165" s="6" t="s">
        <v>6</v>
      </c>
      <c r="N165" s="6" t="b">
        <f t="shared" si="14"/>
        <v>0</v>
      </c>
      <c r="O165" s="6" t="s">
        <v>1412</v>
      </c>
      <c r="P165" s="6">
        <v>100790906</v>
      </c>
      <c r="Q165" s="6" t="s">
        <v>6</v>
      </c>
      <c r="R165" s="6" t="s">
        <v>1413</v>
      </c>
      <c r="S165" s="16">
        <f t="shared" si="17"/>
        <v>25000</v>
      </c>
      <c r="T165" s="6" t="s">
        <v>400</v>
      </c>
      <c r="U165" s="6" t="s">
        <v>542</v>
      </c>
      <c r="V165" s="6" t="s">
        <v>1414</v>
      </c>
      <c r="W165" s="18"/>
      <c r="X165" s="78"/>
      <c r="Y165" s="8"/>
      <c r="Z165" s="52"/>
      <c r="AA165" s="8"/>
      <c r="AB165" s="8"/>
      <c r="AC165" s="6" t="str">
        <f t="shared" si="15"/>
        <v/>
      </c>
      <c r="AD165" s="23" t="str">
        <f t="shared" si="16"/>
        <v/>
      </c>
      <c r="AE165" s="23"/>
      <c r="AF165" s="17" t="str">
        <f t="shared" si="18"/>
        <v/>
      </c>
      <c r="AG165" s="6"/>
      <c r="AH165" s="39"/>
      <c r="AI165" s="22" t="s">
        <v>558</v>
      </c>
      <c r="AJ165" s="174" t="s">
        <v>492</v>
      </c>
    </row>
    <row r="166" spans="1:36" ht="15.45" customHeight="1">
      <c r="A166" s="168">
        <v>56007</v>
      </c>
      <c r="B166" s="8" t="s">
        <v>320</v>
      </c>
      <c r="C166" s="5" t="s">
        <v>321</v>
      </c>
      <c r="D166" s="39" t="s">
        <v>1249</v>
      </c>
      <c r="E166" s="6" t="s">
        <v>674</v>
      </c>
      <c r="F166" s="6" t="s">
        <v>675</v>
      </c>
      <c r="G166" s="6">
        <v>992654499</v>
      </c>
      <c r="H166" s="18">
        <v>45609</v>
      </c>
      <c r="I166" s="21">
        <v>0.8041666666666667</v>
      </c>
      <c r="J166" s="6" t="s">
        <v>373</v>
      </c>
      <c r="K166" s="15">
        <f t="shared" si="13"/>
        <v>1</v>
      </c>
      <c r="L166" s="6" t="s">
        <v>398</v>
      </c>
      <c r="M166" s="6" t="s">
        <v>6</v>
      </c>
      <c r="N166" s="6" t="b">
        <f t="shared" si="14"/>
        <v>0</v>
      </c>
      <c r="O166" s="6" t="s">
        <v>1415</v>
      </c>
      <c r="P166" s="6">
        <v>100790905</v>
      </c>
      <c r="Q166" s="6" t="s">
        <v>6</v>
      </c>
      <c r="R166" s="6" t="s">
        <v>1416</v>
      </c>
      <c r="S166" s="16">
        <f t="shared" si="17"/>
        <v>25000</v>
      </c>
      <c r="T166" s="6" t="s">
        <v>400</v>
      </c>
      <c r="U166" s="6" t="s">
        <v>542</v>
      </c>
      <c r="V166" s="6" t="s">
        <v>1417</v>
      </c>
      <c r="W166" s="18"/>
      <c r="X166" s="78"/>
      <c r="Y166" s="8"/>
      <c r="Z166" s="52"/>
      <c r="AA166" s="8"/>
      <c r="AB166" s="8"/>
      <c r="AC166" s="6" t="str">
        <f t="shared" si="15"/>
        <v/>
      </c>
      <c r="AD166" s="23" t="str">
        <f t="shared" si="16"/>
        <v/>
      </c>
      <c r="AE166" s="23"/>
      <c r="AF166" s="17" t="str">
        <f t="shared" si="18"/>
        <v/>
      </c>
      <c r="AG166" s="6"/>
      <c r="AH166" s="39"/>
      <c r="AI166" s="22" t="s">
        <v>558</v>
      </c>
      <c r="AJ166" s="174" t="s">
        <v>492</v>
      </c>
    </row>
    <row r="167" spans="1:36" ht="15.45" customHeight="1">
      <c r="A167" s="168">
        <v>56008</v>
      </c>
      <c r="B167" s="8" t="s">
        <v>320</v>
      </c>
      <c r="C167" s="5" t="s">
        <v>321</v>
      </c>
      <c r="D167" s="46" t="s">
        <v>1113</v>
      </c>
      <c r="E167" s="27" t="s">
        <v>1114</v>
      </c>
      <c r="F167" s="29" t="s">
        <v>1115</v>
      </c>
      <c r="G167" s="27">
        <v>926464737</v>
      </c>
      <c r="H167" s="18">
        <v>45609</v>
      </c>
      <c r="I167" s="21">
        <v>0.80555555555555558</v>
      </c>
      <c r="J167" s="6" t="s">
        <v>373</v>
      </c>
      <c r="K167" s="15">
        <f t="shared" si="13"/>
        <v>1</v>
      </c>
      <c r="L167" s="6" t="s">
        <v>398</v>
      </c>
      <c r="M167" s="6" t="s">
        <v>6</v>
      </c>
      <c r="N167" s="6" t="b">
        <f t="shared" si="14"/>
        <v>0</v>
      </c>
      <c r="O167" s="6" t="s">
        <v>1418</v>
      </c>
      <c r="P167" s="6">
        <v>100790913</v>
      </c>
      <c r="Q167" s="6" t="s">
        <v>6</v>
      </c>
      <c r="R167" s="6" t="s">
        <v>1419</v>
      </c>
      <c r="S167" s="16">
        <f t="shared" si="17"/>
        <v>25000</v>
      </c>
      <c r="T167" s="6" t="s">
        <v>400</v>
      </c>
      <c r="U167" s="6" t="s">
        <v>542</v>
      </c>
      <c r="V167" s="6" t="s">
        <v>1420</v>
      </c>
      <c r="W167" s="18"/>
      <c r="X167" s="78"/>
      <c r="Y167" s="8"/>
      <c r="Z167" s="52"/>
      <c r="AA167" s="8"/>
      <c r="AB167" s="8"/>
      <c r="AC167" s="6" t="str">
        <f t="shared" si="15"/>
        <v/>
      </c>
      <c r="AD167" s="23" t="str">
        <f t="shared" si="16"/>
        <v/>
      </c>
      <c r="AE167" s="23"/>
      <c r="AF167" s="17" t="str">
        <f t="shared" si="18"/>
        <v/>
      </c>
      <c r="AG167" s="6"/>
      <c r="AH167" s="39"/>
      <c r="AI167" s="22" t="s">
        <v>558</v>
      </c>
      <c r="AJ167" s="174" t="s">
        <v>492</v>
      </c>
    </row>
    <row r="168" spans="1:36" ht="15.45" customHeight="1">
      <c r="A168" s="168">
        <v>56009</v>
      </c>
      <c r="B168" s="8" t="s">
        <v>320</v>
      </c>
      <c r="C168" s="5" t="s">
        <v>321</v>
      </c>
      <c r="D168" s="39" t="s">
        <v>1149</v>
      </c>
      <c r="E168" s="6" t="s">
        <v>1150</v>
      </c>
      <c r="F168" s="6" t="s">
        <v>1151</v>
      </c>
      <c r="G168" s="6">
        <v>984444429</v>
      </c>
      <c r="H168" s="18">
        <v>45609</v>
      </c>
      <c r="I168" s="21">
        <v>0.80763888888888891</v>
      </c>
      <c r="J168" s="6" t="s">
        <v>373</v>
      </c>
      <c r="K168" s="15">
        <f t="shared" si="13"/>
        <v>1</v>
      </c>
      <c r="L168" s="6" t="s">
        <v>398</v>
      </c>
      <c r="M168" s="6" t="s">
        <v>6</v>
      </c>
      <c r="N168" s="6" t="b">
        <f t="shared" si="14"/>
        <v>0</v>
      </c>
      <c r="O168" s="6" t="s">
        <v>1421</v>
      </c>
      <c r="P168" s="6">
        <v>100790919</v>
      </c>
      <c r="Q168" s="6" t="s">
        <v>6</v>
      </c>
      <c r="R168" s="6" t="s">
        <v>1422</v>
      </c>
      <c r="S168" s="16">
        <f t="shared" si="17"/>
        <v>25000</v>
      </c>
      <c r="T168" s="6" t="s">
        <v>400</v>
      </c>
      <c r="U168" s="6" t="s">
        <v>542</v>
      </c>
      <c r="V168" s="6" t="s">
        <v>1423</v>
      </c>
      <c r="W168" s="18"/>
      <c r="X168" s="78"/>
      <c r="Y168" s="8"/>
      <c r="Z168" s="52"/>
      <c r="AA168" s="8"/>
      <c r="AB168" s="8"/>
      <c r="AC168" s="6" t="str">
        <f t="shared" si="15"/>
        <v/>
      </c>
      <c r="AD168" s="23" t="str">
        <f t="shared" si="16"/>
        <v/>
      </c>
      <c r="AE168" s="23"/>
      <c r="AF168" s="17" t="str">
        <f t="shared" si="18"/>
        <v/>
      </c>
      <c r="AG168" s="6"/>
      <c r="AH168" s="39"/>
      <c r="AI168" s="22" t="s">
        <v>558</v>
      </c>
      <c r="AJ168" s="174" t="s">
        <v>492</v>
      </c>
    </row>
    <row r="169" spans="1:36" ht="15.45" customHeight="1">
      <c r="A169" s="168">
        <v>56012</v>
      </c>
      <c r="B169" s="39" t="s">
        <v>245</v>
      </c>
      <c r="C169" s="5" t="s">
        <v>246</v>
      </c>
      <c r="D169" s="39" t="s">
        <v>1008</v>
      </c>
      <c r="E169" s="6" t="s">
        <v>1009</v>
      </c>
      <c r="F169" s="6" t="s">
        <v>1010</v>
      </c>
      <c r="G169" s="6">
        <v>991915508</v>
      </c>
      <c r="H169" s="18">
        <v>45609</v>
      </c>
      <c r="I169" s="21">
        <v>0.81736111111111109</v>
      </c>
      <c r="J169" s="6" t="s">
        <v>373</v>
      </c>
      <c r="K169" s="15">
        <f t="shared" si="13"/>
        <v>1</v>
      </c>
      <c r="L169" s="6" t="s">
        <v>398</v>
      </c>
      <c r="M169" s="6" t="s">
        <v>6</v>
      </c>
      <c r="N169" s="6" t="b">
        <f t="shared" si="14"/>
        <v>0</v>
      </c>
      <c r="O169" s="6" t="s">
        <v>1424</v>
      </c>
      <c r="P169" s="6">
        <v>24780389</v>
      </c>
      <c r="Q169" s="6" t="s">
        <v>6</v>
      </c>
      <c r="R169" s="6" t="s">
        <v>488</v>
      </c>
      <c r="S169" s="16">
        <f>IF(OR(H170&lt;=0, H170=""), "",
    IF(OR(J169="1X40 RF VACIO", J169="1X40 DRY VACIO"),
        IF(L169="CUSTODIA", 25000,
            IF(OR(L169="TRASPASO", L169="MOVIMIENTO"), 18000, "")
        ),
        IF(OR(J169="1X20 RF VACIO", J169="1X20 DRY VACIO", J169="ISOTANK"),
            IF(L169="CUSTODIA", 18000,
                IF(OR(L169="TRASPASO", L169="MOVIMIENTO"), 15000, "Error en tipo de acción")
            ),
            IF(AND(OR(J169="PALLET", J169="CAJON"), L169="CUSTODIA"),
                IF(M169="SI (XL)", 7000*K169,
                    IF(M169="SI (XXL)", 9000*K169,
                        IF(M169="SI (OTRO)", "", 5000*K169)
                    )
                ),
                IF(AND(OR(J169="PALLET", J169="CAJON"),OR(L169="TRASPASO", L169="MOVIMIENTO")),
                    IF(M169="SI (XL)", 5000*K169,
                        IF(M169="SI (XXL)", 7000*K169,
                            IF(M169="SI (OTRO)", "", 3500*K169)
                        )
                    ),
                    ""
                )
            )
        )
    )
)</f>
        <v>25000</v>
      </c>
      <c r="T169" s="6" t="s">
        <v>400</v>
      </c>
      <c r="U169" s="6" t="s">
        <v>822</v>
      </c>
      <c r="V169" s="6" t="s">
        <v>1425</v>
      </c>
      <c r="W169" s="18">
        <v>45641</v>
      </c>
      <c r="X169" s="78">
        <v>0.64166666666666672</v>
      </c>
      <c r="Y169" s="64" t="s">
        <v>1426</v>
      </c>
      <c r="Z169" s="64" t="s">
        <v>1427</v>
      </c>
      <c r="AA169" s="8" t="s">
        <v>1428</v>
      </c>
      <c r="AB169" s="8">
        <v>978864363</v>
      </c>
      <c r="AC169" s="6">
        <f t="shared" si="15"/>
        <v>33</v>
      </c>
      <c r="AD169" s="23">
        <f t="shared" si="16"/>
        <v>156000</v>
      </c>
      <c r="AE169" s="23" t="s">
        <v>6</v>
      </c>
      <c r="AF169" s="17" t="str">
        <f t="shared" si="18"/>
        <v>NO APLICA</v>
      </c>
      <c r="AG169" s="6" t="s">
        <v>400</v>
      </c>
      <c r="AH169" s="39" t="s">
        <v>1429</v>
      </c>
      <c r="AI169" s="22" t="s">
        <v>983</v>
      </c>
      <c r="AJ169" s="174" t="s">
        <v>492</v>
      </c>
    </row>
    <row r="170" spans="1:36" ht="15.45" customHeight="1">
      <c r="A170" s="168">
        <v>56013</v>
      </c>
      <c r="B170" s="39" t="s">
        <v>245</v>
      </c>
      <c r="C170" s="5" t="s">
        <v>246</v>
      </c>
      <c r="D170" s="39" t="s">
        <v>1002</v>
      </c>
      <c r="E170" s="6" t="s">
        <v>1003</v>
      </c>
      <c r="F170" s="6" t="s">
        <v>1004</v>
      </c>
      <c r="G170" s="6">
        <v>942723548</v>
      </c>
      <c r="H170" s="18">
        <v>45609</v>
      </c>
      <c r="I170" s="21">
        <v>0.81944444444444442</v>
      </c>
      <c r="J170" s="6" t="s">
        <v>373</v>
      </c>
      <c r="K170" s="15">
        <f t="shared" si="13"/>
        <v>1</v>
      </c>
      <c r="L170" s="6" t="s">
        <v>398</v>
      </c>
      <c r="M170" s="6" t="s">
        <v>6</v>
      </c>
      <c r="N170" s="6" t="b">
        <f t="shared" si="14"/>
        <v>0</v>
      </c>
      <c r="O170" s="6" t="s">
        <v>1430</v>
      </c>
      <c r="P170" s="6">
        <v>24780391</v>
      </c>
      <c r="Q170" s="6" t="s">
        <v>6</v>
      </c>
      <c r="R170" s="6" t="s">
        <v>488</v>
      </c>
      <c r="S170" s="16">
        <f>IF(OR(H171&lt;=0, H171=""), "",
    IF(OR(J170="1X40 RF VACIO", J170="1X40 DRY VACIO"),
        IF(L170="CUSTODIA", 25000,
            IF(OR(L170="TRASPASO", L170="MOVIMIENTO"), 18000, "")
        ),
        IF(OR(J170="1X20 RF VACIO", J170="1X20 DRY VACIO", J170="ISOTANK"),
            IF(L170="CUSTODIA", 18000,
                IF(OR(L170="TRASPASO", L170="MOVIMIENTO"), 15000, "Error en tipo de acción")
            ),
            IF(AND(OR(J170="PALLET", J170="CAJON"), L170="CUSTODIA"),
                IF(M170="SI (XL)", 7000*K170,
                    IF(M170="SI (XXL)", 9000*K170,
                        IF(M170="SI (OTRO)", "", 5000*K170)
                    )
                ),
                IF(AND(OR(J170="PALLET", J170="CAJON"),OR(L170="TRASPASO", L170="MOVIMIENTO")),
                    IF(M170="SI (XL)", 5000*K170,
                        IF(M170="SI (XXL)", 7000*K170,
                            IF(M170="SI (OTRO)", "", 3500*K170)
                        )
                    ),
                    ""
                )
            )
        )
    )
)</f>
        <v>25000</v>
      </c>
      <c r="T170" s="6" t="s">
        <v>400</v>
      </c>
      <c r="U170" s="6" t="s">
        <v>822</v>
      </c>
      <c r="V170" s="6" t="s">
        <v>1431</v>
      </c>
      <c r="W170" s="18">
        <v>45641</v>
      </c>
      <c r="X170" s="78">
        <v>0.66527777777777775</v>
      </c>
      <c r="Y170" s="8" t="s">
        <v>1432</v>
      </c>
      <c r="Z170" s="64" t="s">
        <v>1433</v>
      </c>
      <c r="AA170" s="64" t="s">
        <v>1434</v>
      </c>
      <c r="AB170" s="64">
        <v>967085939</v>
      </c>
      <c r="AC170" s="6">
        <f t="shared" si="15"/>
        <v>33</v>
      </c>
      <c r="AD170" s="23">
        <f t="shared" si="16"/>
        <v>156000</v>
      </c>
      <c r="AE170" s="23" t="s">
        <v>6</v>
      </c>
      <c r="AF170" s="17" t="str">
        <f t="shared" si="18"/>
        <v>NO APLICA</v>
      </c>
      <c r="AG170" s="6" t="s">
        <v>400</v>
      </c>
      <c r="AH170" s="39" t="s">
        <v>1435</v>
      </c>
      <c r="AI170" s="22" t="s">
        <v>983</v>
      </c>
      <c r="AJ170" s="174" t="s">
        <v>492</v>
      </c>
    </row>
    <row r="171" spans="1:36" ht="15.45" customHeight="1">
      <c r="A171" s="168">
        <v>56014</v>
      </c>
      <c r="B171" s="8" t="s">
        <v>320</v>
      </c>
      <c r="C171" s="5" t="s">
        <v>321</v>
      </c>
      <c r="D171" s="39" t="s">
        <v>635</v>
      </c>
      <c r="E171" s="6" t="s">
        <v>636</v>
      </c>
      <c r="F171" s="6" t="s">
        <v>637</v>
      </c>
      <c r="G171" s="6">
        <v>988364635</v>
      </c>
      <c r="H171" s="18">
        <v>45609</v>
      </c>
      <c r="I171" s="21">
        <v>0.82152777777777775</v>
      </c>
      <c r="J171" s="6" t="s">
        <v>373</v>
      </c>
      <c r="K171" s="15">
        <f t="shared" si="13"/>
        <v>1</v>
      </c>
      <c r="L171" s="6" t="s">
        <v>398</v>
      </c>
      <c r="M171" s="6" t="s">
        <v>6</v>
      </c>
      <c r="N171" s="6" t="b">
        <f t="shared" si="14"/>
        <v>0</v>
      </c>
      <c r="O171" s="6" t="s">
        <v>1436</v>
      </c>
      <c r="P171" s="6">
        <v>100790936</v>
      </c>
      <c r="Q171" s="6" t="s">
        <v>6</v>
      </c>
      <c r="R171" s="6" t="s">
        <v>1437</v>
      </c>
      <c r="S171" s="16">
        <f t="shared" ref="S171:S234" si="19">IF(OR(H171&lt;=0, H171=""), "",
    IF(OR(J171="1X40 RF VACIO", J171="1X40 DRY VACIO"),
        IF(L171="CUSTODIA", 25000,
            IF(OR(L171="TRASPASO", L171="MOVIMIENTO"), 18000, "")
        ),
        IF(OR(J171="1X20 RF VACIO", J171="1X20 DRY VACIO", J171="ISOTANK"),
            IF(L171="CUSTODIA", 18000,
                IF(OR(L171="TRASPASO", L171="MOVIMIENTO"), 15000, "Error en tipo de acción")
            ),
            IF(AND(OR(J171="PALLET", J171="CAJON"), L171="CUSTODIA"),
                IF(M171="SI (XL)", 7000*K171,
                    IF(M171="SI (XXL)", 9000*K171,
                        IF(M171="SI (OTRO)", "", 5000*K171)
                    )
                ),
                IF(AND(OR(J171="PALLET", J171="CAJON"),OR(L171="TRASPASO", L171="MOVIMIENTO")),
                    IF(M171="SI (XL)", 5000*K171,
                        IF(M171="SI (XXL)", 7000*K171,
                            IF(M171="SI (OTRO)", "", 3500*K171)
                        )
                    ),
                    ""
                )
            )
        )
    )
)</f>
        <v>25000</v>
      </c>
      <c r="T171" s="6" t="s">
        <v>400</v>
      </c>
      <c r="U171" s="6" t="s">
        <v>542</v>
      </c>
      <c r="V171" s="6" t="s">
        <v>1438</v>
      </c>
      <c r="W171" s="18"/>
      <c r="X171" s="78"/>
      <c r="Y171" s="8"/>
      <c r="Z171" s="52"/>
      <c r="AA171" s="8"/>
      <c r="AB171" s="8"/>
      <c r="AC171" s="6" t="str">
        <f t="shared" si="15"/>
        <v/>
      </c>
      <c r="AD171" s="23" t="str">
        <f t="shared" si="16"/>
        <v/>
      </c>
      <c r="AE171" s="23"/>
      <c r="AF171" s="17" t="str">
        <f t="shared" si="18"/>
        <v/>
      </c>
      <c r="AG171" s="6"/>
      <c r="AH171" s="39"/>
      <c r="AI171" s="22" t="s">
        <v>558</v>
      </c>
      <c r="AJ171" s="174" t="s">
        <v>492</v>
      </c>
    </row>
    <row r="172" spans="1:36" ht="15.45" customHeight="1">
      <c r="A172" s="168">
        <v>56015</v>
      </c>
      <c r="B172" s="8" t="s">
        <v>320</v>
      </c>
      <c r="C172" s="5" t="s">
        <v>321</v>
      </c>
      <c r="D172" s="39" t="s">
        <v>830</v>
      </c>
      <c r="E172" s="6" t="s">
        <v>831</v>
      </c>
      <c r="F172" s="6" t="s">
        <v>832</v>
      </c>
      <c r="G172" s="6">
        <v>998794226</v>
      </c>
      <c r="H172" s="18">
        <v>45609</v>
      </c>
      <c r="I172" s="21">
        <v>0.82291666666666663</v>
      </c>
      <c r="J172" s="6" t="s">
        <v>373</v>
      </c>
      <c r="K172" s="15">
        <f t="shared" si="13"/>
        <v>1</v>
      </c>
      <c r="L172" s="6" t="s">
        <v>398</v>
      </c>
      <c r="M172" s="6" t="s">
        <v>6</v>
      </c>
      <c r="N172" s="6" t="b">
        <f t="shared" si="14"/>
        <v>0</v>
      </c>
      <c r="O172" s="6" t="s">
        <v>1439</v>
      </c>
      <c r="P172" s="6">
        <v>100790938</v>
      </c>
      <c r="Q172" s="6" t="s">
        <v>6</v>
      </c>
      <c r="R172" s="6" t="s">
        <v>1440</v>
      </c>
      <c r="S172" s="16">
        <f t="shared" si="19"/>
        <v>25000</v>
      </c>
      <c r="T172" s="6" t="s">
        <v>400</v>
      </c>
      <c r="U172" s="6" t="s">
        <v>542</v>
      </c>
      <c r="V172" s="6" t="s">
        <v>1441</v>
      </c>
      <c r="W172" s="18"/>
      <c r="X172" s="78"/>
      <c r="Y172" s="8"/>
      <c r="Z172" s="52"/>
      <c r="AA172" s="8"/>
      <c r="AB172" s="8"/>
      <c r="AC172" s="6" t="str">
        <f t="shared" si="15"/>
        <v/>
      </c>
      <c r="AD172" s="23" t="str">
        <f t="shared" si="16"/>
        <v/>
      </c>
      <c r="AE172" s="23"/>
      <c r="AF172" s="17" t="str">
        <f t="shared" si="18"/>
        <v/>
      </c>
      <c r="AG172" s="6"/>
      <c r="AH172" s="39"/>
      <c r="AI172" s="22" t="s">
        <v>558</v>
      </c>
      <c r="AJ172" s="174" t="s">
        <v>492</v>
      </c>
    </row>
    <row r="173" spans="1:36" ht="15.45" customHeight="1">
      <c r="A173" s="168">
        <v>56016</v>
      </c>
      <c r="B173" s="39" t="s">
        <v>245</v>
      </c>
      <c r="C173" s="5" t="s">
        <v>246</v>
      </c>
      <c r="D173" s="39" t="s">
        <v>990</v>
      </c>
      <c r="E173" s="6" t="s">
        <v>991</v>
      </c>
      <c r="F173" s="6" t="s">
        <v>992</v>
      </c>
      <c r="G173" s="6">
        <v>994345393</v>
      </c>
      <c r="H173" s="18">
        <v>45609</v>
      </c>
      <c r="I173" s="21">
        <v>0.82430555555555551</v>
      </c>
      <c r="J173" s="6" t="s">
        <v>373</v>
      </c>
      <c r="K173" s="15">
        <f t="shared" si="13"/>
        <v>1</v>
      </c>
      <c r="L173" s="6" t="s">
        <v>398</v>
      </c>
      <c r="M173" s="6" t="s">
        <v>6</v>
      </c>
      <c r="N173" s="6" t="b">
        <f t="shared" si="14"/>
        <v>0</v>
      </c>
      <c r="O173" s="6" t="s">
        <v>1442</v>
      </c>
      <c r="P173" s="6">
        <v>24780392</v>
      </c>
      <c r="Q173" s="6" t="s">
        <v>6</v>
      </c>
      <c r="R173" s="6" t="s">
        <v>1443</v>
      </c>
      <c r="S173" s="16">
        <f t="shared" si="19"/>
        <v>25000</v>
      </c>
      <c r="T173" s="6" t="s">
        <v>400</v>
      </c>
      <c r="U173" s="6" t="s">
        <v>822</v>
      </c>
      <c r="V173" s="6" t="s">
        <v>1444</v>
      </c>
      <c r="W173" s="18">
        <v>45641</v>
      </c>
      <c r="X173" s="78">
        <v>0.6875</v>
      </c>
      <c r="Y173" s="8" t="s">
        <v>1445</v>
      </c>
      <c r="Z173" s="64" t="s">
        <v>1446</v>
      </c>
      <c r="AA173" s="8" t="s">
        <v>1447</v>
      </c>
      <c r="AB173" s="8">
        <v>992336047</v>
      </c>
      <c r="AC173" s="6">
        <f t="shared" si="15"/>
        <v>33</v>
      </c>
      <c r="AD173" s="23">
        <f t="shared" si="16"/>
        <v>156000</v>
      </c>
      <c r="AE173" s="23" t="s">
        <v>6</v>
      </c>
      <c r="AF173" s="17" t="str">
        <f t="shared" si="18"/>
        <v>NO APLICA</v>
      </c>
      <c r="AG173" s="6" t="s">
        <v>400</v>
      </c>
      <c r="AH173" s="39" t="s">
        <v>1435</v>
      </c>
      <c r="AI173" s="22" t="s">
        <v>983</v>
      </c>
      <c r="AJ173" s="174" t="s">
        <v>492</v>
      </c>
    </row>
    <row r="174" spans="1:36" ht="15.45" customHeight="1">
      <c r="A174" s="169">
        <v>56017</v>
      </c>
      <c r="B174" s="85" t="s">
        <v>245</v>
      </c>
      <c r="C174" s="84" t="s">
        <v>246</v>
      </c>
      <c r="D174" s="85" t="s">
        <v>1315</v>
      </c>
      <c r="E174" s="76" t="s">
        <v>1089</v>
      </c>
      <c r="F174" s="76" t="s">
        <v>979</v>
      </c>
      <c r="G174" s="76">
        <v>940233947</v>
      </c>
      <c r="H174" s="86">
        <v>45609</v>
      </c>
      <c r="I174" s="87">
        <v>0.83819444444444446</v>
      </c>
      <c r="J174" s="76" t="s">
        <v>373</v>
      </c>
      <c r="K174" s="88">
        <f t="shared" si="13"/>
        <v>1</v>
      </c>
      <c r="L174" s="76" t="s">
        <v>398</v>
      </c>
      <c r="M174" s="76" t="s">
        <v>6</v>
      </c>
      <c r="N174" s="76" t="b">
        <f t="shared" si="14"/>
        <v>0</v>
      </c>
      <c r="O174" s="76" t="s">
        <v>1448</v>
      </c>
      <c r="P174" s="76">
        <v>24780401</v>
      </c>
      <c r="Q174" s="76" t="s">
        <v>6</v>
      </c>
      <c r="R174" s="76" t="s">
        <v>1449</v>
      </c>
      <c r="S174" s="89">
        <f t="shared" si="19"/>
        <v>25000</v>
      </c>
      <c r="T174" s="76" t="s">
        <v>400</v>
      </c>
      <c r="U174" s="76" t="s">
        <v>1450</v>
      </c>
      <c r="V174" s="76" t="s">
        <v>1451</v>
      </c>
      <c r="W174" s="86">
        <v>45641</v>
      </c>
      <c r="X174" s="90">
        <v>0.66319444444444442</v>
      </c>
      <c r="Y174" s="5" t="s">
        <v>1452</v>
      </c>
      <c r="Z174" s="64" t="s">
        <v>1453</v>
      </c>
      <c r="AA174" s="8" t="s">
        <v>1454</v>
      </c>
      <c r="AB174" s="8">
        <v>964284814</v>
      </c>
      <c r="AC174" s="76">
        <f t="shared" si="15"/>
        <v>33</v>
      </c>
      <c r="AD174" s="130">
        <f t="shared" si="16"/>
        <v>156000</v>
      </c>
      <c r="AE174" s="130" t="s">
        <v>6</v>
      </c>
      <c r="AF174" s="91" t="str">
        <f t="shared" si="18"/>
        <v>NO APLICA</v>
      </c>
      <c r="AG174" s="76" t="s">
        <v>400</v>
      </c>
      <c r="AH174" s="39" t="s">
        <v>1311</v>
      </c>
      <c r="AI174" s="22" t="s">
        <v>983</v>
      </c>
      <c r="AJ174" s="174" t="s">
        <v>492</v>
      </c>
    </row>
    <row r="175" spans="1:36" ht="15.45" customHeight="1">
      <c r="A175" s="168">
        <v>56018</v>
      </c>
      <c r="B175" s="39" t="s">
        <v>269</v>
      </c>
      <c r="C175" s="5" t="s">
        <v>270</v>
      </c>
      <c r="D175" s="39" t="s">
        <v>1455</v>
      </c>
      <c r="E175" s="6" t="s">
        <v>1456</v>
      </c>
      <c r="F175" s="6" t="s">
        <v>1457</v>
      </c>
      <c r="G175" s="6">
        <v>989020821</v>
      </c>
      <c r="H175" s="18">
        <v>45609</v>
      </c>
      <c r="I175" s="21">
        <v>0.84097222222222223</v>
      </c>
      <c r="J175" s="6" t="s">
        <v>373</v>
      </c>
      <c r="K175" s="15">
        <f t="shared" si="13"/>
        <v>1</v>
      </c>
      <c r="L175" s="6" t="s">
        <v>398</v>
      </c>
      <c r="M175" s="6" t="s">
        <v>6</v>
      </c>
      <c r="N175" s="6" t="b">
        <f t="shared" si="14"/>
        <v>0</v>
      </c>
      <c r="O175" s="6" t="s">
        <v>1458</v>
      </c>
      <c r="P175" s="6">
        <v>24780402</v>
      </c>
      <c r="Q175" s="6" t="s">
        <v>6</v>
      </c>
      <c r="R175" s="6" t="s">
        <v>1459</v>
      </c>
      <c r="S175" s="16">
        <f t="shared" si="19"/>
        <v>25000</v>
      </c>
      <c r="T175" s="6" t="s">
        <v>400</v>
      </c>
      <c r="U175" s="6" t="s">
        <v>524</v>
      </c>
      <c r="V175" s="6" t="s">
        <v>1460</v>
      </c>
      <c r="W175" s="18"/>
      <c r="X175" s="78"/>
      <c r="Y175" s="8"/>
      <c r="Z175" s="8"/>
      <c r="AA175" s="8"/>
      <c r="AB175" s="8"/>
      <c r="AC175" s="6" t="str">
        <f t="shared" si="15"/>
        <v/>
      </c>
      <c r="AD175" s="23" t="str">
        <f t="shared" si="16"/>
        <v/>
      </c>
      <c r="AE175" s="23"/>
      <c r="AF175" s="17" t="str">
        <f t="shared" si="18"/>
        <v/>
      </c>
      <c r="AG175" s="6"/>
      <c r="AH175" s="39"/>
      <c r="AI175" s="22" t="s">
        <v>1359</v>
      </c>
      <c r="AJ175" s="174" t="s">
        <v>492</v>
      </c>
    </row>
    <row r="176" spans="1:36" ht="15.45" customHeight="1">
      <c r="A176" s="168">
        <v>56019</v>
      </c>
      <c r="B176" s="39" t="s">
        <v>269</v>
      </c>
      <c r="C176" s="5" t="s">
        <v>270</v>
      </c>
      <c r="D176" s="39" t="s">
        <v>1461</v>
      </c>
      <c r="E176" s="6" t="s">
        <v>1462</v>
      </c>
      <c r="F176" s="6" t="s">
        <v>1463</v>
      </c>
      <c r="G176" s="6">
        <v>979961101</v>
      </c>
      <c r="H176" s="18">
        <v>45609</v>
      </c>
      <c r="I176" s="21">
        <v>0.84305555555555556</v>
      </c>
      <c r="J176" s="6" t="s">
        <v>373</v>
      </c>
      <c r="K176" s="15">
        <f t="shared" si="13"/>
        <v>1</v>
      </c>
      <c r="L176" s="6" t="s">
        <v>398</v>
      </c>
      <c r="M176" s="6" t="s">
        <v>6</v>
      </c>
      <c r="N176" s="6" t="b">
        <f t="shared" si="14"/>
        <v>0</v>
      </c>
      <c r="O176" s="6" t="s">
        <v>1464</v>
      </c>
      <c r="P176" s="6">
        <v>24780403</v>
      </c>
      <c r="Q176" s="6" t="s">
        <v>6</v>
      </c>
      <c r="R176" s="6" t="s">
        <v>1465</v>
      </c>
      <c r="S176" s="16">
        <f t="shared" si="19"/>
        <v>25000</v>
      </c>
      <c r="T176" s="6" t="s">
        <v>400</v>
      </c>
      <c r="U176" s="6" t="s">
        <v>524</v>
      </c>
      <c r="V176" s="6" t="s">
        <v>1466</v>
      </c>
      <c r="W176" s="18"/>
      <c r="X176" s="78"/>
      <c r="Y176" s="8"/>
      <c r="Z176" s="8"/>
      <c r="AA176" s="8"/>
      <c r="AB176" s="8"/>
      <c r="AC176" s="6" t="str">
        <f t="shared" si="15"/>
        <v/>
      </c>
      <c r="AD176" s="23" t="str">
        <f t="shared" si="16"/>
        <v/>
      </c>
      <c r="AE176" s="23"/>
      <c r="AF176" s="17" t="str">
        <f t="shared" si="18"/>
        <v/>
      </c>
      <c r="AG176" s="6"/>
      <c r="AH176" s="39"/>
      <c r="AI176" s="22" t="s">
        <v>1359</v>
      </c>
      <c r="AJ176" s="174" t="s">
        <v>492</v>
      </c>
    </row>
    <row r="177" spans="1:36" ht="15.45" customHeight="1">
      <c r="A177" s="168">
        <v>56020</v>
      </c>
      <c r="B177" s="8" t="s">
        <v>320</v>
      </c>
      <c r="C177" s="5" t="s">
        <v>321</v>
      </c>
      <c r="D177" s="39" t="s">
        <v>1467</v>
      </c>
      <c r="E177" s="6" t="s">
        <v>1468</v>
      </c>
      <c r="F177" s="6" t="s">
        <v>1469</v>
      </c>
      <c r="G177" s="6">
        <v>965345656</v>
      </c>
      <c r="H177" s="18">
        <v>45609</v>
      </c>
      <c r="I177" s="21">
        <v>0.85</v>
      </c>
      <c r="J177" s="6" t="s">
        <v>373</v>
      </c>
      <c r="K177" s="15">
        <f t="shared" si="13"/>
        <v>1</v>
      </c>
      <c r="L177" s="6" t="s">
        <v>398</v>
      </c>
      <c r="M177" s="6" t="s">
        <v>6</v>
      </c>
      <c r="N177" s="6" t="b">
        <f t="shared" si="14"/>
        <v>0</v>
      </c>
      <c r="O177" s="6" t="s">
        <v>1470</v>
      </c>
      <c r="P177" s="6">
        <v>100790941</v>
      </c>
      <c r="Q177" s="6" t="s">
        <v>6</v>
      </c>
      <c r="R177" s="6" t="s">
        <v>1471</v>
      </c>
      <c r="S177" s="16">
        <f t="shared" si="19"/>
        <v>25000</v>
      </c>
      <c r="T177" s="6" t="s">
        <v>400</v>
      </c>
      <c r="U177" s="6" t="s">
        <v>524</v>
      </c>
      <c r="V177" s="6" t="s">
        <v>1472</v>
      </c>
      <c r="W177" s="18"/>
      <c r="X177" s="78"/>
      <c r="Y177" s="8"/>
      <c r="Z177" s="52"/>
      <c r="AA177" s="8"/>
      <c r="AB177" s="8"/>
      <c r="AC177" s="6" t="str">
        <f t="shared" si="15"/>
        <v/>
      </c>
      <c r="AD177" s="23" t="str">
        <f t="shared" si="16"/>
        <v/>
      </c>
      <c r="AE177" s="23"/>
      <c r="AF177" s="17" t="str">
        <f t="shared" si="18"/>
        <v/>
      </c>
      <c r="AG177" s="6"/>
      <c r="AH177" s="39"/>
      <c r="AI177" s="22" t="s">
        <v>558</v>
      </c>
      <c r="AJ177" s="174" t="s">
        <v>492</v>
      </c>
    </row>
    <row r="178" spans="1:36" ht="15.45" customHeight="1">
      <c r="A178" s="168">
        <v>56022</v>
      </c>
      <c r="B178" s="8" t="s">
        <v>320</v>
      </c>
      <c r="C178" s="5" t="s">
        <v>321</v>
      </c>
      <c r="D178" s="39" t="s">
        <v>647</v>
      </c>
      <c r="E178" s="6" t="s">
        <v>648</v>
      </c>
      <c r="F178" s="6" t="s">
        <v>649</v>
      </c>
      <c r="G178" s="6">
        <v>968566439</v>
      </c>
      <c r="H178" s="18">
        <v>45609</v>
      </c>
      <c r="I178" s="21">
        <v>0.85763888888888884</v>
      </c>
      <c r="J178" s="6" t="s">
        <v>373</v>
      </c>
      <c r="K178" s="15">
        <f t="shared" si="13"/>
        <v>1</v>
      </c>
      <c r="L178" s="6" t="s">
        <v>398</v>
      </c>
      <c r="M178" s="6" t="s">
        <v>6</v>
      </c>
      <c r="N178" s="6" t="b">
        <f t="shared" si="14"/>
        <v>0</v>
      </c>
      <c r="O178" s="6" t="s">
        <v>1473</v>
      </c>
      <c r="P178" s="6">
        <v>100790945</v>
      </c>
      <c r="Q178" s="6" t="s">
        <v>6</v>
      </c>
      <c r="R178" s="6" t="s">
        <v>1474</v>
      </c>
      <c r="S178" s="16">
        <f t="shared" si="19"/>
        <v>25000</v>
      </c>
      <c r="T178" s="6" t="s">
        <v>400</v>
      </c>
      <c r="U178" s="6" t="s">
        <v>524</v>
      </c>
      <c r="V178" s="6" t="s">
        <v>1475</v>
      </c>
      <c r="W178" s="18"/>
      <c r="X178" s="78"/>
      <c r="Y178" s="8"/>
      <c r="Z178" s="52"/>
      <c r="AA178" s="8"/>
      <c r="AB178" s="8"/>
      <c r="AC178" s="6" t="str">
        <f t="shared" si="15"/>
        <v/>
      </c>
      <c r="AD178" s="23" t="str">
        <f t="shared" si="16"/>
        <v/>
      </c>
      <c r="AE178" s="23"/>
      <c r="AF178" s="17" t="str">
        <f t="shared" si="18"/>
        <v/>
      </c>
      <c r="AG178" s="6"/>
      <c r="AH178" s="39"/>
      <c r="AI178" s="22" t="s">
        <v>558</v>
      </c>
      <c r="AJ178" s="174" t="s">
        <v>492</v>
      </c>
    </row>
    <row r="179" spans="1:36" ht="15.45" customHeight="1">
      <c r="A179" s="168">
        <v>56023</v>
      </c>
      <c r="B179" s="39" t="s">
        <v>269</v>
      </c>
      <c r="C179" s="5" t="s">
        <v>270</v>
      </c>
      <c r="D179" s="39" t="s">
        <v>1476</v>
      </c>
      <c r="E179" s="6" t="s">
        <v>1477</v>
      </c>
      <c r="F179" s="6" t="s">
        <v>1478</v>
      </c>
      <c r="G179" s="6">
        <v>954134836</v>
      </c>
      <c r="H179" s="18">
        <v>45609</v>
      </c>
      <c r="I179" s="21">
        <v>0.85972222222222228</v>
      </c>
      <c r="J179" s="6" t="s">
        <v>373</v>
      </c>
      <c r="K179" s="15">
        <f t="shared" si="13"/>
        <v>1</v>
      </c>
      <c r="L179" s="6" t="s">
        <v>398</v>
      </c>
      <c r="M179" s="6" t="s">
        <v>6</v>
      </c>
      <c r="N179" s="6" t="b">
        <f t="shared" si="14"/>
        <v>0</v>
      </c>
      <c r="O179" s="6" t="s">
        <v>1479</v>
      </c>
      <c r="P179" s="6">
        <v>24780407</v>
      </c>
      <c r="Q179" s="6" t="s">
        <v>6</v>
      </c>
      <c r="R179" s="6" t="s">
        <v>1480</v>
      </c>
      <c r="S179" s="16">
        <f t="shared" si="19"/>
        <v>25000</v>
      </c>
      <c r="T179" s="6" t="s">
        <v>400</v>
      </c>
      <c r="U179" s="6" t="s">
        <v>524</v>
      </c>
      <c r="V179" s="6" t="s">
        <v>1481</v>
      </c>
      <c r="W179" s="18"/>
      <c r="X179" s="78"/>
      <c r="Y179" s="8"/>
      <c r="Z179" s="8"/>
      <c r="AA179" s="8"/>
      <c r="AB179" s="8"/>
      <c r="AC179" s="6" t="str">
        <f t="shared" si="15"/>
        <v/>
      </c>
      <c r="AD179" s="23" t="str">
        <f t="shared" si="16"/>
        <v/>
      </c>
      <c r="AE179" s="23"/>
      <c r="AF179" s="17" t="str">
        <f t="shared" si="18"/>
        <v/>
      </c>
      <c r="AG179" s="6"/>
      <c r="AH179" s="39"/>
      <c r="AI179" s="22" t="s">
        <v>1359</v>
      </c>
      <c r="AJ179" s="174" t="s">
        <v>492</v>
      </c>
    </row>
    <row r="180" spans="1:36" ht="15.45" customHeight="1">
      <c r="A180" s="168">
        <v>56024</v>
      </c>
      <c r="B180" s="8" t="s">
        <v>320</v>
      </c>
      <c r="C180" s="5" t="s">
        <v>321</v>
      </c>
      <c r="D180" s="39" t="s">
        <v>1482</v>
      </c>
      <c r="E180" s="6" t="s">
        <v>1483</v>
      </c>
      <c r="F180" s="6" t="s">
        <v>1484</v>
      </c>
      <c r="G180" s="6">
        <v>974070931</v>
      </c>
      <c r="H180" s="18">
        <v>45609</v>
      </c>
      <c r="I180" s="21">
        <v>0.86250000000000004</v>
      </c>
      <c r="J180" s="6" t="s">
        <v>373</v>
      </c>
      <c r="K180" s="15">
        <f t="shared" si="13"/>
        <v>1</v>
      </c>
      <c r="L180" s="6" t="s">
        <v>398</v>
      </c>
      <c r="M180" s="6" t="s">
        <v>6</v>
      </c>
      <c r="N180" s="6" t="b">
        <f t="shared" si="14"/>
        <v>0</v>
      </c>
      <c r="O180" s="6" t="s">
        <v>1485</v>
      </c>
      <c r="P180" s="6">
        <v>100790943</v>
      </c>
      <c r="Q180" s="6" t="s">
        <v>6</v>
      </c>
      <c r="R180" s="6" t="s">
        <v>1486</v>
      </c>
      <c r="S180" s="16">
        <f t="shared" si="19"/>
        <v>25000</v>
      </c>
      <c r="T180" s="6" t="s">
        <v>400</v>
      </c>
      <c r="U180" s="6" t="s">
        <v>524</v>
      </c>
      <c r="V180" s="6" t="s">
        <v>1487</v>
      </c>
      <c r="W180" s="18"/>
      <c r="X180" s="78"/>
      <c r="Y180" s="8"/>
      <c r="Z180" s="52"/>
      <c r="AA180" s="8"/>
      <c r="AB180" s="8"/>
      <c r="AC180" s="6" t="str">
        <f t="shared" si="15"/>
        <v/>
      </c>
      <c r="AD180" s="23" t="str">
        <f t="shared" si="16"/>
        <v/>
      </c>
      <c r="AE180" s="23"/>
      <c r="AF180" s="17" t="str">
        <f t="shared" si="18"/>
        <v/>
      </c>
      <c r="AG180" s="6"/>
      <c r="AH180" s="39"/>
      <c r="AI180" s="22" t="s">
        <v>558</v>
      </c>
      <c r="AJ180" s="174" t="s">
        <v>492</v>
      </c>
    </row>
    <row r="181" spans="1:36" ht="15.45" customHeight="1">
      <c r="A181" s="168">
        <v>56025</v>
      </c>
      <c r="B181" s="8" t="s">
        <v>320</v>
      </c>
      <c r="C181" s="5" t="s">
        <v>321</v>
      </c>
      <c r="D181" s="39" t="s">
        <v>688</v>
      </c>
      <c r="E181" s="6" t="s">
        <v>689</v>
      </c>
      <c r="F181" s="6" t="s">
        <v>1488</v>
      </c>
      <c r="G181" s="6">
        <v>989843586</v>
      </c>
      <c r="H181" s="18">
        <v>45609</v>
      </c>
      <c r="I181" s="21">
        <v>0.86944444444444446</v>
      </c>
      <c r="J181" s="6" t="s">
        <v>373</v>
      </c>
      <c r="K181" s="15">
        <f t="shared" si="13"/>
        <v>1</v>
      </c>
      <c r="L181" s="6" t="s">
        <v>398</v>
      </c>
      <c r="M181" s="6" t="s">
        <v>6</v>
      </c>
      <c r="N181" s="6" t="b">
        <f t="shared" si="14"/>
        <v>0</v>
      </c>
      <c r="O181" s="6" t="s">
        <v>1489</v>
      </c>
      <c r="P181" s="6">
        <v>100790948</v>
      </c>
      <c r="Q181" s="6" t="s">
        <v>6</v>
      </c>
      <c r="R181" s="6" t="s">
        <v>1490</v>
      </c>
      <c r="S181" s="16">
        <f t="shared" si="19"/>
        <v>25000</v>
      </c>
      <c r="T181" s="6" t="s">
        <v>400</v>
      </c>
      <c r="U181" s="6" t="s">
        <v>524</v>
      </c>
      <c r="V181" s="6" t="s">
        <v>1491</v>
      </c>
      <c r="W181" s="18"/>
      <c r="X181" s="78"/>
      <c r="Y181" s="8"/>
      <c r="Z181" s="52"/>
      <c r="AA181" s="8"/>
      <c r="AB181" s="8"/>
      <c r="AC181" s="6" t="str">
        <f t="shared" si="15"/>
        <v/>
      </c>
      <c r="AD181" s="23" t="str">
        <f t="shared" si="16"/>
        <v/>
      </c>
      <c r="AE181" s="23"/>
      <c r="AF181" s="17" t="str">
        <f t="shared" si="18"/>
        <v/>
      </c>
      <c r="AG181" s="6"/>
      <c r="AH181" s="39"/>
      <c r="AI181" s="22" t="s">
        <v>558</v>
      </c>
      <c r="AJ181" s="174" t="s">
        <v>492</v>
      </c>
    </row>
    <row r="182" spans="1:36" ht="15.45" customHeight="1">
      <c r="A182" s="168">
        <v>56026</v>
      </c>
      <c r="B182" s="8" t="s">
        <v>320</v>
      </c>
      <c r="C182" s="5" t="s">
        <v>321</v>
      </c>
      <c r="D182" s="39" t="s">
        <v>1492</v>
      </c>
      <c r="E182" s="6" t="s">
        <v>738</v>
      </c>
      <c r="F182" s="6" t="s">
        <v>739</v>
      </c>
      <c r="G182" s="6">
        <v>976320519</v>
      </c>
      <c r="H182" s="18">
        <v>45609</v>
      </c>
      <c r="I182" s="21">
        <v>0.87152777777777779</v>
      </c>
      <c r="J182" s="6" t="s">
        <v>373</v>
      </c>
      <c r="K182" s="15">
        <f t="shared" si="13"/>
        <v>1</v>
      </c>
      <c r="L182" s="6" t="s">
        <v>398</v>
      </c>
      <c r="M182" s="6" t="s">
        <v>6</v>
      </c>
      <c r="N182" s="6" t="b">
        <f t="shared" si="14"/>
        <v>0</v>
      </c>
      <c r="O182" s="6" t="s">
        <v>1493</v>
      </c>
      <c r="P182" s="6">
        <v>100790950</v>
      </c>
      <c r="Q182" s="6" t="s">
        <v>6</v>
      </c>
      <c r="R182" s="6" t="s">
        <v>1494</v>
      </c>
      <c r="S182" s="16">
        <f t="shared" si="19"/>
        <v>25000</v>
      </c>
      <c r="T182" s="6" t="s">
        <v>400</v>
      </c>
      <c r="U182" s="6" t="s">
        <v>524</v>
      </c>
      <c r="V182" s="6" t="s">
        <v>1495</v>
      </c>
      <c r="W182" s="18"/>
      <c r="X182" s="78"/>
      <c r="Y182" s="8"/>
      <c r="Z182" s="52"/>
      <c r="AA182" s="8"/>
      <c r="AB182" s="8"/>
      <c r="AC182" s="6" t="str">
        <f t="shared" si="15"/>
        <v/>
      </c>
      <c r="AD182" s="23" t="str">
        <f t="shared" si="16"/>
        <v/>
      </c>
      <c r="AE182" s="23"/>
      <c r="AF182" s="17" t="str">
        <f t="shared" si="18"/>
        <v/>
      </c>
      <c r="AG182" s="6"/>
      <c r="AH182" s="39"/>
      <c r="AI182" s="22" t="s">
        <v>558</v>
      </c>
      <c r="AJ182" s="174" t="s">
        <v>492</v>
      </c>
    </row>
    <row r="183" spans="1:36" ht="15.45" customHeight="1">
      <c r="A183" s="168">
        <v>56028</v>
      </c>
      <c r="B183" s="39" t="s">
        <v>1396</v>
      </c>
      <c r="C183" s="5" t="s">
        <v>246</v>
      </c>
      <c r="D183" s="39" t="s">
        <v>817</v>
      </c>
      <c r="E183" s="6" t="s">
        <v>818</v>
      </c>
      <c r="F183" s="6" t="s">
        <v>819</v>
      </c>
      <c r="G183" s="6">
        <v>955172412</v>
      </c>
      <c r="H183" s="18">
        <v>45609</v>
      </c>
      <c r="I183" s="21">
        <v>0.88055555555555554</v>
      </c>
      <c r="J183" s="6" t="s">
        <v>373</v>
      </c>
      <c r="K183" s="15">
        <f t="shared" si="13"/>
        <v>1</v>
      </c>
      <c r="L183" s="6" t="s">
        <v>398</v>
      </c>
      <c r="M183" s="6" t="s">
        <v>6</v>
      </c>
      <c r="N183" s="6" t="b">
        <f t="shared" si="14"/>
        <v>0</v>
      </c>
      <c r="O183" s="6" t="s">
        <v>1496</v>
      </c>
      <c r="P183" s="6">
        <v>100790960</v>
      </c>
      <c r="Q183" s="6" t="s">
        <v>6</v>
      </c>
      <c r="R183" s="6" t="s">
        <v>1497</v>
      </c>
      <c r="S183" s="16">
        <f t="shared" si="19"/>
        <v>25000</v>
      </c>
      <c r="T183" s="6" t="s">
        <v>400</v>
      </c>
      <c r="U183" s="6" t="s">
        <v>524</v>
      </c>
      <c r="V183" s="6" t="s">
        <v>1498</v>
      </c>
      <c r="W183" s="18"/>
      <c r="X183" s="78"/>
      <c r="Y183" s="8"/>
      <c r="Z183" s="8"/>
      <c r="AA183" s="8"/>
      <c r="AB183" s="8"/>
      <c r="AC183" s="6" t="str">
        <f t="shared" si="15"/>
        <v/>
      </c>
      <c r="AD183" s="23" t="str">
        <f t="shared" si="16"/>
        <v/>
      </c>
      <c r="AE183" s="23"/>
      <c r="AF183" s="17" t="str">
        <f t="shared" si="18"/>
        <v/>
      </c>
      <c r="AG183" s="6"/>
      <c r="AH183" s="39"/>
      <c r="AI183" s="22" t="s">
        <v>983</v>
      </c>
      <c r="AJ183" s="174" t="s">
        <v>492</v>
      </c>
    </row>
    <row r="184" spans="1:36" ht="15.45" customHeight="1">
      <c r="A184" s="168">
        <v>56029</v>
      </c>
      <c r="B184" s="39" t="s">
        <v>1396</v>
      </c>
      <c r="C184" s="5" t="s">
        <v>246</v>
      </c>
      <c r="D184" s="39" t="s">
        <v>817</v>
      </c>
      <c r="E184" s="6" t="s">
        <v>699</v>
      </c>
      <c r="F184" s="6" t="s">
        <v>700</v>
      </c>
      <c r="G184" s="6">
        <v>947974081</v>
      </c>
      <c r="H184" s="18">
        <v>45609</v>
      </c>
      <c r="I184" s="21">
        <v>0.88194444444444442</v>
      </c>
      <c r="J184" s="6" t="s">
        <v>373</v>
      </c>
      <c r="K184" s="15">
        <f t="shared" si="13"/>
        <v>1</v>
      </c>
      <c r="L184" s="6" t="s">
        <v>398</v>
      </c>
      <c r="M184" s="6" t="s">
        <v>6</v>
      </c>
      <c r="N184" s="6" t="b">
        <f t="shared" si="14"/>
        <v>0</v>
      </c>
      <c r="O184" s="6" t="s">
        <v>1499</v>
      </c>
      <c r="P184" s="6">
        <v>100790968</v>
      </c>
      <c r="Q184" s="6" t="s">
        <v>6</v>
      </c>
      <c r="R184" s="6" t="s">
        <v>1500</v>
      </c>
      <c r="S184" s="16">
        <f t="shared" si="19"/>
        <v>25000</v>
      </c>
      <c r="T184" s="6" t="s">
        <v>400</v>
      </c>
      <c r="U184" s="6" t="s">
        <v>524</v>
      </c>
      <c r="V184" s="6" t="s">
        <v>1501</v>
      </c>
      <c r="W184" s="18"/>
      <c r="X184" s="78"/>
      <c r="Y184" s="8"/>
      <c r="Z184" s="8"/>
      <c r="AA184" s="8"/>
      <c r="AB184" s="8"/>
      <c r="AC184" s="6" t="str">
        <f t="shared" si="15"/>
        <v/>
      </c>
      <c r="AD184" s="23" t="str">
        <f t="shared" si="16"/>
        <v/>
      </c>
      <c r="AE184" s="23"/>
      <c r="AF184" s="17" t="str">
        <f t="shared" si="18"/>
        <v/>
      </c>
      <c r="AG184" s="6"/>
      <c r="AH184" s="39"/>
      <c r="AI184" s="22" t="s">
        <v>983</v>
      </c>
      <c r="AJ184" s="174" t="s">
        <v>492</v>
      </c>
    </row>
    <row r="185" spans="1:36" ht="15.45" customHeight="1">
      <c r="A185" s="168">
        <v>56030</v>
      </c>
      <c r="B185" s="8" t="s">
        <v>320</v>
      </c>
      <c r="C185" s="5" t="s">
        <v>321</v>
      </c>
      <c r="D185" s="39" t="s">
        <v>1502</v>
      </c>
      <c r="E185" s="6" t="s">
        <v>1503</v>
      </c>
      <c r="F185" s="6" t="s">
        <v>1504</v>
      </c>
      <c r="G185" s="6">
        <v>974309634</v>
      </c>
      <c r="H185" s="18">
        <v>45609</v>
      </c>
      <c r="I185" s="21">
        <v>0.88472222222222219</v>
      </c>
      <c r="J185" s="6" t="s">
        <v>373</v>
      </c>
      <c r="K185" s="15">
        <f t="shared" si="13"/>
        <v>1</v>
      </c>
      <c r="L185" s="6" t="s">
        <v>398</v>
      </c>
      <c r="M185" s="6" t="s">
        <v>6</v>
      </c>
      <c r="N185" s="6" t="b">
        <f t="shared" si="14"/>
        <v>0</v>
      </c>
      <c r="O185" s="6" t="s">
        <v>1505</v>
      </c>
      <c r="P185" s="6">
        <v>100790976</v>
      </c>
      <c r="Q185" s="6" t="s">
        <v>6</v>
      </c>
      <c r="R185" s="6" t="s">
        <v>1506</v>
      </c>
      <c r="S185" s="16">
        <f t="shared" si="19"/>
        <v>25000</v>
      </c>
      <c r="T185" s="6" t="s">
        <v>400</v>
      </c>
      <c r="U185" s="6" t="s">
        <v>524</v>
      </c>
      <c r="V185" s="6" t="s">
        <v>1507</v>
      </c>
      <c r="W185" s="18"/>
      <c r="X185" s="78"/>
      <c r="Y185" s="8"/>
      <c r="Z185" s="52"/>
      <c r="AA185" s="8"/>
      <c r="AB185" s="8"/>
      <c r="AC185" s="6" t="str">
        <f t="shared" si="15"/>
        <v/>
      </c>
      <c r="AD185" s="23" t="str">
        <f t="shared" si="16"/>
        <v/>
      </c>
      <c r="AE185" s="23"/>
      <c r="AF185" s="17" t="str">
        <f t="shared" si="18"/>
        <v/>
      </c>
      <c r="AG185" s="6"/>
      <c r="AH185" s="39"/>
      <c r="AI185" s="22" t="s">
        <v>558</v>
      </c>
      <c r="AJ185" s="174" t="s">
        <v>492</v>
      </c>
    </row>
    <row r="186" spans="1:36" ht="15.45" customHeight="1">
      <c r="A186" s="168">
        <v>56031</v>
      </c>
      <c r="B186" s="8" t="s">
        <v>320</v>
      </c>
      <c r="C186" s="5" t="s">
        <v>321</v>
      </c>
      <c r="D186" s="39" t="s">
        <v>708</v>
      </c>
      <c r="E186" s="6" t="s">
        <v>709</v>
      </c>
      <c r="F186" s="6" t="s">
        <v>710</v>
      </c>
      <c r="G186" s="6">
        <v>987744411</v>
      </c>
      <c r="H186" s="18">
        <v>45609</v>
      </c>
      <c r="I186" s="21">
        <v>0.88680555555555551</v>
      </c>
      <c r="J186" s="6" t="s">
        <v>373</v>
      </c>
      <c r="K186" s="15">
        <f t="shared" si="13"/>
        <v>1</v>
      </c>
      <c r="L186" s="6" t="s">
        <v>398</v>
      </c>
      <c r="M186" s="6" t="s">
        <v>6</v>
      </c>
      <c r="N186" s="6" t="b">
        <f t="shared" si="14"/>
        <v>0</v>
      </c>
      <c r="O186" s="6" t="s">
        <v>1508</v>
      </c>
      <c r="P186" s="6">
        <v>100790978</v>
      </c>
      <c r="Q186" s="6" t="s">
        <v>6</v>
      </c>
      <c r="R186" s="6" t="s">
        <v>1509</v>
      </c>
      <c r="S186" s="16">
        <f t="shared" si="19"/>
        <v>25000</v>
      </c>
      <c r="T186" s="6" t="s">
        <v>400</v>
      </c>
      <c r="U186" s="6" t="s">
        <v>552</v>
      </c>
      <c r="V186" s="6" t="s">
        <v>1510</v>
      </c>
      <c r="W186" s="18">
        <v>45639</v>
      </c>
      <c r="X186" s="78">
        <v>0.85763888888888884</v>
      </c>
      <c r="Y186" s="5" t="s">
        <v>1511</v>
      </c>
      <c r="Z186" s="5" t="s">
        <v>1512</v>
      </c>
      <c r="AA186" s="5" t="s">
        <v>1513</v>
      </c>
      <c r="AB186" s="5">
        <v>932021175</v>
      </c>
      <c r="AC186" s="15">
        <f t="shared" si="15"/>
        <v>31</v>
      </c>
      <c r="AD186" s="23">
        <f t="shared" si="16"/>
        <v>146000</v>
      </c>
      <c r="AE186" s="16" t="s">
        <v>6</v>
      </c>
      <c r="AF186" s="17" t="str">
        <f t="shared" si="18"/>
        <v>NO APLICA</v>
      </c>
      <c r="AG186" s="6" t="s">
        <v>400</v>
      </c>
      <c r="AH186" s="39" t="s">
        <v>1342</v>
      </c>
      <c r="AI186" s="22" t="s">
        <v>558</v>
      </c>
      <c r="AJ186" s="174" t="s">
        <v>492</v>
      </c>
    </row>
    <row r="187" spans="1:36" ht="15.45" customHeight="1">
      <c r="A187" s="168">
        <v>56032</v>
      </c>
      <c r="B187" s="8" t="s">
        <v>320</v>
      </c>
      <c r="C187" s="5" t="s">
        <v>321</v>
      </c>
      <c r="D187" s="39" t="s">
        <v>568</v>
      </c>
      <c r="E187" s="6" t="s">
        <v>569</v>
      </c>
      <c r="F187" s="6" t="s">
        <v>570</v>
      </c>
      <c r="G187" s="6">
        <v>947401808</v>
      </c>
      <c r="H187" s="18">
        <v>45609</v>
      </c>
      <c r="I187" s="21">
        <v>0.88888888888888884</v>
      </c>
      <c r="J187" s="6" t="s">
        <v>373</v>
      </c>
      <c r="K187" s="15">
        <f t="shared" si="13"/>
        <v>1</v>
      </c>
      <c r="L187" s="6" t="s">
        <v>398</v>
      </c>
      <c r="M187" s="6" t="s">
        <v>6</v>
      </c>
      <c r="N187" s="6" t="b">
        <f t="shared" si="14"/>
        <v>0</v>
      </c>
      <c r="O187" s="6" t="s">
        <v>1514</v>
      </c>
      <c r="P187" s="6">
        <v>100790981</v>
      </c>
      <c r="Q187" s="6" t="s">
        <v>6</v>
      </c>
      <c r="R187" s="6" t="s">
        <v>1515</v>
      </c>
      <c r="S187" s="16">
        <f t="shared" si="19"/>
        <v>25000</v>
      </c>
      <c r="T187" s="6" t="s">
        <v>400</v>
      </c>
      <c r="U187" s="6" t="s">
        <v>610</v>
      </c>
      <c r="V187" s="6" t="s">
        <v>1516</v>
      </c>
      <c r="W187" s="18">
        <v>45639</v>
      </c>
      <c r="X187" s="78">
        <v>0.85555555555555551</v>
      </c>
      <c r="Y187" s="5" t="s">
        <v>1193</v>
      </c>
      <c r="Z187" s="5">
        <v>11318995</v>
      </c>
      <c r="AA187" s="5" t="s">
        <v>1194</v>
      </c>
      <c r="AB187" s="5">
        <v>997758427</v>
      </c>
      <c r="AC187" s="15">
        <f t="shared" si="15"/>
        <v>31</v>
      </c>
      <c r="AD187" s="23">
        <f t="shared" si="16"/>
        <v>146000</v>
      </c>
      <c r="AE187" s="16" t="s">
        <v>6</v>
      </c>
      <c r="AF187" s="17" t="str">
        <f t="shared" si="18"/>
        <v>NO APLICA</v>
      </c>
      <c r="AG187" s="6" t="s">
        <v>400</v>
      </c>
      <c r="AH187" s="39" t="s">
        <v>1189</v>
      </c>
      <c r="AI187" s="22" t="s">
        <v>558</v>
      </c>
      <c r="AJ187" s="174" t="s">
        <v>492</v>
      </c>
    </row>
    <row r="188" spans="1:36" ht="15.45" customHeight="1">
      <c r="A188" s="168">
        <v>56033</v>
      </c>
      <c r="B188" s="8" t="s">
        <v>320</v>
      </c>
      <c r="C188" s="5" t="s">
        <v>321</v>
      </c>
      <c r="D188" s="39" t="s">
        <v>1517</v>
      </c>
      <c r="E188" s="6" t="s">
        <v>674</v>
      </c>
      <c r="F188" s="6" t="s">
        <v>675</v>
      </c>
      <c r="G188" s="6">
        <v>992654499</v>
      </c>
      <c r="H188" s="18">
        <v>45609</v>
      </c>
      <c r="I188" s="21">
        <v>0.89097222222222228</v>
      </c>
      <c r="J188" s="6" t="s">
        <v>373</v>
      </c>
      <c r="K188" s="15">
        <f t="shared" si="13"/>
        <v>1</v>
      </c>
      <c r="L188" s="6" t="s">
        <v>398</v>
      </c>
      <c r="M188" s="6" t="s">
        <v>6</v>
      </c>
      <c r="N188" s="6" t="b">
        <f t="shared" si="14"/>
        <v>0</v>
      </c>
      <c r="O188" s="6" t="s">
        <v>1518</v>
      </c>
      <c r="P188" s="6">
        <v>100790985</v>
      </c>
      <c r="Q188" s="6" t="s">
        <v>6</v>
      </c>
      <c r="R188" s="6" t="s">
        <v>1519</v>
      </c>
      <c r="S188" s="16">
        <f t="shared" si="19"/>
        <v>25000</v>
      </c>
      <c r="T188" s="6" t="s">
        <v>400</v>
      </c>
      <c r="U188" s="6" t="s">
        <v>610</v>
      </c>
      <c r="V188" s="6" t="s">
        <v>1520</v>
      </c>
      <c r="W188" s="18">
        <v>45639</v>
      </c>
      <c r="X188" s="78">
        <v>0.85347222222222219</v>
      </c>
      <c r="Y188" s="5" t="s">
        <v>1205</v>
      </c>
      <c r="Z188" s="5">
        <v>15301259</v>
      </c>
      <c r="AA188" s="5" t="s">
        <v>1206</v>
      </c>
      <c r="AB188" s="5">
        <v>962374596</v>
      </c>
      <c r="AC188" s="15">
        <f t="shared" si="15"/>
        <v>31</v>
      </c>
      <c r="AD188" s="23">
        <f t="shared" si="16"/>
        <v>146000</v>
      </c>
      <c r="AE188" s="16" t="s">
        <v>6</v>
      </c>
      <c r="AF188" s="17" t="str">
        <f t="shared" si="18"/>
        <v>NO APLICA</v>
      </c>
      <c r="AG188" s="6" t="s">
        <v>400</v>
      </c>
      <c r="AH188" s="39" t="s">
        <v>1189</v>
      </c>
      <c r="AI188" s="22" t="s">
        <v>558</v>
      </c>
      <c r="AJ188" s="174" t="s">
        <v>492</v>
      </c>
    </row>
    <row r="189" spans="1:36" ht="15.45" customHeight="1">
      <c r="A189" s="168">
        <v>56034</v>
      </c>
      <c r="B189" s="8" t="s">
        <v>320</v>
      </c>
      <c r="C189" s="5" t="s">
        <v>321</v>
      </c>
      <c r="D189" s="46" t="s">
        <v>559</v>
      </c>
      <c r="E189" s="6" t="s">
        <v>560</v>
      </c>
      <c r="F189" s="6" t="s">
        <v>561</v>
      </c>
      <c r="G189" s="6">
        <v>956055766</v>
      </c>
      <c r="H189" s="18">
        <v>45609</v>
      </c>
      <c r="I189" s="21">
        <v>0.8930555555555556</v>
      </c>
      <c r="J189" s="6" t="s">
        <v>373</v>
      </c>
      <c r="K189" s="15">
        <f t="shared" si="13"/>
        <v>1</v>
      </c>
      <c r="L189" s="6" t="s">
        <v>398</v>
      </c>
      <c r="M189" s="6" t="s">
        <v>6</v>
      </c>
      <c r="N189" s="6" t="b">
        <f t="shared" si="14"/>
        <v>0</v>
      </c>
      <c r="O189" s="6" t="s">
        <v>1521</v>
      </c>
      <c r="P189" s="6">
        <v>100790988</v>
      </c>
      <c r="Q189" s="6" t="s">
        <v>6</v>
      </c>
      <c r="R189" s="6" t="s">
        <v>1522</v>
      </c>
      <c r="S189" s="16">
        <f t="shared" si="19"/>
        <v>25000</v>
      </c>
      <c r="T189" s="6" t="s">
        <v>400</v>
      </c>
      <c r="U189" s="6" t="s">
        <v>552</v>
      </c>
      <c r="V189" s="6" t="s">
        <v>1523</v>
      </c>
      <c r="W189" s="18">
        <v>45632</v>
      </c>
      <c r="X189" s="78">
        <v>0.69097222222222221</v>
      </c>
      <c r="Y189" s="8" t="s">
        <v>1524</v>
      </c>
      <c r="Z189" s="8" t="s">
        <v>1525</v>
      </c>
      <c r="AA189" s="8" t="s">
        <v>1526</v>
      </c>
      <c r="AB189" s="8">
        <v>961366634</v>
      </c>
      <c r="AC189" s="15">
        <f t="shared" si="15"/>
        <v>24</v>
      </c>
      <c r="AD189" s="23">
        <f t="shared" si="16"/>
        <v>111000</v>
      </c>
      <c r="AE189" s="16" t="s">
        <v>6</v>
      </c>
      <c r="AF189" s="17" t="str">
        <f t="shared" si="18"/>
        <v>NO APLICA</v>
      </c>
      <c r="AG189" s="6" t="s">
        <v>400</v>
      </c>
      <c r="AH189" s="39"/>
      <c r="AI189" s="22" t="s">
        <v>558</v>
      </c>
      <c r="AJ189" s="174" t="s">
        <v>492</v>
      </c>
    </row>
    <row r="190" spans="1:36" ht="15.45" customHeight="1">
      <c r="A190" s="168">
        <v>56035</v>
      </c>
      <c r="B190" s="39" t="s">
        <v>269</v>
      </c>
      <c r="C190" s="5" t="s">
        <v>270</v>
      </c>
      <c r="D190" s="39" t="s">
        <v>1527</v>
      </c>
      <c r="E190" s="6" t="s">
        <v>1361</v>
      </c>
      <c r="F190" s="6" t="s">
        <v>1362</v>
      </c>
      <c r="G190" s="6">
        <v>988287678</v>
      </c>
      <c r="H190" s="18">
        <v>45609</v>
      </c>
      <c r="I190" s="21">
        <v>0.89583333333333337</v>
      </c>
      <c r="J190" s="6" t="s">
        <v>373</v>
      </c>
      <c r="K190" s="15">
        <f t="shared" si="13"/>
        <v>1</v>
      </c>
      <c r="L190" s="6" t="s">
        <v>398</v>
      </c>
      <c r="M190" s="6" t="s">
        <v>6</v>
      </c>
      <c r="N190" s="6" t="b">
        <f t="shared" si="14"/>
        <v>0</v>
      </c>
      <c r="O190" s="6" t="s">
        <v>1528</v>
      </c>
      <c r="P190" s="6">
        <v>24780452</v>
      </c>
      <c r="Q190" s="6" t="s">
        <v>6</v>
      </c>
      <c r="R190" s="6" t="s">
        <v>1529</v>
      </c>
      <c r="S190" s="16">
        <f t="shared" si="19"/>
        <v>25000</v>
      </c>
      <c r="T190" s="6" t="s">
        <v>400</v>
      </c>
      <c r="U190" s="6" t="s">
        <v>524</v>
      </c>
      <c r="V190" s="6" t="s">
        <v>1530</v>
      </c>
      <c r="W190" s="18"/>
      <c r="X190" s="78"/>
      <c r="Y190" s="8"/>
      <c r="Z190" s="8"/>
      <c r="AA190" s="8"/>
      <c r="AB190" s="8"/>
      <c r="AC190" s="6" t="str">
        <f t="shared" si="15"/>
        <v/>
      </c>
      <c r="AD190" s="23" t="str">
        <f t="shared" si="16"/>
        <v/>
      </c>
      <c r="AE190" s="23"/>
      <c r="AF190" s="17" t="str">
        <f t="shared" si="18"/>
        <v/>
      </c>
      <c r="AG190" s="6"/>
      <c r="AH190" s="39"/>
      <c r="AI190" s="22" t="s">
        <v>1359</v>
      </c>
      <c r="AJ190" s="174" t="s">
        <v>492</v>
      </c>
    </row>
    <row r="191" spans="1:36" ht="15.45" customHeight="1">
      <c r="A191" s="168">
        <v>56036</v>
      </c>
      <c r="B191" s="39" t="s">
        <v>269</v>
      </c>
      <c r="C191" s="5" t="s">
        <v>270</v>
      </c>
      <c r="D191" s="39" t="s">
        <v>1352</v>
      </c>
      <c r="E191" s="6" t="s">
        <v>1353</v>
      </c>
      <c r="F191" s="6" t="s">
        <v>1354</v>
      </c>
      <c r="G191" s="6">
        <v>956749939</v>
      </c>
      <c r="H191" s="18">
        <v>45609</v>
      </c>
      <c r="I191" s="21">
        <v>0.89722222222222225</v>
      </c>
      <c r="J191" s="6" t="s">
        <v>373</v>
      </c>
      <c r="K191" s="15">
        <f t="shared" si="13"/>
        <v>1</v>
      </c>
      <c r="L191" s="6" t="s">
        <v>398</v>
      </c>
      <c r="M191" s="6" t="s">
        <v>6</v>
      </c>
      <c r="N191" s="6" t="b">
        <f t="shared" si="14"/>
        <v>0</v>
      </c>
      <c r="O191" s="6" t="s">
        <v>1531</v>
      </c>
      <c r="P191" s="6">
        <v>24780453</v>
      </c>
      <c r="Q191" s="6" t="s">
        <v>6</v>
      </c>
      <c r="R191" s="6" t="s">
        <v>1532</v>
      </c>
      <c r="S191" s="16">
        <f t="shared" si="19"/>
        <v>25000</v>
      </c>
      <c r="T191" s="6" t="s">
        <v>400</v>
      </c>
      <c r="U191" s="6" t="s">
        <v>524</v>
      </c>
      <c r="V191" s="6" t="s">
        <v>1533</v>
      </c>
      <c r="W191" s="18"/>
      <c r="X191" s="78"/>
      <c r="Y191" s="8"/>
      <c r="Z191" s="8"/>
      <c r="AA191" s="8"/>
      <c r="AB191" s="8"/>
      <c r="AC191" s="6" t="str">
        <f t="shared" si="15"/>
        <v/>
      </c>
      <c r="AD191" s="23" t="str">
        <f t="shared" si="16"/>
        <v/>
      </c>
      <c r="AE191" s="23"/>
      <c r="AF191" s="17" t="str">
        <f t="shared" si="18"/>
        <v/>
      </c>
      <c r="AG191" s="6"/>
      <c r="AH191" s="39"/>
      <c r="AI191" s="22" t="s">
        <v>1359</v>
      </c>
      <c r="AJ191" s="174" t="s">
        <v>492</v>
      </c>
    </row>
    <row r="192" spans="1:36" ht="15.45" customHeight="1">
      <c r="A192" s="168">
        <v>56037</v>
      </c>
      <c r="B192" s="39" t="s">
        <v>269</v>
      </c>
      <c r="C192" s="5" t="s">
        <v>270</v>
      </c>
      <c r="D192" s="39" t="s">
        <v>1366</v>
      </c>
      <c r="E192" s="6" t="s">
        <v>1367</v>
      </c>
      <c r="F192" s="6" t="s">
        <v>1534</v>
      </c>
      <c r="G192" s="6">
        <v>973376435</v>
      </c>
      <c r="H192" s="18">
        <v>45609</v>
      </c>
      <c r="I192" s="21">
        <v>0.89930555555555558</v>
      </c>
      <c r="J192" s="6" t="s">
        <v>373</v>
      </c>
      <c r="K192" s="15">
        <f t="shared" si="13"/>
        <v>1</v>
      </c>
      <c r="L192" s="6" t="s">
        <v>398</v>
      </c>
      <c r="M192" s="6" t="s">
        <v>6</v>
      </c>
      <c r="N192" s="6" t="b">
        <f t="shared" si="14"/>
        <v>0</v>
      </c>
      <c r="O192" s="6" t="s">
        <v>1535</v>
      </c>
      <c r="P192" s="6">
        <v>24780454</v>
      </c>
      <c r="Q192" s="6" t="s">
        <v>6</v>
      </c>
      <c r="R192" s="6" t="s">
        <v>1536</v>
      </c>
      <c r="S192" s="16">
        <f t="shared" si="19"/>
        <v>25000</v>
      </c>
      <c r="T192" s="6" t="s">
        <v>400</v>
      </c>
      <c r="U192" s="6" t="s">
        <v>524</v>
      </c>
      <c r="V192" s="6" t="s">
        <v>1537</v>
      </c>
      <c r="W192" s="18"/>
      <c r="X192" s="78"/>
      <c r="Y192" s="8"/>
      <c r="Z192" s="8"/>
      <c r="AA192" s="8"/>
      <c r="AB192" s="8"/>
      <c r="AC192" s="6" t="str">
        <f t="shared" si="15"/>
        <v/>
      </c>
      <c r="AD192" s="23" t="str">
        <f t="shared" si="16"/>
        <v/>
      </c>
      <c r="AE192" s="23"/>
      <c r="AF192" s="17" t="str">
        <f t="shared" si="18"/>
        <v/>
      </c>
      <c r="AG192" s="6"/>
      <c r="AH192" s="39"/>
      <c r="AI192" s="22" t="s">
        <v>1359</v>
      </c>
      <c r="AJ192" s="174" t="s">
        <v>492</v>
      </c>
    </row>
    <row r="193" spans="1:36" ht="15.45" customHeight="1">
      <c r="A193" s="168">
        <v>56038</v>
      </c>
      <c r="B193" s="8" t="s">
        <v>320</v>
      </c>
      <c r="C193" s="5" t="s">
        <v>321</v>
      </c>
      <c r="D193" s="39" t="s">
        <v>1538</v>
      </c>
      <c r="E193" s="6">
        <v>17669495</v>
      </c>
      <c r="F193" s="6" t="s">
        <v>549</v>
      </c>
      <c r="G193" s="6">
        <v>933260605</v>
      </c>
      <c r="H193" s="18">
        <v>45609</v>
      </c>
      <c r="I193" s="21">
        <v>0.90277777777777779</v>
      </c>
      <c r="J193" s="6" t="s">
        <v>373</v>
      </c>
      <c r="K193" s="15">
        <f t="shared" si="13"/>
        <v>1</v>
      </c>
      <c r="L193" s="6" t="s">
        <v>398</v>
      </c>
      <c r="M193" s="6" t="s">
        <v>6</v>
      </c>
      <c r="N193" s="6" t="b">
        <f t="shared" si="14"/>
        <v>0</v>
      </c>
      <c r="O193" s="6" t="s">
        <v>1539</v>
      </c>
      <c r="P193" s="6">
        <v>100790990</v>
      </c>
      <c r="Q193" s="6" t="s">
        <v>6</v>
      </c>
      <c r="R193" s="6" t="s">
        <v>1540</v>
      </c>
      <c r="S193" s="16">
        <f t="shared" si="19"/>
        <v>25000</v>
      </c>
      <c r="T193" s="6" t="s">
        <v>400</v>
      </c>
      <c r="U193" s="6" t="s">
        <v>552</v>
      </c>
      <c r="V193" s="6" t="s">
        <v>1541</v>
      </c>
      <c r="W193" s="18">
        <v>45632</v>
      </c>
      <c r="X193" s="78">
        <v>0.64722222222222225</v>
      </c>
      <c r="Y193" s="8" t="s">
        <v>1542</v>
      </c>
      <c r="Z193" s="8" t="s">
        <v>1543</v>
      </c>
      <c r="AA193" s="8" t="s">
        <v>1544</v>
      </c>
      <c r="AB193" s="8">
        <v>996877946</v>
      </c>
      <c r="AC193" s="15">
        <f t="shared" si="15"/>
        <v>24</v>
      </c>
      <c r="AD193" s="23">
        <f t="shared" si="16"/>
        <v>111000</v>
      </c>
      <c r="AE193" s="16" t="s">
        <v>6</v>
      </c>
      <c r="AF193" s="17" t="str">
        <f t="shared" si="18"/>
        <v>NO APLICA</v>
      </c>
      <c r="AG193" s="6" t="s">
        <v>400</v>
      </c>
      <c r="AH193" s="39"/>
      <c r="AI193" s="22" t="s">
        <v>558</v>
      </c>
      <c r="AJ193" s="174" t="s">
        <v>492</v>
      </c>
    </row>
    <row r="194" spans="1:36" ht="15.45" customHeight="1">
      <c r="A194" s="168">
        <v>56039</v>
      </c>
      <c r="B194" s="8" t="s">
        <v>320</v>
      </c>
      <c r="C194" s="5" t="s">
        <v>321</v>
      </c>
      <c r="D194" s="39" t="s">
        <v>1149</v>
      </c>
      <c r="E194" s="6" t="s">
        <v>1150</v>
      </c>
      <c r="F194" s="6" t="s">
        <v>1151</v>
      </c>
      <c r="G194" s="6">
        <v>984444429</v>
      </c>
      <c r="H194" s="18">
        <v>45609</v>
      </c>
      <c r="I194" s="21">
        <v>0.90555555555555556</v>
      </c>
      <c r="J194" s="6" t="s">
        <v>373</v>
      </c>
      <c r="K194" s="15">
        <f t="shared" ref="K194:K257" si="20">IF(J194&lt;&gt;"",1,"")</f>
        <v>1</v>
      </c>
      <c r="L194" s="6" t="s">
        <v>398</v>
      </c>
      <c r="M194" s="6" t="s">
        <v>6</v>
      </c>
      <c r="N194" s="6" t="b">
        <f t="shared" ref="N194:N257" si="21">COUNTIF($O$1:$O$1172,O194)&gt;1</f>
        <v>0</v>
      </c>
      <c r="O194" s="6" t="s">
        <v>1545</v>
      </c>
      <c r="P194" s="6">
        <v>100790989</v>
      </c>
      <c r="Q194" s="6" t="s">
        <v>6</v>
      </c>
      <c r="R194" s="6" t="s">
        <v>1546</v>
      </c>
      <c r="S194" s="16">
        <f t="shared" si="19"/>
        <v>25000</v>
      </c>
      <c r="T194" s="6" t="s">
        <v>400</v>
      </c>
      <c r="U194" s="6" t="s">
        <v>1547</v>
      </c>
      <c r="V194" s="6" t="s">
        <v>1548</v>
      </c>
      <c r="W194" s="18">
        <v>45632</v>
      </c>
      <c r="X194" s="78">
        <v>0.62361111111111112</v>
      </c>
      <c r="Y194" s="8" t="s">
        <v>1549</v>
      </c>
      <c r="Z194" s="8" t="s">
        <v>1550</v>
      </c>
      <c r="AA194" s="8" t="s">
        <v>1551</v>
      </c>
      <c r="AB194" s="8">
        <v>988043047</v>
      </c>
      <c r="AC194" s="15">
        <f t="shared" ref="AC194:AC257" si="22">IF(AND(W194&lt;&gt;"",H194&lt;&gt;"",ISNUMBER(W194-H194)),W194-H194+1,"")</f>
        <v>24</v>
      </c>
      <c r="AD194" s="23">
        <f t="shared" ref="AD194:AD257" si="23">IF(AC194&lt;=0, "ERROR EN DÍA DE SALIDA",
    IF(AC194="", "",
        IF(OR(J194="1X40 RF VACIO", J194="1X40 DRY VACIO"),
            IF(L194="CUSTODIA",
                IF(AC194&lt;=5, 25000,
                    IF(AC194&gt;5, IF(AC194&lt;=8, 25000 + 2000*(AC194 - 5), 31000 + 5000*(AC194-8)), "")
                ),
                IF(OR(L194="TRASPASO",L194="MOVIMIENTO"), 18000, "")
            ),
            IF(OR(J194="1X20 RF VACIO", J194="1X20 DRY VACIO", J194="ISOTANK"),
                IF(L194="CUSTODIA",
                    IF(AC194&lt;=5, 18000,
                        IF(AC194&gt;5, IF(AC194&lt;=8, 18000 + 2000*(AC194 - 5), 24000 + 5000*(AC194-8)), "")
                    ),
                    IF(OR(L194="TRASPASO",L194="MOVIMIENTO"), 15000, "Error en tipo de acción")
                ),
                IF(AND(OR(J194="PALLET", J194="CAJON"), L194="CUSTODIA", AC194&lt;=5),
                    IF(M194="SI (XL)", 7000*K194,
                        IF(M194="SI (XXL)", 9000*K194, 5000*K194)
                    ),
                    IF(AND(OR(J194="PALLET", J194="CAJON"), L194="CUSTODIA", AC194&gt;5),
                        IF(M194="SI (XL)", (7000 + 1000*(AC194 - 5))*K194,
                            IF(M194="SI (XXL)", (9000 + 1000*(AC194 - 5))*K194, (5000 + 1000*(AC194 - 5))*K194)
                        ),
                        IF(AND(OR(J194="PALLET", J194="CAJON"),OR(L194="TRASPASO",L194="MOVIMIENTO")),
                            IF(M194="SI (XL)", 5000*K194,
                                IF(M194="SI (XXL)", 7000*K194, 3500*K194)
                            ),
                            ""
                        )
                    )
                )
            )
        )
    )
)</f>
        <v>111000</v>
      </c>
      <c r="AE194" s="16" t="s">
        <v>6</v>
      </c>
      <c r="AF194" s="17" t="str">
        <f t="shared" si="18"/>
        <v>NO APLICA</v>
      </c>
      <c r="AG194" s="6" t="s">
        <v>400</v>
      </c>
      <c r="AH194" s="39" t="s">
        <v>1189</v>
      </c>
      <c r="AI194" s="22" t="s">
        <v>558</v>
      </c>
      <c r="AJ194" s="174" t="s">
        <v>492</v>
      </c>
    </row>
    <row r="195" spans="1:36" ht="15.45" customHeight="1">
      <c r="A195" s="168">
        <v>56040</v>
      </c>
      <c r="B195" s="39" t="s">
        <v>269</v>
      </c>
      <c r="C195" s="5" t="s">
        <v>270</v>
      </c>
      <c r="D195" s="39" t="s">
        <v>1378</v>
      </c>
      <c r="E195" s="6" t="s">
        <v>1379</v>
      </c>
      <c r="F195" s="6" t="s">
        <v>1380</v>
      </c>
      <c r="G195" s="6">
        <v>945327090</v>
      </c>
      <c r="H195" s="18">
        <v>45609</v>
      </c>
      <c r="I195" s="21">
        <v>0.90763888888888888</v>
      </c>
      <c r="J195" s="6" t="s">
        <v>373</v>
      </c>
      <c r="K195" s="15">
        <f t="shared" si="20"/>
        <v>1</v>
      </c>
      <c r="L195" s="6" t="s">
        <v>398</v>
      </c>
      <c r="M195" s="6" t="s">
        <v>6</v>
      </c>
      <c r="N195" s="6" t="b">
        <f t="shared" si="21"/>
        <v>0</v>
      </c>
      <c r="O195" s="6" t="s">
        <v>1552</v>
      </c>
      <c r="P195" s="6">
        <v>24780455</v>
      </c>
      <c r="Q195" s="6" t="s">
        <v>6</v>
      </c>
      <c r="R195" s="6" t="s">
        <v>1553</v>
      </c>
      <c r="S195" s="16">
        <f t="shared" si="19"/>
        <v>25000</v>
      </c>
      <c r="T195" s="6" t="s">
        <v>400</v>
      </c>
      <c r="U195" s="6" t="s">
        <v>524</v>
      </c>
      <c r="V195" s="6" t="s">
        <v>1554</v>
      </c>
      <c r="W195" s="18"/>
      <c r="X195" s="78"/>
      <c r="Y195" s="8"/>
      <c r="Z195" s="8"/>
      <c r="AA195" s="8"/>
      <c r="AB195" s="8"/>
      <c r="AC195" s="6" t="str">
        <f t="shared" si="22"/>
        <v/>
      </c>
      <c r="AD195" s="23" t="str">
        <f t="shared" si="23"/>
        <v/>
      </c>
      <c r="AE195" s="23"/>
      <c r="AF195" s="17" t="str">
        <f t="shared" si="18"/>
        <v/>
      </c>
      <c r="AG195" s="6"/>
      <c r="AH195" s="39"/>
      <c r="AI195" s="22" t="s">
        <v>1359</v>
      </c>
      <c r="AJ195" s="174" t="s">
        <v>492</v>
      </c>
    </row>
    <row r="196" spans="1:36" ht="15.45" customHeight="1">
      <c r="A196" s="168">
        <v>56041</v>
      </c>
      <c r="B196" s="8" t="s">
        <v>320</v>
      </c>
      <c r="C196" s="5" t="s">
        <v>321</v>
      </c>
      <c r="D196" s="39" t="s">
        <v>1555</v>
      </c>
      <c r="E196" s="6" t="s">
        <v>721</v>
      </c>
      <c r="F196" s="6" t="s">
        <v>722</v>
      </c>
      <c r="G196" s="6">
        <v>97177590</v>
      </c>
      <c r="H196" s="18">
        <v>45609</v>
      </c>
      <c r="I196" s="21">
        <v>0.91041666666666665</v>
      </c>
      <c r="J196" s="6" t="s">
        <v>373</v>
      </c>
      <c r="K196" s="15">
        <f t="shared" si="20"/>
        <v>1</v>
      </c>
      <c r="L196" s="6" t="s">
        <v>398</v>
      </c>
      <c r="M196" s="6" t="s">
        <v>6</v>
      </c>
      <c r="N196" s="6" t="b">
        <f t="shared" si="21"/>
        <v>0</v>
      </c>
      <c r="O196" s="6" t="s">
        <v>1556</v>
      </c>
      <c r="P196" s="6">
        <v>100790994</v>
      </c>
      <c r="Q196" s="6" t="s">
        <v>6</v>
      </c>
      <c r="R196" s="6" t="s">
        <v>1557</v>
      </c>
      <c r="S196" s="16">
        <f t="shared" si="19"/>
        <v>25000</v>
      </c>
      <c r="T196" s="6" t="s">
        <v>400</v>
      </c>
      <c r="U196" s="6" t="s">
        <v>524</v>
      </c>
      <c r="V196" s="6" t="s">
        <v>1558</v>
      </c>
      <c r="W196" s="18"/>
      <c r="X196" s="78"/>
      <c r="Y196" s="8"/>
      <c r="Z196" s="52"/>
      <c r="AA196" s="8"/>
      <c r="AB196" s="8"/>
      <c r="AC196" s="6" t="str">
        <f t="shared" si="22"/>
        <v/>
      </c>
      <c r="AD196" s="23" t="str">
        <f t="shared" si="23"/>
        <v/>
      </c>
      <c r="AE196" s="23"/>
      <c r="AF196" s="17" t="str">
        <f t="shared" si="18"/>
        <v/>
      </c>
      <c r="AG196" s="6"/>
      <c r="AH196" s="39"/>
      <c r="AI196" s="22" t="s">
        <v>558</v>
      </c>
      <c r="AJ196" s="174" t="s">
        <v>492</v>
      </c>
    </row>
    <row r="197" spans="1:36" ht="15.45" customHeight="1">
      <c r="A197" s="168">
        <v>56042</v>
      </c>
      <c r="B197" s="39" t="s">
        <v>269</v>
      </c>
      <c r="C197" s="5" t="s">
        <v>270</v>
      </c>
      <c r="D197" s="39" t="s">
        <v>1390</v>
      </c>
      <c r="E197" s="6" t="s">
        <v>1391</v>
      </c>
      <c r="F197" s="6" t="s">
        <v>1392</v>
      </c>
      <c r="G197" s="6">
        <v>951215421</v>
      </c>
      <c r="H197" s="18">
        <v>45609</v>
      </c>
      <c r="I197" s="21">
        <v>0.91388888888888886</v>
      </c>
      <c r="J197" s="6" t="s">
        <v>373</v>
      </c>
      <c r="K197" s="15">
        <f t="shared" si="20"/>
        <v>1</v>
      </c>
      <c r="L197" s="6" t="s">
        <v>398</v>
      </c>
      <c r="M197" s="6" t="s">
        <v>6</v>
      </c>
      <c r="N197" s="6" t="b">
        <f t="shared" si="21"/>
        <v>0</v>
      </c>
      <c r="O197" s="6" t="s">
        <v>1559</v>
      </c>
      <c r="P197" s="6">
        <v>24780459</v>
      </c>
      <c r="Q197" s="6" t="s">
        <v>6</v>
      </c>
      <c r="R197" s="6" t="s">
        <v>1560</v>
      </c>
      <c r="S197" s="16">
        <f t="shared" si="19"/>
        <v>25000</v>
      </c>
      <c r="T197" s="6" t="s">
        <v>400</v>
      </c>
      <c r="U197" s="6" t="s">
        <v>1561</v>
      </c>
      <c r="V197" s="6" t="s">
        <v>1562</v>
      </c>
      <c r="W197" s="18">
        <v>45631</v>
      </c>
      <c r="X197" s="78">
        <v>0.7006944444444444</v>
      </c>
      <c r="Y197" s="8" t="s">
        <v>1563</v>
      </c>
      <c r="Z197" s="8" t="s">
        <v>1564</v>
      </c>
      <c r="AA197" s="8" t="s">
        <v>1565</v>
      </c>
      <c r="AB197" s="8">
        <v>982990215</v>
      </c>
      <c r="AC197" s="15">
        <f t="shared" si="22"/>
        <v>23</v>
      </c>
      <c r="AD197" s="23">
        <f t="shared" si="23"/>
        <v>106000</v>
      </c>
      <c r="AE197" s="16" t="s">
        <v>6</v>
      </c>
      <c r="AF197" s="17" t="str">
        <f t="shared" si="18"/>
        <v>NO APLICA</v>
      </c>
      <c r="AG197" s="6" t="s">
        <v>400</v>
      </c>
      <c r="AH197" s="39"/>
      <c r="AI197" s="22" t="s">
        <v>1359</v>
      </c>
      <c r="AJ197" s="174" t="s">
        <v>492</v>
      </c>
    </row>
    <row r="198" spans="1:36" ht="15.45" customHeight="1">
      <c r="A198" s="168">
        <v>56043</v>
      </c>
      <c r="B198" s="39" t="s">
        <v>269</v>
      </c>
      <c r="C198" s="5" t="s">
        <v>270</v>
      </c>
      <c r="D198" s="39" t="s">
        <v>1566</v>
      </c>
      <c r="E198" s="6" t="s">
        <v>1373</v>
      </c>
      <c r="F198" s="6" t="s">
        <v>1374</v>
      </c>
      <c r="G198" s="6">
        <v>961430375</v>
      </c>
      <c r="H198" s="18">
        <v>45609</v>
      </c>
      <c r="I198" s="21">
        <v>0.93055555555555558</v>
      </c>
      <c r="J198" s="6" t="s">
        <v>373</v>
      </c>
      <c r="K198" s="15">
        <f t="shared" si="20"/>
        <v>1</v>
      </c>
      <c r="L198" s="6" t="s">
        <v>398</v>
      </c>
      <c r="M198" s="6" t="s">
        <v>6</v>
      </c>
      <c r="N198" s="6" t="b">
        <f t="shared" si="21"/>
        <v>0</v>
      </c>
      <c r="O198" s="6" t="s">
        <v>1567</v>
      </c>
      <c r="P198" s="6">
        <v>24780460</v>
      </c>
      <c r="Q198" s="6" t="s">
        <v>6</v>
      </c>
      <c r="R198" s="6" t="s">
        <v>1568</v>
      </c>
      <c r="S198" s="16">
        <f t="shared" si="19"/>
        <v>25000</v>
      </c>
      <c r="T198" s="6" t="s">
        <v>400</v>
      </c>
      <c r="U198" s="6" t="s">
        <v>1561</v>
      </c>
      <c r="V198" s="6" t="s">
        <v>1569</v>
      </c>
      <c r="W198" s="18">
        <v>45631</v>
      </c>
      <c r="X198" s="78">
        <v>0.72916666666666663</v>
      </c>
      <c r="Y198" s="8" t="s">
        <v>1563</v>
      </c>
      <c r="Z198" s="8" t="s">
        <v>1564</v>
      </c>
      <c r="AA198" s="8" t="s">
        <v>1565</v>
      </c>
      <c r="AB198" s="8">
        <v>982990215</v>
      </c>
      <c r="AC198" s="15">
        <f t="shared" si="22"/>
        <v>23</v>
      </c>
      <c r="AD198" s="23">
        <f t="shared" si="23"/>
        <v>106000</v>
      </c>
      <c r="AE198" s="16" t="s">
        <v>6</v>
      </c>
      <c r="AF198" s="17" t="str">
        <f t="shared" si="18"/>
        <v>NO APLICA</v>
      </c>
      <c r="AG198" s="6" t="s">
        <v>400</v>
      </c>
      <c r="AH198" s="39"/>
      <c r="AI198" s="22" t="s">
        <v>1359</v>
      </c>
      <c r="AJ198" s="174" t="s">
        <v>492</v>
      </c>
    </row>
    <row r="199" spans="1:36" ht="15.45" customHeight="1">
      <c r="A199" s="168">
        <v>56044</v>
      </c>
      <c r="B199" s="39" t="s">
        <v>269</v>
      </c>
      <c r="C199" s="5" t="s">
        <v>270</v>
      </c>
      <c r="D199" s="39" t="s">
        <v>1384</v>
      </c>
      <c r="E199" s="6" t="s">
        <v>1385</v>
      </c>
      <c r="F199" s="6" t="s">
        <v>1386</v>
      </c>
      <c r="G199" s="6">
        <v>952151041</v>
      </c>
      <c r="H199" s="18">
        <v>45609</v>
      </c>
      <c r="I199" s="21">
        <v>0.93125000000000002</v>
      </c>
      <c r="J199" s="6" t="s">
        <v>373</v>
      </c>
      <c r="K199" s="15">
        <f t="shared" si="20"/>
        <v>1</v>
      </c>
      <c r="L199" s="6" t="s">
        <v>398</v>
      </c>
      <c r="M199" s="6" t="s">
        <v>6</v>
      </c>
      <c r="N199" s="6" t="b">
        <f t="shared" si="21"/>
        <v>0</v>
      </c>
      <c r="O199" s="6" t="s">
        <v>1570</v>
      </c>
      <c r="P199" s="6">
        <v>24780458</v>
      </c>
      <c r="Q199" s="6" t="s">
        <v>6</v>
      </c>
      <c r="R199" s="6" t="s">
        <v>1571</v>
      </c>
      <c r="S199" s="16">
        <f t="shared" si="19"/>
        <v>25000</v>
      </c>
      <c r="T199" s="6" t="s">
        <v>400</v>
      </c>
      <c r="U199" s="6" t="s">
        <v>1572</v>
      </c>
      <c r="V199" s="6" t="s">
        <v>1573</v>
      </c>
      <c r="W199" s="18">
        <v>45632</v>
      </c>
      <c r="X199" s="78">
        <v>0.54305555555555551</v>
      </c>
      <c r="Y199" s="8" t="s">
        <v>1574</v>
      </c>
      <c r="Z199" s="8" t="s">
        <v>1575</v>
      </c>
      <c r="AA199" s="8" t="s">
        <v>1576</v>
      </c>
      <c r="AB199" s="8">
        <v>982344966</v>
      </c>
      <c r="AC199" s="15">
        <f t="shared" si="22"/>
        <v>24</v>
      </c>
      <c r="AD199" s="23">
        <f t="shared" si="23"/>
        <v>111000</v>
      </c>
      <c r="AE199" s="16" t="s">
        <v>6</v>
      </c>
      <c r="AF199" s="17" t="str">
        <f t="shared" si="18"/>
        <v>NO APLICA</v>
      </c>
      <c r="AG199" s="6" t="s">
        <v>400</v>
      </c>
      <c r="AH199" s="39"/>
      <c r="AI199" s="22" t="s">
        <v>1359</v>
      </c>
      <c r="AJ199" s="174" t="s">
        <v>492</v>
      </c>
    </row>
    <row r="200" spans="1:36" ht="15.45" customHeight="1">
      <c r="A200" s="168">
        <v>56045</v>
      </c>
      <c r="B200" s="39" t="s">
        <v>269</v>
      </c>
      <c r="C200" s="5" t="s">
        <v>270</v>
      </c>
      <c r="D200" s="39" t="s">
        <v>1577</v>
      </c>
      <c r="E200" s="6" t="s">
        <v>1462</v>
      </c>
      <c r="F200" s="6" t="s">
        <v>1463</v>
      </c>
      <c r="G200" s="6">
        <v>979961101</v>
      </c>
      <c r="H200" s="18">
        <v>45609</v>
      </c>
      <c r="I200" s="21">
        <v>0.93333333333333335</v>
      </c>
      <c r="J200" s="6" t="s">
        <v>373</v>
      </c>
      <c r="K200" s="15">
        <f t="shared" si="20"/>
        <v>1</v>
      </c>
      <c r="L200" s="6" t="s">
        <v>398</v>
      </c>
      <c r="M200" s="6" t="s">
        <v>6</v>
      </c>
      <c r="N200" s="6" t="b">
        <f t="shared" si="21"/>
        <v>0</v>
      </c>
      <c r="O200" s="6" t="s">
        <v>1578</v>
      </c>
      <c r="P200" s="6">
        <v>24780463</v>
      </c>
      <c r="Q200" s="6" t="s">
        <v>6</v>
      </c>
      <c r="R200" s="6" t="s">
        <v>1579</v>
      </c>
      <c r="S200" s="16">
        <f t="shared" si="19"/>
        <v>25000</v>
      </c>
      <c r="T200" s="6" t="s">
        <v>400</v>
      </c>
      <c r="U200" s="6" t="s">
        <v>552</v>
      </c>
      <c r="V200" s="6" t="s">
        <v>1580</v>
      </c>
      <c r="W200" s="18">
        <v>45632</v>
      </c>
      <c r="X200" s="78">
        <v>0.68402777777777779</v>
      </c>
      <c r="Y200" s="8" t="s">
        <v>1581</v>
      </c>
      <c r="Z200" s="8" t="s">
        <v>1582</v>
      </c>
      <c r="AA200" s="8" t="s">
        <v>1583</v>
      </c>
      <c r="AB200" s="137">
        <v>966372408</v>
      </c>
      <c r="AC200" s="15">
        <f t="shared" si="22"/>
        <v>24</v>
      </c>
      <c r="AD200" s="23">
        <f t="shared" si="23"/>
        <v>111000</v>
      </c>
      <c r="AE200" s="16" t="s">
        <v>6</v>
      </c>
      <c r="AF200" s="17" t="str">
        <f t="shared" si="18"/>
        <v>NO APLICA</v>
      </c>
      <c r="AG200" s="6" t="s">
        <v>400</v>
      </c>
      <c r="AH200" s="39"/>
      <c r="AI200" s="22" t="s">
        <v>1359</v>
      </c>
      <c r="AJ200" s="174" t="s">
        <v>492</v>
      </c>
    </row>
    <row r="201" spans="1:36" ht="15.45" customHeight="1">
      <c r="A201" s="168">
        <v>56046</v>
      </c>
      <c r="B201" s="39" t="s">
        <v>269</v>
      </c>
      <c r="C201" s="5" t="s">
        <v>270</v>
      </c>
      <c r="D201" s="39" t="s">
        <v>1455</v>
      </c>
      <c r="E201" s="6" t="s">
        <v>1456</v>
      </c>
      <c r="F201" s="6" t="s">
        <v>1457</v>
      </c>
      <c r="G201" s="6">
        <v>989020821</v>
      </c>
      <c r="H201" s="18">
        <v>45609</v>
      </c>
      <c r="I201" s="21">
        <v>0.93541666666666667</v>
      </c>
      <c r="J201" s="6" t="s">
        <v>373</v>
      </c>
      <c r="K201" s="15">
        <f t="shared" si="20"/>
        <v>1</v>
      </c>
      <c r="L201" s="6" t="s">
        <v>398</v>
      </c>
      <c r="M201" s="6" t="s">
        <v>6</v>
      </c>
      <c r="N201" s="6" t="b">
        <f t="shared" si="21"/>
        <v>0</v>
      </c>
      <c r="O201" s="6" t="s">
        <v>1584</v>
      </c>
      <c r="P201" s="6">
        <v>24780464</v>
      </c>
      <c r="Q201" s="6" t="s">
        <v>6</v>
      </c>
      <c r="R201" s="6" t="s">
        <v>1585</v>
      </c>
      <c r="S201" s="16">
        <f t="shared" si="19"/>
        <v>25000</v>
      </c>
      <c r="T201" s="6" t="s">
        <v>400</v>
      </c>
      <c r="U201" s="6" t="s">
        <v>552</v>
      </c>
      <c r="V201" s="6" t="s">
        <v>1586</v>
      </c>
      <c r="W201" s="18">
        <v>45634</v>
      </c>
      <c r="X201" s="78">
        <v>0.68888888888888888</v>
      </c>
      <c r="Y201" s="8" t="s">
        <v>1563</v>
      </c>
      <c r="Z201" s="8" t="s">
        <v>1564</v>
      </c>
      <c r="AA201" s="8" t="s">
        <v>1565</v>
      </c>
      <c r="AB201" s="137">
        <v>982990215</v>
      </c>
      <c r="AC201" s="15">
        <f t="shared" si="22"/>
        <v>26</v>
      </c>
      <c r="AD201" s="23">
        <f t="shared" si="23"/>
        <v>121000</v>
      </c>
      <c r="AE201" s="16" t="s">
        <v>6</v>
      </c>
      <c r="AF201" s="17" t="str">
        <f t="shared" si="18"/>
        <v>NO APLICA</v>
      </c>
      <c r="AG201" s="6" t="s">
        <v>400</v>
      </c>
      <c r="AH201" s="39"/>
      <c r="AI201" s="22" t="s">
        <v>1359</v>
      </c>
      <c r="AJ201" s="174" t="s">
        <v>492</v>
      </c>
    </row>
    <row r="202" spans="1:36" ht="15.45" customHeight="1">
      <c r="A202" s="168">
        <v>56047</v>
      </c>
      <c r="B202" s="39" t="s">
        <v>269</v>
      </c>
      <c r="C202" s="5" t="s">
        <v>270</v>
      </c>
      <c r="D202" s="39" t="s">
        <v>1476</v>
      </c>
      <c r="E202" s="6" t="s">
        <v>1477</v>
      </c>
      <c r="F202" s="6" t="s">
        <v>1478</v>
      </c>
      <c r="G202" s="6">
        <v>954134836</v>
      </c>
      <c r="H202" s="18">
        <v>45609</v>
      </c>
      <c r="I202" s="21">
        <v>0.9375</v>
      </c>
      <c r="J202" s="6" t="s">
        <v>373</v>
      </c>
      <c r="K202" s="15">
        <f t="shared" si="20"/>
        <v>1</v>
      </c>
      <c r="L202" s="6" t="s">
        <v>398</v>
      </c>
      <c r="M202" s="6" t="s">
        <v>6</v>
      </c>
      <c r="N202" s="6" t="b">
        <f t="shared" si="21"/>
        <v>0</v>
      </c>
      <c r="O202" s="6" t="s">
        <v>1587</v>
      </c>
      <c r="P202" s="6">
        <v>24780465</v>
      </c>
      <c r="Q202" s="6" t="s">
        <v>6</v>
      </c>
      <c r="R202" s="6" t="s">
        <v>1588</v>
      </c>
      <c r="S202" s="16">
        <f t="shared" si="19"/>
        <v>25000</v>
      </c>
      <c r="T202" s="6" t="s">
        <v>400</v>
      </c>
      <c r="U202" s="6" t="s">
        <v>552</v>
      </c>
      <c r="V202" s="6" t="s">
        <v>1589</v>
      </c>
      <c r="W202" s="18">
        <v>45634</v>
      </c>
      <c r="X202" s="78">
        <v>0.69097222222222221</v>
      </c>
      <c r="Y202" s="8" t="s">
        <v>1590</v>
      </c>
      <c r="Z202" s="8" t="s">
        <v>1591</v>
      </c>
      <c r="AA202" s="8" t="s">
        <v>1592</v>
      </c>
      <c r="AB202" s="137">
        <v>982990218</v>
      </c>
      <c r="AC202" s="15">
        <f t="shared" si="22"/>
        <v>26</v>
      </c>
      <c r="AD202" s="23">
        <f t="shared" si="23"/>
        <v>121000</v>
      </c>
      <c r="AE202" s="16" t="s">
        <v>6</v>
      </c>
      <c r="AF202" s="17" t="str">
        <f t="shared" si="18"/>
        <v>NO APLICA</v>
      </c>
      <c r="AG202" s="6" t="s">
        <v>400</v>
      </c>
      <c r="AH202" s="39"/>
      <c r="AI202" s="22" t="s">
        <v>1359</v>
      </c>
      <c r="AJ202" s="174" t="s">
        <v>492</v>
      </c>
    </row>
    <row r="203" spans="1:36" ht="15.45" customHeight="1">
      <c r="A203" s="168">
        <v>56048</v>
      </c>
      <c r="B203" s="6" t="s">
        <v>245</v>
      </c>
      <c r="C203" s="5" t="s">
        <v>246</v>
      </c>
      <c r="D203" s="6" t="s">
        <v>1008</v>
      </c>
      <c r="E203" s="6" t="s">
        <v>1009</v>
      </c>
      <c r="F203" s="6" t="s">
        <v>1010</v>
      </c>
      <c r="G203" s="6">
        <v>991915508</v>
      </c>
      <c r="H203" s="18">
        <v>45609</v>
      </c>
      <c r="I203" s="21">
        <v>0.93958333333333333</v>
      </c>
      <c r="J203" s="6" t="s">
        <v>373</v>
      </c>
      <c r="K203" s="15">
        <f t="shared" si="20"/>
        <v>1</v>
      </c>
      <c r="L203" s="6" t="s">
        <v>398</v>
      </c>
      <c r="M203" s="6" t="s">
        <v>6</v>
      </c>
      <c r="N203" s="6" t="b">
        <f t="shared" si="21"/>
        <v>0</v>
      </c>
      <c r="O203" s="6" t="s">
        <v>1593</v>
      </c>
      <c r="P203" s="6">
        <v>24780466</v>
      </c>
      <c r="Q203" s="6" t="s">
        <v>6</v>
      </c>
      <c r="R203" s="6" t="s">
        <v>1594</v>
      </c>
      <c r="S203" s="16">
        <f t="shared" si="19"/>
        <v>25000</v>
      </c>
      <c r="T203" s="6" t="s">
        <v>400</v>
      </c>
      <c r="U203" s="6" t="s">
        <v>524</v>
      </c>
      <c r="V203" s="6" t="s">
        <v>1595</v>
      </c>
      <c r="W203" s="18">
        <v>45641</v>
      </c>
      <c r="X203" s="78">
        <v>0.83888888888888891</v>
      </c>
      <c r="Y203" s="5" t="s">
        <v>1596</v>
      </c>
      <c r="Z203" s="5" t="s">
        <v>206</v>
      </c>
      <c r="AA203" s="5" t="s">
        <v>1597</v>
      </c>
      <c r="AB203" s="138">
        <v>999981610</v>
      </c>
      <c r="AC203" s="6">
        <f t="shared" si="22"/>
        <v>33</v>
      </c>
      <c r="AD203" s="23">
        <f t="shared" si="23"/>
        <v>156000</v>
      </c>
      <c r="AE203" s="23" t="s">
        <v>6</v>
      </c>
      <c r="AF203" s="17" t="str">
        <f t="shared" si="18"/>
        <v>NO APLICA</v>
      </c>
      <c r="AG203" s="6" t="s">
        <v>400</v>
      </c>
      <c r="AH203" s="6" t="s">
        <v>1598</v>
      </c>
      <c r="AI203" s="22" t="s">
        <v>983</v>
      </c>
      <c r="AJ203" s="174" t="s">
        <v>492</v>
      </c>
    </row>
    <row r="204" spans="1:36" ht="15.45" customHeight="1">
      <c r="A204" s="168">
        <v>56049</v>
      </c>
      <c r="B204" s="39" t="s">
        <v>245</v>
      </c>
      <c r="C204" s="5" t="s">
        <v>246</v>
      </c>
      <c r="D204" s="39" t="s">
        <v>1599</v>
      </c>
      <c r="E204" s="6" t="s">
        <v>1003</v>
      </c>
      <c r="F204" s="6" t="s">
        <v>1173</v>
      </c>
      <c r="G204" s="6">
        <v>942723548</v>
      </c>
      <c r="H204" s="18">
        <v>45609</v>
      </c>
      <c r="I204" s="21">
        <v>0.94236111111111109</v>
      </c>
      <c r="J204" s="6" t="s">
        <v>373</v>
      </c>
      <c r="K204" s="15">
        <f t="shared" si="20"/>
        <v>1</v>
      </c>
      <c r="L204" s="6" t="s">
        <v>398</v>
      </c>
      <c r="M204" s="6" t="s">
        <v>6</v>
      </c>
      <c r="N204" s="6" t="b">
        <f t="shared" si="21"/>
        <v>0</v>
      </c>
      <c r="O204" s="6" t="s">
        <v>1600</v>
      </c>
      <c r="P204" s="6">
        <v>24780467</v>
      </c>
      <c r="Q204" s="6" t="s">
        <v>6</v>
      </c>
      <c r="R204" s="6" t="s">
        <v>1601</v>
      </c>
      <c r="S204" s="16">
        <f t="shared" si="19"/>
        <v>25000</v>
      </c>
      <c r="T204" s="6" t="s">
        <v>400</v>
      </c>
      <c r="U204" s="6" t="s">
        <v>1450</v>
      </c>
      <c r="V204" s="6" t="s">
        <v>1602</v>
      </c>
      <c r="W204" s="18">
        <v>45641</v>
      </c>
      <c r="X204" s="78">
        <v>0.82499999999999996</v>
      </c>
      <c r="Y204" s="8" t="s">
        <v>1603</v>
      </c>
      <c r="Z204" s="64" t="s">
        <v>1604</v>
      </c>
      <c r="AA204" s="64" t="s">
        <v>1605</v>
      </c>
      <c r="AB204" s="137">
        <v>985782139</v>
      </c>
      <c r="AC204" s="6">
        <f t="shared" si="22"/>
        <v>33</v>
      </c>
      <c r="AD204" s="23">
        <f t="shared" si="23"/>
        <v>156000</v>
      </c>
      <c r="AE204" s="23" t="s">
        <v>6</v>
      </c>
      <c r="AF204" s="17" t="str">
        <f t="shared" si="18"/>
        <v>NO APLICA</v>
      </c>
      <c r="AG204" s="6" t="s">
        <v>400</v>
      </c>
      <c r="AH204" s="39" t="s">
        <v>1598</v>
      </c>
      <c r="AI204" s="22" t="s">
        <v>983</v>
      </c>
      <c r="AJ204" s="174" t="s">
        <v>492</v>
      </c>
    </row>
    <row r="205" spans="1:36" ht="15.45" customHeight="1">
      <c r="A205" s="168">
        <v>56050</v>
      </c>
      <c r="B205" s="39" t="s">
        <v>245</v>
      </c>
      <c r="C205" s="5" t="s">
        <v>246</v>
      </c>
      <c r="D205" s="39" t="s">
        <v>990</v>
      </c>
      <c r="E205" s="6" t="s">
        <v>991</v>
      </c>
      <c r="F205" s="6" t="s">
        <v>992</v>
      </c>
      <c r="G205" s="6">
        <v>994345393</v>
      </c>
      <c r="H205" s="18">
        <v>45609</v>
      </c>
      <c r="I205" s="21">
        <v>0.94374999999999998</v>
      </c>
      <c r="J205" s="6" t="s">
        <v>373</v>
      </c>
      <c r="K205" s="15">
        <f t="shared" si="20"/>
        <v>1</v>
      </c>
      <c r="L205" s="6" t="s">
        <v>398</v>
      </c>
      <c r="M205" s="6" t="s">
        <v>6</v>
      </c>
      <c r="N205" s="6" t="b">
        <f t="shared" si="21"/>
        <v>0</v>
      </c>
      <c r="O205" s="6" t="s">
        <v>1606</v>
      </c>
      <c r="P205" s="6">
        <v>24780468</v>
      </c>
      <c r="Q205" s="6" t="s">
        <v>6</v>
      </c>
      <c r="R205" s="6" t="s">
        <v>1607</v>
      </c>
      <c r="S205" s="16">
        <f t="shared" si="19"/>
        <v>25000</v>
      </c>
      <c r="T205" s="6" t="s">
        <v>400</v>
      </c>
      <c r="U205" s="6" t="s">
        <v>1450</v>
      </c>
      <c r="V205" s="6" t="s">
        <v>1608</v>
      </c>
      <c r="W205" s="18">
        <v>45641</v>
      </c>
      <c r="X205" s="78">
        <v>0.79236111111111107</v>
      </c>
      <c r="Y205" s="5" t="s">
        <v>1609</v>
      </c>
      <c r="Z205" s="64" t="s">
        <v>1610</v>
      </c>
      <c r="AA205" s="64" t="s">
        <v>1611</v>
      </c>
      <c r="AB205" t="s">
        <v>1612</v>
      </c>
      <c r="AC205" s="6">
        <f t="shared" si="22"/>
        <v>33</v>
      </c>
      <c r="AD205" s="23">
        <f t="shared" si="23"/>
        <v>156000</v>
      </c>
      <c r="AE205" s="23" t="s">
        <v>6</v>
      </c>
      <c r="AF205" s="17" t="str">
        <f t="shared" si="18"/>
        <v>NO APLICA</v>
      </c>
      <c r="AG205" s="6" t="s">
        <v>400</v>
      </c>
      <c r="AH205" s="39" t="s">
        <v>1613</v>
      </c>
      <c r="AI205" s="22" t="s">
        <v>983</v>
      </c>
      <c r="AJ205" s="174" t="s">
        <v>492</v>
      </c>
    </row>
    <row r="206" spans="1:36" ht="15.45" customHeight="1">
      <c r="A206" s="168">
        <v>56051</v>
      </c>
      <c r="B206" s="39" t="s">
        <v>245</v>
      </c>
      <c r="C206" s="5" t="s">
        <v>246</v>
      </c>
      <c r="D206" s="39" t="s">
        <v>990</v>
      </c>
      <c r="E206" s="6" t="s">
        <v>991</v>
      </c>
      <c r="F206" s="6" t="s">
        <v>992</v>
      </c>
      <c r="G206" s="6">
        <v>994345393</v>
      </c>
      <c r="H206" s="18">
        <v>45609</v>
      </c>
      <c r="I206" s="21">
        <v>0.98819444444444449</v>
      </c>
      <c r="J206" s="6" t="s">
        <v>373</v>
      </c>
      <c r="K206" s="15">
        <f t="shared" si="20"/>
        <v>1</v>
      </c>
      <c r="L206" s="6" t="s">
        <v>398</v>
      </c>
      <c r="M206" s="6" t="s">
        <v>6</v>
      </c>
      <c r="N206" s="6" t="b">
        <f t="shared" si="21"/>
        <v>0</v>
      </c>
      <c r="O206" s="6" t="s">
        <v>1614</v>
      </c>
      <c r="P206" s="6">
        <v>24780469</v>
      </c>
      <c r="Q206" s="6" t="s">
        <v>6</v>
      </c>
      <c r="R206" s="6" t="s">
        <v>1615</v>
      </c>
      <c r="S206" s="16">
        <f t="shared" si="19"/>
        <v>25000</v>
      </c>
      <c r="T206" s="6" t="s">
        <v>400</v>
      </c>
      <c r="U206" s="6" t="s">
        <v>1450</v>
      </c>
      <c r="V206" s="6" t="s">
        <v>1616</v>
      </c>
      <c r="W206" s="18">
        <v>45641</v>
      </c>
      <c r="X206" s="78">
        <v>0.7055555555555556</v>
      </c>
      <c r="Y206" s="5" t="s">
        <v>1617</v>
      </c>
      <c r="Z206" s="64" t="s">
        <v>1618</v>
      </c>
      <c r="AA206" s="8" t="s">
        <v>1619</v>
      </c>
      <c r="AB206" s="137">
        <v>961160101</v>
      </c>
      <c r="AC206" s="6">
        <f t="shared" si="22"/>
        <v>33</v>
      </c>
      <c r="AD206" s="23">
        <f t="shared" si="23"/>
        <v>156000</v>
      </c>
      <c r="AE206" s="23" t="s">
        <v>6</v>
      </c>
      <c r="AF206" s="17" t="str">
        <f t="shared" si="18"/>
        <v>NO APLICA</v>
      </c>
      <c r="AG206" s="6" t="s">
        <v>400</v>
      </c>
      <c r="AH206" s="39" t="s">
        <v>1429</v>
      </c>
      <c r="AI206" s="22" t="s">
        <v>983</v>
      </c>
      <c r="AJ206" s="174" t="s">
        <v>492</v>
      </c>
    </row>
    <row r="207" spans="1:36" ht="15.45" customHeight="1">
      <c r="A207" s="168">
        <v>56054</v>
      </c>
      <c r="B207" s="39" t="s">
        <v>269</v>
      </c>
      <c r="C207" s="5" t="s">
        <v>270</v>
      </c>
      <c r="D207" s="39" t="s">
        <v>507</v>
      </c>
      <c r="E207" s="6" t="s">
        <v>508</v>
      </c>
      <c r="F207" s="6" t="s">
        <v>509</v>
      </c>
      <c r="G207" s="6">
        <v>997062936</v>
      </c>
      <c r="H207" s="18">
        <v>45610</v>
      </c>
      <c r="I207" s="21">
        <v>0.4</v>
      </c>
      <c r="J207" s="6" t="s">
        <v>373</v>
      </c>
      <c r="K207" s="15">
        <f t="shared" si="20"/>
        <v>1</v>
      </c>
      <c r="L207" s="6" t="s">
        <v>398</v>
      </c>
      <c r="M207" s="6" t="s">
        <v>6</v>
      </c>
      <c r="N207" s="6" t="b">
        <f t="shared" si="21"/>
        <v>0</v>
      </c>
      <c r="O207" s="6" t="s">
        <v>1620</v>
      </c>
      <c r="P207" s="6">
        <v>24780561</v>
      </c>
      <c r="Q207" s="6" t="s">
        <v>6</v>
      </c>
      <c r="R207" s="6" t="s">
        <v>1621</v>
      </c>
      <c r="S207" s="16">
        <f t="shared" si="19"/>
        <v>25000</v>
      </c>
      <c r="T207" s="6" t="s">
        <v>400</v>
      </c>
      <c r="U207" s="6" t="s">
        <v>542</v>
      </c>
      <c r="V207" s="6" t="s">
        <v>1622</v>
      </c>
      <c r="W207" s="18"/>
      <c r="X207" s="78"/>
      <c r="Y207" s="8"/>
      <c r="Z207" s="8"/>
      <c r="AA207" s="8"/>
      <c r="AB207" s="8"/>
      <c r="AC207" s="6" t="str">
        <f t="shared" si="22"/>
        <v/>
      </c>
      <c r="AD207" s="23" t="str">
        <f t="shared" si="23"/>
        <v/>
      </c>
      <c r="AE207" s="23"/>
      <c r="AF207" s="17" t="str">
        <f t="shared" si="18"/>
        <v/>
      </c>
      <c r="AG207" s="6"/>
      <c r="AH207" s="39"/>
      <c r="AI207" s="22" t="s">
        <v>1359</v>
      </c>
      <c r="AJ207" s="174" t="s">
        <v>492</v>
      </c>
    </row>
    <row r="208" spans="1:36" ht="15.45" customHeight="1">
      <c r="A208" s="168">
        <v>56055</v>
      </c>
      <c r="B208" s="39" t="s">
        <v>269</v>
      </c>
      <c r="C208" s="5" t="s">
        <v>270</v>
      </c>
      <c r="D208" s="39" t="s">
        <v>1623</v>
      </c>
      <c r="E208" s="6" t="s">
        <v>1379</v>
      </c>
      <c r="F208" s="6" t="s">
        <v>1380</v>
      </c>
      <c r="G208" s="6">
        <v>945327090</v>
      </c>
      <c r="H208" s="18">
        <v>45610</v>
      </c>
      <c r="I208" s="21">
        <v>9.41</v>
      </c>
      <c r="J208" s="6" t="s">
        <v>373</v>
      </c>
      <c r="K208" s="15">
        <f t="shared" si="20"/>
        <v>1</v>
      </c>
      <c r="L208" s="6" t="s">
        <v>398</v>
      </c>
      <c r="M208" s="6" t="s">
        <v>6</v>
      </c>
      <c r="N208" s="6" t="b">
        <f t="shared" si="21"/>
        <v>0</v>
      </c>
      <c r="O208" s="6" t="s">
        <v>1624</v>
      </c>
      <c r="P208" s="6">
        <v>24780567</v>
      </c>
      <c r="Q208" s="6" t="s">
        <v>6</v>
      </c>
      <c r="R208" s="6" t="s">
        <v>1625</v>
      </c>
      <c r="S208" s="16">
        <f t="shared" si="19"/>
        <v>25000</v>
      </c>
      <c r="T208" s="6" t="s">
        <v>400</v>
      </c>
      <c r="U208" s="6" t="s">
        <v>542</v>
      </c>
      <c r="V208" s="6" t="s">
        <v>1626</v>
      </c>
      <c r="W208" s="18"/>
      <c r="X208" s="78"/>
      <c r="Y208" s="8"/>
      <c r="Z208" s="8"/>
      <c r="AA208" s="8"/>
      <c r="AB208" s="8"/>
      <c r="AC208" s="6" t="str">
        <f t="shared" si="22"/>
        <v/>
      </c>
      <c r="AD208" s="23" t="str">
        <f t="shared" si="23"/>
        <v/>
      </c>
      <c r="AE208" s="23"/>
      <c r="AF208" s="17" t="str">
        <f t="shared" si="18"/>
        <v/>
      </c>
      <c r="AG208" s="6"/>
      <c r="AH208" s="39"/>
      <c r="AI208" s="22" t="s">
        <v>1359</v>
      </c>
      <c r="AJ208" s="174" t="s">
        <v>492</v>
      </c>
    </row>
    <row r="209" spans="1:36" ht="15.45" customHeight="1">
      <c r="A209" s="168">
        <v>56058</v>
      </c>
      <c r="B209" s="39" t="s">
        <v>269</v>
      </c>
      <c r="C209" s="5" t="s">
        <v>270</v>
      </c>
      <c r="D209" s="39" t="s">
        <v>1360</v>
      </c>
      <c r="E209" s="6" t="s">
        <v>1361</v>
      </c>
      <c r="F209" s="6" t="s">
        <v>1362</v>
      </c>
      <c r="G209" s="6">
        <v>988287678</v>
      </c>
      <c r="H209" s="18">
        <v>45610</v>
      </c>
      <c r="I209" s="21">
        <v>0.45277777777777778</v>
      </c>
      <c r="J209" s="6" t="s">
        <v>373</v>
      </c>
      <c r="K209" s="15">
        <f t="shared" si="20"/>
        <v>1</v>
      </c>
      <c r="L209" s="6" t="s">
        <v>398</v>
      </c>
      <c r="M209" s="6" t="s">
        <v>6</v>
      </c>
      <c r="N209" s="6" t="b">
        <f t="shared" si="21"/>
        <v>0</v>
      </c>
      <c r="O209" s="6" t="s">
        <v>1627</v>
      </c>
      <c r="P209" s="6">
        <v>24780651</v>
      </c>
      <c r="Q209" s="6" t="s">
        <v>6</v>
      </c>
      <c r="R209" s="6" t="s">
        <v>1628</v>
      </c>
      <c r="S209" s="16">
        <f t="shared" si="19"/>
        <v>25000</v>
      </c>
      <c r="T209" s="6" t="s">
        <v>400</v>
      </c>
      <c r="U209" s="6" t="s">
        <v>542</v>
      </c>
      <c r="V209" s="6" t="s">
        <v>1629</v>
      </c>
      <c r="W209" s="18"/>
      <c r="X209" s="78"/>
      <c r="Y209" s="8"/>
      <c r="Z209" s="8"/>
      <c r="AA209" s="8"/>
      <c r="AB209" s="8"/>
      <c r="AC209" s="6" t="str">
        <f t="shared" si="22"/>
        <v/>
      </c>
      <c r="AD209" s="23" t="str">
        <f t="shared" si="23"/>
        <v/>
      </c>
      <c r="AE209" s="23"/>
      <c r="AF209" s="17" t="str">
        <f t="shared" si="18"/>
        <v/>
      </c>
      <c r="AG209" s="6"/>
      <c r="AH209" s="39"/>
      <c r="AI209" s="22" t="s">
        <v>1359</v>
      </c>
      <c r="AJ209" s="174" t="s">
        <v>492</v>
      </c>
    </row>
    <row r="210" spans="1:36" ht="15.45" customHeight="1">
      <c r="A210" s="168">
        <v>56059</v>
      </c>
      <c r="B210" s="39" t="s">
        <v>269</v>
      </c>
      <c r="C210" s="5" t="s">
        <v>270</v>
      </c>
      <c r="D210" s="39" t="s">
        <v>507</v>
      </c>
      <c r="E210" s="6" t="s">
        <v>508</v>
      </c>
      <c r="F210" s="6" t="s">
        <v>509</v>
      </c>
      <c r="G210" s="6">
        <v>997062936</v>
      </c>
      <c r="H210" s="18">
        <v>45610</v>
      </c>
      <c r="I210" s="21">
        <v>10.55</v>
      </c>
      <c r="J210" s="6" t="s">
        <v>373</v>
      </c>
      <c r="K210" s="15">
        <f t="shared" si="20"/>
        <v>1</v>
      </c>
      <c r="L210" s="6" t="s">
        <v>398</v>
      </c>
      <c r="M210" s="6" t="s">
        <v>6</v>
      </c>
      <c r="N210" s="6" t="b">
        <f t="shared" si="21"/>
        <v>0</v>
      </c>
      <c r="O210" s="6" t="s">
        <v>1630</v>
      </c>
      <c r="P210" s="6">
        <v>24780654</v>
      </c>
      <c r="Q210" s="6" t="s">
        <v>6</v>
      </c>
      <c r="R210" s="6" t="s">
        <v>1631</v>
      </c>
      <c r="S210" s="16">
        <f t="shared" si="19"/>
        <v>25000</v>
      </c>
      <c r="T210" s="6" t="s">
        <v>400</v>
      </c>
      <c r="U210" s="6" t="s">
        <v>542</v>
      </c>
      <c r="V210" s="6" t="s">
        <v>1632</v>
      </c>
      <c r="W210" s="18"/>
      <c r="X210" s="78"/>
      <c r="Y210" s="8"/>
      <c r="Z210" s="8"/>
      <c r="AA210" s="8"/>
      <c r="AB210" s="8"/>
      <c r="AC210" s="6" t="str">
        <f t="shared" si="22"/>
        <v/>
      </c>
      <c r="AD210" s="23" t="str">
        <f t="shared" si="23"/>
        <v/>
      </c>
      <c r="AE210" s="23"/>
      <c r="AF210" s="17" t="str">
        <f t="shared" si="18"/>
        <v/>
      </c>
      <c r="AG210" s="6"/>
      <c r="AH210" s="39"/>
      <c r="AI210" s="22" t="s">
        <v>1359</v>
      </c>
      <c r="AJ210" s="174" t="s">
        <v>492</v>
      </c>
    </row>
    <row r="211" spans="1:36" ht="15.45" customHeight="1">
      <c r="A211" s="168">
        <v>56060</v>
      </c>
      <c r="B211" s="39" t="s">
        <v>269</v>
      </c>
      <c r="C211" s="5" t="s">
        <v>270</v>
      </c>
      <c r="D211" s="39" t="s">
        <v>1378</v>
      </c>
      <c r="E211" s="6" t="s">
        <v>1379</v>
      </c>
      <c r="F211" s="6" t="s">
        <v>1380</v>
      </c>
      <c r="G211" s="6">
        <v>945327090</v>
      </c>
      <c r="H211" s="18">
        <v>45610</v>
      </c>
      <c r="I211" s="21">
        <v>0.45624999999999999</v>
      </c>
      <c r="J211" s="6" t="s">
        <v>373</v>
      </c>
      <c r="K211" s="15">
        <f t="shared" si="20"/>
        <v>1</v>
      </c>
      <c r="L211" s="6" t="s">
        <v>398</v>
      </c>
      <c r="M211" s="6" t="s">
        <v>6</v>
      </c>
      <c r="N211" s="6" t="b">
        <f t="shared" si="21"/>
        <v>0</v>
      </c>
      <c r="O211" s="6" t="s">
        <v>1633</v>
      </c>
      <c r="P211" s="6">
        <v>24780657</v>
      </c>
      <c r="Q211" s="6" t="s">
        <v>6</v>
      </c>
      <c r="R211" s="6" t="s">
        <v>1634</v>
      </c>
      <c r="S211" s="16">
        <f t="shared" si="19"/>
        <v>25000</v>
      </c>
      <c r="T211" s="6" t="s">
        <v>400</v>
      </c>
      <c r="U211" s="6" t="s">
        <v>542</v>
      </c>
      <c r="V211" s="6" t="s">
        <v>1635</v>
      </c>
      <c r="W211" s="18"/>
      <c r="X211" s="78"/>
      <c r="Y211" s="8"/>
      <c r="Z211" s="8"/>
      <c r="AA211" s="8"/>
      <c r="AB211" s="8"/>
      <c r="AC211" s="6" t="str">
        <f t="shared" si="22"/>
        <v/>
      </c>
      <c r="AD211" s="23" t="str">
        <f t="shared" si="23"/>
        <v/>
      </c>
      <c r="AE211" s="23"/>
      <c r="AF211" s="17" t="str">
        <f t="shared" si="18"/>
        <v/>
      </c>
      <c r="AG211" s="6"/>
      <c r="AH211" s="39"/>
      <c r="AI211" s="22" t="s">
        <v>1359</v>
      </c>
      <c r="AJ211" s="174" t="s">
        <v>492</v>
      </c>
    </row>
    <row r="212" spans="1:36" ht="15.45" customHeight="1">
      <c r="A212" s="168">
        <v>56061</v>
      </c>
      <c r="B212" s="39" t="s">
        <v>269</v>
      </c>
      <c r="C212" s="5" t="s">
        <v>270</v>
      </c>
      <c r="D212" s="39" t="s">
        <v>1352</v>
      </c>
      <c r="E212" s="6" t="s">
        <v>1353</v>
      </c>
      <c r="F212" s="6" t="s">
        <v>1354</v>
      </c>
      <c r="G212" s="6">
        <v>956749939</v>
      </c>
      <c r="H212" s="18">
        <v>45610</v>
      </c>
      <c r="I212" s="21">
        <v>0.45763888888888887</v>
      </c>
      <c r="J212" s="6" t="s">
        <v>373</v>
      </c>
      <c r="K212" s="15">
        <f t="shared" si="20"/>
        <v>1</v>
      </c>
      <c r="L212" s="6" t="s">
        <v>398</v>
      </c>
      <c r="M212" s="6" t="s">
        <v>6</v>
      </c>
      <c r="N212" s="6" t="b">
        <f t="shared" si="21"/>
        <v>0</v>
      </c>
      <c r="O212" s="6" t="s">
        <v>1636</v>
      </c>
      <c r="P212" s="6">
        <v>24780668</v>
      </c>
      <c r="Q212" s="6" t="s">
        <v>6</v>
      </c>
      <c r="R212" s="6" t="s">
        <v>1637</v>
      </c>
      <c r="S212" s="16">
        <f t="shared" si="19"/>
        <v>25000</v>
      </c>
      <c r="T212" s="6" t="s">
        <v>400</v>
      </c>
      <c r="U212" s="6" t="s">
        <v>542</v>
      </c>
      <c r="V212" s="6" t="s">
        <v>1638</v>
      </c>
      <c r="W212" s="18"/>
      <c r="X212" s="78"/>
      <c r="Y212" s="8"/>
      <c r="Z212" s="8"/>
      <c r="AA212" s="8"/>
      <c r="AB212" s="8"/>
      <c r="AC212" s="6" t="str">
        <f t="shared" si="22"/>
        <v/>
      </c>
      <c r="AD212" s="23" t="str">
        <f t="shared" si="23"/>
        <v/>
      </c>
      <c r="AE212" s="23"/>
      <c r="AF212" s="17" t="str">
        <f t="shared" si="18"/>
        <v/>
      </c>
      <c r="AG212" s="6"/>
      <c r="AH212" s="39"/>
      <c r="AI212" s="22" t="s">
        <v>1359</v>
      </c>
      <c r="AJ212" s="174" t="s">
        <v>492</v>
      </c>
    </row>
    <row r="213" spans="1:36" ht="15.45" customHeight="1">
      <c r="A213" s="168">
        <v>56063</v>
      </c>
      <c r="B213" s="8" t="s">
        <v>320</v>
      </c>
      <c r="C213" s="5" t="s">
        <v>321</v>
      </c>
      <c r="D213" s="39" t="s">
        <v>1149</v>
      </c>
      <c r="E213" s="6" t="s">
        <v>1150</v>
      </c>
      <c r="F213" s="6" t="s">
        <v>1151</v>
      </c>
      <c r="G213" s="6">
        <v>984444429</v>
      </c>
      <c r="H213" s="18">
        <v>45610</v>
      </c>
      <c r="I213" s="21">
        <v>0.47916666666666669</v>
      </c>
      <c r="J213" s="6" t="s">
        <v>373</v>
      </c>
      <c r="K213" s="15">
        <f t="shared" si="20"/>
        <v>1</v>
      </c>
      <c r="L213" s="6" t="s">
        <v>398</v>
      </c>
      <c r="M213" s="6" t="s">
        <v>6</v>
      </c>
      <c r="N213" s="6" t="b">
        <f t="shared" si="21"/>
        <v>0</v>
      </c>
      <c r="O213" s="6" t="s">
        <v>1639</v>
      </c>
      <c r="P213" s="6">
        <v>100791445</v>
      </c>
      <c r="Q213" s="6" t="s">
        <v>6</v>
      </c>
      <c r="R213" s="6" t="s">
        <v>1640</v>
      </c>
      <c r="S213" s="16">
        <f t="shared" si="19"/>
        <v>25000</v>
      </c>
      <c r="T213" s="6" t="s">
        <v>400</v>
      </c>
      <c r="U213" s="6" t="s">
        <v>542</v>
      </c>
      <c r="V213" s="6" t="s">
        <v>1641</v>
      </c>
      <c r="W213" s="18"/>
      <c r="X213" s="78"/>
      <c r="Y213" s="8"/>
      <c r="Z213" s="52"/>
      <c r="AA213" s="8"/>
      <c r="AB213" s="8"/>
      <c r="AC213" s="6" t="str">
        <f t="shared" si="22"/>
        <v/>
      </c>
      <c r="AD213" s="23" t="str">
        <f t="shared" si="23"/>
        <v/>
      </c>
      <c r="AE213" s="23"/>
      <c r="AF213" s="17" t="str">
        <f t="shared" si="18"/>
        <v/>
      </c>
      <c r="AG213" s="6"/>
      <c r="AH213" s="39"/>
      <c r="AI213" s="22" t="s">
        <v>558</v>
      </c>
      <c r="AJ213" s="174" t="s">
        <v>492</v>
      </c>
    </row>
    <row r="214" spans="1:36" ht="15.45" customHeight="1">
      <c r="A214" s="168">
        <v>56070</v>
      </c>
      <c r="B214" s="39" t="s">
        <v>269</v>
      </c>
      <c r="C214" s="5" t="s">
        <v>270</v>
      </c>
      <c r="D214" s="39" t="s">
        <v>507</v>
      </c>
      <c r="E214" s="6" t="s">
        <v>508</v>
      </c>
      <c r="F214" s="6" t="s">
        <v>509</v>
      </c>
      <c r="G214" s="6">
        <v>997062936</v>
      </c>
      <c r="H214" s="18">
        <v>45610</v>
      </c>
      <c r="I214" s="21">
        <v>0.50069444444444444</v>
      </c>
      <c r="J214" s="6" t="s">
        <v>373</v>
      </c>
      <c r="K214" s="15">
        <f t="shared" si="20"/>
        <v>1</v>
      </c>
      <c r="L214" s="6" t="s">
        <v>398</v>
      </c>
      <c r="M214" s="6" t="s">
        <v>6</v>
      </c>
      <c r="N214" s="6" t="b">
        <f t="shared" si="21"/>
        <v>0</v>
      </c>
      <c r="O214" s="6" t="s">
        <v>1642</v>
      </c>
      <c r="P214" s="6">
        <v>24780748</v>
      </c>
      <c r="Q214" s="6" t="s">
        <v>6</v>
      </c>
      <c r="R214" s="6" t="s">
        <v>1643</v>
      </c>
      <c r="S214" s="16">
        <f t="shared" si="19"/>
        <v>25000</v>
      </c>
      <c r="T214" s="6" t="s">
        <v>400</v>
      </c>
      <c r="U214" s="6" t="s">
        <v>803</v>
      </c>
      <c r="V214" s="6" t="s">
        <v>1644</v>
      </c>
      <c r="W214" s="18">
        <v>45635</v>
      </c>
      <c r="X214" s="78">
        <v>0.57013888888888886</v>
      </c>
      <c r="Y214" s="8" t="s">
        <v>1581</v>
      </c>
      <c r="Z214" s="8" t="s">
        <v>1582</v>
      </c>
      <c r="AA214" s="8" t="s">
        <v>1645</v>
      </c>
      <c r="AB214" s="8">
        <v>966372408</v>
      </c>
      <c r="AC214" s="15">
        <f t="shared" si="22"/>
        <v>26</v>
      </c>
      <c r="AD214" s="23">
        <f t="shared" si="23"/>
        <v>121000</v>
      </c>
      <c r="AE214" s="16" t="s">
        <v>6</v>
      </c>
      <c r="AF214" s="17" t="str">
        <f t="shared" si="18"/>
        <v>NO APLICA</v>
      </c>
      <c r="AG214" s="6" t="s">
        <v>400</v>
      </c>
      <c r="AH214" s="39"/>
      <c r="AI214" s="22" t="s">
        <v>1359</v>
      </c>
      <c r="AJ214" s="174" t="s">
        <v>492</v>
      </c>
    </row>
    <row r="215" spans="1:36" ht="15.45" customHeight="1">
      <c r="A215" s="168">
        <v>56071</v>
      </c>
      <c r="B215" s="39" t="s">
        <v>269</v>
      </c>
      <c r="C215" s="5" t="s">
        <v>270</v>
      </c>
      <c r="D215" s="39" t="s">
        <v>1360</v>
      </c>
      <c r="E215" s="6" t="s">
        <v>1361</v>
      </c>
      <c r="F215" s="6" t="s">
        <v>1362</v>
      </c>
      <c r="G215" s="6">
        <v>988287678</v>
      </c>
      <c r="H215" s="18">
        <v>45610</v>
      </c>
      <c r="I215" s="21">
        <v>12.06</v>
      </c>
      <c r="J215" s="6" t="s">
        <v>373</v>
      </c>
      <c r="K215" s="15">
        <f t="shared" si="20"/>
        <v>1</v>
      </c>
      <c r="L215" s="6" t="s">
        <v>398</v>
      </c>
      <c r="M215" s="6" t="s">
        <v>6</v>
      </c>
      <c r="N215" s="6" t="b">
        <f t="shared" si="21"/>
        <v>0</v>
      </c>
      <c r="O215" s="6" t="s">
        <v>1646</v>
      </c>
      <c r="P215" s="6">
        <v>24780752</v>
      </c>
      <c r="Q215" s="6" t="s">
        <v>6</v>
      </c>
      <c r="R215" s="6" t="s">
        <v>1647</v>
      </c>
      <c r="S215" s="16">
        <f t="shared" si="19"/>
        <v>25000</v>
      </c>
      <c r="T215" s="6" t="s">
        <v>400</v>
      </c>
      <c r="U215" s="6" t="s">
        <v>803</v>
      </c>
      <c r="V215" s="6" t="s">
        <v>1648</v>
      </c>
      <c r="W215" s="18">
        <v>45635</v>
      </c>
      <c r="X215" s="78">
        <v>0.57708333333333328</v>
      </c>
      <c r="Y215" s="8" t="s">
        <v>199</v>
      </c>
      <c r="Z215" s="8" t="s">
        <v>1649</v>
      </c>
      <c r="AA215" s="8" t="s">
        <v>1650</v>
      </c>
      <c r="AB215" s="8">
        <v>946496260</v>
      </c>
      <c r="AC215" s="15">
        <f t="shared" si="22"/>
        <v>26</v>
      </c>
      <c r="AD215" s="23">
        <f t="shared" si="23"/>
        <v>121000</v>
      </c>
      <c r="AE215" s="16" t="s">
        <v>6</v>
      </c>
      <c r="AF215" s="17" t="str">
        <f t="shared" si="18"/>
        <v>NO APLICA</v>
      </c>
      <c r="AG215" s="6" t="s">
        <v>400</v>
      </c>
      <c r="AH215" s="39"/>
      <c r="AI215" s="22" t="s">
        <v>1359</v>
      </c>
      <c r="AJ215" s="174" t="s">
        <v>492</v>
      </c>
    </row>
    <row r="216" spans="1:36" ht="15.45" customHeight="1">
      <c r="A216" s="168">
        <v>56073</v>
      </c>
      <c r="B216" s="39" t="s">
        <v>269</v>
      </c>
      <c r="C216" s="5" t="s">
        <v>270</v>
      </c>
      <c r="D216" s="39" t="s">
        <v>1623</v>
      </c>
      <c r="E216" s="6" t="s">
        <v>1379</v>
      </c>
      <c r="F216" s="6" t="s">
        <v>1380</v>
      </c>
      <c r="G216" s="6">
        <v>945327090</v>
      </c>
      <c r="H216" s="18">
        <v>45610</v>
      </c>
      <c r="I216" s="21">
        <v>0.50763888888888886</v>
      </c>
      <c r="J216" s="6" t="s">
        <v>373</v>
      </c>
      <c r="K216" s="15">
        <f t="shared" si="20"/>
        <v>1</v>
      </c>
      <c r="L216" s="6" t="s">
        <v>398</v>
      </c>
      <c r="M216" s="6" t="s">
        <v>6</v>
      </c>
      <c r="N216" s="6" t="b">
        <f t="shared" si="21"/>
        <v>0</v>
      </c>
      <c r="O216" s="6" t="s">
        <v>1651</v>
      </c>
      <c r="P216" s="6">
        <v>24780759</v>
      </c>
      <c r="Q216" s="6" t="s">
        <v>6</v>
      </c>
      <c r="R216" s="6" t="s">
        <v>1652</v>
      </c>
      <c r="S216" s="16">
        <f t="shared" si="19"/>
        <v>25000</v>
      </c>
      <c r="T216" s="6" t="s">
        <v>400</v>
      </c>
      <c r="U216" s="6" t="s">
        <v>803</v>
      </c>
      <c r="V216" s="6" t="s">
        <v>1653</v>
      </c>
      <c r="W216" s="18">
        <v>45635</v>
      </c>
      <c r="X216" s="78">
        <v>0.5493055555555556</v>
      </c>
      <c r="Y216" s="8" t="s">
        <v>199</v>
      </c>
      <c r="Z216" s="8" t="s">
        <v>1649</v>
      </c>
      <c r="AA216" s="8" t="s">
        <v>1650</v>
      </c>
      <c r="AB216" s="8">
        <v>946496260</v>
      </c>
      <c r="AC216" s="15">
        <f t="shared" si="22"/>
        <v>26</v>
      </c>
      <c r="AD216" s="23">
        <f t="shared" si="23"/>
        <v>121000</v>
      </c>
      <c r="AE216" s="16" t="s">
        <v>6</v>
      </c>
      <c r="AF216" s="17" t="str">
        <f t="shared" si="18"/>
        <v>NO APLICA</v>
      </c>
      <c r="AG216" s="6" t="s">
        <v>400</v>
      </c>
      <c r="AH216" s="39"/>
      <c r="AI216" s="22" t="s">
        <v>1359</v>
      </c>
      <c r="AJ216" s="174" t="s">
        <v>492</v>
      </c>
    </row>
    <row r="217" spans="1:36" ht="15.45" customHeight="1">
      <c r="A217" s="168">
        <v>56074</v>
      </c>
      <c r="B217" s="39" t="s">
        <v>269</v>
      </c>
      <c r="C217" s="5" t="s">
        <v>270</v>
      </c>
      <c r="D217" s="39" t="s">
        <v>1352</v>
      </c>
      <c r="E217" s="6" t="s">
        <v>1353</v>
      </c>
      <c r="F217" s="6" t="s">
        <v>1354</v>
      </c>
      <c r="G217" s="6">
        <v>956749939</v>
      </c>
      <c r="H217" s="18">
        <v>45610</v>
      </c>
      <c r="I217" s="21">
        <v>0.50972222222222219</v>
      </c>
      <c r="J217" s="6" t="s">
        <v>373</v>
      </c>
      <c r="K217" s="15">
        <f t="shared" si="20"/>
        <v>1</v>
      </c>
      <c r="L217" s="6" t="s">
        <v>398</v>
      </c>
      <c r="M217" s="6" t="s">
        <v>6</v>
      </c>
      <c r="N217" s="6" t="b">
        <f t="shared" si="21"/>
        <v>0</v>
      </c>
      <c r="O217" s="6" t="s">
        <v>1654</v>
      </c>
      <c r="P217" s="6">
        <v>24780766</v>
      </c>
      <c r="Q217" s="6" t="s">
        <v>6</v>
      </c>
      <c r="R217" s="6" t="s">
        <v>1655</v>
      </c>
      <c r="S217" s="16">
        <f t="shared" si="19"/>
        <v>25000</v>
      </c>
      <c r="T217" s="6" t="s">
        <v>400</v>
      </c>
      <c r="U217" s="6" t="s">
        <v>803</v>
      </c>
      <c r="V217" s="6" t="s">
        <v>1656</v>
      </c>
      <c r="W217" s="18">
        <v>45634</v>
      </c>
      <c r="X217" s="78">
        <v>0.70138888888888884</v>
      </c>
      <c r="Y217" s="8" t="s">
        <v>1657</v>
      </c>
      <c r="Z217" s="8" t="s">
        <v>1582</v>
      </c>
      <c r="AA217" s="8" t="s">
        <v>1645</v>
      </c>
      <c r="AB217" s="8">
        <v>966372408</v>
      </c>
      <c r="AC217" s="15">
        <f t="shared" si="22"/>
        <v>25</v>
      </c>
      <c r="AD217" s="23">
        <f t="shared" si="23"/>
        <v>116000</v>
      </c>
      <c r="AE217" s="16" t="s">
        <v>6</v>
      </c>
      <c r="AF217" s="17" t="str">
        <f t="shared" si="18"/>
        <v>NO APLICA</v>
      </c>
      <c r="AG217" s="6" t="s">
        <v>400</v>
      </c>
      <c r="AH217" s="39"/>
      <c r="AI217" s="22" t="s">
        <v>1359</v>
      </c>
      <c r="AJ217" s="174" t="s">
        <v>492</v>
      </c>
    </row>
    <row r="218" spans="1:36" ht="15.45" customHeight="1">
      <c r="A218" s="168">
        <v>56075</v>
      </c>
      <c r="B218" s="39" t="s">
        <v>245</v>
      </c>
      <c r="C218" s="5" t="s">
        <v>246</v>
      </c>
      <c r="D218" s="39" t="s">
        <v>1658</v>
      </c>
      <c r="E218" s="6" t="s">
        <v>1659</v>
      </c>
      <c r="F218" s="6" t="s">
        <v>986</v>
      </c>
      <c r="G218" s="6">
        <v>993315189</v>
      </c>
      <c r="H218" s="18">
        <v>45610</v>
      </c>
      <c r="I218" s="21">
        <v>0.54097222222222219</v>
      </c>
      <c r="J218" s="6" t="s">
        <v>373</v>
      </c>
      <c r="K218" s="15">
        <f t="shared" si="20"/>
        <v>1</v>
      </c>
      <c r="L218" s="6" t="s">
        <v>398</v>
      </c>
      <c r="M218" s="6" t="s">
        <v>6</v>
      </c>
      <c r="N218" s="6" t="b">
        <f t="shared" si="21"/>
        <v>0</v>
      </c>
      <c r="O218" s="6" t="s">
        <v>1660</v>
      </c>
      <c r="P218" s="6">
        <v>24780833</v>
      </c>
      <c r="Q218" s="6" t="s">
        <v>6</v>
      </c>
      <c r="R218" s="6" t="s">
        <v>1661</v>
      </c>
      <c r="S218" s="16">
        <f t="shared" si="19"/>
        <v>25000</v>
      </c>
      <c r="T218" s="6" t="s">
        <v>400</v>
      </c>
      <c r="U218" s="6" t="s">
        <v>1271</v>
      </c>
      <c r="V218" s="6" t="s">
        <v>1662</v>
      </c>
      <c r="W218" s="18">
        <v>45637</v>
      </c>
      <c r="X218" s="78">
        <v>0.53402777777777777</v>
      </c>
      <c r="Y218" s="8" t="s">
        <v>1663</v>
      </c>
      <c r="Z218" s="64" t="s">
        <v>1664</v>
      </c>
      <c r="AA218" s="8" t="s">
        <v>1173</v>
      </c>
      <c r="AB218" s="8">
        <v>942723548</v>
      </c>
      <c r="AC218" s="15">
        <f t="shared" si="22"/>
        <v>28</v>
      </c>
      <c r="AD218" s="23">
        <f t="shared" si="23"/>
        <v>131000</v>
      </c>
      <c r="AE218" s="16" t="s">
        <v>6</v>
      </c>
      <c r="AF218" s="17" t="str">
        <f t="shared" si="18"/>
        <v>NO APLICA</v>
      </c>
      <c r="AG218" s="6" t="s">
        <v>400</v>
      </c>
      <c r="AH218" s="39"/>
      <c r="AI218" s="22" t="s">
        <v>983</v>
      </c>
      <c r="AJ218" s="174" t="s">
        <v>492</v>
      </c>
    </row>
    <row r="219" spans="1:36" ht="15.45" customHeight="1">
      <c r="A219" s="168">
        <v>56076</v>
      </c>
      <c r="B219" s="8" t="s">
        <v>320</v>
      </c>
      <c r="C219" s="5" t="s">
        <v>321</v>
      </c>
      <c r="D219" s="39" t="s">
        <v>1502</v>
      </c>
      <c r="E219" s="6" t="s">
        <v>1503</v>
      </c>
      <c r="F219" s="6" t="s">
        <v>1504</v>
      </c>
      <c r="G219" s="6">
        <v>974309634</v>
      </c>
      <c r="H219" s="18">
        <v>45610</v>
      </c>
      <c r="I219" s="21">
        <v>0.56111111111111112</v>
      </c>
      <c r="J219" s="6" t="s">
        <v>373</v>
      </c>
      <c r="K219" s="15">
        <f t="shared" si="20"/>
        <v>1</v>
      </c>
      <c r="L219" s="6" t="s">
        <v>398</v>
      </c>
      <c r="M219" s="6" t="s">
        <v>6</v>
      </c>
      <c r="N219" s="6" t="b">
        <f t="shared" si="21"/>
        <v>0</v>
      </c>
      <c r="O219" s="6" t="s">
        <v>1665</v>
      </c>
      <c r="P219" s="6">
        <v>100791601</v>
      </c>
      <c r="Q219" s="6" t="s">
        <v>6</v>
      </c>
      <c r="R219" s="6" t="s">
        <v>1666</v>
      </c>
      <c r="S219" s="16">
        <f t="shared" si="19"/>
        <v>25000</v>
      </c>
      <c r="T219" s="6" t="s">
        <v>400</v>
      </c>
      <c r="U219" s="6" t="s">
        <v>542</v>
      </c>
      <c r="V219" s="6" t="s">
        <v>1667</v>
      </c>
      <c r="W219" s="18"/>
      <c r="X219" s="78"/>
      <c r="Y219" s="8"/>
      <c r="Z219" s="52"/>
      <c r="AA219" s="8"/>
      <c r="AB219" s="8"/>
      <c r="AC219" s="6" t="str">
        <f t="shared" si="22"/>
        <v/>
      </c>
      <c r="AD219" s="23" t="str">
        <f t="shared" si="23"/>
        <v/>
      </c>
      <c r="AE219" s="23"/>
      <c r="AF219" s="17" t="str">
        <f t="shared" si="18"/>
        <v/>
      </c>
      <c r="AG219" s="6"/>
      <c r="AH219" s="39"/>
      <c r="AI219" s="22" t="s">
        <v>558</v>
      </c>
      <c r="AJ219" s="174" t="s">
        <v>492</v>
      </c>
    </row>
    <row r="220" spans="1:36" ht="15.45" customHeight="1">
      <c r="A220" s="168">
        <v>56077</v>
      </c>
      <c r="B220" s="8" t="s">
        <v>320</v>
      </c>
      <c r="C220" s="5" t="s">
        <v>321</v>
      </c>
      <c r="D220" s="39" t="s">
        <v>1482</v>
      </c>
      <c r="E220" s="6" t="s">
        <v>1483</v>
      </c>
      <c r="F220" s="6" t="s">
        <v>1484</v>
      </c>
      <c r="G220" s="6">
        <v>974070931</v>
      </c>
      <c r="H220" s="18">
        <v>45610</v>
      </c>
      <c r="I220" s="21">
        <v>0.54791666666666672</v>
      </c>
      <c r="J220" s="6" t="s">
        <v>373</v>
      </c>
      <c r="K220" s="15">
        <f t="shared" si="20"/>
        <v>1</v>
      </c>
      <c r="L220" s="6" t="s">
        <v>398</v>
      </c>
      <c r="M220" s="6" t="s">
        <v>6</v>
      </c>
      <c r="N220" s="6" t="b">
        <f t="shared" si="21"/>
        <v>0</v>
      </c>
      <c r="O220" s="6" t="s">
        <v>1668</v>
      </c>
      <c r="P220" s="6">
        <v>100791605</v>
      </c>
      <c r="Q220" s="6" t="s">
        <v>6</v>
      </c>
      <c r="R220" s="6" t="s">
        <v>1669</v>
      </c>
      <c r="S220" s="16">
        <f t="shared" si="19"/>
        <v>25000</v>
      </c>
      <c r="T220" s="6" t="s">
        <v>400</v>
      </c>
      <c r="U220" s="6" t="s">
        <v>542</v>
      </c>
      <c r="V220" s="6" t="s">
        <v>1670</v>
      </c>
      <c r="W220" s="18"/>
      <c r="X220" s="78"/>
      <c r="Y220" s="8"/>
      <c r="Z220" s="52"/>
      <c r="AA220" s="8"/>
      <c r="AB220" s="8"/>
      <c r="AC220" s="6" t="str">
        <f t="shared" si="22"/>
        <v/>
      </c>
      <c r="AD220" s="23" t="str">
        <f t="shared" si="23"/>
        <v/>
      </c>
      <c r="AE220" s="23"/>
      <c r="AF220" s="17" t="str">
        <f t="shared" si="18"/>
        <v/>
      </c>
      <c r="AG220" s="6"/>
      <c r="AH220" s="39"/>
      <c r="AI220" s="22" t="s">
        <v>558</v>
      </c>
      <c r="AJ220" s="174" t="s">
        <v>492</v>
      </c>
    </row>
    <row r="221" spans="1:36" ht="15.45" customHeight="1">
      <c r="A221" s="168">
        <v>56078</v>
      </c>
      <c r="B221" s="39" t="s">
        <v>1396</v>
      </c>
      <c r="C221" s="5" t="s">
        <v>246</v>
      </c>
      <c r="D221" s="46" t="s">
        <v>1671</v>
      </c>
      <c r="E221" s="27" t="s">
        <v>1672</v>
      </c>
      <c r="F221" s="29" t="s">
        <v>1673</v>
      </c>
      <c r="G221" s="27">
        <v>953511839</v>
      </c>
      <c r="H221" s="18">
        <v>45610</v>
      </c>
      <c r="I221" s="21">
        <v>0.55347222222222225</v>
      </c>
      <c r="J221" s="6" t="s">
        <v>373</v>
      </c>
      <c r="K221" s="15">
        <f t="shared" si="20"/>
        <v>1</v>
      </c>
      <c r="L221" s="6" t="s">
        <v>398</v>
      </c>
      <c r="M221" s="6" t="s">
        <v>6</v>
      </c>
      <c r="N221" s="6" t="b">
        <f t="shared" si="21"/>
        <v>0</v>
      </c>
      <c r="O221" s="6" t="s">
        <v>1674</v>
      </c>
      <c r="P221" s="6">
        <v>100791645</v>
      </c>
      <c r="Q221" s="6" t="s">
        <v>6</v>
      </c>
      <c r="R221" s="6" t="s">
        <v>1675</v>
      </c>
      <c r="S221" s="16">
        <f t="shared" si="19"/>
        <v>25000</v>
      </c>
      <c r="T221" s="6" t="s">
        <v>400</v>
      </c>
      <c r="U221" s="6" t="s">
        <v>542</v>
      </c>
      <c r="V221" s="6" t="s">
        <v>1676</v>
      </c>
      <c r="W221" s="18"/>
      <c r="X221" s="78"/>
      <c r="Y221" s="8"/>
      <c r="Z221" s="8"/>
      <c r="AA221" s="8"/>
      <c r="AB221" s="8"/>
      <c r="AC221" s="6" t="str">
        <f t="shared" si="22"/>
        <v/>
      </c>
      <c r="AD221" s="23" t="str">
        <f t="shared" si="23"/>
        <v/>
      </c>
      <c r="AE221" s="23"/>
      <c r="AF221" s="17" t="str">
        <f t="shared" si="18"/>
        <v/>
      </c>
      <c r="AG221" s="6"/>
      <c r="AH221" s="39"/>
      <c r="AI221" s="22" t="s">
        <v>983</v>
      </c>
      <c r="AJ221" s="174" t="s">
        <v>492</v>
      </c>
    </row>
    <row r="222" spans="1:36" ht="15.45" customHeight="1">
      <c r="A222" s="168">
        <v>56079</v>
      </c>
      <c r="B222" s="39" t="s">
        <v>1396</v>
      </c>
      <c r="C222" s="5" t="s">
        <v>246</v>
      </c>
      <c r="D222" s="39" t="s">
        <v>1677</v>
      </c>
      <c r="E222" s="6" t="s">
        <v>1678</v>
      </c>
      <c r="F222" s="6" t="s">
        <v>1679</v>
      </c>
      <c r="G222" s="6">
        <v>979940016</v>
      </c>
      <c r="H222" s="18">
        <v>45610</v>
      </c>
      <c r="I222" s="21">
        <v>0.55555555555555558</v>
      </c>
      <c r="J222" s="6" t="s">
        <v>373</v>
      </c>
      <c r="K222" s="15">
        <f t="shared" si="20"/>
        <v>1</v>
      </c>
      <c r="L222" s="6" t="s">
        <v>398</v>
      </c>
      <c r="M222" s="6" t="s">
        <v>6</v>
      </c>
      <c r="N222" s="6" t="b">
        <f t="shared" si="21"/>
        <v>0</v>
      </c>
      <c r="O222" s="6" t="s">
        <v>1680</v>
      </c>
      <c r="P222" s="6">
        <v>100791644</v>
      </c>
      <c r="Q222" s="6" t="s">
        <v>6</v>
      </c>
      <c r="R222" s="6" t="s">
        <v>1681</v>
      </c>
      <c r="S222" s="16">
        <f t="shared" si="19"/>
        <v>25000</v>
      </c>
      <c r="T222" s="6" t="s">
        <v>400</v>
      </c>
      <c r="U222" s="6" t="s">
        <v>542</v>
      </c>
      <c r="V222" s="6" t="s">
        <v>1682</v>
      </c>
      <c r="W222" s="18"/>
      <c r="X222" s="78"/>
      <c r="Y222" s="8"/>
      <c r="Z222" s="8"/>
      <c r="AA222" s="8"/>
      <c r="AB222" s="8"/>
      <c r="AC222" s="6" t="str">
        <f t="shared" si="22"/>
        <v/>
      </c>
      <c r="AD222" s="23" t="str">
        <f t="shared" si="23"/>
        <v/>
      </c>
      <c r="AE222" s="23"/>
      <c r="AF222" s="17" t="str">
        <f t="shared" si="18"/>
        <v/>
      </c>
      <c r="AG222" s="6"/>
      <c r="AH222" s="39"/>
      <c r="AI222" s="22" t="s">
        <v>983</v>
      </c>
      <c r="AJ222" s="174" t="s">
        <v>492</v>
      </c>
    </row>
    <row r="223" spans="1:36" ht="15.45" customHeight="1">
      <c r="A223" s="168">
        <v>56080</v>
      </c>
      <c r="B223" s="39" t="s">
        <v>245</v>
      </c>
      <c r="C223" s="5" t="s">
        <v>246</v>
      </c>
      <c r="D223" s="39" t="s">
        <v>990</v>
      </c>
      <c r="E223" s="6" t="s">
        <v>991</v>
      </c>
      <c r="F223" s="6" t="s">
        <v>992</v>
      </c>
      <c r="G223" s="6">
        <v>994345393</v>
      </c>
      <c r="H223" s="18">
        <v>45610</v>
      </c>
      <c r="I223" s="21">
        <v>0.55902777777777779</v>
      </c>
      <c r="J223" s="6" t="s">
        <v>373</v>
      </c>
      <c r="K223" s="15">
        <f t="shared" si="20"/>
        <v>1</v>
      </c>
      <c r="L223" s="6" t="s">
        <v>398</v>
      </c>
      <c r="M223" s="6" t="s">
        <v>6</v>
      </c>
      <c r="N223" s="6" t="b">
        <f t="shared" si="21"/>
        <v>0</v>
      </c>
      <c r="O223" s="6" t="s">
        <v>1683</v>
      </c>
      <c r="P223" s="6">
        <v>24780877</v>
      </c>
      <c r="Q223" s="6" t="s">
        <v>6</v>
      </c>
      <c r="R223" s="6" t="s">
        <v>1684</v>
      </c>
      <c r="S223" s="16">
        <f t="shared" si="19"/>
        <v>25000</v>
      </c>
      <c r="T223" s="6" t="s">
        <v>400</v>
      </c>
      <c r="U223" s="6" t="s">
        <v>1271</v>
      </c>
      <c r="V223" s="6" t="s">
        <v>1685</v>
      </c>
      <c r="W223" s="18">
        <v>45637</v>
      </c>
      <c r="X223" s="78">
        <v>0.53263888888888888</v>
      </c>
      <c r="Y223" s="65" t="s">
        <v>1686</v>
      </c>
      <c r="Z223" s="6" t="s">
        <v>1687</v>
      </c>
      <c r="AA223" s="65" t="s">
        <v>1688</v>
      </c>
      <c r="AB223" s="6">
        <v>982742829</v>
      </c>
      <c r="AC223" s="15">
        <f t="shared" si="22"/>
        <v>28</v>
      </c>
      <c r="AD223" s="23">
        <f t="shared" si="23"/>
        <v>131000</v>
      </c>
      <c r="AE223" s="16" t="s">
        <v>6</v>
      </c>
      <c r="AF223" s="17" t="str">
        <f t="shared" ref="AF223:AF286" si="24">IFERROR(IF(AD223="","",IF(AE223="NO","NO APLICA",IF(AE223="SI",AD223*1.19,""))), "")</f>
        <v>NO APLICA</v>
      </c>
      <c r="AG223" s="6" t="s">
        <v>400</v>
      </c>
      <c r="AH223" s="39"/>
      <c r="AI223" s="22" t="s">
        <v>983</v>
      </c>
      <c r="AJ223" s="174" t="s">
        <v>492</v>
      </c>
    </row>
    <row r="224" spans="1:36" ht="15.45" customHeight="1">
      <c r="A224" s="168">
        <v>56084</v>
      </c>
      <c r="B224" s="39" t="s">
        <v>1396</v>
      </c>
      <c r="C224" s="5" t="s">
        <v>246</v>
      </c>
      <c r="D224" s="39" t="s">
        <v>1689</v>
      </c>
      <c r="E224" s="6" t="s">
        <v>1690</v>
      </c>
      <c r="F224" s="6" t="s">
        <v>1691</v>
      </c>
      <c r="G224" s="6">
        <v>993480204</v>
      </c>
      <c r="H224" s="18">
        <v>45610</v>
      </c>
      <c r="I224" s="21">
        <v>0.64166666666666672</v>
      </c>
      <c r="J224" s="6" t="s">
        <v>373</v>
      </c>
      <c r="K224" s="15">
        <f t="shared" si="20"/>
        <v>1</v>
      </c>
      <c r="L224" s="6" t="s">
        <v>398</v>
      </c>
      <c r="M224" s="6" t="s">
        <v>6</v>
      </c>
      <c r="N224" s="6" t="b">
        <f t="shared" si="21"/>
        <v>0</v>
      </c>
      <c r="O224" s="6" t="s">
        <v>1692</v>
      </c>
      <c r="P224" s="6">
        <v>100791816</v>
      </c>
      <c r="Q224" s="6" t="s">
        <v>6</v>
      </c>
      <c r="R224" s="6" t="s">
        <v>1693</v>
      </c>
      <c r="S224" s="16">
        <f t="shared" si="19"/>
        <v>25000</v>
      </c>
      <c r="T224" s="6" t="s">
        <v>400</v>
      </c>
      <c r="U224" s="6" t="s">
        <v>542</v>
      </c>
      <c r="V224" s="6" t="s">
        <v>1694</v>
      </c>
      <c r="W224" s="18"/>
      <c r="X224" s="78"/>
      <c r="Y224" s="8"/>
      <c r="Z224" s="8"/>
      <c r="AA224" s="8"/>
      <c r="AB224" s="8"/>
      <c r="AC224" s="6" t="str">
        <f t="shared" si="22"/>
        <v/>
      </c>
      <c r="AD224" s="23" t="str">
        <f t="shared" si="23"/>
        <v/>
      </c>
      <c r="AE224" s="23"/>
      <c r="AF224" s="17" t="str">
        <f t="shared" si="24"/>
        <v/>
      </c>
      <c r="AG224" s="6"/>
      <c r="AH224" s="39"/>
      <c r="AI224" s="22" t="s">
        <v>983</v>
      </c>
      <c r="AJ224" s="174" t="s">
        <v>492</v>
      </c>
    </row>
    <row r="225" spans="1:36" ht="15.45" customHeight="1">
      <c r="A225" s="168">
        <v>56085</v>
      </c>
      <c r="B225" s="39" t="s">
        <v>1396</v>
      </c>
      <c r="C225" s="5" t="s">
        <v>246</v>
      </c>
      <c r="D225" s="39" t="s">
        <v>1695</v>
      </c>
      <c r="E225" s="6" t="s">
        <v>1696</v>
      </c>
      <c r="F225" s="6" t="s">
        <v>1697</v>
      </c>
      <c r="G225" s="6">
        <v>993447245</v>
      </c>
      <c r="H225" s="18">
        <v>45610</v>
      </c>
      <c r="I225" s="21">
        <v>0.6479166666666667</v>
      </c>
      <c r="J225" s="6" t="s">
        <v>373</v>
      </c>
      <c r="K225" s="15">
        <f t="shared" si="20"/>
        <v>1</v>
      </c>
      <c r="L225" s="6" t="s">
        <v>398</v>
      </c>
      <c r="M225" s="6" t="s">
        <v>6</v>
      </c>
      <c r="N225" s="6" t="b">
        <f t="shared" si="21"/>
        <v>0</v>
      </c>
      <c r="O225" s="6" t="s">
        <v>1698</v>
      </c>
      <c r="P225" s="6">
        <v>100791826</v>
      </c>
      <c r="Q225" s="6" t="s">
        <v>6</v>
      </c>
      <c r="R225" s="6" t="s">
        <v>1699</v>
      </c>
      <c r="S225" s="16">
        <f t="shared" si="19"/>
        <v>25000</v>
      </c>
      <c r="T225" s="6" t="s">
        <v>400</v>
      </c>
      <c r="U225" s="6" t="s">
        <v>542</v>
      </c>
      <c r="V225" s="6" t="s">
        <v>1700</v>
      </c>
      <c r="W225" s="18"/>
      <c r="X225" s="78"/>
      <c r="Y225" s="8"/>
      <c r="Z225" s="8"/>
      <c r="AA225" s="8"/>
      <c r="AB225" s="8"/>
      <c r="AC225" s="6" t="str">
        <f t="shared" si="22"/>
        <v/>
      </c>
      <c r="AD225" s="23" t="str">
        <f t="shared" si="23"/>
        <v/>
      </c>
      <c r="AE225" s="23"/>
      <c r="AF225" s="17" t="str">
        <f t="shared" si="24"/>
        <v/>
      </c>
      <c r="AG225" s="6"/>
      <c r="AH225" s="39"/>
      <c r="AI225" s="22" t="s">
        <v>983</v>
      </c>
      <c r="AJ225" s="174" t="s">
        <v>492</v>
      </c>
    </row>
    <row r="226" spans="1:36" ht="15.45" customHeight="1">
      <c r="A226" s="168">
        <v>56086</v>
      </c>
      <c r="B226" s="39" t="s">
        <v>1396</v>
      </c>
      <c r="C226" s="5" t="s">
        <v>246</v>
      </c>
      <c r="D226" s="46" t="s">
        <v>1671</v>
      </c>
      <c r="E226" s="27" t="s">
        <v>1672</v>
      </c>
      <c r="F226" s="29" t="s">
        <v>1673</v>
      </c>
      <c r="G226" s="27">
        <v>953511839</v>
      </c>
      <c r="H226" s="18">
        <v>45610</v>
      </c>
      <c r="I226" s="21">
        <v>0.64930555555555558</v>
      </c>
      <c r="J226" s="6" t="s">
        <v>373</v>
      </c>
      <c r="K226" s="15">
        <f t="shared" si="20"/>
        <v>1</v>
      </c>
      <c r="L226" s="6" t="s">
        <v>398</v>
      </c>
      <c r="M226" s="6" t="s">
        <v>6</v>
      </c>
      <c r="N226" s="6" t="b">
        <f t="shared" si="21"/>
        <v>0</v>
      </c>
      <c r="O226" s="6" t="s">
        <v>1701</v>
      </c>
      <c r="P226" s="6">
        <v>100791848</v>
      </c>
      <c r="Q226" s="6" t="s">
        <v>6</v>
      </c>
      <c r="R226" s="6" t="s">
        <v>1702</v>
      </c>
      <c r="S226" s="16">
        <f t="shared" si="19"/>
        <v>25000</v>
      </c>
      <c r="T226" s="6" t="s">
        <v>400</v>
      </c>
      <c r="U226" s="6" t="s">
        <v>542</v>
      </c>
      <c r="V226" s="6" t="s">
        <v>1703</v>
      </c>
      <c r="W226" s="18"/>
      <c r="X226" s="78"/>
      <c r="Y226" s="8"/>
      <c r="Z226" s="8"/>
      <c r="AA226" s="8"/>
      <c r="AB226" s="8"/>
      <c r="AC226" s="6" t="str">
        <f t="shared" si="22"/>
        <v/>
      </c>
      <c r="AD226" s="23" t="str">
        <f t="shared" si="23"/>
        <v/>
      </c>
      <c r="AE226" s="23"/>
      <c r="AF226" s="17" t="str">
        <f t="shared" si="24"/>
        <v/>
      </c>
      <c r="AG226" s="6"/>
      <c r="AH226" s="39"/>
      <c r="AI226" s="22" t="s">
        <v>983</v>
      </c>
      <c r="AJ226" s="174" t="s">
        <v>492</v>
      </c>
    </row>
    <row r="227" spans="1:36" ht="15.45" customHeight="1">
      <c r="A227" s="168">
        <v>56087</v>
      </c>
      <c r="B227" s="39" t="s">
        <v>1396</v>
      </c>
      <c r="C227" s="5" t="s">
        <v>246</v>
      </c>
      <c r="D227" s="39" t="s">
        <v>1677</v>
      </c>
      <c r="E227" s="6" t="s">
        <v>1678</v>
      </c>
      <c r="F227" s="6" t="s">
        <v>1679</v>
      </c>
      <c r="G227" s="6">
        <v>979940016</v>
      </c>
      <c r="H227" s="18">
        <v>45610</v>
      </c>
      <c r="I227" s="21">
        <v>0.66111111111111109</v>
      </c>
      <c r="J227" s="6" t="s">
        <v>373</v>
      </c>
      <c r="K227" s="15">
        <f t="shared" si="20"/>
        <v>1</v>
      </c>
      <c r="L227" s="6" t="s">
        <v>398</v>
      </c>
      <c r="M227" s="6" t="s">
        <v>6</v>
      </c>
      <c r="N227" s="6" t="b">
        <f t="shared" si="21"/>
        <v>0</v>
      </c>
      <c r="O227" s="6" t="s">
        <v>1704</v>
      </c>
      <c r="P227" s="6">
        <v>100791857</v>
      </c>
      <c r="Q227" s="6" t="s">
        <v>6</v>
      </c>
      <c r="R227" s="6" t="s">
        <v>1705</v>
      </c>
      <c r="S227" s="16">
        <f t="shared" si="19"/>
        <v>25000</v>
      </c>
      <c r="T227" s="6" t="s">
        <v>400</v>
      </c>
      <c r="U227" s="6" t="s">
        <v>542</v>
      </c>
      <c r="V227" s="6" t="s">
        <v>1706</v>
      </c>
      <c r="W227" s="18"/>
      <c r="X227" s="78"/>
      <c r="Y227" s="8"/>
      <c r="Z227" s="8"/>
      <c r="AA227" s="8"/>
      <c r="AB227" s="8"/>
      <c r="AC227" s="6" t="str">
        <f t="shared" si="22"/>
        <v/>
      </c>
      <c r="AD227" s="23" t="str">
        <f t="shared" si="23"/>
        <v/>
      </c>
      <c r="AE227" s="23"/>
      <c r="AF227" s="17" t="str">
        <f t="shared" si="24"/>
        <v/>
      </c>
      <c r="AG227" s="6"/>
      <c r="AH227" s="39"/>
      <c r="AI227" s="22" t="s">
        <v>983</v>
      </c>
      <c r="AJ227" s="174" t="s">
        <v>492</v>
      </c>
    </row>
    <row r="228" spans="1:36" ht="15.45" customHeight="1">
      <c r="A228" s="168">
        <v>56089</v>
      </c>
      <c r="B228" s="39" t="s">
        <v>1396</v>
      </c>
      <c r="C228" s="5" t="s">
        <v>246</v>
      </c>
      <c r="D228" s="39" t="s">
        <v>1707</v>
      </c>
      <c r="E228" s="6" t="s">
        <v>1708</v>
      </c>
      <c r="F228" s="6" t="s">
        <v>1709</v>
      </c>
      <c r="G228" s="6">
        <v>991521079</v>
      </c>
      <c r="H228" s="18">
        <v>45610</v>
      </c>
      <c r="I228" s="21">
        <v>0.69444444444444442</v>
      </c>
      <c r="J228" s="6" t="s">
        <v>373</v>
      </c>
      <c r="K228" s="15">
        <f t="shared" si="20"/>
        <v>1</v>
      </c>
      <c r="L228" s="6" t="s">
        <v>398</v>
      </c>
      <c r="M228" s="6" t="s">
        <v>6</v>
      </c>
      <c r="N228" s="6" t="b">
        <f t="shared" si="21"/>
        <v>0</v>
      </c>
      <c r="O228" s="6" t="s">
        <v>1710</v>
      </c>
      <c r="P228" s="6">
        <v>100791863</v>
      </c>
      <c r="Q228" s="6" t="s">
        <v>6</v>
      </c>
      <c r="R228" s="6" t="s">
        <v>1711</v>
      </c>
      <c r="S228" s="16">
        <f t="shared" si="19"/>
        <v>25000</v>
      </c>
      <c r="T228" s="6" t="s">
        <v>400</v>
      </c>
      <c r="U228" s="6" t="s">
        <v>542</v>
      </c>
      <c r="V228" s="6" t="s">
        <v>1712</v>
      </c>
      <c r="W228" s="18"/>
      <c r="X228" s="78"/>
      <c r="Y228" s="8"/>
      <c r="Z228" s="8"/>
      <c r="AA228" s="8"/>
      <c r="AB228" s="8"/>
      <c r="AC228" s="6" t="str">
        <f t="shared" si="22"/>
        <v/>
      </c>
      <c r="AD228" s="23" t="str">
        <f t="shared" si="23"/>
        <v/>
      </c>
      <c r="AE228" s="23"/>
      <c r="AF228" s="17" t="str">
        <f t="shared" si="24"/>
        <v/>
      </c>
      <c r="AG228" s="6"/>
      <c r="AH228" s="39"/>
      <c r="AI228" s="22" t="s">
        <v>983</v>
      </c>
      <c r="AJ228" s="174" t="s">
        <v>492</v>
      </c>
    </row>
    <row r="229" spans="1:36" ht="15.45" customHeight="1">
      <c r="A229" s="168">
        <v>56092</v>
      </c>
      <c r="B229" s="39" t="s">
        <v>1396</v>
      </c>
      <c r="C229" s="5" t="s">
        <v>246</v>
      </c>
      <c r="D229" s="39" t="s">
        <v>1713</v>
      </c>
      <c r="E229" s="5" t="s">
        <v>1714</v>
      </c>
      <c r="F229" s="5" t="s">
        <v>1715</v>
      </c>
      <c r="G229" s="5">
        <v>953992026</v>
      </c>
      <c r="H229" s="18">
        <v>45610</v>
      </c>
      <c r="I229" s="21">
        <v>0.70902777777777781</v>
      </c>
      <c r="J229" s="6" t="s">
        <v>373</v>
      </c>
      <c r="K229" s="15">
        <f t="shared" si="20"/>
        <v>1</v>
      </c>
      <c r="L229" s="6" t="s">
        <v>398</v>
      </c>
      <c r="M229" s="6" t="s">
        <v>6</v>
      </c>
      <c r="N229" s="6" t="b">
        <f t="shared" si="21"/>
        <v>0</v>
      </c>
      <c r="O229" s="6" t="s">
        <v>1716</v>
      </c>
      <c r="P229" s="6">
        <v>100791794</v>
      </c>
      <c r="Q229" s="6" t="s">
        <v>6</v>
      </c>
      <c r="R229" s="6" t="s">
        <v>1717</v>
      </c>
      <c r="S229" s="16">
        <f t="shared" si="19"/>
        <v>25000</v>
      </c>
      <c r="T229" s="6" t="s">
        <v>400</v>
      </c>
      <c r="U229" s="6" t="s">
        <v>542</v>
      </c>
      <c r="V229" s="6" t="s">
        <v>1718</v>
      </c>
      <c r="W229" s="18"/>
      <c r="X229" s="78"/>
      <c r="Y229" s="8"/>
      <c r="Z229" s="8"/>
      <c r="AA229" s="8"/>
      <c r="AB229" s="8"/>
      <c r="AC229" s="6" t="str">
        <f t="shared" si="22"/>
        <v/>
      </c>
      <c r="AD229" s="23" t="str">
        <f t="shared" si="23"/>
        <v/>
      </c>
      <c r="AE229" s="23"/>
      <c r="AF229" s="17" t="str">
        <f t="shared" si="24"/>
        <v/>
      </c>
      <c r="AG229" s="6"/>
      <c r="AH229" s="39"/>
      <c r="AI229" s="22" t="s">
        <v>983</v>
      </c>
      <c r="AJ229" s="174" t="s">
        <v>492</v>
      </c>
    </row>
    <row r="230" spans="1:36" ht="15.45" customHeight="1">
      <c r="A230" s="168">
        <v>56104</v>
      </c>
      <c r="B230" s="39" t="s">
        <v>1396</v>
      </c>
      <c r="C230" s="5" t="s">
        <v>246</v>
      </c>
      <c r="D230" s="39" t="s">
        <v>1476</v>
      </c>
      <c r="E230" s="6" t="s">
        <v>1477</v>
      </c>
      <c r="F230" s="6" t="s">
        <v>1478</v>
      </c>
      <c r="G230" s="6">
        <v>954134836</v>
      </c>
      <c r="H230" s="18">
        <v>45610</v>
      </c>
      <c r="I230" s="21">
        <v>0.80972222222222223</v>
      </c>
      <c r="J230" s="6" t="s">
        <v>373</v>
      </c>
      <c r="K230" s="15">
        <f t="shared" si="20"/>
        <v>1</v>
      </c>
      <c r="L230" s="6" t="s">
        <v>398</v>
      </c>
      <c r="M230" s="6" t="s">
        <v>6</v>
      </c>
      <c r="N230" s="6" t="b">
        <f t="shared" si="21"/>
        <v>0</v>
      </c>
      <c r="O230" s="6" t="s">
        <v>1719</v>
      </c>
      <c r="P230" s="6">
        <v>10079238</v>
      </c>
      <c r="Q230" s="6" t="s">
        <v>6</v>
      </c>
      <c r="R230" s="6" t="s">
        <v>1720</v>
      </c>
      <c r="S230" s="16">
        <f t="shared" si="19"/>
        <v>25000</v>
      </c>
      <c r="T230" s="6" t="s">
        <v>400</v>
      </c>
      <c r="U230" s="6" t="s">
        <v>542</v>
      </c>
      <c r="V230" s="6" t="s">
        <v>1721</v>
      </c>
      <c r="W230" s="18"/>
      <c r="X230" s="78"/>
      <c r="Y230" s="8"/>
      <c r="Z230" s="8"/>
      <c r="AA230" s="8"/>
      <c r="AB230" s="8"/>
      <c r="AC230" s="6" t="str">
        <f t="shared" si="22"/>
        <v/>
      </c>
      <c r="AD230" s="23" t="str">
        <f t="shared" si="23"/>
        <v/>
      </c>
      <c r="AE230" s="23"/>
      <c r="AF230" s="17" t="str">
        <f t="shared" si="24"/>
        <v/>
      </c>
      <c r="AG230" s="6"/>
      <c r="AH230" s="39"/>
      <c r="AI230" s="22" t="s">
        <v>983</v>
      </c>
      <c r="AJ230" s="174" t="s">
        <v>492</v>
      </c>
    </row>
    <row r="231" spans="1:36" ht="15.45" customHeight="1">
      <c r="A231" s="168">
        <v>56105</v>
      </c>
      <c r="B231" s="39" t="s">
        <v>1396</v>
      </c>
      <c r="C231" s="5" t="s">
        <v>246</v>
      </c>
      <c r="D231" s="39" t="s">
        <v>1689</v>
      </c>
      <c r="E231" s="6" t="s">
        <v>1690</v>
      </c>
      <c r="F231" s="6" t="s">
        <v>1691</v>
      </c>
      <c r="G231" s="6">
        <v>993480204</v>
      </c>
      <c r="H231" s="18">
        <v>45610</v>
      </c>
      <c r="I231" s="21">
        <v>0.81527777777777777</v>
      </c>
      <c r="J231" s="6" t="s">
        <v>373</v>
      </c>
      <c r="K231" s="15">
        <f t="shared" si="20"/>
        <v>1</v>
      </c>
      <c r="L231" s="6" t="s">
        <v>398</v>
      </c>
      <c r="M231" s="6" t="s">
        <v>6</v>
      </c>
      <c r="N231" s="6" t="b">
        <f t="shared" si="21"/>
        <v>0</v>
      </c>
      <c r="O231" s="6" t="s">
        <v>1722</v>
      </c>
      <c r="P231" s="6">
        <v>100792141</v>
      </c>
      <c r="Q231" s="6" t="s">
        <v>6</v>
      </c>
      <c r="R231" s="6" t="s">
        <v>1723</v>
      </c>
      <c r="S231" s="16">
        <f t="shared" si="19"/>
        <v>25000</v>
      </c>
      <c r="T231" s="6" t="s">
        <v>400</v>
      </c>
      <c r="U231" s="6" t="s">
        <v>542</v>
      </c>
      <c r="V231" s="6" t="s">
        <v>1724</v>
      </c>
      <c r="W231" s="18"/>
      <c r="X231" s="78"/>
      <c r="Y231" s="8"/>
      <c r="Z231" s="8"/>
      <c r="AA231" s="8"/>
      <c r="AB231" s="8"/>
      <c r="AC231" s="6" t="str">
        <f t="shared" si="22"/>
        <v/>
      </c>
      <c r="AD231" s="23" t="str">
        <f t="shared" si="23"/>
        <v/>
      </c>
      <c r="AE231" s="23"/>
      <c r="AF231" s="17" t="str">
        <f t="shared" si="24"/>
        <v/>
      </c>
      <c r="AG231" s="6"/>
      <c r="AH231" s="39"/>
      <c r="AI231" s="22" t="s">
        <v>983</v>
      </c>
      <c r="AJ231" s="174" t="s">
        <v>492</v>
      </c>
    </row>
    <row r="232" spans="1:36" ht="15.45" customHeight="1">
      <c r="A232" s="168">
        <v>56106</v>
      </c>
      <c r="B232" s="39" t="s">
        <v>1396</v>
      </c>
      <c r="C232" s="5" t="s">
        <v>246</v>
      </c>
      <c r="D232" s="39" t="s">
        <v>1725</v>
      </c>
      <c r="E232" s="6" t="s">
        <v>1726</v>
      </c>
      <c r="F232" s="6" t="s">
        <v>1727</v>
      </c>
      <c r="G232" s="6">
        <v>935206430</v>
      </c>
      <c r="H232" s="18">
        <v>45610</v>
      </c>
      <c r="I232" s="21">
        <v>0.81944444444444442</v>
      </c>
      <c r="J232" s="6" t="s">
        <v>373</v>
      </c>
      <c r="K232" s="15">
        <f t="shared" si="20"/>
        <v>1</v>
      </c>
      <c r="L232" s="6" t="s">
        <v>398</v>
      </c>
      <c r="M232" s="6" t="s">
        <v>6</v>
      </c>
      <c r="N232" s="6" t="b">
        <f t="shared" si="21"/>
        <v>0</v>
      </c>
      <c r="O232" s="6" t="s">
        <v>1728</v>
      </c>
      <c r="P232" s="6">
        <v>100792149</v>
      </c>
      <c r="Q232" s="6" t="s">
        <v>6</v>
      </c>
      <c r="R232" s="6" t="s">
        <v>1729</v>
      </c>
      <c r="S232" s="16">
        <f t="shared" si="19"/>
        <v>25000</v>
      </c>
      <c r="T232" s="6" t="s">
        <v>400</v>
      </c>
      <c r="U232" s="6" t="s">
        <v>542</v>
      </c>
      <c r="V232" s="6" t="s">
        <v>1730</v>
      </c>
      <c r="W232" s="18"/>
      <c r="X232" s="78"/>
      <c r="Y232" s="8"/>
      <c r="Z232" s="8"/>
      <c r="AA232" s="8"/>
      <c r="AB232" s="8"/>
      <c r="AC232" s="6" t="str">
        <f t="shared" si="22"/>
        <v/>
      </c>
      <c r="AD232" s="23" t="str">
        <f t="shared" si="23"/>
        <v/>
      </c>
      <c r="AE232" s="23"/>
      <c r="AF232" s="17" t="str">
        <f t="shared" si="24"/>
        <v/>
      </c>
      <c r="AG232" s="6"/>
      <c r="AH232" s="39"/>
      <c r="AI232" s="22" t="s">
        <v>983</v>
      </c>
      <c r="AJ232" s="174" t="s">
        <v>492</v>
      </c>
    </row>
    <row r="233" spans="1:36" ht="15.45" customHeight="1">
      <c r="A233" s="168">
        <v>56107</v>
      </c>
      <c r="B233" s="39" t="s">
        <v>1396</v>
      </c>
      <c r="C233" s="5" t="s">
        <v>246</v>
      </c>
      <c r="D233" s="39" t="s">
        <v>1713</v>
      </c>
      <c r="E233" s="5" t="s">
        <v>1714</v>
      </c>
      <c r="F233" s="5" t="s">
        <v>1715</v>
      </c>
      <c r="G233" s="5">
        <v>953992026</v>
      </c>
      <c r="H233" s="18">
        <v>45610</v>
      </c>
      <c r="I233" s="21">
        <v>0.82013888888888886</v>
      </c>
      <c r="J233" s="6" t="s">
        <v>373</v>
      </c>
      <c r="K233" s="15">
        <f t="shared" si="20"/>
        <v>1</v>
      </c>
      <c r="L233" s="6" t="s">
        <v>398</v>
      </c>
      <c r="M233" s="6" t="s">
        <v>6</v>
      </c>
      <c r="N233" s="6" t="b">
        <f t="shared" si="21"/>
        <v>0</v>
      </c>
      <c r="O233" s="6" t="s">
        <v>1731</v>
      </c>
      <c r="P233" s="6">
        <v>100792153</v>
      </c>
      <c r="Q233" s="6" t="s">
        <v>6</v>
      </c>
      <c r="R233" s="6" t="s">
        <v>1732</v>
      </c>
      <c r="S233" s="16">
        <f t="shared" si="19"/>
        <v>25000</v>
      </c>
      <c r="T233" s="6" t="s">
        <v>400</v>
      </c>
      <c r="U233" s="6" t="s">
        <v>512</v>
      </c>
      <c r="V233" s="6" t="s">
        <v>1733</v>
      </c>
      <c r="W233" s="18"/>
      <c r="X233" s="78"/>
      <c r="Y233" s="8"/>
      <c r="Z233" s="8"/>
      <c r="AA233" s="8"/>
      <c r="AB233" s="8"/>
      <c r="AC233" s="6" t="str">
        <f t="shared" si="22"/>
        <v/>
      </c>
      <c r="AD233" s="23" t="str">
        <f t="shared" si="23"/>
        <v/>
      </c>
      <c r="AE233" s="23"/>
      <c r="AF233" s="17" t="str">
        <f t="shared" si="24"/>
        <v/>
      </c>
      <c r="AG233" s="6"/>
      <c r="AH233" s="39"/>
      <c r="AI233" s="22" t="s">
        <v>983</v>
      </c>
      <c r="AJ233" s="174" t="s">
        <v>492</v>
      </c>
    </row>
    <row r="234" spans="1:36" ht="15.45" customHeight="1">
      <c r="A234" s="168">
        <v>56108</v>
      </c>
      <c r="B234" s="39" t="s">
        <v>1396</v>
      </c>
      <c r="C234" s="5" t="s">
        <v>246</v>
      </c>
      <c r="D234" s="39" t="s">
        <v>1372</v>
      </c>
      <c r="E234" s="6" t="s">
        <v>1373</v>
      </c>
      <c r="F234" s="6" t="s">
        <v>1374</v>
      </c>
      <c r="G234" s="6">
        <v>961430375</v>
      </c>
      <c r="H234" s="18">
        <v>45610</v>
      </c>
      <c r="I234" s="21">
        <v>0.82361111111111107</v>
      </c>
      <c r="J234" s="6" t="s">
        <v>373</v>
      </c>
      <c r="K234" s="15">
        <f t="shared" si="20"/>
        <v>1</v>
      </c>
      <c r="L234" s="6" t="s">
        <v>398</v>
      </c>
      <c r="M234" s="6" t="s">
        <v>6</v>
      </c>
      <c r="N234" s="6" t="b">
        <f t="shared" si="21"/>
        <v>0</v>
      </c>
      <c r="O234" s="6" t="s">
        <v>1734</v>
      </c>
      <c r="P234" s="6">
        <v>100792165</v>
      </c>
      <c r="Q234" s="6" t="s">
        <v>6</v>
      </c>
      <c r="R234" s="6" t="s">
        <v>1735</v>
      </c>
      <c r="S234" s="16">
        <f t="shared" si="19"/>
        <v>25000</v>
      </c>
      <c r="T234" s="6" t="s">
        <v>400</v>
      </c>
      <c r="U234" s="6" t="s">
        <v>512</v>
      </c>
      <c r="V234" s="6" t="s">
        <v>1736</v>
      </c>
      <c r="W234" s="18"/>
      <c r="X234" s="78"/>
      <c r="Y234" s="8"/>
      <c r="Z234" s="8"/>
      <c r="AA234" s="8"/>
      <c r="AB234" s="8"/>
      <c r="AC234" s="6" t="str">
        <f t="shared" si="22"/>
        <v/>
      </c>
      <c r="AD234" s="23" t="str">
        <f t="shared" si="23"/>
        <v/>
      </c>
      <c r="AE234" s="23"/>
      <c r="AF234" s="17" t="str">
        <f t="shared" si="24"/>
        <v/>
      </c>
      <c r="AG234" s="6"/>
      <c r="AH234" s="39"/>
      <c r="AI234" s="22" t="s">
        <v>983</v>
      </c>
      <c r="AJ234" s="174" t="s">
        <v>492</v>
      </c>
    </row>
    <row r="235" spans="1:36" ht="15.45" customHeight="1">
      <c r="A235" s="168">
        <v>56109</v>
      </c>
      <c r="B235" s="39" t="s">
        <v>1396</v>
      </c>
      <c r="C235" s="5" t="s">
        <v>246</v>
      </c>
      <c r="D235" s="39" t="s">
        <v>1737</v>
      </c>
      <c r="E235" s="6" t="s">
        <v>1696</v>
      </c>
      <c r="F235" s="6" t="s">
        <v>1697</v>
      </c>
      <c r="G235" s="6">
        <v>993447245</v>
      </c>
      <c r="H235" s="18">
        <v>45610</v>
      </c>
      <c r="I235" s="21">
        <v>19.489999999999998</v>
      </c>
      <c r="J235" s="6" t="s">
        <v>373</v>
      </c>
      <c r="K235" s="15">
        <f t="shared" si="20"/>
        <v>1</v>
      </c>
      <c r="L235" s="6" t="s">
        <v>398</v>
      </c>
      <c r="M235" s="6" t="s">
        <v>6</v>
      </c>
      <c r="N235" s="6" t="b">
        <f t="shared" si="21"/>
        <v>0</v>
      </c>
      <c r="O235" s="6" t="s">
        <v>1738</v>
      </c>
      <c r="P235" s="6">
        <v>100792171</v>
      </c>
      <c r="Q235" s="6" t="s">
        <v>6</v>
      </c>
      <c r="R235" s="6" t="s">
        <v>1739</v>
      </c>
      <c r="S235" s="16">
        <f t="shared" ref="S235:S298" si="25">IF(OR(H235&lt;=0, H235=""), "",
    IF(OR(J235="1X40 RF VACIO", J235="1X40 DRY VACIO"),
        IF(L235="CUSTODIA", 25000,
            IF(OR(L235="TRASPASO", L235="MOVIMIENTO"), 18000, "")
        ),
        IF(OR(J235="1X20 RF VACIO", J235="1X20 DRY VACIO", J235="ISOTANK"),
            IF(L235="CUSTODIA", 18000,
                IF(OR(L235="TRASPASO", L235="MOVIMIENTO"), 15000, "Error en tipo de acción")
            ),
            IF(AND(OR(J235="PALLET", J235="CAJON"), L235="CUSTODIA"),
                IF(M235="SI (XL)", 7000*K235,
                    IF(M235="SI (XXL)", 9000*K235,
                        IF(M235="SI (OTRO)", "", 5000*K235)
                    )
                ),
                IF(AND(OR(J235="PALLET", J235="CAJON"),OR(L235="TRASPASO", L235="MOVIMIENTO")),
                    IF(M235="SI (XL)", 5000*K235,
                        IF(M235="SI (XXL)", 7000*K235,
                            IF(M235="SI (OTRO)", "", 3500*K235)
                        )
                    ),
                    ""
                )
            )
        )
    )
)</f>
        <v>25000</v>
      </c>
      <c r="T235" s="6" t="s">
        <v>400</v>
      </c>
      <c r="U235" s="6" t="s">
        <v>542</v>
      </c>
      <c r="V235" s="6" t="s">
        <v>1740</v>
      </c>
      <c r="W235" s="18"/>
      <c r="X235" s="78"/>
      <c r="Y235" s="8"/>
      <c r="Z235" s="8"/>
      <c r="AA235" s="8"/>
      <c r="AB235" s="8"/>
      <c r="AC235" s="6" t="str">
        <f t="shared" si="22"/>
        <v/>
      </c>
      <c r="AD235" s="23" t="str">
        <f t="shared" si="23"/>
        <v/>
      </c>
      <c r="AE235" s="23"/>
      <c r="AF235" s="17" t="str">
        <f t="shared" si="24"/>
        <v/>
      </c>
      <c r="AG235" s="6"/>
      <c r="AH235" s="39"/>
      <c r="AI235" s="22" t="s">
        <v>983</v>
      </c>
      <c r="AJ235" s="174" t="s">
        <v>492</v>
      </c>
    </row>
    <row r="236" spans="1:36" ht="15.45" customHeight="1">
      <c r="A236" s="168">
        <v>56111</v>
      </c>
      <c r="B236" s="39" t="s">
        <v>1396</v>
      </c>
      <c r="C236" s="5" t="s">
        <v>246</v>
      </c>
      <c r="D236" s="39" t="s">
        <v>1577</v>
      </c>
      <c r="E236" s="6" t="s">
        <v>1462</v>
      </c>
      <c r="F236" s="6" t="s">
        <v>1463</v>
      </c>
      <c r="G236" s="6">
        <v>979961101</v>
      </c>
      <c r="H236" s="18">
        <v>45610</v>
      </c>
      <c r="I236" s="21">
        <v>0.83402777777777781</v>
      </c>
      <c r="J236" s="6" t="s">
        <v>373</v>
      </c>
      <c r="K236" s="15">
        <f t="shared" si="20"/>
        <v>1</v>
      </c>
      <c r="L236" s="6" t="s">
        <v>398</v>
      </c>
      <c r="M236" s="6" t="s">
        <v>6</v>
      </c>
      <c r="N236" s="6" t="b">
        <f t="shared" si="21"/>
        <v>0</v>
      </c>
      <c r="O236" s="6" t="s">
        <v>1741</v>
      </c>
      <c r="P236" s="6">
        <v>100792175</v>
      </c>
      <c r="Q236" s="6" t="s">
        <v>6</v>
      </c>
      <c r="R236" s="6" t="s">
        <v>1742</v>
      </c>
      <c r="S236" s="16">
        <f t="shared" si="25"/>
        <v>25000</v>
      </c>
      <c r="T236" s="6" t="s">
        <v>400</v>
      </c>
      <c r="U236" s="6" t="s">
        <v>524</v>
      </c>
      <c r="V236" s="6" t="s">
        <v>1743</v>
      </c>
      <c r="W236" s="18"/>
      <c r="X236" s="78"/>
      <c r="Y236" s="8"/>
      <c r="Z236" s="8"/>
      <c r="AA236" s="8"/>
      <c r="AB236" s="8"/>
      <c r="AC236" s="6" t="str">
        <f t="shared" si="22"/>
        <v/>
      </c>
      <c r="AD236" s="23" t="str">
        <f t="shared" si="23"/>
        <v/>
      </c>
      <c r="AE236" s="23"/>
      <c r="AF236" s="17" t="str">
        <f t="shared" si="24"/>
        <v/>
      </c>
      <c r="AG236" s="6"/>
      <c r="AH236" s="39"/>
      <c r="AI236" s="22" t="s">
        <v>983</v>
      </c>
      <c r="AJ236" s="174" t="s">
        <v>492</v>
      </c>
    </row>
    <row r="237" spans="1:36" ht="15.45" customHeight="1">
      <c r="A237" s="168">
        <v>56113</v>
      </c>
      <c r="B237" s="39" t="s">
        <v>1396</v>
      </c>
      <c r="C237" s="5" t="s">
        <v>246</v>
      </c>
      <c r="D237" s="39" t="s">
        <v>1455</v>
      </c>
      <c r="E237" s="6" t="s">
        <v>1456</v>
      </c>
      <c r="F237" s="6" t="s">
        <v>1457</v>
      </c>
      <c r="G237" s="6">
        <v>989020821</v>
      </c>
      <c r="H237" s="18">
        <v>45610</v>
      </c>
      <c r="I237" s="21">
        <v>0.86319444444444449</v>
      </c>
      <c r="J237" s="6" t="s">
        <v>373</v>
      </c>
      <c r="K237" s="15">
        <f t="shared" si="20"/>
        <v>1</v>
      </c>
      <c r="L237" s="6" t="s">
        <v>398</v>
      </c>
      <c r="M237" s="6" t="s">
        <v>6</v>
      </c>
      <c r="N237" s="6" t="b">
        <f t="shared" si="21"/>
        <v>0</v>
      </c>
      <c r="O237" s="6" t="s">
        <v>1744</v>
      </c>
      <c r="P237" s="6">
        <v>100792204</v>
      </c>
      <c r="Q237" s="6" t="s">
        <v>6</v>
      </c>
      <c r="R237" s="6" t="s">
        <v>1745</v>
      </c>
      <c r="S237" s="16">
        <f t="shared" si="25"/>
        <v>25000</v>
      </c>
      <c r="T237" s="6" t="s">
        <v>400</v>
      </c>
      <c r="U237" s="6" t="s">
        <v>524</v>
      </c>
      <c r="V237" s="6" t="s">
        <v>1746</v>
      </c>
      <c r="W237" s="18"/>
      <c r="X237" s="78"/>
      <c r="Y237" s="8"/>
      <c r="Z237" s="8"/>
      <c r="AA237" s="8"/>
      <c r="AB237" s="8"/>
      <c r="AC237" s="6" t="str">
        <f t="shared" si="22"/>
        <v/>
      </c>
      <c r="AD237" s="23" t="str">
        <f t="shared" si="23"/>
        <v/>
      </c>
      <c r="AE237" s="23"/>
      <c r="AF237" s="17" t="str">
        <f t="shared" si="24"/>
        <v/>
      </c>
      <c r="AG237" s="6"/>
      <c r="AH237" s="39"/>
      <c r="AI237" s="22" t="s">
        <v>983</v>
      </c>
      <c r="AJ237" s="174" t="s">
        <v>492</v>
      </c>
    </row>
    <row r="238" spans="1:36" ht="15.45" customHeight="1">
      <c r="A238" s="168">
        <v>56128</v>
      </c>
      <c r="B238" s="8" t="s">
        <v>320</v>
      </c>
      <c r="C238" s="5" t="s">
        <v>321</v>
      </c>
      <c r="D238" s="46" t="s">
        <v>1113</v>
      </c>
      <c r="E238" s="27" t="s">
        <v>1114</v>
      </c>
      <c r="F238" s="29" t="s">
        <v>1115</v>
      </c>
      <c r="G238" s="27">
        <v>926464737</v>
      </c>
      <c r="H238" s="18">
        <v>45611</v>
      </c>
      <c r="I238" s="21">
        <v>0.49166666666666664</v>
      </c>
      <c r="J238" s="6" t="s">
        <v>373</v>
      </c>
      <c r="K238" s="15">
        <f t="shared" si="20"/>
        <v>1</v>
      </c>
      <c r="L238" s="6" t="s">
        <v>398</v>
      </c>
      <c r="M238" s="6" t="s">
        <v>6</v>
      </c>
      <c r="N238" s="6" t="b">
        <f t="shared" si="21"/>
        <v>0</v>
      </c>
      <c r="O238" s="6" t="s">
        <v>1747</v>
      </c>
      <c r="P238" s="6">
        <v>210877446</v>
      </c>
      <c r="Q238" s="6" t="s">
        <v>6</v>
      </c>
      <c r="R238" s="6" t="s">
        <v>1748</v>
      </c>
      <c r="S238" s="16">
        <f t="shared" si="25"/>
        <v>25000</v>
      </c>
      <c r="T238" s="6" t="s">
        <v>400</v>
      </c>
      <c r="U238" s="6" t="s">
        <v>542</v>
      </c>
      <c r="V238" s="6" t="s">
        <v>1749</v>
      </c>
      <c r="W238" s="18"/>
      <c r="X238" s="78"/>
      <c r="Y238" s="8"/>
      <c r="Z238" s="8"/>
      <c r="AA238" s="8"/>
      <c r="AB238" s="8"/>
      <c r="AC238" s="6" t="str">
        <f t="shared" si="22"/>
        <v/>
      </c>
      <c r="AD238" s="23" t="str">
        <f t="shared" si="23"/>
        <v/>
      </c>
      <c r="AE238" s="23"/>
      <c r="AF238" s="17" t="str">
        <f t="shared" si="24"/>
        <v/>
      </c>
      <c r="AG238" s="6"/>
      <c r="AH238" s="39"/>
      <c r="AI238" s="22" t="s">
        <v>558</v>
      </c>
      <c r="AJ238" s="174" t="s">
        <v>492</v>
      </c>
    </row>
    <row r="239" spans="1:36" ht="15.45" customHeight="1">
      <c r="A239" s="168">
        <v>56130</v>
      </c>
      <c r="B239" s="39" t="s">
        <v>1396</v>
      </c>
      <c r="C239" s="5" t="s">
        <v>246</v>
      </c>
      <c r="D239" s="39" t="s">
        <v>1707</v>
      </c>
      <c r="E239" s="6" t="s">
        <v>1708</v>
      </c>
      <c r="F239" s="6" t="s">
        <v>1709</v>
      </c>
      <c r="G239" s="6">
        <v>991521079</v>
      </c>
      <c r="H239" s="18">
        <v>45611</v>
      </c>
      <c r="I239" s="21">
        <v>0.49652777777777779</v>
      </c>
      <c r="J239" s="6" t="s">
        <v>373</v>
      </c>
      <c r="K239" s="15">
        <f t="shared" si="20"/>
        <v>1</v>
      </c>
      <c r="L239" s="6" t="s">
        <v>398</v>
      </c>
      <c r="M239" s="6" t="s">
        <v>6</v>
      </c>
      <c r="N239" s="6" t="b">
        <f t="shared" si="21"/>
        <v>0</v>
      </c>
      <c r="O239" s="6" t="s">
        <v>1750</v>
      </c>
      <c r="P239" s="6">
        <v>100792864</v>
      </c>
      <c r="Q239" s="6" t="s">
        <v>6</v>
      </c>
      <c r="R239" s="6" t="s">
        <v>1751</v>
      </c>
      <c r="S239" s="16">
        <f t="shared" si="25"/>
        <v>25000</v>
      </c>
      <c r="T239" s="6" t="s">
        <v>400</v>
      </c>
      <c r="U239" s="6" t="s">
        <v>542</v>
      </c>
      <c r="V239" s="6" t="s">
        <v>1752</v>
      </c>
      <c r="W239" s="18"/>
      <c r="X239" s="78"/>
      <c r="Y239" s="8"/>
      <c r="Z239" s="8"/>
      <c r="AA239" s="8"/>
      <c r="AB239" s="8"/>
      <c r="AC239" s="6" t="str">
        <f t="shared" si="22"/>
        <v/>
      </c>
      <c r="AD239" s="23" t="str">
        <f t="shared" si="23"/>
        <v/>
      </c>
      <c r="AE239" s="23"/>
      <c r="AF239" s="17" t="str">
        <f t="shared" si="24"/>
        <v/>
      </c>
      <c r="AG239" s="6"/>
      <c r="AH239" s="39"/>
      <c r="AI239" s="22" t="s">
        <v>983</v>
      </c>
      <c r="AJ239" s="174" t="s">
        <v>492</v>
      </c>
    </row>
    <row r="240" spans="1:36" ht="15.45" customHeight="1">
      <c r="A240" s="168">
        <v>56131</v>
      </c>
      <c r="B240" s="39" t="s">
        <v>245</v>
      </c>
      <c r="C240" s="5" t="s">
        <v>246</v>
      </c>
      <c r="D240" s="39" t="s">
        <v>647</v>
      </c>
      <c r="E240" s="6" t="s">
        <v>648</v>
      </c>
      <c r="F240" s="6" t="s">
        <v>649</v>
      </c>
      <c r="G240" s="6">
        <v>968566439</v>
      </c>
      <c r="H240" s="18">
        <v>45611</v>
      </c>
      <c r="I240" s="21">
        <v>0.49861111111111112</v>
      </c>
      <c r="J240" s="6" t="s">
        <v>373</v>
      </c>
      <c r="K240" s="15">
        <f t="shared" si="20"/>
        <v>1</v>
      </c>
      <c r="L240" s="6" t="s">
        <v>398</v>
      </c>
      <c r="M240" s="6" t="s">
        <v>6</v>
      </c>
      <c r="N240" s="6" t="b">
        <f t="shared" si="21"/>
        <v>1</v>
      </c>
      <c r="O240" s="6" t="s">
        <v>1753</v>
      </c>
      <c r="P240" s="6">
        <v>24781668</v>
      </c>
      <c r="Q240" s="6" t="s">
        <v>6</v>
      </c>
      <c r="R240" s="6" t="s">
        <v>1754</v>
      </c>
      <c r="S240" s="16">
        <f t="shared" si="25"/>
        <v>25000</v>
      </c>
      <c r="T240" s="6" t="s">
        <v>400</v>
      </c>
      <c r="U240" s="6" t="s">
        <v>1271</v>
      </c>
      <c r="V240" s="6" t="s">
        <v>1755</v>
      </c>
      <c r="W240" s="18">
        <v>45637</v>
      </c>
      <c r="X240" s="78">
        <v>0.52777777777777779</v>
      </c>
      <c r="Y240" s="7" t="s">
        <v>1756</v>
      </c>
      <c r="Z240" s="7" t="s">
        <v>1757</v>
      </c>
      <c r="AA240" s="7" t="s">
        <v>1758</v>
      </c>
      <c r="AB240" s="6">
        <v>965406891</v>
      </c>
      <c r="AC240" s="6">
        <f t="shared" si="22"/>
        <v>27</v>
      </c>
      <c r="AD240" s="17">
        <f t="shared" si="23"/>
        <v>126000</v>
      </c>
      <c r="AE240" s="6" t="s">
        <v>6</v>
      </c>
      <c r="AF240" s="17" t="str">
        <f t="shared" si="24"/>
        <v>NO APLICA</v>
      </c>
      <c r="AG240" s="6" t="s">
        <v>400</v>
      </c>
      <c r="AH240" s="39"/>
      <c r="AI240" s="22" t="s">
        <v>983</v>
      </c>
      <c r="AJ240" s="174" t="s">
        <v>492</v>
      </c>
    </row>
    <row r="241" spans="1:36" ht="15.45" customHeight="1">
      <c r="A241" s="168">
        <v>56132</v>
      </c>
      <c r="B241" s="8" t="s">
        <v>320</v>
      </c>
      <c r="C241" s="5" t="s">
        <v>321</v>
      </c>
      <c r="D241" s="39" t="s">
        <v>1538</v>
      </c>
      <c r="E241" s="6">
        <v>17669495</v>
      </c>
      <c r="F241" s="6" t="s">
        <v>549</v>
      </c>
      <c r="G241" s="6">
        <v>933260605</v>
      </c>
      <c r="H241" s="18">
        <v>45611</v>
      </c>
      <c r="I241" s="21">
        <v>0.50138888888888888</v>
      </c>
      <c r="J241" s="6" t="s">
        <v>373</v>
      </c>
      <c r="K241" s="15">
        <f t="shared" si="20"/>
        <v>1</v>
      </c>
      <c r="L241" s="6" t="s">
        <v>398</v>
      </c>
      <c r="M241" s="6" t="s">
        <v>6</v>
      </c>
      <c r="N241" s="6" t="b">
        <f t="shared" si="21"/>
        <v>0</v>
      </c>
      <c r="O241" s="6" t="s">
        <v>1759</v>
      </c>
      <c r="P241" s="6">
        <v>21087749</v>
      </c>
      <c r="Q241" s="6" t="s">
        <v>6</v>
      </c>
      <c r="R241" s="6" t="s">
        <v>1760</v>
      </c>
      <c r="S241" s="16">
        <f t="shared" si="25"/>
        <v>25000</v>
      </c>
      <c r="T241" s="6" t="s">
        <v>400</v>
      </c>
      <c r="U241" s="6" t="s">
        <v>542</v>
      </c>
      <c r="V241" s="6" t="s">
        <v>1761</v>
      </c>
      <c r="W241" s="18"/>
      <c r="X241" s="78"/>
      <c r="Y241" s="8"/>
      <c r="Z241" s="8"/>
      <c r="AA241" s="8"/>
      <c r="AB241" s="8"/>
      <c r="AC241" s="6" t="str">
        <f t="shared" si="22"/>
        <v/>
      </c>
      <c r="AD241" s="23" t="str">
        <f t="shared" si="23"/>
        <v/>
      </c>
      <c r="AE241" s="23"/>
      <c r="AF241" s="17" t="str">
        <f t="shared" si="24"/>
        <v/>
      </c>
      <c r="AG241" s="6"/>
      <c r="AH241" s="39"/>
      <c r="AI241" s="22" t="s">
        <v>558</v>
      </c>
      <c r="AJ241" s="174" t="s">
        <v>492</v>
      </c>
    </row>
    <row r="242" spans="1:36" ht="15.45" customHeight="1">
      <c r="A242" s="168">
        <v>56135</v>
      </c>
      <c r="B242" s="8" t="s">
        <v>320</v>
      </c>
      <c r="C242" s="5" t="s">
        <v>321</v>
      </c>
      <c r="D242" s="8" t="s">
        <v>734</v>
      </c>
      <c r="E242" s="5" t="s">
        <v>735</v>
      </c>
      <c r="F242" s="5" t="s">
        <v>736</v>
      </c>
      <c r="G242" s="5">
        <v>97326989</v>
      </c>
      <c r="H242" s="18">
        <v>45611</v>
      </c>
      <c r="I242" s="21">
        <v>0.50972222222222219</v>
      </c>
      <c r="J242" s="6" t="s">
        <v>373</v>
      </c>
      <c r="K242" s="15">
        <f t="shared" si="20"/>
        <v>1</v>
      </c>
      <c r="L242" s="6" t="s">
        <v>398</v>
      </c>
      <c r="M242" s="6" t="s">
        <v>6</v>
      </c>
      <c r="N242" s="6" t="b">
        <f t="shared" si="21"/>
        <v>0</v>
      </c>
      <c r="O242" s="6" t="s">
        <v>1762</v>
      </c>
      <c r="P242" s="6">
        <v>21087748</v>
      </c>
      <c r="Q242" s="6" t="s">
        <v>6</v>
      </c>
      <c r="R242" s="6" t="s">
        <v>1763</v>
      </c>
      <c r="S242" s="16">
        <f t="shared" si="25"/>
        <v>25000</v>
      </c>
      <c r="T242" s="6" t="s">
        <v>400</v>
      </c>
      <c r="U242" s="6" t="s">
        <v>542</v>
      </c>
      <c r="V242" s="6" t="s">
        <v>1764</v>
      </c>
      <c r="W242" s="18"/>
      <c r="X242" s="78"/>
      <c r="Y242" s="8"/>
      <c r="Z242" s="8"/>
      <c r="AA242" s="8"/>
      <c r="AB242" s="8"/>
      <c r="AC242" s="6" t="str">
        <f t="shared" si="22"/>
        <v/>
      </c>
      <c r="AD242" s="23" t="str">
        <f t="shared" si="23"/>
        <v/>
      </c>
      <c r="AE242" s="23"/>
      <c r="AF242" s="17" t="str">
        <f t="shared" si="24"/>
        <v/>
      </c>
      <c r="AG242" s="6"/>
      <c r="AH242" s="39"/>
      <c r="AI242" s="22" t="s">
        <v>558</v>
      </c>
      <c r="AJ242" s="174" t="s">
        <v>492</v>
      </c>
    </row>
    <row r="243" spans="1:36" ht="15.45" customHeight="1">
      <c r="A243" s="168">
        <v>56136</v>
      </c>
      <c r="B243" s="39" t="s">
        <v>1396</v>
      </c>
      <c r="C243" s="5" t="s">
        <v>246</v>
      </c>
      <c r="D243" s="39" t="s">
        <v>1677</v>
      </c>
      <c r="E243" s="6" t="s">
        <v>1678</v>
      </c>
      <c r="F243" s="6" t="s">
        <v>1679</v>
      </c>
      <c r="G243" s="6">
        <v>979940016</v>
      </c>
      <c r="H243" s="18">
        <v>45611</v>
      </c>
      <c r="I243" s="21">
        <v>0.5131944444444444</v>
      </c>
      <c r="J243" s="6" t="s">
        <v>373</v>
      </c>
      <c r="K243" s="15">
        <f t="shared" si="20"/>
        <v>1</v>
      </c>
      <c r="L243" s="6" t="s">
        <v>398</v>
      </c>
      <c r="M243" s="6" t="s">
        <v>6</v>
      </c>
      <c r="N243" s="6" t="b">
        <f t="shared" si="21"/>
        <v>0</v>
      </c>
      <c r="O243" s="6" t="s">
        <v>1765</v>
      </c>
      <c r="P243" s="6">
        <v>100792917</v>
      </c>
      <c r="Q243" s="6" t="s">
        <v>6</v>
      </c>
      <c r="R243" s="6" t="s">
        <v>1766</v>
      </c>
      <c r="S243" s="16">
        <f t="shared" si="25"/>
        <v>25000</v>
      </c>
      <c r="T243" s="6" t="s">
        <v>400</v>
      </c>
      <c r="U243" s="6" t="s">
        <v>542</v>
      </c>
      <c r="V243" s="6" t="s">
        <v>1767</v>
      </c>
      <c r="W243" s="18"/>
      <c r="X243" s="78"/>
      <c r="Y243" s="8"/>
      <c r="Z243" s="8"/>
      <c r="AA243" s="8"/>
      <c r="AB243" s="8"/>
      <c r="AC243" s="6" t="str">
        <f t="shared" si="22"/>
        <v/>
      </c>
      <c r="AD243" s="23" t="str">
        <f t="shared" si="23"/>
        <v/>
      </c>
      <c r="AE243" s="23"/>
      <c r="AF243" s="17" t="str">
        <f t="shared" si="24"/>
        <v/>
      </c>
      <c r="AG243" s="6"/>
      <c r="AH243" s="39"/>
      <c r="AI243" s="22" t="s">
        <v>983</v>
      </c>
      <c r="AJ243" s="174" t="s">
        <v>492</v>
      </c>
    </row>
    <row r="244" spans="1:36" ht="15.45" customHeight="1">
      <c r="A244" s="168">
        <v>56137</v>
      </c>
      <c r="B244" s="39" t="s">
        <v>1396</v>
      </c>
      <c r="C244" s="5" t="s">
        <v>246</v>
      </c>
      <c r="D244" s="39" t="s">
        <v>1768</v>
      </c>
      <c r="E244" s="6" t="s">
        <v>1769</v>
      </c>
      <c r="F244" s="6" t="s">
        <v>1770</v>
      </c>
      <c r="G244" s="6">
        <v>968555931</v>
      </c>
      <c r="H244" s="18">
        <v>45611</v>
      </c>
      <c r="I244" s="21">
        <v>0.51944444444444449</v>
      </c>
      <c r="J244" s="6" t="s">
        <v>373</v>
      </c>
      <c r="K244" s="15">
        <f t="shared" si="20"/>
        <v>1</v>
      </c>
      <c r="L244" s="6" t="s">
        <v>398</v>
      </c>
      <c r="M244" s="6" t="s">
        <v>6</v>
      </c>
      <c r="N244" s="6" t="b">
        <f t="shared" si="21"/>
        <v>0</v>
      </c>
      <c r="O244" s="6" t="s">
        <v>1771</v>
      </c>
      <c r="P244" s="6">
        <v>100792935</v>
      </c>
      <c r="Q244" s="6" t="s">
        <v>6</v>
      </c>
      <c r="R244" s="6" t="s">
        <v>1772</v>
      </c>
      <c r="S244" s="16">
        <f t="shared" si="25"/>
        <v>25000</v>
      </c>
      <c r="T244" s="6" t="s">
        <v>400</v>
      </c>
      <c r="U244" s="6" t="s">
        <v>542</v>
      </c>
      <c r="V244" s="6" t="s">
        <v>1773</v>
      </c>
      <c r="W244" s="18"/>
      <c r="X244" s="78"/>
      <c r="Y244" s="8"/>
      <c r="Z244" s="8"/>
      <c r="AA244" s="8"/>
      <c r="AB244" s="8"/>
      <c r="AC244" s="6" t="str">
        <f t="shared" si="22"/>
        <v/>
      </c>
      <c r="AD244" s="23" t="str">
        <f t="shared" si="23"/>
        <v/>
      </c>
      <c r="AE244" s="23"/>
      <c r="AF244" s="17" t="str">
        <f t="shared" si="24"/>
        <v/>
      </c>
      <c r="AG244" s="6"/>
      <c r="AH244" s="39"/>
      <c r="AI244" s="22" t="s">
        <v>983</v>
      </c>
      <c r="AJ244" s="174" t="s">
        <v>492</v>
      </c>
    </row>
    <row r="245" spans="1:36" ht="15.45" customHeight="1">
      <c r="A245" s="168">
        <v>56138</v>
      </c>
      <c r="B245" s="39" t="s">
        <v>1396</v>
      </c>
      <c r="C245" s="5" t="s">
        <v>246</v>
      </c>
      <c r="D245" s="39" t="s">
        <v>817</v>
      </c>
      <c r="E245" s="6" t="s">
        <v>699</v>
      </c>
      <c r="F245" s="6" t="s">
        <v>700</v>
      </c>
      <c r="G245" s="6">
        <v>947974081</v>
      </c>
      <c r="H245" s="18">
        <v>45611</v>
      </c>
      <c r="I245" s="21">
        <v>0.53055555555555556</v>
      </c>
      <c r="J245" s="6" t="s">
        <v>373</v>
      </c>
      <c r="K245" s="15">
        <f t="shared" si="20"/>
        <v>1</v>
      </c>
      <c r="L245" s="6" t="s">
        <v>398</v>
      </c>
      <c r="M245" s="6" t="s">
        <v>6</v>
      </c>
      <c r="N245" s="6" t="b">
        <f t="shared" si="21"/>
        <v>0</v>
      </c>
      <c r="O245" s="6" t="s">
        <v>1774</v>
      </c>
      <c r="P245" s="6">
        <v>100792964</v>
      </c>
      <c r="Q245" s="6" t="s">
        <v>6</v>
      </c>
      <c r="R245" s="6" t="s">
        <v>1775</v>
      </c>
      <c r="S245" s="16">
        <f t="shared" si="25"/>
        <v>25000</v>
      </c>
      <c r="T245" s="6" t="s">
        <v>400</v>
      </c>
      <c r="U245" s="6" t="s">
        <v>542</v>
      </c>
      <c r="V245" s="6" t="s">
        <v>1776</v>
      </c>
      <c r="W245" s="18"/>
      <c r="X245" s="78"/>
      <c r="Y245" s="8"/>
      <c r="Z245" s="8"/>
      <c r="AA245" s="8"/>
      <c r="AB245" s="8"/>
      <c r="AC245" s="6" t="str">
        <f t="shared" si="22"/>
        <v/>
      </c>
      <c r="AD245" s="23" t="str">
        <f t="shared" si="23"/>
        <v/>
      </c>
      <c r="AE245" s="23"/>
      <c r="AF245" s="17" t="str">
        <f t="shared" si="24"/>
        <v/>
      </c>
      <c r="AG245" s="6"/>
      <c r="AH245" s="39"/>
      <c r="AI245" s="22" t="s">
        <v>983</v>
      </c>
      <c r="AJ245" s="174" t="s">
        <v>492</v>
      </c>
    </row>
    <row r="246" spans="1:36" ht="15.45" customHeight="1">
      <c r="A246" s="168">
        <v>56139</v>
      </c>
      <c r="B246" s="39" t="s">
        <v>1396</v>
      </c>
      <c r="C246" s="5" t="s">
        <v>246</v>
      </c>
      <c r="D246" s="39" t="s">
        <v>817</v>
      </c>
      <c r="E246" s="6" t="s">
        <v>818</v>
      </c>
      <c r="F246" s="6" t="s">
        <v>819</v>
      </c>
      <c r="G246" s="6">
        <v>955172412</v>
      </c>
      <c r="H246" s="18">
        <v>45611</v>
      </c>
      <c r="I246" s="21">
        <v>0.53194444444444444</v>
      </c>
      <c r="J246" s="6" t="s">
        <v>373</v>
      </c>
      <c r="K246" s="15">
        <f t="shared" si="20"/>
        <v>1</v>
      </c>
      <c r="L246" s="6" t="s">
        <v>398</v>
      </c>
      <c r="M246" s="6" t="s">
        <v>6</v>
      </c>
      <c r="N246" s="6" t="b">
        <f t="shared" si="21"/>
        <v>0</v>
      </c>
      <c r="O246" s="6" t="s">
        <v>1777</v>
      </c>
      <c r="P246" s="6">
        <v>100792971</v>
      </c>
      <c r="Q246" s="6" t="s">
        <v>6</v>
      </c>
      <c r="R246" s="6" t="s">
        <v>1778</v>
      </c>
      <c r="S246" s="16">
        <f t="shared" si="25"/>
        <v>25000</v>
      </c>
      <c r="T246" s="6" t="s">
        <v>400</v>
      </c>
      <c r="U246" s="6" t="s">
        <v>542</v>
      </c>
      <c r="V246" s="6" t="s">
        <v>1779</v>
      </c>
      <c r="W246" s="18"/>
      <c r="X246" s="78"/>
      <c r="Y246" s="8"/>
      <c r="Z246" s="8"/>
      <c r="AA246" s="8"/>
      <c r="AB246" s="8"/>
      <c r="AC246" s="6" t="str">
        <f t="shared" si="22"/>
        <v/>
      </c>
      <c r="AD246" s="23" t="str">
        <f t="shared" si="23"/>
        <v/>
      </c>
      <c r="AE246" s="23"/>
      <c r="AF246" s="17" t="str">
        <f t="shared" si="24"/>
        <v/>
      </c>
      <c r="AG246" s="6"/>
      <c r="AH246" s="39"/>
      <c r="AI246" s="22" t="s">
        <v>983</v>
      </c>
      <c r="AJ246" s="174" t="s">
        <v>492</v>
      </c>
    </row>
    <row r="247" spans="1:36" ht="15.45" customHeight="1">
      <c r="A247" s="168">
        <v>56144</v>
      </c>
      <c r="B247" s="39" t="s">
        <v>245</v>
      </c>
      <c r="C247" s="5" t="s">
        <v>246</v>
      </c>
      <c r="D247" s="39" t="s">
        <v>1707</v>
      </c>
      <c r="E247" s="6" t="s">
        <v>1708</v>
      </c>
      <c r="F247" s="6" t="s">
        <v>1709</v>
      </c>
      <c r="G247" s="6">
        <v>991521079</v>
      </c>
      <c r="H247" s="18">
        <v>45611</v>
      </c>
      <c r="I247" s="21">
        <v>0.55486111111111114</v>
      </c>
      <c r="J247" s="6" t="s">
        <v>373</v>
      </c>
      <c r="K247" s="15">
        <f t="shared" si="20"/>
        <v>1</v>
      </c>
      <c r="L247" s="6" t="s">
        <v>398</v>
      </c>
      <c r="M247" s="6" t="s">
        <v>6</v>
      </c>
      <c r="N247" s="6" t="b">
        <f t="shared" si="21"/>
        <v>1</v>
      </c>
      <c r="O247" s="6" t="s">
        <v>1780</v>
      </c>
      <c r="P247" s="6">
        <v>24781815</v>
      </c>
      <c r="Q247" s="6" t="s">
        <v>6</v>
      </c>
      <c r="R247" s="6" t="s">
        <v>1781</v>
      </c>
      <c r="S247" s="16">
        <f t="shared" si="25"/>
        <v>25000</v>
      </c>
      <c r="T247" s="6" t="s">
        <v>400</v>
      </c>
      <c r="U247" s="6" t="s">
        <v>759</v>
      </c>
      <c r="V247" s="6" t="s">
        <v>1782</v>
      </c>
      <c r="W247" s="18">
        <v>45637</v>
      </c>
      <c r="X247" s="78">
        <v>0.5229166666666667</v>
      </c>
      <c r="Y247" s="65" t="s">
        <v>1783</v>
      </c>
      <c r="Z247" s="6" t="s">
        <v>1784</v>
      </c>
      <c r="AA247" s="65" t="s">
        <v>1785</v>
      </c>
      <c r="AB247" s="6">
        <v>950664007</v>
      </c>
      <c r="AC247" s="6">
        <f t="shared" si="22"/>
        <v>27</v>
      </c>
      <c r="AD247" s="17">
        <f t="shared" si="23"/>
        <v>126000</v>
      </c>
      <c r="AE247" s="6" t="s">
        <v>6</v>
      </c>
      <c r="AF247" s="17" t="str">
        <f t="shared" si="24"/>
        <v>NO APLICA</v>
      </c>
      <c r="AG247" s="6" t="s">
        <v>400</v>
      </c>
      <c r="AH247" s="39"/>
      <c r="AI247" s="22" t="s">
        <v>983</v>
      </c>
      <c r="AJ247" s="174" t="s">
        <v>492</v>
      </c>
    </row>
    <row r="248" spans="1:36" ht="15.45" customHeight="1">
      <c r="A248" s="168">
        <v>56147</v>
      </c>
      <c r="B248" s="39" t="s">
        <v>1396</v>
      </c>
      <c r="C248" s="5" t="s">
        <v>246</v>
      </c>
      <c r="D248" s="39" t="s">
        <v>1689</v>
      </c>
      <c r="E248" s="6" t="s">
        <v>1690</v>
      </c>
      <c r="F248" s="6" t="s">
        <v>1691</v>
      </c>
      <c r="G248" s="6">
        <v>993480204</v>
      </c>
      <c r="H248" s="18">
        <v>45611</v>
      </c>
      <c r="I248" s="21">
        <v>0.56736111111111109</v>
      </c>
      <c r="J248" s="6" t="s">
        <v>373</v>
      </c>
      <c r="K248" s="15">
        <f t="shared" si="20"/>
        <v>1</v>
      </c>
      <c r="L248" s="6" t="s">
        <v>398</v>
      </c>
      <c r="M248" s="6" t="s">
        <v>6</v>
      </c>
      <c r="N248" s="6" t="b">
        <f t="shared" si="21"/>
        <v>0</v>
      </c>
      <c r="O248" s="6" t="s">
        <v>1786</v>
      </c>
      <c r="P248" s="6">
        <v>100793039</v>
      </c>
      <c r="Q248" s="6" t="s">
        <v>6</v>
      </c>
      <c r="R248" s="6" t="s">
        <v>1787</v>
      </c>
      <c r="S248" s="16">
        <f t="shared" si="25"/>
        <v>25000</v>
      </c>
      <c r="T248" s="6" t="s">
        <v>400</v>
      </c>
      <c r="U248" s="6" t="s">
        <v>547</v>
      </c>
      <c r="V248" s="6" t="s">
        <v>1788</v>
      </c>
      <c r="W248" s="18"/>
      <c r="X248" s="78"/>
      <c r="Y248" s="8"/>
      <c r="Z248" s="8"/>
      <c r="AA248" s="8"/>
      <c r="AB248" s="8"/>
      <c r="AC248" s="6" t="str">
        <f t="shared" si="22"/>
        <v/>
      </c>
      <c r="AD248" s="23" t="str">
        <f t="shared" si="23"/>
        <v/>
      </c>
      <c r="AE248" s="23"/>
      <c r="AF248" s="17" t="str">
        <f t="shared" si="24"/>
        <v/>
      </c>
      <c r="AG248" s="6"/>
      <c r="AH248" s="39"/>
      <c r="AI248" s="22" t="s">
        <v>983</v>
      </c>
      <c r="AJ248" s="174" t="s">
        <v>492</v>
      </c>
    </row>
    <row r="249" spans="1:36" ht="15.45" customHeight="1">
      <c r="A249" s="168">
        <v>56149</v>
      </c>
      <c r="B249" s="39" t="s">
        <v>1396</v>
      </c>
      <c r="C249" s="5" t="s">
        <v>246</v>
      </c>
      <c r="D249" s="39" t="s">
        <v>1789</v>
      </c>
      <c r="E249" s="6" t="s">
        <v>1790</v>
      </c>
      <c r="F249" s="6" t="s">
        <v>1791</v>
      </c>
      <c r="G249" s="6">
        <v>932139395</v>
      </c>
      <c r="H249" s="18">
        <v>45611</v>
      </c>
      <c r="I249" s="21">
        <v>0.58125000000000004</v>
      </c>
      <c r="J249" s="6" t="s">
        <v>373</v>
      </c>
      <c r="K249" s="15">
        <f t="shared" si="20"/>
        <v>1</v>
      </c>
      <c r="L249" s="6" t="s">
        <v>398</v>
      </c>
      <c r="M249" s="6" t="s">
        <v>6</v>
      </c>
      <c r="N249" s="6" t="b">
        <f t="shared" si="21"/>
        <v>0</v>
      </c>
      <c r="O249" s="6" t="s">
        <v>1792</v>
      </c>
      <c r="P249" s="6">
        <v>100793049</v>
      </c>
      <c r="Q249" s="6" t="s">
        <v>6</v>
      </c>
      <c r="R249" s="6" t="s">
        <v>1793</v>
      </c>
      <c r="S249" s="16">
        <f t="shared" si="25"/>
        <v>25000</v>
      </c>
      <c r="T249" s="6" t="s">
        <v>400</v>
      </c>
      <c r="U249" s="6" t="s">
        <v>547</v>
      </c>
      <c r="V249" s="6" t="s">
        <v>1794</v>
      </c>
      <c r="W249" s="18"/>
      <c r="X249" s="78"/>
      <c r="Y249" s="8"/>
      <c r="Z249" s="8"/>
      <c r="AA249" s="8"/>
      <c r="AB249" s="8"/>
      <c r="AC249" s="6" t="str">
        <f t="shared" si="22"/>
        <v/>
      </c>
      <c r="AD249" s="23" t="str">
        <f t="shared" si="23"/>
        <v/>
      </c>
      <c r="AE249" s="23"/>
      <c r="AF249" s="17" t="str">
        <f t="shared" si="24"/>
        <v/>
      </c>
      <c r="AG249" s="6"/>
      <c r="AH249" s="39"/>
      <c r="AI249" s="22" t="s">
        <v>983</v>
      </c>
      <c r="AJ249" s="174" t="s">
        <v>492</v>
      </c>
    </row>
    <row r="250" spans="1:36" ht="15.45" customHeight="1">
      <c r="A250" s="168">
        <v>56150</v>
      </c>
      <c r="B250" s="39" t="s">
        <v>1396</v>
      </c>
      <c r="C250" s="5" t="s">
        <v>246</v>
      </c>
      <c r="D250" s="39" t="s">
        <v>1695</v>
      </c>
      <c r="E250" s="6" t="s">
        <v>1696</v>
      </c>
      <c r="F250" s="6" t="s">
        <v>1697</v>
      </c>
      <c r="G250" s="6">
        <v>993447245</v>
      </c>
      <c r="H250" s="18">
        <v>45611</v>
      </c>
      <c r="I250" s="21">
        <v>0.58472222222222225</v>
      </c>
      <c r="J250" s="6" t="s">
        <v>373</v>
      </c>
      <c r="K250" s="15">
        <f t="shared" si="20"/>
        <v>1</v>
      </c>
      <c r="L250" s="6" t="s">
        <v>398</v>
      </c>
      <c r="M250" s="6" t="s">
        <v>6</v>
      </c>
      <c r="N250" s="6" t="b">
        <f t="shared" si="21"/>
        <v>0</v>
      </c>
      <c r="O250" s="6" t="s">
        <v>1795</v>
      </c>
      <c r="P250" s="6">
        <v>100793054</v>
      </c>
      <c r="Q250" s="6" t="s">
        <v>6</v>
      </c>
      <c r="R250" s="6" t="s">
        <v>1796</v>
      </c>
      <c r="S250" s="16">
        <f t="shared" si="25"/>
        <v>25000</v>
      </c>
      <c r="T250" s="6" t="s">
        <v>400</v>
      </c>
      <c r="U250" s="6" t="s">
        <v>547</v>
      </c>
      <c r="V250" s="6" t="s">
        <v>1797</v>
      </c>
      <c r="W250" s="18"/>
      <c r="X250" s="78"/>
      <c r="Y250" s="8"/>
      <c r="Z250" s="8"/>
      <c r="AA250" s="8"/>
      <c r="AB250" s="8"/>
      <c r="AC250" s="6" t="str">
        <f t="shared" si="22"/>
        <v/>
      </c>
      <c r="AD250" s="23" t="str">
        <f t="shared" si="23"/>
        <v/>
      </c>
      <c r="AE250" s="23"/>
      <c r="AF250" s="17" t="str">
        <f t="shared" si="24"/>
        <v/>
      </c>
      <c r="AG250" s="6"/>
      <c r="AH250" s="39"/>
      <c r="AI250" s="22" t="s">
        <v>983</v>
      </c>
      <c r="AJ250" s="174" t="s">
        <v>492</v>
      </c>
    </row>
    <row r="251" spans="1:36" ht="15.45" customHeight="1">
      <c r="A251" s="168">
        <v>56153</v>
      </c>
      <c r="B251" s="39" t="s">
        <v>245</v>
      </c>
      <c r="C251" s="5" t="s">
        <v>246</v>
      </c>
      <c r="D251" s="39" t="s">
        <v>1768</v>
      </c>
      <c r="E251" s="6" t="s">
        <v>1769</v>
      </c>
      <c r="F251" s="6" t="s">
        <v>1770</v>
      </c>
      <c r="G251" s="6">
        <v>968555931</v>
      </c>
      <c r="H251" s="18">
        <v>45611</v>
      </c>
      <c r="I251" s="21">
        <v>0.59513888888888888</v>
      </c>
      <c r="J251" s="6" t="s">
        <v>373</v>
      </c>
      <c r="K251" s="15">
        <f t="shared" si="20"/>
        <v>1</v>
      </c>
      <c r="L251" s="6" t="s">
        <v>398</v>
      </c>
      <c r="M251" s="6" t="s">
        <v>6</v>
      </c>
      <c r="N251" s="6" t="b">
        <f t="shared" si="21"/>
        <v>0</v>
      </c>
      <c r="O251" s="6" t="s">
        <v>1798</v>
      </c>
      <c r="P251" s="6">
        <v>24781856</v>
      </c>
      <c r="Q251" s="6" t="s">
        <v>6</v>
      </c>
      <c r="R251" s="6" t="s">
        <v>1799</v>
      </c>
      <c r="S251" s="16">
        <f t="shared" si="25"/>
        <v>25000</v>
      </c>
      <c r="T251" s="6" t="s">
        <v>400</v>
      </c>
      <c r="U251" s="6" t="s">
        <v>759</v>
      </c>
      <c r="V251" s="6" t="s">
        <v>1800</v>
      </c>
      <c r="W251" s="18">
        <v>45637</v>
      </c>
      <c r="X251" s="78">
        <v>0.51875000000000004</v>
      </c>
      <c r="Y251" s="48" t="s">
        <v>1801</v>
      </c>
      <c r="Z251" s="25" t="s">
        <v>1802</v>
      </c>
      <c r="AA251" s="24" t="s">
        <v>1803</v>
      </c>
      <c r="AB251" s="24">
        <v>992506882</v>
      </c>
      <c r="AC251" s="6">
        <f t="shared" si="22"/>
        <v>27</v>
      </c>
      <c r="AD251" s="17">
        <f t="shared" si="23"/>
        <v>126000</v>
      </c>
      <c r="AE251" s="6" t="s">
        <v>6</v>
      </c>
      <c r="AF251" s="17" t="str">
        <f t="shared" si="24"/>
        <v>NO APLICA</v>
      </c>
      <c r="AG251" s="6" t="s">
        <v>400</v>
      </c>
      <c r="AH251" s="39"/>
      <c r="AI251" s="22" t="s">
        <v>983</v>
      </c>
      <c r="AJ251" s="174" t="s">
        <v>492</v>
      </c>
    </row>
    <row r="252" spans="1:36" ht="15.45" customHeight="1">
      <c r="A252" s="168">
        <v>56155</v>
      </c>
      <c r="B252" s="8" t="s">
        <v>320</v>
      </c>
      <c r="C252" s="5" t="s">
        <v>321</v>
      </c>
      <c r="D252" s="39" t="s">
        <v>568</v>
      </c>
      <c r="E252" s="6" t="s">
        <v>569</v>
      </c>
      <c r="F252" s="6" t="s">
        <v>570</v>
      </c>
      <c r="G252" s="6">
        <v>947401808</v>
      </c>
      <c r="H252" s="18">
        <v>45611</v>
      </c>
      <c r="I252" s="21">
        <v>0.62708333333333333</v>
      </c>
      <c r="J252" s="6" t="s">
        <v>373</v>
      </c>
      <c r="K252" s="15">
        <f t="shared" si="20"/>
        <v>1</v>
      </c>
      <c r="L252" s="6" t="s">
        <v>398</v>
      </c>
      <c r="M252" s="6" t="s">
        <v>6</v>
      </c>
      <c r="N252" s="6" t="b">
        <f t="shared" si="21"/>
        <v>0</v>
      </c>
      <c r="O252" s="6" t="s">
        <v>1804</v>
      </c>
      <c r="P252" s="6">
        <v>21087810</v>
      </c>
      <c r="Q252" s="6" t="s">
        <v>6</v>
      </c>
      <c r="R252" s="6" t="s">
        <v>1805</v>
      </c>
      <c r="S252" s="16">
        <f t="shared" si="25"/>
        <v>25000</v>
      </c>
      <c r="T252" s="6" t="s">
        <v>400</v>
      </c>
      <c r="U252" s="6" t="s">
        <v>542</v>
      </c>
      <c r="V252" s="6" t="s">
        <v>1806</v>
      </c>
      <c r="W252" s="18"/>
      <c r="X252" s="78"/>
      <c r="Y252" s="8"/>
      <c r="Z252" s="8"/>
      <c r="AA252" s="8"/>
      <c r="AB252" s="8"/>
      <c r="AC252" s="6" t="str">
        <f t="shared" si="22"/>
        <v/>
      </c>
      <c r="AD252" s="23" t="str">
        <f t="shared" si="23"/>
        <v/>
      </c>
      <c r="AE252" s="23"/>
      <c r="AF252" s="17" t="str">
        <f t="shared" si="24"/>
        <v/>
      </c>
      <c r="AG252" s="6"/>
      <c r="AH252" s="39"/>
      <c r="AI252" s="22" t="s">
        <v>558</v>
      </c>
      <c r="AJ252" s="174" t="s">
        <v>492</v>
      </c>
    </row>
    <row r="253" spans="1:36" ht="15.45" customHeight="1">
      <c r="A253" s="168">
        <v>56157</v>
      </c>
      <c r="B253" s="8" t="s">
        <v>320</v>
      </c>
      <c r="C253" s="5" t="s">
        <v>321</v>
      </c>
      <c r="D253" s="39" t="s">
        <v>1140</v>
      </c>
      <c r="E253" s="6" t="s">
        <v>1141</v>
      </c>
      <c r="F253" s="6" t="s">
        <v>1142</v>
      </c>
      <c r="G253" s="6">
        <v>950402989</v>
      </c>
      <c r="H253" s="18">
        <v>45611</v>
      </c>
      <c r="I253" s="21">
        <v>0.6333333333333333</v>
      </c>
      <c r="J253" s="6" t="s">
        <v>373</v>
      </c>
      <c r="K253" s="15">
        <f t="shared" si="20"/>
        <v>1</v>
      </c>
      <c r="L253" s="6" t="s">
        <v>398</v>
      </c>
      <c r="M253" s="6" t="s">
        <v>6</v>
      </c>
      <c r="N253" s="6" t="b">
        <f t="shared" si="21"/>
        <v>0</v>
      </c>
      <c r="O253" s="6" t="s">
        <v>1807</v>
      </c>
      <c r="P253" s="6">
        <v>21087811</v>
      </c>
      <c r="Q253" s="6" t="s">
        <v>6</v>
      </c>
      <c r="R253" s="6" t="s">
        <v>1808</v>
      </c>
      <c r="S253" s="16">
        <f t="shared" si="25"/>
        <v>25000</v>
      </c>
      <c r="T253" s="6" t="s">
        <v>400</v>
      </c>
      <c r="U253" s="6" t="s">
        <v>542</v>
      </c>
      <c r="V253" s="6" t="s">
        <v>1809</v>
      </c>
      <c r="W253" s="18"/>
      <c r="X253" s="78"/>
      <c r="Y253" s="8"/>
      <c r="Z253" s="8"/>
      <c r="AA253" s="8"/>
      <c r="AB253" s="8"/>
      <c r="AC253" s="6" t="str">
        <f t="shared" si="22"/>
        <v/>
      </c>
      <c r="AD253" s="23" t="str">
        <f t="shared" si="23"/>
        <v/>
      </c>
      <c r="AE253" s="23"/>
      <c r="AF253" s="17" t="str">
        <f t="shared" si="24"/>
        <v/>
      </c>
      <c r="AG253" s="6"/>
      <c r="AH253" s="39"/>
      <c r="AI253" s="22" t="s">
        <v>558</v>
      </c>
      <c r="AJ253" s="174" t="s">
        <v>492</v>
      </c>
    </row>
    <row r="254" spans="1:36" ht="15.45" customHeight="1">
      <c r="A254" s="168">
        <v>56158</v>
      </c>
      <c r="B254" s="8" t="s">
        <v>320</v>
      </c>
      <c r="C254" s="5" t="s">
        <v>321</v>
      </c>
      <c r="D254" s="39" t="s">
        <v>830</v>
      </c>
      <c r="E254" s="6" t="s">
        <v>831</v>
      </c>
      <c r="F254" s="6" t="s">
        <v>832</v>
      </c>
      <c r="G254" s="6">
        <v>998794226</v>
      </c>
      <c r="H254" s="18">
        <v>45611</v>
      </c>
      <c r="I254" s="21">
        <v>0.63888888888888884</v>
      </c>
      <c r="J254" s="6" t="s">
        <v>373</v>
      </c>
      <c r="K254" s="15">
        <f t="shared" si="20"/>
        <v>1</v>
      </c>
      <c r="L254" s="6" t="s">
        <v>398</v>
      </c>
      <c r="M254" s="6" t="s">
        <v>6</v>
      </c>
      <c r="N254" s="6" t="b">
        <f t="shared" si="21"/>
        <v>0</v>
      </c>
      <c r="O254" s="6" t="s">
        <v>1810</v>
      </c>
      <c r="P254" s="6">
        <v>21087812</v>
      </c>
      <c r="Q254" s="6" t="s">
        <v>6</v>
      </c>
      <c r="R254" s="6" t="s">
        <v>1811</v>
      </c>
      <c r="S254" s="16">
        <f t="shared" si="25"/>
        <v>25000</v>
      </c>
      <c r="T254" s="6" t="s">
        <v>400</v>
      </c>
      <c r="U254" s="6" t="s">
        <v>542</v>
      </c>
      <c r="V254" s="6" t="s">
        <v>1812</v>
      </c>
      <c r="W254" s="18"/>
      <c r="X254" s="78"/>
      <c r="Y254" s="8"/>
      <c r="Z254" s="8"/>
      <c r="AA254" s="8"/>
      <c r="AB254" s="8"/>
      <c r="AC254" s="6" t="str">
        <f t="shared" si="22"/>
        <v/>
      </c>
      <c r="AD254" s="23" t="str">
        <f t="shared" si="23"/>
        <v/>
      </c>
      <c r="AE254" s="23"/>
      <c r="AF254" s="17" t="str">
        <f t="shared" si="24"/>
        <v/>
      </c>
      <c r="AG254" s="6"/>
      <c r="AH254" s="39"/>
      <c r="AI254" s="22" t="s">
        <v>558</v>
      </c>
      <c r="AJ254" s="174" t="s">
        <v>492</v>
      </c>
    </row>
    <row r="255" spans="1:36" ht="15.45" customHeight="1">
      <c r="A255" s="168">
        <v>56159</v>
      </c>
      <c r="B255" s="8" t="s">
        <v>320</v>
      </c>
      <c r="C255" s="5" t="s">
        <v>321</v>
      </c>
      <c r="D255" s="39" t="s">
        <v>1813</v>
      </c>
      <c r="E255" s="6" t="s">
        <v>1814</v>
      </c>
      <c r="F255" s="6" t="s">
        <v>1815</v>
      </c>
      <c r="G255" s="6">
        <v>988775128</v>
      </c>
      <c r="H255" s="18">
        <v>45611</v>
      </c>
      <c r="I255" s="21">
        <v>0.64236111111111116</v>
      </c>
      <c r="J255" s="6" t="s">
        <v>373</v>
      </c>
      <c r="K255" s="15">
        <f t="shared" si="20"/>
        <v>1</v>
      </c>
      <c r="L255" s="6" t="s">
        <v>398</v>
      </c>
      <c r="M255" s="6" t="s">
        <v>6</v>
      </c>
      <c r="N255" s="6" t="b">
        <f t="shared" si="21"/>
        <v>0</v>
      </c>
      <c r="O255" s="6" t="s">
        <v>1816</v>
      </c>
      <c r="P255" s="6">
        <v>21087814</v>
      </c>
      <c r="Q255" s="6" t="s">
        <v>6</v>
      </c>
      <c r="R255" s="6" t="s">
        <v>1817</v>
      </c>
      <c r="S255" s="16">
        <f t="shared" si="25"/>
        <v>25000</v>
      </c>
      <c r="T255" s="6" t="s">
        <v>400</v>
      </c>
      <c r="U255" s="6" t="s">
        <v>542</v>
      </c>
      <c r="V255" s="6" t="s">
        <v>1818</v>
      </c>
      <c r="W255" s="18"/>
      <c r="X255" s="78"/>
      <c r="Y255" s="8"/>
      <c r="Z255" s="8"/>
      <c r="AA255" s="8"/>
      <c r="AB255" s="8"/>
      <c r="AC255" s="6" t="str">
        <f t="shared" si="22"/>
        <v/>
      </c>
      <c r="AD255" s="23" t="str">
        <f t="shared" si="23"/>
        <v/>
      </c>
      <c r="AE255" s="23"/>
      <c r="AF255" s="17" t="str">
        <f t="shared" si="24"/>
        <v/>
      </c>
      <c r="AG255" s="6"/>
      <c r="AH255" s="39"/>
      <c r="AI255" s="22" t="s">
        <v>558</v>
      </c>
      <c r="AJ255" s="174" t="s">
        <v>492</v>
      </c>
    </row>
    <row r="256" spans="1:36" ht="15.45" customHeight="1">
      <c r="A256" s="168">
        <v>56160</v>
      </c>
      <c r="B256" s="39" t="s">
        <v>1396</v>
      </c>
      <c r="C256" s="5" t="s">
        <v>246</v>
      </c>
      <c r="D256" s="39" t="s">
        <v>817</v>
      </c>
      <c r="E256" s="6" t="s">
        <v>699</v>
      </c>
      <c r="F256" s="6" t="s">
        <v>700</v>
      </c>
      <c r="G256" s="6">
        <v>947974081</v>
      </c>
      <c r="H256" s="18">
        <v>45611</v>
      </c>
      <c r="I256" s="21">
        <v>0.64513888888888893</v>
      </c>
      <c r="J256" s="6" t="s">
        <v>373</v>
      </c>
      <c r="K256" s="15">
        <f t="shared" si="20"/>
        <v>1</v>
      </c>
      <c r="L256" s="6" t="s">
        <v>398</v>
      </c>
      <c r="M256" s="6" t="s">
        <v>6</v>
      </c>
      <c r="N256" s="6" t="b">
        <f t="shared" si="21"/>
        <v>0</v>
      </c>
      <c r="O256" s="6" t="s">
        <v>1819</v>
      </c>
      <c r="P256" s="6">
        <v>100793146</v>
      </c>
      <c r="Q256" s="6" t="s">
        <v>6</v>
      </c>
      <c r="R256" s="6" t="s">
        <v>1820</v>
      </c>
      <c r="S256" s="16">
        <f t="shared" si="25"/>
        <v>25000</v>
      </c>
      <c r="T256" s="6" t="s">
        <v>400</v>
      </c>
      <c r="U256" s="6" t="s">
        <v>542</v>
      </c>
      <c r="V256" s="6" t="s">
        <v>1821</v>
      </c>
      <c r="W256" s="18"/>
      <c r="X256" s="78"/>
      <c r="Y256" s="8"/>
      <c r="Z256" s="8"/>
      <c r="AA256" s="8"/>
      <c r="AB256" s="8"/>
      <c r="AC256" s="6" t="str">
        <f t="shared" si="22"/>
        <v/>
      </c>
      <c r="AD256" s="23" t="str">
        <f t="shared" si="23"/>
        <v/>
      </c>
      <c r="AE256" s="23"/>
      <c r="AF256" s="17" t="str">
        <f t="shared" si="24"/>
        <v/>
      </c>
      <c r="AG256" s="6"/>
      <c r="AH256" s="39"/>
      <c r="AI256" s="22" t="s">
        <v>983</v>
      </c>
      <c r="AJ256" s="174" t="s">
        <v>492</v>
      </c>
    </row>
    <row r="257" spans="1:36" ht="15.45" customHeight="1">
      <c r="A257" s="168">
        <v>56161</v>
      </c>
      <c r="B257" s="39" t="s">
        <v>1396</v>
      </c>
      <c r="C257" s="5" t="s">
        <v>246</v>
      </c>
      <c r="D257" s="39" t="s">
        <v>817</v>
      </c>
      <c r="E257" s="6" t="s">
        <v>818</v>
      </c>
      <c r="F257" s="6" t="s">
        <v>819</v>
      </c>
      <c r="G257" s="6">
        <v>955172412</v>
      </c>
      <c r="H257" s="18">
        <v>45611</v>
      </c>
      <c r="I257" s="21">
        <v>0.6479166666666667</v>
      </c>
      <c r="J257" s="6" t="s">
        <v>373</v>
      </c>
      <c r="K257" s="15">
        <f t="shared" si="20"/>
        <v>1</v>
      </c>
      <c r="L257" s="6" t="s">
        <v>398</v>
      </c>
      <c r="M257" s="6" t="s">
        <v>6</v>
      </c>
      <c r="N257" s="6" t="b">
        <f t="shared" si="21"/>
        <v>0</v>
      </c>
      <c r="O257" s="6" t="s">
        <v>1822</v>
      </c>
      <c r="P257" s="6">
        <v>100793149</v>
      </c>
      <c r="Q257" s="6" t="s">
        <v>6</v>
      </c>
      <c r="R257" s="6" t="s">
        <v>1823</v>
      </c>
      <c r="S257" s="16">
        <f t="shared" si="25"/>
        <v>25000</v>
      </c>
      <c r="T257" s="6" t="s">
        <v>400</v>
      </c>
      <c r="U257" s="6" t="s">
        <v>542</v>
      </c>
      <c r="V257" s="6" t="s">
        <v>1824</v>
      </c>
      <c r="W257" s="18"/>
      <c r="X257" s="78"/>
      <c r="Y257" s="8"/>
      <c r="Z257" s="8"/>
      <c r="AA257" s="8"/>
      <c r="AB257" s="8"/>
      <c r="AC257" s="6" t="str">
        <f t="shared" si="22"/>
        <v/>
      </c>
      <c r="AD257" s="23" t="str">
        <f t="shared" si="23"/>
        <v/>
      </c>
      <c r="AE257" s="23"/>
      <c r="AF257" s="17" t="str">
        <f t="shared" si="24"/>
        <v/>
      </c>
      <c r="AG257" s="6"/>
      <c r="AH257" s="39"/>
      <c r="AI257" s="22" t="s">
        <v>983</v>
      </c>
      <c r="AJ257" s="174" t="s">
        <v>492</v>
      </c>
    </row>
    <row r="258" spans="1:36" ht="15.45" customHeight="1">
      <c r="A258" s="168">
        <v>56162</v>
      </c>
      <c r="B258" s="39" t="s">
        <v>1396</v>
      </c>
      <c r="C258" s="5" t="s">
        <v>246</v>
      </c>
      <c r="D258" s="39" t="s">
        <v>1476</v>
      </c>
      <c r="E258" s="6" t="s">
        <v>1477</v>
      </c>
      <c r="F258" s="6" t="s">
        <v>1478</v>
      </c>
      <c r="G258" s="6">
        <v>954134836</v>
      </c>
      <c r="H258" s="18">
        <v>45611</v>
      </c>
      <c r="I258" s="21">
        <v>0.65</v>
      </c>
      <c r="J258" s="6" t="s">
        <v>373</v>
      </c>
      <c r="K258" s="15">
        <f t="shared" ref="K258:K321" si="26">IF(J258&lt;&gt;"",1,"")</f>
        <v>1</v>
      </c>
      <c r="L258" s="6" t="s">
        <v>398</v>
      </c>
      <c r="M258" s="6" t="s">
        <v>6</v>
      </c>
      <c r="N258" s="6" t="b">
        <f t="shared" ref="N258:N321" si="27">COUNTIF($O$1:$O$1172,O258)&gt;1</f>
        <v>0</v>
      </c>
      <c r="O258" s="6" t="s">
        <v>1825</v>
      </c>
      <c r="P258" s="6">
        <v>100793154</v>
      </c>
      <c r="Q258" s="6" t="s">
        <v>6</v>
      </c>
      <c r="R258" s="6" t="s">
        <v>1826</v>
      </c>
      <c r="S258" s="16">
        <f t="shared" si="25"/>
        <v>25000</v>
      </c>
      <c r="T258" s="6" t="s">
        <v>400</v>
      </c>
      <c r="U258" s="6" t="s">
        <v>542</v>
      </c>
      <c r="V258" s="6" t="s">
        <v>1827</v>
      </c>
      <c r="W258" s="18"/>
      <c r="X258" s="78"/>
      <c r="Y258" s="8"/>
      <c r="Z258" s="8"/>
      <c r="AA258" s="8"/>
      <c r="AB258" s="8"/>
      <c r="AC258" s="6" t="str">
        <f t="shared" ref="AC258:AC321" si="28">IF(AND(W258&lt;&gt;"",H258&lt;&gt;"",ISNUMBER(W258-H258)),W258-H258+1,"")</f>
        <v/>
      </c>
      <c r="AD258" s="23" t="str">
        <f t="shared" ref="AD258:AD321" si="29">IF(AC258&lt;=0, "ERROR EN DÍA DE SALIDA",
    IF(AC258="", "",
        IF(OR(J258="1X40 RF VACIO", J258="1X40 DRY VACIO"),
            IF(L258="CUSTODIA",
                IF(AC258&lt;=5, 25000,
                    IF(AC258&gt;5, IF(AC258&lt;=8, 25000 + 2000*(AC258 - 5), 31000 + 5000*(AC258-8)), "")
                ),
                IF(OR(L258="TRASPASO",L258="MOVIMIENTO"), 18000, "")
            ),
            IF(OR(J258="1X20 RF VACIO", J258="1X20 DRY VACIO", J258="ISOTANK"),
                IF(L258="CUSTODIA",
                    IF(AC258&lt;=5, 18000,
                        IF(AC258&gt;5, IF(AC258&lt;=8, 18000 + 2000*(AC258 - 5), 24000 + 5000*(AC258-8)), "")
                    ),
                    IF(OR(L258="TRASPASO",L258="MOVIMIENTO"), 15000, "Error en tipo de acción")
                ),
                IF(AND(OR(J258="PALLET", J258="CAJON"), L258="CUSTODIA", AC258&lt;=5),
                    IF(M258="SI (XL)", 7000*K258,
                        IF(M258="SI (XXL)", 9000*K258, 5000*K258)
                    ),
                    IF(AND(OR(J258="PALLET", J258="CAJON"), L258="CUSTODIA", AC258&gt;5),
                        IF(M258="SI (XL)", (7000 + 1000*(AC258 - 5))*K258,
                            IF(M258="SI (XXL)", (9000 + 1000*(AC258 - 5))*K258, (5000 + 1000*(AC258 - 5))*K258)
                        ),
                        IF(AND(OR(J258="PALLET", J258="CAJON"),OR(L258="TRASPASO",L258="MOVIMIENTO")),
                            IF(M258="SI (XL)", 5000*K258,
                                IF(M258="SI (XXL)", 7000*K258, 3500*K258)
                            ),
                            ""
                        )
                    )
                )
            )
        )
    )
)</f>
        <v/>
      </c>
      <c r="AE258" s="23"/>
      <c r="AF258" s="17" t="str">
        <f t="shared" si="24"/>
        <v/>
      </c>
      <c r="AG258" s="6"/>
      <c r="AH258" s="39"/>
      <c r="AI258" s="22" t="s">
        <v>983</v>
      </c>
      <c r="AJ258" s="174" t="s">
        <v>492</v>
      </c>
    </row>
    <row r="259" spans="1:36" ht="15.45" customHeight="1">
      <c r="A259" s="168">
        <v>56163</v>
      </c>
      <c r="B259" s="8" t="s">
        <v>320</v>
      </c>
      <c r="C259" s="5" t="s">
        <v>321</v>
      </c>
      <c r="D259" s="39" t="s">
        <v>635</v>
      </c>
      <c r="E259" s="6" t="s">
        <v>636</v>
      </c>
      <c r="F259" s="6" t="s">
        <v>637</v>
      </c>
      <c r="G259" s="6">
        <v>988364635</v>
      </c>
      <c r="H259" s="18">
        <v>45611</v>
      </c>
      <c r="I259" s="21">
        <v>0.65277777777777779</v>
      </c>
      <c r="J259" s="6" t="s">
        <v>373</v>
      </c>
      <c r="K259" s="15">
        <f t="shared" si="26"/>
        <v>1</v>
      </c>
      <c r="L259" s="6" t="s">
        <v>398</v>
      </c>
      <c r="M259" s="6" t="s">
        <v>6</v>
      </c>
      <c r="N259" s="6" t="b">
        <f t="shared" si="27"/>
        <v>0</v>
      </c>
      <c r="O259" s="6" t="s">
        <v>1828</v>
      </c>
      <c r="P259" s="6">
        <v>21087819</v>
      </c>
      <c r="Q259" s="6" t="s">
        <v>6</v>
      </c>
      <c r="R259" s="6" t="s">
        <v>1829</v>
      </c>
      <c r="S259" s="16">
        <f t="shared" si="25"/>
        <v>25000</v>
      </c>
      <c r="T259" s="6" t="s">
        <v>400</v>
      </c>
      <c r="U259" s="6" t="s">
        <v>542</v>
      </c>
      <c r="V259" s="6" t="s">
        <v>1830</v>
      </c>
      <c r="W259" s="18"/>
      <c r="X259" s="78"/>
      <c r="Y259" s="8"/>
      <c r="Z259" s="8"/>
      <c r="AA259" s="8"/>
      <c r="AB259" s="8"/>
      <c r="AC259" s="6" t="str">
        <f t="shared" si="28"/>
        <v/>
      </c>
      <c r="AD259" s="23" t="str">
        <f t="shared" si="29"/>
        <v/>
      </c>
      <c r="AE259" s="23"/>
      <c r="AF259" s="17" t="str">
        <f t="shared" si="24"/>
        <v/>
      </c>
      <c r="AG259" s="6"/>
      <c r="AH259" s="39"/>
      <c r="AI259" s="22" t="s">
        <v>558</v>
      </c>
      <c r="AJ259" s="174" t="s">
        <v>492</v>
      </c>
    </row>
    <row r="260" spans="1:36" ht="15.45" customHeight="1">
      <c r="A260" s="168">
        <v>56164</v>
      </c>
      <c r="B260" s="8" t="s">
        <v>320</v>
      </c>
      <c r="C260" s="5" t="s">
        <v>321</v>
      </c>
      <c r="D260" s="46" t="s">
        <v>559</v>
      </c>
      <c r="E260" s="6" t="s">
        <v>560</v>
      </c>
      <c r="F260" s="6" t="s">
        <v>561</v>
      </c>
      <c r="G260" s="6">
        <v>956055766</v>
      </c>
      <c r="H260" s="18">
        <v>45611</v>
      </c>
      <c r="I260" s="21">
        <v>0.65486111111111112</v>
      </c>
      <c r="J260" s="6" t="s">
        <v>373</v>
      </c>
      <c r="K260" s="15">
        <f t="shared" si="26"/>
        <v>1</v>
      </c>
      <c r="L260" s="6" t="s">
        <v>398</v>
      </c>
      <c r="M260" s="6" t="s">
        <v>6</v>
      </c>
      <c r="N260" s="6" t="b">
        <f t="shared" si="27"/>
        <v>0</v>
      </c>
      <c r="O260" s="6" t="s">
        <v>1831</v>
      </c>
      <c r="P260" s="6">
        <v>21087818</v>
      </c>
      <c r="Q260" s="6" t="s">
        <v>6</v>
      </c>
      <c r="R260" s="6" t="s">
        <v>1832</v>
      </c>
      <c r="S260" s="16">
        <f t="shared" si="25"/>
        <v>25000</v>
      </c>
      <c r="T260" s="6" t="s">
        <v>400</v>
      </c>
      <c r="U260" s="6" t="s">
        <v>542</v>
      </c>
      <c r="V260" s="6" t="s">
        <v>1833</v>
      </c>
      <c r="W260" s="18"/>
      <c r="X260" s="78"/>
      <c r="Y260" s="8"/>
      <c r="Z260" s="8"/>
      <c r="AA260" s="8"/>
      <c r="AB260" s="8"/>
      <c r="AC260" s="6" t="str">
        <f t="shared" si="28"/>
        <v/>
      </c>
      <c r="AD260" s="23" t="str">
        <f t="shared" si="29"/>
        <v/>
      </c>
      <c r="AE260" s="23"/>
      <c r="AF260" s="17" t="str">
        <f t="shared" si="24"/>
        <v/>
      </c>
      <c r="AG260" s="6"/>
      <c r="AH260" s="39"/>
      <c r="AI260" s="22" t="s">
        <v>558</v>
      </c>
      <c r="AJ260" s="174" t="s">
        <v>492</v>
      </c>
    </row>
    <row r="261" spans="1:36" ht="15.45" customHeight="1">
      <c r="A261" s="168">
        <v>56165</v>
      </c>
      <c r="B261" s="39" t="s">
        <v>1396</v>
      </c>
      <c r="C261" s="5" t="s">
        <v>246</v>
      </c>
      <c r="D261" s="46" t="s">
        <v>1671</v>
      </c>
      <c r="E261" s="27" t="s">
        <v>1672</v>
      </c>
      <c r="F261" s="29" t="s">
        <v>1673</v>
      </c>
      <c r="G261" s="27">
        <v>953511839</v>
      </c>
      <c r="H261" s="18">
        <v>45611</v>
      </c>
      <c r="I261" s="21">
        <v>0.65763888888888888</v>
      </c>
      <c r="J261" s="6" t="s">
        <v>373</v>
      </c>
      <c r="K261" s="15">
        <f t="shared" si="26"/>
        <v>1</v>
      </c>
      <c r="L261" s="6" t="s">
        <v>398</v>
      </c>
      <c r="M261" s="6" t="s">
        <v>6</v>
      </c>
      <c r="N261" s="6" t="b">
        <f t="shared" si="27"/>
        <v>0</v>
      </c>
      <c r="O261" s="6" t="s">
        <v>1834</v>
      </c>
      <c r="P261" s="6">
        <v>100793165</v>
      </c>
      <c r="Q261" s="6" t="s">
        <v>6</v>
      </c>
      <c r="R261" s="6" t="s">
        <v>1835</v>
      </c>
      <c r="S261" s="16">
        <f t="shared" si="25"/>
        <v>25000</v>
      </c>
      <c r="T261" s="6" t="s">
        <v>400</v>
      </c>
      <c r="U261" s="6" t="s">
        <v>542</v>
      </c>
      <c r="V261" s="6" t="s">
        <v>1836</v>
      </c>
      <c r="W261" s="18"/>
      <c r="X261" s="78"/>
      <c r="Y261" s="8"/>
      <c r="Z261" s="8"/>
      <c r="AA261" s="8"/>
      <c r="AB261" s="8"/>
      <c r="AC261" s="6" t="str">
        <f t="shared" si="28"/>
        <v/>
      </c>
      <c r="AD261" s="23" t="str">
        <f t="shared" si="29"/>
        <v/>
      </c>
      <c r="AE261" s="23"/>
      <c r="AF261" s="17" t="str">
        <f t="shared" si="24"/>
        <v/>
      </c>
      <c r="AG261" s="6"/>
      <c r="AH261" s="39"/>
      <c r="AI261" s="22" t="s">
        <v>983</v>
      </c>
      <c r="AJ261" s="174" t="s">
        <v>492</v>
      </c>
    </row>
    <row r="262" spans="1:36" ht="15.45" customHeight="1">
      <c r="A262" s="168">
        <v>56166</v>
      </c>
      <c r="B262" s="8" t="s">
        <v>320</v>
      </c>
      <c r="C262" s="5" t="s">
        <v>321</v>
      </c>
      <c r="D262" s="39" t="s">
        <v>1538</v>
      </c>
      <c r="E262" s="6">
        <v>17669495</v>
      </c>
      <c r="F262" s="6" t="s">
        <v>549</v>
      </c>
      <c r="G262" s="6">
        <v>933260605</v>
      </c>
      <c r="H262" s="18">
        <v>45611</v>
      </c>
      <c r="I262" s="21">
        <v>0.66180555555555554</v>
      </c>
      <c r="J262" s="6" t="s">
        <v>373</v>
      </c>
      <c r="K262" s="15">
        <f t="shared" si="26"/>
        <v>1</v>
      </c>
      <c r="L262" s="6" t="s">
        <v>398</v>
      </c>
      <c r="M262" s="6" t="s">
        <v>6</v>
      </c>
      <c r="N262" s="6" t="b">
        <f t="shared" si="27"/>
        <v>0</v>
      </c>
      <c r="O262" s="6" t="s">
        <v>1837</v>
      </c>
      <c r="P262" s="6">
        <v>21087820</v>
      </c>
      <c r="Q262" s="6" t="s">
        <v>6</v>
      </c>
      <c r="R262" s="6" t="s">
        <v>1838</v>
      </c>
      <c r="S262" s="16">
        <f t="shared" si="25"/>
        <v>25000</v>
      </c>
      <c r="T262" s="6" t="s">
        <v>400</v>
      </c>
      <c r="U262" s="6" t="s">
        <v>542</v>
      </c>
      <c r="V262" s="6" t="s">
        <v>1839</v>
      </c>
      <c r="W262" s="18"/>
      <c r="X262" s="78"/>
      <c r="Y262" s="8"/>
      <c r="Z262" s="8"/>
      <c r="AA262" s="8"/>
      <c r="AB262" s="8"/>
      <c r="AC262" s="6" t="str">
        <f t="shared" si="28"/>
        <v/>
      </c>
      <c r="AD262" s="23" t="str">
        <f t="shared" si="29"/>
        <v/>
      </c>
      <c r="AE262" s="23"/>
      <c r="AF262" s="17" t="str">
        <f t="shared" si="24"/>
        <v/>
      </c>
      <c r="AG262" s="6"/>
      <c r="AH262" s="39"/>
      <c r="AI262" s="22" t="s">
        <v>558</v>
      </c>
      <c r="AJ262" s="174" t="s">
        <v>492</v>
      </c>
    </row>
    <row r="263" spans="1:36" ht="15.45" customHeight="1">
      <c r="A263" s="168">
        <v>56168</v>
      </c>
      <c r="B263" s="39" t="s">
        <v>245</v>
      </c>
      <c r="C263" s="5" t="s">
        <v>246</v>
      </c>
      <c r="D263" s="39" t="s">
        <v>1840</v>
      </c>
      <c r="E263" s="6">
        <v>15265026</v>
      </c>
      <c r="F263" s="6" t="s">
        <v>1841</v>
      </c>
      <c r="G263" s="6">
        <v>931439689</v>
      </c>
      <c r="H263" s="18">
        <v>45611</v>
      </c>
      <c r="I263" s="21">
        <v>0.67847222222222225</v>
      </c>
      <c r="J263" s="6" t="s">
        <v>373</v>
      </c>
      <c r="K263" s="15">
        <f t="shared" si="26"/>
        <v>1</v>
      </c>
      <c r="L263" s="6" t="s">
        <v>398</v>
      </c>
      <c r="M263" s="6" t="s">
        <v>6</v>
      </c>
      <c r="N263" s="6" t="b">
        <f t="shared" si="27"/>
        <v>0</v>
      </c>
      <c r="O263" s="6" t="s">
        <v>1842</v>
      </c>
      <c r="P263" s="6">
        <v>24782058</v>
      </c>
      <c r="Q263" s="6" t="s">
        <v>6</v>
      </c>
      <c r="R263" s="6" t="s">
        <v>1843</v>
      </c>
      <c r="S263" s="16">
        <f t="shared" si="25"/>
        <v>25000</v>
      </c>
      <c r="T263" s="6" t="s">
        <v>400</v>
      </c>
      <c r="U263" s="6" t="s">
        <v>1271</v>
      </c>
      <c r="V263" s="6" t="s">
        <v>1844</v>
      </c>
      <c r="W263" s="18">
        <v>45637</v>
      </c>
      <c r="X263" s="78">
        <v>0.50347222222222221</v>
      </c>
      <c r="Y263" s="64" t="s">
        <v>1159</v>
      </c>
      <c r="Z263" s="64" t="s">
        <v>1845</v>
      </c>
      <c r="AA263" s="8" t="s">
        <v>1010</v>
      </c>
      <c r="AB263" s="8">
        <v>991915508</v>
      </c>
      <c r="AC263" s="6">
        <f t="shared" si="28"/>
        <v>27</v>
      </c>
      <c r="AD263" s="17">
        <f t="shared" si="29"/>
        <v>126000</v>
      </c>
      <c r="AE263" s="6" t="s">
        <v>6</v>
      </c>
      <c r="AF263" s="17" t="str">
        <f t="shared" si="24"/>
        <v>NO APLICA</v>
      </c>
      <c r="AG263" s="6" t="s">
        <v>400</v>
      </c>
      <c r="AH263" s="39"/>
      <c r="AI263" s="22" t="s">
        <v>983</v>
      </c>
      <c r="AJ263" s="174" t="s">
        <v>492</v>
      </c>
    </row>
    <row r="264" spans="1:36" ht="15.45" customHeight="1">
      <c r="A264" s="168">
        <v>56169</v>
      </c>
      <c r="B264" s="39" t="s">
        <v>245</v>
      </c>
      <c r="C264" s="5" t="s">
        <v>246</v>
      </c>
      <c r="D264" s="46" t="s">
        <v>1846</v>
      </c>
      <c r="E264" s="27" t="s">
        <v>1847</v>
      </c>
      <c r="F264" s="29" t="s">
        <v>1848</v>
      </c>
      <c r="G264" s="27">
        <v>941283805</v>
      </c>
      <c r="H264" s="18">
        <v>45611</v>
      </c>
      <c r="I264" s="21">
        <v>0.68125000000000002</v>
      </c>
      <c r="J264" s="6" t="s">
        <v>373</v>
      </c>
      <c r="K264" s="15">
        <f t="shared" si="26"/>
        <v>1</v>
      </c>
      <c r="L264" s="6" t="s">
        <v>398</v>
      </c>
      <c r="M264" s="6" t="s">
        <v>6</v>
      </c>
      <c r="N264" s="6" t="b">
        <f t="shared" si="27"/>
        <v>0</v>
      </c>
      <c r="O264" s="6" t="s">
        <v>1849</v>
      </c>
      <c r="P264" s="6">
        <v>24782060</v>
      </c>
      <c r="Q264" s="6" t="s">
        <v>6</v>
      </c>
      <c r="R264" s="6" t="s">
        <v>1850</v>
      </c>
      <c r="S264" s="16">
        <f t="shared" si="25"/>
        <v>25000</v>
      </c>
      <c r="T264" s="6" t="s">
        <v>400</v>
      </c>
      <c r="U264" s="6" t="s">
        <v>1108</v>
      </c>
      <c r="V264" s="6" t="s">
        <v>1851</v>
      </c>
      <c r="W264" s="18">
        <v>45636</v>
      </c>
      <c r="X264" s="78">
        <v>0.67500000000000004</v>
      </c>
      <c r="Y264" s="8" t="s">
        <v>1852</v>
      </c>
      <c r="Z264" s="8" t="s">
        <v>1853</v>
      </c>
      <c r="AA264" s="8" t="s">
        <v>1854</v>
      </c>
      <c r="AB264" s="8">
        <v>948052611</v>
      </c>
      <c r="AC264" s="6">
        <f t="shared" si="28"/>
        <v>26</v>
      </c>
      <c r="AD264" s="17">
        <f t="shared" si="29"/>
        <v>121000</v>
      </c>
      <c r="AE264" s="6" t="s">
        <v>6</v>
      </c>
      <c r="AF264" s="17" t="str">
        <f t="shared" si="24"/>
        <v>NO APLICA</v>
      </c>
      <c r="AG264" s="6" t="s">
        <v>400</v>
      </c>
      <c r="AH264" s="39"/>
      <c r="AI264" s="22" t="s">
        <v>983</v>
      </c>
      <c r="AJ264" s="174" t="s">
        <v>492</v>
      </c>
    </row>
    <row r="265" spans="1:36" ht="15.45" customHeight="1">
      <c r="A265" s="168">
        <v>56170</v>
      </c>
      <c r="B265" s="39" t="s">
        <v>245</v>
      </c>
      <c r="C265" s="5" t="s">
        <v>246</v>
      </c>
      <c r="D265" s="39" t="s">
        <v>1855</v>
      </c>
      <c r="E265" s="6" t="s">
        <v>1856</v>
      </c>
      <c r="F265" s="6" t="s">
        <v>1857</v>
      </c>
      <c r="G265" s="6">
        <v>983137351</v>
      </c>
      <c r="H265" s="18">
        <v>45611</v>
      </c>
      <c r="I265" s="21">
        <v>0.7055555555555556</v>
      </c>
      <c r="J265" s="6" t="s">
        <v>373</v>
      </c>
      <c r="K265" s="15">
        <f t="shared" si="26"/>
        <v>1</v>
      </c>
      <c r="L265" s="6" t="s">
        <v>398</v>
      </c>
      <c r="M265" s="6" t="s">
        <v>6</v>
      </c>
      <c r="N265" s="6" t="b">
        <f t="shared" si="27"/>
        <v>0</v>
      </c>
      <c r="O265" s="6" t="s">
        <v>1858</v>
      </c>
      <c r="P265" s="6">
        <v>24782063</v>
      </c>
      <c r="Q265" s="6" t="s">
        <v>6</v>
      </c>
      <c r="R265" s="6" t="s">
        <v>1859</v>
      </c>
      <c r="S265" s="16">
        <f t="shared" si="25"/>
        <v>25000</v>
      </c>
      <c r="T265" s="6" t="s">
        <v>400</v>
      </c>
      <c r="U265" s="6" t="s">
        <v>1108</v>
      </c>
      <c r="V265" s="6" t="s">
        <v>1860</v>
      </c>
      <c r="W265" s="18">
        <v>45636</v>
      </c>
      <c r="X265" s="78">
        <v>0.65138888888888891</v>
      </c>
      <c r="Y265" s="8" t="s">
        <v>1861</v>
      </c>
      <c r="Z265" s="8" t="s">
        <v>1862</v>
      </c>
      <c r="AA265" s="8" t="s">
        <v>1863</v>
      </c>
      <c r="AB265" s="8">
        <v>990617961</v>
      </c>
      <c r="AC265" s="6">
        <f t="shared" si="28"/>
        <v>26</v>
      </c>
      <c r="AD265" s="17">
        <f t="shared" si="29"/>
        <v>121000</v>
      </c>
      <c r="AE265" s="6" t="s">
        <v>6</v>
      </c>
      <c r="AF265" s="17" t="str">
        <f t="shared" si="24"/>
        <v>NO APLICA</v>
      </c>
      <c r="AG265" s="6" t="s">
        <v>400</v>
      </c>
      <c r="AH265" s="39"/>
      <c r="AI265" s="22" t="s">
        <v>983</v>
      </c>
      <c r="AJ265" s="174" t="s">
        <v>492</v>
      </c>
    </row>
    <row r="266" spans="1:36" ht="15.45" customHeight="1">
      <c r="A266" s="168">
        <v>56171</v>
      </c>
      <c r="B266" s="39" t="s">
        <v>245</v>
      </c>
      <c r="C266" s="5" t="s">
        <v>246</v>
      </c>
      <c r="D266" s="39" t="s">
        <v>830</v>
      </c>
      <c r="E266" s="6" t="s">
        <v>831</v>
      </c>
      <c r="F266" s="6" t="s">
        <v>832</v>
      </c>
      <c r="G266" s="6">
        <v>998794226</v>
      </c>
      <c r="H266" s="18">
        <v>45611</v>
      </c>
      <c r="I266" s="21">
        <v>0.6875</v>
      </c>
      <c r="J266" s="6" t="s">
        <v>373</v>
      </c>
      <c r="K266" s="15">
        <f t="shared" si="26"/>
        <v>1</v>
      </c>
      <c r="L266" s="6" t="s">
        <v>398</v>
      </c>
      <c r="M266" s="6" t="s">
        <v>6</v>
      </c>
      <c r="N266" s="6" t="b">
        <f t="shared" si="27"/>
        <v>0</v>
      </c>
      <c r="O266" s="6" t="s">
        <v>1864</v>
      </c>
      <c r="P266" s="6">
        <v>24782067</v>
      </c>
      <c r="Q266" s="6" t="s">
        <v>6</v>
      </c>
      <c r="R266" s="6" t="s">
        <v>1865</v>
      </c>
      <c r="S266" s="16">
        <f t="shared" si="25"/>
        <v>25000</v>
      </c>
      <c r="T266" s="6" t="s">
        <v>400</v>
      </c>
      <c r="U266" s="6" t="s">
        <v>1108</v>
      </c>
      <c r="V266" s="6" t="s">
        <v>1866</v>
      </c>
      <c r="W266" s="18">
        <v>45636</v>
      </c>
      <c r="X266" s="78">
        <v>0.65</v>
      </c>
      <c r="Y266" s="5" t="s">
        <v>1867</v>
      </c>
      <c r="Z266" s="8" t="s">
        <v>1868</v>
      </c>
      <c r="AA266" s="8" t="s">
        <v>1869</v>
      </c>
      <c r="AB266" s="8">
        <v>987374708</v>
      </c>
      <c r="AC266" s="6">
        <f t="shared" si="28"/>
        <v>26</v>
      </c>
      <c r="AD266" s="17">
        <f t="shared" si="29"/>
        <v>121000</v>
      </c>
      <c r="AE266" s="6" t="s">
        <v>6</v>
      </c>
      <c r="AF266" s="17" t="str">
        <f t="shared" si="24"/>
        <v>NO APLICA</v>
      </c>
      <c r="AG266" s="6" t="s">
        <v>400</v>
      </c>
      <c r="AH266" s="39"/>
      <c r="AI266" s="22" t="s">
        <v>983</v>
      </c>
      <c r="AJ266" s="174" t="s">
        <v>492</v>
      </c>
    </row>
    <row r="267" spans="1:36" ht="15.45" customHeight="1">
      <c r="A267" s="168">
        <v>56172</v>
      </c>
      <c r="B267" s="39" t="s">
        <v>10</v>
      </c>
      <c r="C267" s="5" t="s">
        <v>11</v>
      </c>
      <c r="D267" s="39" t="s">
        <v>1870</v>
      </c>
      <c r="E267" s="6" t="s">
        <v>1871</v>
      </c>
      <c r="F267" s="6" t="s">
        <v>1872</v>
      </c>
      <c r="G267" s="6">
        <v>98763558</v>
      </c>
      <c r="H267" s="18">
        <v>45611</v>
      </c>
      <c r="I267" s="21">
        <v>0.69513888888888886</v>
      </c>
      <c r="J267" s="6" t="s">
        <v>1873</v>
      </c>
      <c r="K267" s="15">
        <f t="shared" si="26"/>
        <v>1</v>
      </c>
      <c r="L267" s="6" t="s">
        <v>398</v>
      </c>
      <c r="M267" s="6" t="s">
        <v>6</v>
      </c>
      <c r="N267" s="6" t="b">
        <f t="shared" si="27"/>
        <v>1</v>
      </c>
      <c r="O267" s="6" t="s">
        <v>1355</v>
      </c>
      <c r="P267" s="6">
        <v>7035</v>
      </c>
      <c r="Q267" s="6" t="s">
        <v>6</v>
      </c>
      <c r="R267" s="6" t="s">
        <v>488</v>
      </c>
      <c r="S267" s="16">
        <f t="shared" si="25"/>
        <v>5000</v>
      </c>
      <c r="T267" s="6" t="s">
        <v>400</v>
      </c>
      <c r="U267" s="6" t="s">
        <v>1108</v>
      </c>
      <c r="V267" s="6" t="s">
        <v>490</v>
      </c>
      <c r="W267" s="18">
        <v>45628</v>
      </c>
      <c r="X267" s="78">
        <v>0.79166666666666663</v>
      </c>
      <c r="Y267" s="5" t="s">
        <v>1870</v>
      </c>
      <c r="Z267" s="8" t="s">
        <v>1871</v>
      </c>
      <c r="AA267" s="8" t="s">
        <v>1872</v>
      </c>
      <c r="AB267" s="8">
        <v>98763558</v>
      </c>
      <c r="AC267" s="6">
        <f t="shared" si="28"/>
        <v>18</v>
      </c>
      <c r="AD267" s="17">
        <f t="shared" si="29"/>
        <v>18000</v>
      </c>
      <c r="AE267" s="6" t="s">
        <v>6</v>
      </c>
      <c r="AF267" s="17" t="str">
        <f t="shared" si="24"/>
        <v>NO APLICA</v>
      </c>
      <c r="AG267" s="6" t="s">
        <v>1874</v>
      </c>
      <c r="AH267" s="39" t="s">
        <v>1875</v>
      </c>
      <c r="AI267" s="22" t="s">
        <v>1876</v>
      </c>
      <c r="AJ267" s="174" t="s">
        <v>492</v>
      </c>
    </row>
    <row r="268" spans="1:36" ht="15.45" customHeight="1">
      <c r="A268" s="168">
        <v>56173</v>
      </c>
      <c r="B268" s="39" t="s">
        <v>245</v>
      </c>
      <c r="C268" s="5" t="s">
        <v>246</v>
      </c>
      <c r="D268" s="39" t="s">
        <v>817</v>
      </c>
      <c r="E268" s="6" t="s">
        <v>699</v>
      </c>
      <c r="F268" s="6" t="s">
        <v>700</v>
      </c>
      <c r="G268" s="6">
        <v>947974081</v>
      </c>
      <c r="H268" s="18">
        <v>45611</v>
      </c>
      <c r="I268" s="21">
        <v>0.69861111111111107</v>
      </c>
      <c r="J268" s="6" t="s">
        <v>373</v>
      </c>
      <c r="K268" s="15">
        <f t="shared" si="26"/>
        <v>1</v>
      </c>
      <c r="L268" s="6" t="s">
        <v>398</v>
      </c>
      <c r="M268" s="6" t="s">
        <v>6</v>
      </c>
      <c r="N268" s="6" t="b">
        <f t="shared" si="27"/>
        <v>0</v>
      </c>
      <c r="O268" s="6" t="s">
        <v>1877</v>
      </c>
      <c r="P268" s="6">
        <v>2482115</v>
      </c>
      <c r="Q268" s="6" t="s">
        <v>6</v>
      </c>
      <c r="R268" s="6" t="s">
        <v>1878</v>
      </c>
      <c r="S268" s="16">
        <f t="shared" si="25"/>
        <v>25000</v>
      </c>
      <c r="T268" s="6" t="s">
        <v>400</v>
      </c>
      <c r="U268" s="6" t="s">
        <v>732</v>
      </c>
      <c r="V268" s="6" t="s">
        <v>1879</v>
      </c>
      <c r="W268" s="18">
        <v>45636</v>
      </c>
      <c r="X268" s="78">
        <v>0.6333333333333333</v>
      </c>
      <c r="Y268" s="5" t="s">
        <v>1880</v>
      </c>
      <c r="Z268" s="8" t="s">
        <v>1881</v>
      </c>
      <c r="AA268" s="8" t="s">
        <v>1882</v>
      </c>
      <c r="AB268" s="8">
        <v>923977073</v>
      </c>
      <c r="AC268" s="6">
        <f t="shared" si="28"/>
        <v>26</v>
      </c>
      <c r="AD268" s="17">
        <f t="shared" si="29"/>
        <v>121000</v>
      </c>
      <c r="AE268" s="6" t="s">
        <v>6</v>
      </c>
      <c r="AF268" s="17" t="str">
        <f t="shared" si="24"/>
        <v>NO APLICA</v>
      </c>
      <c r="AG268" s="6" t="s">
        <v>400</v>
      </c>
      <c r="AH268" s="39"/>
      <c r="AI268" s="22" t="s">
        <v>983</v>
      </c>
      <c r="AJ268" s="174" t="s">
        <v>492</v>
      </c>
    </row>
    <row r="269" spans="1:36" ht="15.45" customHeight="1">
      <c r="A269" s="168">
        <v>56180</v>
      </c>
      <c r="B269" s="39" t="s">
        <v>1396</v>
      </c>
      <c r="C269" s="5" t="s">
        <v>246</v>
      </c>
      <c r="D269" s="39" t="s">
        <v>1677</v>
      </c>
      <c r="E269" s="6" t="s">
        <v>1678</v>
      </c>
      <c r="F269" s="6" t="s">
        <v>1679</v>
      </c>
      <c r="G269" s="6">
        <v>979940016</v>
      </c>
      <c r="H269" s="18">
        <v>45611</v>
      </c>
      <c r="I269" s="21">
        <v>0.76249999999999996</v>
      </c>
      <c r="J269" s="6" t="s">
        <v>373</v>
      </c>
      <c r="K269" s="15">
        <f t="shared" si="26"/>
        <v>1</v>
      </c>
      <c r="L269" s="6" t="s">
        <v>398</v>
      </c>
      <c r="M269" s="6" t="s">
        <v>6</v>
      </c>
      <c r="N269" s="6" t="b">
        <f t="shared" si="27"/>
        <v>0</v>
      </c>
      <c r="O269" s="6" t="s">
        <v>1883</v>
      </c>
      <c r="P269" s="6">
        <v>100793403</v>
      </c>
      <c r="Q269" s="6" t="s">
        <v>6</v>
      </c>
      <c r="R269" s="6" t="s">
        <v>1884</v>
      </c>
      <c r="S269" s="16">
        <f t="shared" si="25"/>
        <v>25000</v>
      </c>
      <c r="T269" s="6" t="s">
        <v>400</v>
      </c>
      <c r="U269" s="6" t="s">
        <v>547</v>
      </c>
      <c r="V269" s="6" t="s">
        <v>1885</v>
      </c>
      <c r="W269" s="18"/>
      <c r="X269" s="78"/>
      <c r="Y269" s="8"/>
      <c r="Z269" s="8"/>
      <c r="AA269" s="8"/>
      <c r="AB269" s="8"/>
      <c r="AC269" s="6" t="str">
        <f t="shared" si="28"/>
        <v/>
      </c>
      <c r="AD269" s="23" t="str">
        <f t="shared" si="29"/>
        <v/>
      </c>
      <c r="AE269" s="23"/>
      <c r="AF269" s="17" t="str">
        <f t="shared" si="24"/>
        <v/>
      </c>
      <c r="AG269" s="6"/>
      <c r="AH269" s="39"/>
      <c r="AI269" s="22" t="s">
        <v>983</v>
      </c>
      <c r="AJ269" s="174" t="s">
        <v>492</v>
      </c>
    </row>
    <row r="270" spans="1:36" ht="15.45" customHeight="1">
      <c r="A270" s="168">
        <v>56184</v>
      </c>
      <c r="B270" s="39" t="s">
        <v>1396</v>
      </c>
      <c r="C270" s="5" t="s">
        <v>246</v>
      </c>
      <c r="D270" s="39" t="s">
        <v>1689</v>
      </c>
      <c r="E270" s="6" t="s">
        <v>1690</v>
      </c>
      <c r="F270" s="6" t="s">
        <v>1691</v>
      </c>
      <c r="G270" s="6">
        <v>993480204</v>
      </c>
      <c r="H270" s="18">
        <v>45611</v>
      </c>
      <c r="I270" s="21">
        <v>0.77500000000000002</v>
      </c>
      <c r="J270" s="6" t="s">
        <v>373</v>
      </c>
      <c r="K270" s="15">
        <f t="shared" si="26"/>
        <v>1</v>
      </c>
      <c r="L270" s="6" t="s">
        <v>398</v>
      </c>
      <c r="M270" s="6" t="s">
        <v>6</v>
      </c>
      <c r="N270" s="6" t="b">
        <f t="shared" si="27"/>
        <v>0</v>
      </c>
      <c r="O270" s="6" t="s">
        <v>1886</v>
      </c>
      <c r="P270" s="6">
        <v>100793410</v>
      </c>
      <c r="Q270" s="6" t="s">
        <v>6</v>
      </c>
      <c r="R270" s="6" t="s">
        <v>1887</v>
      </c>
      <c r="S270" s="16">
        <f t="shared" si="25"/>
        <v>25000</v>
      </c>
      <c r="T270" s="6" t="s">
        <v>400</v>
      </c>
      <c r="U270" s="6" t="s">
        <v>547</v>
      </c>
      <c r="V270" s="6" t="s">
        <v>1888</v>
      </c>
      <c r="W270" s="18"/>
      <c r="X270" s="78"/>
      <c r="Y270" s="8"/>
      <c r="Z270" s="8"/>
      <c r="AA270" s="8"/>
      <c r="AB270" s="8"/>
      <c r="AC270" s="6" t="str">
        <f t="shared" si="28"/>
        <v/>
      </c>
      <c r="AD270" s="23" t="str">
        <f t="shared" si="29"/>
        <v/>
      </c>
      <c r="AE270" s="23"/>
      <c r="AF270" s="17" t="str">
        <f t="shared" si="24"/>
        <v/>
      </c>
      <c r="AG270" s="6"/>
      <c r="AH270" s="39"/>
      <c r="AI270" s="22" t="s">
        <v>983</v>
      </c>
      <c r="AJ270" s="174" t="s">
        <v>492</v>
      </c>
    </row>
    <row r="271" spans="1:36" ht="15.45" customHeight="1">
      <c r="A271" s="168">
        <v>56187</v>
      </c>
      <c r="B271" s="39" t="s">
        <v>1396</v>
      </c>
      <c r="C271" s="5" t="s">
        <v>246</v>
      </c>
      <c r="D271" s="39" t="s">
        <v>1707</v>
      </c>
      <c r="E271" s="6" t="s">
        <v>1708</v>
      </c>
      <c r="F271" s="6" t="s">
        <v>1709</v>
      </c>
      <c r="G271" s="6">
        <v>991521079</v>
      </c>
      <c r="H271" s="18">
        <v>45611</v>
      </c>
      <c r="I271" s="21">
        <v>0.78541666666666665</v>
      </c>
      <c r="J271" s="6" t="s">
        <v>373</v>
      </c>
      <c r="K271" s="15">
        <f t="shared" si="26"/>
        <v>1</v>
      </c>
      <c r="L271" s="6" t="s">
        <v>398</v>
      </c>
      <c r="M271" s="6" t="s">
        <v>6</v>
      </c>
      <c r="N271" s="6" t="b">
        <f t="shared" si="27"/>
        <v>0</v>
      </c>
      <c r="O271" s="6" t="s">
        <v>1889</v>
      </c>
      <c r="P271" s="6">
        <v>1007834418</v>
      </c>
      <c r="Q271" s="6" t="s">
        <v>6</v>
      </c>
      <c r="R271" s="6" t="s">
        <v>1890</v>
      </c>
      <c r="S271" s="16">
        <f t="shared" si="25"/>
        <v>25000</v>
      </c>
      <c r="T271" s="6" t="s">
        <v>400</v>
      </c>
      <c r="U271" s="6" t="s">
        <v>547</v>
      </c>
      <c r="V271" s="6" t="s">
        <v>1891</v>
      </c>
      <c r="W271" s="18"/>
      <c r="X271" s="78"/>
      <c r="Y271" s="8"/>
      <c r="Z271" s="8"/>
      <c r="AA271" s="8"/>
      <c r="AB271" s="8"/>
      <c r="AC271" s="6" t="str">
        <f t="shared" si="28"/>
        <v/>
      </c>
      <c r="AD271" s="23" t="str">
        <f t="shared" si="29"/>
        <v/>
      </c>
      <c r="AE271" s="23"/>
      <c r="AF271" s="17" t="str">
        <f t="shared" si="24"/>
        <v/>
      </c>
      <c r="AG271" s="6"/>
      <c r="AH271" s="39"/>
      <c r="AI271" s="22" t="s">
        <v>983</v>
      </c>
      <c r="AJ271" s="174" t="s">
        <v>492</v>
      </c>
    </row>
    <row r="272" spans="1:36" ht="15.45" customHeight="1">
      <c r="A272" s="168">
        <v>56189</v>
      </c>
      <c r="B272" s="39" t="s">
        <v>1396</v>
      </c>
      <c r="C272" s="5" t="s">
        <v>246</v>
      </c>
      <c r="D272" s="39" t="s">
        <v>1789</v>
      </c>
      <c r="E272" s="6" t="s">
        <v>1790</v>
      </c>
      <c r="F272" s="6" t="s">
        <v>1791</v>
      </c>
      <c r="G272" s="6">
        <v>932139395</v>
      </c>
      <c r="H272" s="18">
        <v>45611</v>
      </c>
      <c r="I272" s="21">
        <v>0.79166666666666663</v>
      </c>
      <c r="J272" s="6" t="s">
        <v>373</v>
      </c>
      <c r="K272" s="15">
        <f t="shared" si="26"/>
        <v>1</v>
      </c>
      <c r="L272" s="6" t="s">
        <v>398</v>
      </c>
      <c r="M272" s="6" t="s">
        <v>6</v>
      </c>
      <c r="N272" s="6" t="b">
        <f t="shared" si="27"/>
        <v>0</v>
      </c>
      <c r="O272" s="6" t="s">
        <v>1892</v>
      </c>
      <c r="P272" s="6">
        <v>100793432</v>
      </c>
      <c r="Q272" s="6" t="s">
        <v>6</v>
      </c>
      <c r="R272" s="6" t="s">
        <v>1893</v>
      </c>
      <c r="S272" s="16">
        <f t="shared" si="25"/>
        <v>25000</v>
      </c>
      <c r="T272" s="6" t="s">
        <v>400</v>
      </c>
      <c r="U272" s="6" t="s">
        <v>547</v>
      </c>
      <c r="V272" s="6" t="s">
        <v>1894</v>
      </c>
      <c r="W272" s="18"/>
      <c r="X272" s="78"/>
      <c r="Y272" s="8"/>
      <c r="Z272" s="8"/>
      <c r="AA272" s="8"/>
      <c r="AB272" s="8"/>
      <c r="AC272" s="6" t="str">
        <f t="shared" si="28"/>
        <v/>
      </c>
      <c r="AD272" s="23" t="str">
        <f t="shared" si="29"/>
        <v/>
      </c>
      <c r="AE272" s="23"/>
      <c r="AF272" s="17" t="str">
        <f t="shared" si="24"/>
        <v/>
      </c>
      <c r="AG272" s="6"/>
      <c r="AH272" s="39"/>
      <c r="AI272" s="22" t="s">
        <v>983</v>
      </c>
      <c r="AJ272" s="174" t="s">
        <v>492</v>
      </c>
    </row>
    <row r="273" spans="1:36" ht="15.45" customHeight="1">
      <c r="A273" s="168">
        <v>56190</v>
      </c>
      <c r="B273" s="39" t="s">
        <v>245</v>
      </c>
      <c r="C273" s="5" t="s">
        <v>246</v>
      </c>
      <c r="D273" s="39" t="s">
        <v>817</v>
      </c>
      <c r="E273" s="6" t="s">
        <v>818</v>
      </c>
      <c r="F273" s="6" t="s">
        <v>819</v>
      </c>
      <c r="G273" s="6">
        <v>955172412</v>
      </c>
      <c r="H273" s="18">
        <v>45611</v>
      </c>
      <c r="I273" s="21">
        <v>0.79374999999999996</v>
      </c>
      <c r="J273" s="6" t="s">
        <v>373</v>
      </c>
      <c r="K273" s="15">
        <f t="shared" si="26"/>
        <v>1</v>
      </c>
      <c r="L273" s="6" t="s">
        <v>398</v>
      </c>
      <c r="M273" s="6" t="s">
        <v>6</v>
      </c>
      <c r="N273" s="6" t="b">
        <f t="shared" si="27"/>
        <v>0</v>
      </c>
      <c r="O273" s="6" t="s">
        <v>1895</v>
      </c>
      <c r="P273" s="6">
        <v>24782243</v>
      </c>
      <c r="Q273" s="6" t="s">
        <v>6</v>
      </c>
      <c r="R273" s="6" t="s">
        <v>1896</v>
      </c>
      <c r="S273" s="16">
        <f t="shared" si="25"/>
        <v>25000</v>
      </c>
      <c r="T273" s="6" t="s">
        <v>400</v>
      </c>
      <c r="U273" s="6" t="s">
        <v>759</v>
      </c>
      <c r="V273" s="6" t="s">
        <v>1897</v>
      </c>
      <c r="W273" s="18">
        <v>45636</v>
      </c>
      <c r="X273" s="79">
        <v>0.61805555555555558</v>
      </c>
      <c r="Y273" s="39" t="s">
        <v>1898</v>
      </c>
      <c r="Z273" s="39" t="s">
        <v>1899</v>
      </c>
      <c r="AA273" s="39" t="s">
        <v>1900</v>
      </c>
      <c r="AB273" s="39">
        <v>981754941</v>
      </c>
      <c r="AC273" s="6">
        <f t="shared" si="28"/>
        <v>26</v>
      </c>
      <c r="AD273" s="17">
        <f t="shared" si="29"/>
        <v>121000</v>
      </c>
      <c r="AE273" s="6" t="s">
        <v>6</v>
      </c>
      <c r="AF273" s="17" t="str">
        <f t="shared" si="24"/>
        <v>NO APLICA</v>
      </c>
      <c r="AG273" s="6" t="s">
        <v>400</v>
      </c>
      <c r="AH273" s="39"/>
      <c r="AI273" s="22" t="s">
        <v>983</v>
      </c>
      <c r="AJ273" s="174" t="s">
        <v>492</v>
      </c>
    </row>
    <row r="274" spans="1:36" ht="15.45" customHeight="1">
      <c r="A274" s="168">
        <v>56191</v>
      </c>
      <c r="B274" s="39" t="s">
        <v>1396</v>
      </c>
      <c r="C274" s="5" t="s">
        <v>246</v>
      </c>
      <c r="D274" s="39" t="s">
        <v>1695</v>
      </c>
      <c r="E274" s="6" t="s">
        <v>1696</v>
      </c>
      <c r="F274" s="6" t="s">
        <v>1697</v>
      </c>
      <c r="G274" s="6">
        <v>993447245</v>
      </c>
      <c r="H274" s="18">
        <v>45611</v>
      </c>
      <c r="I274" s="21">
        <v>0.75555555555555554</v>
      </c>
      <c r="J274" s="6" t="s">
        <v>373</v>
      </c>
      <c r="K274" s="15">
        <f t="shared" si="26"/>
        <v>1</v>
      </c>
      <c r="L274" s="6" t="s">
        <v>398</v>
      </c>
      <c r="M274" s="6" t="s">
        <v>6</v>
      </c>
      <c r="N274" s="6" t="b">
        <f t="shared" si="27"/>
        <v>0</v>
      </c>
      <c r="O274" s="6" t="s">
        <v>1901</v>
      </c>
      <c r="P274" s="6">
        <v>100793433</v>
      </c>
      <c r="Q274" s="6" t="s">
        <v>6</v>
      </c>
      <c r="R274" s="6" t="s">
        <v>1902</v>
      </c>
      <c r="S274" s="16">
        <f t="shared" si="25"/>
        <v>25000</v>
      </c>
      <c r="T274" s="6" t="s">
        <v>400</v>
      </c>
      <c r="U274" s="6" t="s">
        <v>547</v>
      </c>
      <c r="V274" s="6" t="s">
        <v>1903</v>
      </c>
      <c r="W274" s="18"/>
      <c r="X274" s="78"/>
      <c r="Y274" s="8"/>
      <c r="Z274" s="8"/>
      <c r="AA274" s="8"/>
      <c r="AB274" s="8"/>
      <c r="AC274" s="6" t="str">
        <f t="shared" si="28"/>
        <v/>
      </c>
      <c r="AD274" s="23" t="str">
        <f t="shared" si="29"/>
        <v/>
      </c>
      <c r="AE274" s="23"/>
      <c r="AF274" s="17" t="str">
        <f t="shared" si="24"/>
        <v/>
      </c>
      <c r="AG274" s="6"/>
      <c r="AH274" s="39"/>
      <c r="AI274" s="22" t="s">
        <v>983</v>
      </c>
      <c r="AJ274" s="174" t="s">
        <v>492</v>
      </c>
    </row>
    <row r="275" spans="1:36" ht="15.45" customHeight="1">
      <c r="A275" s="168">
        <v>56192</v>
      </c>
      <c r="B275" s="39" t="s">
        <v>380</v>
      </c>
      <c r="C275" s="5" t="s">
        <v>246</v>
      </c>
      <c r="D275" s="39" t="s">
        <v>817</v>
      </c>
      <c r="E275" s="6" t="s">
        <v>699</v>
      </c>
      <c r="F275" s="6" t="s">
        <v>700</v>
      </c>
      <c r="G275" s="6">
        <v>947974081</v>
      </c>
      <c r="H275" s="18">
        <v>45611</v>
      </c>
      <c r="I275" s="21">
        <v>0.80069444444444449</v>
      </c>
      <c r="J275" s="6" t="s">
        <v>373</v>
      </c>
      <c r="K275" s="15">
        <f t="shared" si="26"/>
        <v>1</v>
      </c>
      <c r="L275" s="6" t="s">
        <v>398</v>
      </c>
      <c r="M275" s="6" t="s">
        <v>6</v>
      </c>
      <c r="N275" s="6" t="b">
        <f t="shared" si="27"/>
        <v>0</v>
      </c>
      <c r="O275" s="6" t="s">
        <v>1904</v>
      </c>
      <c r="P275" s="6">
        <v>24782247</v>
      </c>
      <c r="Q275" s="6" t="s">
        <v>6</v>
      </c>
      <c r="R275" s="6" t="s">
        <v>1905</v>
      </c>
      <c r="S275" s="16">
        <f t="shared" si="25"/>
        <v>25000</v>
      </c>
      <c r="T275" s="6" t="s">
        <v>400</v>
      </c>
      <c r="U275" s="6" t="s">
        <v>759</v>
      </c>
      <c r="V275" s="6" t="s">
        <v>1906</v>
      </c>
      <c r="W275" s="18">
        <v>45636</v>
      </c>
      <c r="X275" s="78">
        <v>0.60416666666666663</v>
      </c>
      <c r="Y275" s="6" t="s">
        <v>1907</v>
      </c>
      <c r="Z275" s="39" t="s">
        <v>1908</v>
      </c>
      <c r="AA275" s="39" t="s">
        <v>1909</v>
      </c>
      <c r="AB275" s="8">
        <v>993490738</v>
      </c>
      <c r="AC275" s="6">
        <f t="shared" si="28"/>
        <v>26</v>
      </c>
      <c r="AD275" s="17">
        <f t="shared" si="29"/>
        <v>121000</v>
      </c>
      <c r="AE275" s="6" t="s">
        <v>6</v>
      </c>
      <c r="AF275" s="17" t="str">
        <f t="shared" si="24"/>
        <v>NO APLICA</v>
      </c>
      <c r="AG275" s="6" t="s">
        <v>400</v>
      </c>
      <c r="AH275" s="39"/>
      <c r="AI275" s="22" t="s">
        <v>983</v>
      </c>
      <c r="AJ275" s="174" t="s">
        <v>492</v>
      </c>
    </row>
    <row r="276" spans="1:36" ht="15.45" customHeight="1">
      <c r="A276" s="168">
        <v>56193</v>
      </c>
      <c r="B276" s="39" t="s">
        <v>245</v>
      </c>
      <c r="C276" s="5" t="s">
        <v>246</v>
      </c>
      <c r="D276" s="39" t="s">
        <v>1910</v>
      </c>
      <c r="E276" s="6" t="s">
        <v>1856</v>
      </c>
      <c r="F276" s="6" t="s">
        <v>1857</v>
      </c>
      <c r="G276" s="6">
        <v>983137351</v>
      </c>
      <c r="H276" s="18">
        <v>45611</v>
      </c>
      <c r="I276" s="21">
        <v>0.80277777777777781</v>
      </c>
      <c r="J276" s="6" t="s">
        <v>373</v>
      </c>
      <c r="K276" s="15">
        <f t="shared" si="26"/>
        <v>1</v>
      </c>
      <c r="L276" s="6" t="s">
        <v>398</v>
      </c>
      <c r="M276" s="6" t="s">
        <v>6</v>
      </c>
      <c r="N276" s="6" t="b">
        <f t="shared" si="27"/>
        <v>0</v>
      </c>
      <c r="O276" s="6" t="s">
        <v>1911</v>
      </c>
      <c r="P276" s="6">
        <v>24782246</v>
      </c>
      <c r="Q276" s="6" t="s">
        <v>6</v>
      </c>
      <c r="R276" s="6" t="s">
        <v>1912</v>
      </c>
      <c r="S276" s="16">
        <f t="shared" si="25"/>
        <v>25000</v>
      </c>
      <c r="T276" s="6" t="s">
        <v>400</v>
      </c>
      <c r="U276" s="6" t="s">
        <v>759</v>
      </c>
      <c r="V276" s="6" t="s">
        <v>1913</v>
      </c>
      <c r="W276" s="18">
        <v>45636</v>
      </c>
      <c r="X276" s="78">
        <v>0.60833333333333328</v>
      </c>
      <c r="Y276" s="6" t="s">
        <v>1266</v>
      </c>
      <c r="Z276" s="39" t="s">
        <v>1267</v>
      </c>
      <c r="AA276" s="39" t="s">
        <v>1914</v>
      </c>
      <c r="AB276" s="39">
        <v>999643606</v>
      </c>
      <c r="AC276" s="6">
        <f t="shared" si="28"/>
        <v>26</v>
      </c>
      <c r="AD276" s="17">
        <f t="shared" si="29"/>
        <v>121000</v>
      </c>
      <c r="AE276" s="6" t="s">
        <v>6</v>
      </c>
      <c r="AF276" s="17" t="str">
        <f t="shared" si="24"/>
        <v>NO APLICA</v>
      </c>
      <c r="AG276" s="6" t="s">
        <v>400</v>
      </c>
      <c r="AH276" s="39"/>
      <c r="AI276" s="22" t="s">
        <v>983</v>
      </c>
      <c r="AJ276" s="174" t="s">
        <v>492</v>
      </c>
    </row>
    <row r="277" spans="1:36" ht="15.45" customHeight="1">
      <c r="A277" s="168">
        <v>56195</v>
      </c>
      <c r="B277" s="39" t="s">
        <v>245</v>
      </c>
      <c r="C277" s="5" t="s">
        <v>246</v>
      </c>
      <c r="D277" s="39" t="s">
        <v>1915</v>
      </c>
      <c r="E277" s="6" t="s">
        <v>1916</v>
      </c>
      <c r="F277" s="6" t="s">
        <v>1917</v>
      </c>
      <c r="G277" s="6">
        <v>922001083</v>
      </c>
      <c r="H277" s="18">
        <v>45611</v>
      </c>
      <c r="I277" s="21">
        <v>0.80972222222222223</v>
      </c>
      <c r="J277" s="6" t="s">
        <v>373</v>
      </c>
      <c r="K277" s="15">
        <f t="shared" si="26"/>
        <v>1</v>
      </c>
      <c r="L277" s="6" t="s">
        <v>398</v>
      </c>
      <c r="M277" s="6" t="s">
        <v>6</v>
      </c>
      <c r="N277" s="6" t="b">
        <f t="shared" si="27"/>
        <v>0</v>
      </c>
      <c r="O277" s="6" t="s">
        <v>1918</v>
      </c>
      <c r="P277" s="6">
        <v>24782251</v>
      </c>
      <c r="Q277" s="6" t="s">
        <v>6</v>
      </c>
      <c r="R277" s="6" t="s">
        <v>1919</v>
      </c>
      <c r="S277" s="16">
        <f t="shared" si="25"/>
        <v>25000</v>
      </c>
      <c r="T277" s="6" t="s">
        <v>400</v>
      </c>
      <c r="U277" s="6" t="s">
        <v>759</v>
      </c>
      <c r="V277" s="6" t="s">
        <v>1920</v>
      </c>
      <c r="W277" s="18">
        <v>45636</v>
      </c>
      <c r="X277" s="78">
        <v>0.51249999999999996</v>
      </c>
      <c r="Y277" s="6" t="s">
        <v>1921</v>
      </c>
      <c r="Z277" s="39" t="s">
        <v>1922</v>
      </c>
      <c r="AA277" s="39" t="s">
        <v>1923</v>
      </c>
      <c r="AB277" s="8">
        <v>979401524</v>
      </c>
      <c r="AC277" s="6">
        <f t="shared" si="28"/>
        <v>26</v>
      </c>
      <c r="AD277" s="17">
        <f t="shared" si="29"/>
        <v>121000</v>
      </c>
      <c r="AE277" s="6" t="s">
        <v>6</v>
      </c>
      <c r="AF277" s="17" t="str">
        <f t="shared" si="24"/>
        <v>NO APLICA</v>
      </c>
      <c r="AG277" s="6" t="s">
        <v>400</v>
      </c>
      <c r="AH277" s="39"/>
      <c r="AI277" s="22" t="s">
        <v>983</v>
      </c>
      <c r="AJ277" s="174" t="s">
        <v>492</v>
      </c>
    </row>
    <row r="278" spans="1:36" ht="15.45" customHeight="1">
      <c r="A278" s="168">
        <v>56198</v>
      </c>
      <c r="B278" s="39" t="s">
        <v>245</v>
      </c>
      <c r="C278" s="5" t="s">
        <v>246</v>
      </c>
      <c r="D278" s="39" t="s">
        <v>38</v>
      </c>
      <c r="E278" s="6" t="s">
        <v>1924</v>
      </c>
      <c r="F278" s="6" t="s">
        <v>1925</v>
      </c>
      <c r="G278" s="6">
        <v>963932854</v>
      </c>
      <c r="H278" s="18">
        <v>45611</v>
      </c>
      <c r="I278" s="21">
        <v>0.81944444444444442</v>
      </c>
      <c r="J278" s="6" t="s">
        <v>373</v>
      </c>
      <c r="K278" s="15">
        <f t="shared" si="26"/>
        <v>1</v>
      </c>
      <c r="L278" s="6" t="s">
        <v>398</v>
      </c>
      <c r="M278" s="6" t="s">
        <v>6</v>
      </c>
      <c r="N278" s="6" t="b">
        <f t="shared" si="27"/>
        <v>0</v>
      </c>
      <c r="O278" s="6" t="s">
        <v>1926</v>
      </c>
      <c r="P278" s="6">
        <v>24782253</v>
      </c>
      <c r="Q278" s="6" t="s">
        <v>6</v>
      </c>
      <c r="R278" s="6" t="s">
        <v>1927</v>
      </c>
      <c r="S278" s="16">
        <f t="shared" si="25"/>
        <v>25000</v>
      </c>
      <c r="T278" s="6" t="s">
        <v>400</v>
      </c>
      <c r="U278" s="6" t="s">
        <v>759</v>
      </c>
      <c r="V278" s="6" t="s">
        <v>1928</v>
      </c>
      <c r="W278" s="18">
        <v>45636</v>
      </c>
      <c r="X278" s="78">
        <v>0.50347222222222221</v>
      </c>
      <c r="Y278" s="6" t="s">
        <v>1929</v>
      </c>
      <c r="Z278" s="39" t="s">
        <v>1930</v>
      </c>
      <c r="AA278" s="39" t="s">
        <v>1931</v>
      </c>
      <c r="AB278" s="8">
        <v>979022142</v>
      </c>
      <c r="AC278" s="6">
        <f t="shared" si="28"/>
        <v>26</v>
      </c>
      <c r="AD278" s="17">
        <f t="shared" si="29"/>
        <v>121000</v>
      </c>
      <c r="AE278" s="6" t="s">
        <v>6</v>
      </c>
      <c r="AF278" s="17" t="str">
        <f t="shared" si="24"/>
        <v>NO APLICA</v>
      </c>
      <c r="AG278" s="6" t="s">
        <v>400</v>
      </c>
      <c r="AH278" s="39"/>
      <c r="AI278" s="22" t="s">
        <v>983</v>
      </c>
      <c r="AJ278" s="174" t="s">
        <v>492</v>
      </c>
    </row>
    <row r="279" spans="1:36" ht="15.45" customHeight="1">
      <c r="A279" s="168">
        <v>56199</v>
      </c>
      <c r="B279" s="39" t="s">
        <v>1396</v>
      </c>
      <c r="C279" s="5" t="s">
        <v>246</v>
      </c>
      <c r="D279" s="39" t="s">
        <v>1768</v>
      </c>
      <c r="E279" s="6" t="s">
        <v>1769</v>
      </c>
      <c r="F279" s="6" t="s">
        <v>1770</v>
      </c>
      <c r="G279" s="6">
        <v>968555931</v>
      </c>
      <c r="H279" s="18">
        <v>45611</v>
      </c>
      <c r="I279" s="21">
        <v>0.82430555555555551</v>
      </c>
      <c r="J279" s="6" t="s">
        <v>373</v>
      </c>
      <c r="K279" s="15">
        <f t="shared" si="26"/>
        <v>1</v>
      </c>
      <c r="L279" s="6" t="s">
        <v>398</v>
      </c>
      <c r="M279" s="6" t="s">
        <v>6</v>
      </c>
      <c r="N279" s="6" t="b">
        <f t="shared" si="27"/>
        <v>0</v>
      </c>
      <c r="O279" s="6" t="s">
        <v>1932</v>
      </c>
      <c r="P279" s="6">
        <v>100793454</v>
      </c>
      <c r="Q279" s="6" t="s">
        <v>6</v>
      </c>
      <c r="R279" s="6" t="s">
        <v>1933</v>
      </c>
      <c r="S279" s="16">
        <f t="shared" si="25"/>
        <v>25000</v>
      </c>
      <c r="T279" s="6" t="s">
        <v>400</v>
      </c>
      <c r="U279" s="6" t="s">
        <v>547</v>
      </c>
      <c r="V279" s="6" t="s">
        <v>1934</v>
      </c>
      <c r="W279" s="18"/>
      <c r="X279" s="78"/>
      <c r="Y279" s="8"/>
      <c r="Z279" s="8"/>
      <c r="AA279" s="8"/>
      <c r="AB279" s="8"/>
      <c r="AC279" s="6" t="str">
        <f t="shared" si="28"/>
        <v/>
      </c>
      <c r="AD279" s="23" t="str">
        <f t="shared" si="29"/>
        <v/>
      </c>
      <c r="AE279" s="23"/>
      <c r="AF279" s="17" t="str">
        <f t="shared" si="24"/>
        <v/>
      </c>
      <c r="AG279" s="6"/>
      <c r="AH279" s="39"/>
      <c r="AI279" s="22" t="s">
        <v>983</v>
      </c>
      <c r="AJ279" s="174" t="s">
        <v>492</v>
      </c>
    </row>
    <row r="280" spans="1:36" ht="15.45" customHeight="1">
      <c r="A280" s="168">
        <v>56200</v>
      </c>
      <c r="B280" s="39" t="s">
        <v>1396</v>
      </c>
      <c r="C280" s="5" t="s">
        <v>246</v>
      </c>
      <c r="D280" s="46" t="s">
        <v>1671</v>
      </c>
      <c r="E280" s="27" t="s">
        <v>1672</v>
      </c>
      <c r="F280" s="29" t="s">
        <v>1673</v>
      </c>
      <c r="G280" s="27">
        <v>953511839</v>
      </c>
      <c r="H280" s="18">
        <v>45611</v>
      </c>
      <c r="I280" s="30">
        <v>0.82708333333333328</v>
      </c>
      <c r="J280" s="6" t="s">
        <v>373</v>
      </c>
      <c r="K280" s="15">
        <f t="shared" si="26"/>
        <v>1</v>
      </c>
      <c r="L280" s="6" t="s">
        <v>398</v>
      </c>
      <c r="M280" s="6" t="s">
        <v>6</v>
      </c>
      <c r="N280" s="6" t="b">
        <f t="shared" si="27"/>
        <v>0</v>
      </c>
      <c r="O280" s="6" t="s">
        <v>1935</v>
      </c>
      <c r="P280" s="6">
        <v>10079345</v>
      </c>
      <c r="Q280" s="6" t="s">
        <v>6</v>
      </c>
      <c r="R280" s="6" t="s">
        <v>1936</v>
      </c>
      <c r="S280" s="16">
        <f t="shared" si="25"/>
        <v>25000</v>
      </c>
      <c r="T280" s="6" t="s">
        <v>400</v>
      </c>
      <c r="U280" s="6" t="s">
        <v>547</v>
      </c>
      <c r="V280" s="6" t="s">
        <v>1937</v>
      </c>
      <c r="W280" s="18"/>
      <c r="X280" s="78"/>
      <c r="Y280" s="8"/>
      <c r="Z280" s="8"/>
      <c r="AA280" s="8"/>
      <c r="AB280" s="8"/>
      <c r="AC280" s="6" t="str">
        <f t="shared" si="28"/>
        <v/>
      </c>
      <c r="AD280" s="23" t="str">
        <f t="shared" si="29"/>
        <v/>
      </c>
      <c r="AE280" s="23"/>
      <c r="AF280" s="17" t="str">
        <f t="shared" si="24"/>
        <v/>
      </c>
      <c r="AG280" s="6"/>
      <c r="AH280" s="39"/>
      <c r="AI280" s="22" t="s">
        <v>983</v>
      </c>
      <c r="AJ280" s="174" t="s">
        <v>492</v>
      </c>
    </row>
    <row r="281" spans="1:36" ht="15.45" customHeight="1">
      <c r="A281" s="168">
        <v>56202</v>
      </c>
      <c r="B281" s="39" t="s">
        <v>1396</v>
      </c>
      <c r="C281" s="5" t="s">
        <v>246</v>
      </c>
      <c r="D281" s="39" t="s">
        <v>1476</v>
      </c>
      <c r="E281" s="6" t="s">
        <v>1477</v>
      </c>
      <c r="F281" s="6" t="s">
        <v>1478</v>
      </c>
      <c r="G281" s="6">
        <v>954134836</v>
      </c>
      <c r="H281" s="18">
        <v>45611</v>
      </c>
      <c r="I281" s="21">
        <v>0.8354166666666667</v>
      </c>
      <c r="J281" s="6" t="s">
        <v>373</v>
      </c>
      <c r="K281" s="15">
        <f t="shared" si="26"/>
        <v>1</v>
      </c>
      <c r="L281" s="6" t="s">
        <v>398</v>
      </c>
      <c r="M281" s="6" t="s">
        <v>6</v>
      </c>
      <c r="N281" s="6" t="b">
        <f t="shared" si="27"/>
        <v>0</v>
      </c>
      <c r="O281" s="6" t="s">
        <v>1938</v>
      </c>
      <c r="P281" s="6">
        <v>100793460</v>
      </c>
      <c r="Q281" s="6" t="s">
        <v>6</v>
      </c>
      <c r="R281" s="6" t="s">
        <v>1939</v>
      </c>
      <c r="S281" s="16">
        <f t="shared" si="25"/>
        <v>25000</v>
      </c>
      <c r="T281" s="6" t="s">
        <v>400</v>
      </c>
      <c r="U281" s="6" t="s">
        <v>547</v>
      </c>
      <c r="V281" s="6" t="s">
        <v>1940</v>
      </c>
      <c r="W281" s="18"/>
      <c r="X281" s="78"/>
      <c r="Y281" s="8"/>
      <c r="Z281" s="8"/>
      <c r="AA281" s="8"/>
      <c r="AB281" s="8"/>
      <c r="AC281" s="6" t="str">
        <f t="shared" si="28"/>
        <v/>
      </c>
      <c r="AD281" s="23" t="str">
        <f t="shared" si="29"/>
        <v/>
      </c>
      <c r="AE281" s="23"/>
      <c r="AF281" s="17" t="str">
        <f t="shared" si="24"/>
        <v/>
      </c>
      <c r="AG281" s="6"/>
      <c r="AH281" s="39"/>
      <c r="AI281" s="22" t="s">
        <v>983</v>
      </c>
      <c r="AJ281" s="174" t="s">
        <v>492</v>
      </c>
    </row>
    <row r="282" spans="1:36" ht="15.45" customHeight="1">
      <c r="A282" s="168">
        <v>56206</v>
      </c>
      <c r="B282" s="39" t="s">
        <v>380</v>
      </c>
      <c r="C282" s="5" t="s">
        <v>246</v>
      </c>
      <c r="D282" s="39" t="s">
        <v>1707</v>
      </c>
      <c r="E282" s="6" t="s">
        <v>1708</v>
      </c>
      <c r="F282" s="6" t="s">
        <v>1709</v>
      </c>
      <c r="G282" s="6">
        <v>991521079</v>
      </c>
      <c r="H282" s="18">
        <v>45611</v>
      </c>
      <c r="I282" s="21">
        <v>0.85902777777777772</v>
      </c>
      <c r="J282" s="6" t="s">
        <v>373</v>
      </c>
      <c r="K282" s="15">
        <f t="shared" si="26"/>
        <v>1</v>
      </c>
      <c r="L282" s="6" t="s">
        <v>398</v>
      </c>
      <c r="M282" s="6" t="s">
        <v>6</v>
      </c>
      <c r="N282" s="6" t="b">
        <f t="shared" si="27"/>
        <v>0</v>
      </c>
      <c r="O282" s="6" t="s">
        <v>1941</v>
      </c>
      <c r="P282" s="6">
        <v>24782314</v>
      </c>
      <c r="Q282" s="6" t="s">
        <v>6</v>
      </c>
      <c r="R282" s="6" t="s">
        <v>1942</v>
      </c>
      <c r="S282" s="16">
        <f t="shared" si="25"/>
        <v>25000</v>
      </c>
      <c r="T282" s="6" t="s">
        <v>400</v>
      </c>
      <c r="U282" s="6" t="s">
        <v>1943</v>
      </c>
      <c r="V282" s="6" t="s">
        <v>1944</v>
      </c>
      <c r="W282" s="18">
        <v>45636</v>
      </c>
      <c r="X282" s="78">
        <v>0.46319444444444446</v>
      </c>
      <c r="Y282" s="8" t="s">
        <v>1002</v>
      </c>
      <c r="Z282" s="8" t="s">
        <v>1003</v>
      </c>
      <c r="AA282" s="8" t="s">
        <v>1173</v>
      </c>
      <c r="AB282" s="8">
        <v>942723548</v>
      </c>
      <c r="AC282" s="6">
        <f t="shared" si="28"/>
        <v>26</v>
      </c>
      <c r="AD282" s="17">
        <f t="shared" si="29"/>
        <v>121000</v>
      </c>
      <c r="AE282" s="6" t="s">
        <v>6</v>
      </c>
      <c r="AF282" s="17" t="str">
        <f t="shared" si="24"/>
        <v>NO APLICA</v>
      </c>
      <c r="AG282" s="6" t="s">
        <v>400</v>
      </c>
      <c r="AH282" s="39"/>
      <c r="AI282" s="22" t="s">
        <v>983</v>
      </c>
      <c r="AJ282" s="174" t="s">
        <v>492</v>
      </c>
    </row>
    <row r="283" spans="1:36" ht="15.45" customHeight="1">
      <c r="A283" s="168">
        <v>56207</v>
      </c>
      <c r="B283" s="39" t="s">
        <v>380</v>
      </c>
      <c r="C283" s="5" t="s">
        <v>246</v>
      </c>
      <c r="D283" s="46" t="s">
        <v>559</v>
      </c>
      <c r="E283" s="6" t="s">
        <v>560</v>
      </c>
      <c r="F283" s="6" t="s">
        <v>561</v>
      </c>
      <c r="G283" s="6">
        <v>9560555766</v>
      </c>
      <c r="H283" s="18">
        <v>45611</v>
      </c>
      <c r="I283" s="21">
        <v>0.86388888888888893</v>
      </c>
      <c r="J283" s="6" t="s">
        <v>373</v>
      </c>
      <c r="K283" s="15">
        <f t="shared" si="26"/>
        <v>1</v>
      </c>
      <c r="L283" s="6" t="s">
        <v>398</v>
      </c>
      <c r="M283" s="6" t="s">
        <v>6</v>
      </c>
      <c r="N283" s="6" t="b">
        <f t="shared" si="27"/>
        <v>0</v>
      </c>
      <c r="O283" s="6" t="s">
        <v>1945</v>
      </c>
      <c r="P283" s="6">
        <v>24782315</v>
      </c>
      <c r="Q283" s="6" t="s">
        <v>6</v>
      </c>
      <c r="R283" s="6" t="s">
        <v>1946</v>
      </c>
      <c r="S283" s="16">
        <f t="shared" si="25"/>
        <v>25000</v>
      </c>
      <c r="T283" s="6" t="s">
        <v>400</v>
      </c>
      <c r="U283" s="6" t="s">
        <v>1943</v>
      </c>
      <c r="V283" s="6" t="s">
        <v>1947</v>
      </c>
      <c r="W283" s="18">
        <v>45636</v>
      </c>
      <c r="X283" s="78">
        <v>0.39930555555555558</v>
      </c>
      <c r="Y283" s="121" t="s">
        <v>1948</v>
      </c>
      <c r="Z283" s="121" t="s">
        <v>1949</v>
      </c>
      <c r="AA283" s="121" t="s">
        <v>1950</v>
      </c>
      <c r="AB283" s="121">
        <v>65582257</v>
      </c>
      <c r="AC283" s="6">
        <f t="shared" si="28"/>
        <v>26</v>
      </c>
      <c r="AD283" s="17">
        <f t="shared" si="29"/>
        <v>121000</v>
      </c>
      <c r="AE283" s="6" t="s">
        <v>6</v>
      </c>
      <c r="AF283" s="17" t="str">
        <f t="shared" si="24"/>
        <v>NO APLICA</v>
      </c>
      <c r="AG283" s="6" t="s">
        <v>400</v>
      </c>
      <c r="AH283" s="39"/>
      <c r="AI283" s="22" t="s">
        <v>983</v>
      </c>
      <c r="AJ283" s="174" t="s">
        <v>492</v>
      </c>
    </row>
    <row r="284" spans="1:36" ht="15.45" customHeight="1">
      <c r="A284" s="168">
        <v>56208</v>
      </c>
      <c r="B284" s="8" t="s">
        <v>320</v>
      </c>
      <c r="C284" s="5" t="s">
        <v>321</v>
      </c>
      <c r="D284" s="8" t="s">
        <v>737</v>
      </c>
      <c r="E284" s="27">
        <v>189156081</v>
      </c>
      <c r="F284" s="6" t="s">
        <v>739</v>
      </c>
      <c r="G284" s="27">
        <v>976320519</v>
      </c>
      <c r="H284" s="18">
        <v>45611</v>
      </c>
      <c r="I284" s="21">
        <v>0.86805555555555558</v>
      </c>
      <c r="J284" s="6" t="s">
        <v>373</v>
      </c>
      <c r="K284" s="15">
        <f t="shared" si="26"/>
        <v>1</v>
      </c>
      <c r="L284" s="6" t="s">
        <v>398</v>
      </c>
      <c r="M284" s="6" t="s">
        <v>6</v>
      </c>
      <c r="N284" s="6" t="b">
        <f t="shared" si="27"/>
        <v>0</v>
      </c>
      <c r="O284" s="6" t="s">
        <v>1951</v>
      </c>
      <c r="P284" s="6">
        <v>21087890</v>
      </c>
      <c r="Q284" s="6" t="s">
        <v>6</v>
      </c>
      <c r="R284" s="6" t="s">
        <v>1952</v>
      </c>
      <c r="S284" s="16">
        <f t="shared" si="25"/>
        <v>25000</v>
      </c>
      <c r="T284" s="6" t="s">
        <v>400</v>
      </c>
      <c r="U284" s="6" t="s">
        <v>1953</v>
      </c>
      <c r="V284" s="6" t="s">
        <v>1954</v>
      </c>
      <c r="W284" s="18">
        <v>45643</v>
      </c>
      <c r="X284" s="97">
        <v>10.43</v>
      </c>
      <c r="Y284" s="123" t="s">
        <v>587</v>
      </c>
      <c r="Z284" s="122" t="s">
        <v>1955</v>
      </c>
      <c r="AA284" s="122" t="s">
        <v>589</v>
      </c>
      <c r="AB284" s="122">
        <v>966777388</v>
      </c>
      <c r="AC284" s="107">
        <f t="shared" si="28"/>
        <v>33</v>
      </c>
      <c r="AD284" s="23">
        <f t="shared" si="29"/>
        <v>156000</v>
      </c>
      <c r="AE284" s="23" t="s">
        <v>6</v>
      </c>
      <c r="AF284" s="17" t="str">
        <f t="shared" si="24"/>
        <v>NO APLICA</v>
      </c>
      <c r="AG284" s="6" t="s">
        <v>400</v>
      </c>
      <c r="AH284" s="39" t="s">
        <v>1956</v>
      </c>
      <c r="AI284" s="22" t="s">
        <v>558</v>
      </c>
      <c r="AJ284" s="174" t="s">
        <v>492</v>
      </c>
    </row>
    <row r="285" spans="1:36" ht="15.45" customHeight="1">
      <c r="A285" s="168">
        <v>56209</v>
      </c>
      <c r="B285" s="8" t="s">
        <v>320</v>
      </c>
      <c r="C285" s="5" t="s">
        <v>321</v>
      </c>
      <c r="D285" s="45" t="s">
        <v>1957</v>
      </c>
      <c r="E285" s="27" t="s">
        <v>1958</v>
      </c>
      <c r="F285" s="27" t="s">
        <v>1959</v>
      </c>
      <c r="G285" s="27">
        <v>964882975</v>
      </c>
      <c r="H285" s="18">
        <v>45611</v>
      </c>
      <c r="I285" s="21">
        <v>0.87291666666666667</v>
      </c>
      <c r="J285" s="6" t="s">
        <v>373</v>
      </c>
      <c r="K285" s="15">
        <f t="shared" si="26"/>
        <v>1</v>
      </c>
      <c r="L285" s="6" t="s">
        <v>398</v>
      </c>
      <c r="M285" s="6" t="s">
        <v>6</v>
      </c>
      <c r="N285" s="6" t="b">
        <f t="shared" si="27"/>
        <v>0</v>
      </c>
      <c r="O285" s="6" t="s">
        <v>1960</v>
      </c>
      <c r="P285" s="6">
        <v>21087881</v>
      </c>
      <c r="Q285" s="6" t="s">
        <v>6</v>
      </c>
      <c r="R285" s="6" t="s">
        <v>1961</v>
      </c>
      <c r="S285" s="16">
        <f t="shared" si="25"/>
        <v>25000</v>
      </c>
      <c r="T285" s="6" t="s">
        <v>400</v>
      </c>
      <c r="U285" s="6" t="s">
        <v>1962</v>
      </c>
      <c r="V285" s="6" t="s">
        <v>1963</v>
      </c>
      <c r="W285" s="18">
        <v>45630</v>
      </c>
      <c r="X285" s="78">
        <v>0.62708333333333333</v>
      </c>
      <c r="Y285" s="83" t="s">
        <v>1964</v>
      </c>
      <c r="Z285" s="83" t="s">
        <v>1965</v>
      </c>
      <c r="AA285" s="83" t="s">
        <v>1966</v>
      </c>
      <c r="AB285" s="83">
        <v>963317309</v>
      </c>
      <c r="AC285" s="6">
        <f t="shared" si="28"/>
        <v>20</v>
      </c>
      <c r="AD285" s="17">
        <f t="shared" si="29"/>
        <v>91000</v>
      </c>
      <c r="AE285" s="6" t="s">
        <v>6</v>
      </c>
      <c r="AF285" s="17" t="str">
        <f t="shared" si="24"/>
        <v>NO APLICA</v>
      </c>
      <c r="AG285" s="6" t="s">
        <v>400</v>
      </c>
      <c r="AH285" s="39"/>
      <c r="AI285" s="22" t="s">
        <v>558</v>
      </c>
      <c r="AJ285" s="174" t="s">
        <v>492</v>
      </c>
    </row>
    <row r="286" spans="1:36" ht="15.45" customHeight="1">
      <c r="A286" s="168">
        <v>56210</v>
      </c>
      <c r="B286" s="8" t="s">
        <v>320</v>
      </c>
      <c r="C286" s="5" t="s">
        <v>321</v>
      </c>
      <c r="D286" s="39" t="s">
        <v>568</v>
      </c>
      <c r="E286" s="6" t="s">
        <v>569</v>
      </c>
      <c r="F286" s="6" t="s">
        <v>570</v>
      </c>
      <c r="G286" s="6">
        <v>947401808</v>
      </c>
      <c r="H286" s="18">
        <v>45611</v>
      </c>
      <c r="I286" s="21">
        <v>0.8833333333333333</v>
      </c>
      <c r="J286" s="6" t="s">
        <v>373</v>
      </c>
      <c r="K286" s="15">
        <f t="shared" si="26"/>
        <v>1</v>
      </c>
      <c r="L286" s="6" t="s">
        <v>398</v>
      </c>
      <c r="M286" s="6" t="s">
        <v>6</v>
      </c>
      <c r="N286" s="6" t="b">
        <f t="shared" si="27"/>
        <v>0</v>
      </c>
      <c r="O286" s="6" t="s">
        <v>1967</v>
      </c>
      <c r="P286" s="6">
        <v>21087889</v>
      </c>
      <c r="Q286" s="6" t="s">
        <v>6</v>
      </c>
      <c r="R286" s="6" t="s">
        <v>1968</v>
      </c>
      <c r="S286" s="16">
        <f t="shared" si="25"/>
        <v>25000</v>
      </c>
      <c r="T286" s="6" t="s">
        <v>400</v>
      </c>
      <c r="U286" s="6" t="s">
        <v>537</v>
      </c>
      <c r="V286" s="6" t="s">
        <v>1969</v>
      </c>
      <c r="W286" s="18"/>
      <c r="X286" s="78"/>
      <c r="Y286" s="144"/>
      <c r="Z286" s="144"/>
      <c r="AA286" s="144"/>
      <c r="AB286" s="144"/>
      <c r="AC286" s="6" t="str">
        <f t="shared" si="28"/>
        <v/>
      </c>
      <c r="AD286" s="23" t="str">
        <f t="shared" si="29"/>
        <v/>
      </c>
      <c r="AE286" s="23"/>
      <c r="AF286" s="17" t="str">
        <f t="shared" si="24"/>
        <v/>
      </c>
      <c r="AG286" s="6"/>
      <c r="AH286" s="39"/>
      <c r="AI286" s="22" t="s">
        <v>558</v>
      </c>
      <c r="AJ286" s="174" t="s">
        <v>492</v>
      </c>
    </row>
    <row r="287" spans="1:36" ht="15.45" customHeight="1">
      <c r="A287" s="168">
        <v>56211</v>
      </c>
      <c r="B287" s="8" t="s">
        <v>320</v>
      </c>
      <c r="C287" s="5" t="s">
        <v>321</v>
      </c>
      <c r="D287" s="39" t="s">
        <v>616</v>
      </c>
      <c r="E287" s="6" t="s">
        <v>617</v>
      </c>
      <c r="F287" s="6" t="s">
        <v>618</v>
      </c>
      <c r="G287" s="6">
        <v>951155582</v>
      </c>
      <c r="H287" s="18">
        <v>45611</v>
      </c>
      <c r="I287" s="21">
        <v>0.88611111111111107</v>
      </c>
      <c r="J287" s="6" t="s">
        <v>373</v>
      </c>
      <c r="K287" s="15">
        <f t="shared" si="26"/>
        <v>1</v>
      </c>
      <c r="L287" s="6" t="s">
        <v>398</v>
      </c>
      <c r="M287" s="6" t="s">
        <v>6</v>
      </c>
      <c r="N287" s="6" t="b">
        <f t="shared" si="27"/>
        <v>0</v>
      </c>
      <c r="O287" s="6" t="s">
        <v>1970</v>
      </c>
      <c r="P287" s="6">
        <v>21087902</v>
      </c>
      <c r="Q287" s="6" t="s">
        <v>6</v>
      </c>
      <c r="R287" s="6" t="s">
        <v>1971</v>
      </c>
      <c r="S287" s="16">
        <f t="shared" si="25"/>
        <v>25000</v>
      </c>
      <c r="T287" s="6" t="s">
        <v>400</v>
      </c>
      <c r="U287" s="6" t="s">
        <v>1972</v>
      </c>
      <c r="V287" s="6" t="s">
        <v>1973</v>
      </c>
      <c r="W287" s="18">
        <v>45643</v>
      </c>
      <c r="X287" s="97">
        <v>4.1666666666666664E-2</v>
      </c>
      <c r="Y287" s="39" t="s">
        <v>1974</v>
      </c>
      <c r="Z287" s="39" t="s">
        <v>1975</v>
      </c>
      <c r="AA287" s="39" t="s">
        <v>631</v>
      </c>
      <c r="AB287" s="39">
        <v>976530950</v>
      </c>
      <c r="AC287" s="107">
        <f t="shared" si="28"/>
        <v>33</v>
      </c>
      <c r="AD287" s="23">
        <f t="shared" si="29"/>
        <v>156000</v>
      </c>
      <c r="AE287" s="23" t="s">
        <v>6</v>
      </c>
      <c r="AF287" s="17" t="str">
        <f t="shared" ref="AF287:AF289" si="30">IFERROR(IF(AD287="","",IF(AE287="NO","NO APLICA",IF(AE287="SI",AD287*1.19,""))), "")</f>
        <v>NO APLICA</v>
      </c>
      <c r="AG287" s="6" t="s">
        <v>400</v>
      </c>
      <c r="AH287" s="39"/>
      <c r="AI287" s="22" t="s">
        <v>558</v>
      </c>
      <c r="AJ287" s="174" t="s">
        <v>492</v>
      </c>
    </row>
    <row r="288" spans="1:36" ht="15.45" customHeight="1">
      <c r="A288" s="168">
        <v>56212</v>
      </c>
      <c r="B288" s="8" t="s">
        <v>320</v>
      </c>
      <c r="C288" s="5" t="s">
        <v>321</v>
      </c>
      <c r="D288" s="39" t="s">
        <v>641</v>
      </c>
      <c r="E288" s="6" t="s">
        <v>642</v>
      </c>
      <c r="F288" s="6" t="s">
        <v>643</v>
      </c>
      <c r="G288" s="6">
        <v>974979000</v>
      </c>
      <c r="H288" s="18">
        <v>45611</v>
      </c>
      <c r="I288" s="21">
        <v>0.88888888888888884</v>
      </c>
      <c r="J288" s="6" t="s">
        <v>373</v>
      </c>
      <c r="K288" s="15">
        <f t="shared" si="26"/>
        <v>1</v>
      </c>
      <c r="L288" s="6" t="s">
        <v>398</v>
      </c>
      <c r="M288" s="6" t="s">
        <v>6</v>
      </c>
      <c r="N288" s="6" t="b">
        <f t="shared" si="27"/>
        <v>0</v>
      </c>
      <c r="O288" s="6" t="s">
        <v>1976</v>
      </c>
      <c r="P288" s="6">
        <v>21087904</v>
      </c>
      <c r="Q288" s="6" t="s">
        <v>6</v>
      </c>
      <c r="R288" s="6" t="s">
        <v>1977</v>
      </c>
      <c r="S288" s="16">
        <f t="shared" si="25"/>
        <v>25000</v>
      </c>
      <c r="T288" s="6" t="s">
        <v>400</v>
      </c>
      <c r="U288" s="6" t="s">
        <v>1972</v>
      </c>
      <c r="V288" s="6" t="s">
        <v>1978</v>
      </c>
      <c r="W288" s="18">
        <v>45643</v>
      </c>
      <c r="X288" s="78">
        <v>0.10972222222222222</v>
      </c>
      <c r="Y288" s="39" t="s">
        <v>1979</v>
      </c>
      <c r="Z288" s="39" t="s">
        <v>1229</v>
      </c>
      <c r="AA288" s="39" t="s">
        <v>1980</v>
      </c>
      <c r="AB288" s="39">
        <v>973591252</v>
      </c>
      <c r="AC288" s="6">
        <f t="shared" si="28"/>
        <v>33</v>
      </c>
      <c r="AD288" s="23">
        <f t="shared" si="29"/>
        <v>156000</v>
      </c>
      <c r="AE288" s="23" t="s">
        <v>6</v>
      </c>
      <c r="AF288" s="17" t="str">
        <f t="shared" si="30"/>
        <v>NO APLICA</v>
      </c>
      <c r="AG288" s="6" t="s">
        <v>400</v>
      </c>
      <c r="AH288" s="39"/>
      <c r="AI288" s="22" t="s">
        <v>558</v>
      </c>
      <c r="AJ288" s="174" t="s">
        <v>492</v>
      </c>
    </row>
    <row r="289" spans="1:36" ht="15.45" customHeight="1">
      <c r="A289" s="168">
        <v>56213</v>
      </c>
      <c r="B289" s="39" t="s">
        <v>380</v>
      </c>
      <c r="C289" s="5" t="s">
        <v>246</v>
      </c>
      <c r="D289" s="39" t="s">
        <v>1789</v>
      </c>
      <c r="E289" s="6" t="s">
        <v>1790</v>
      </c>
      <c r="F289" s="6" t="s">
        <v>1791</v>
      </c>
      <c r="G289" s="6">
        <v>932139395</v>
      </c>
      <c r="H289" s="18">
        <v>45611</v>
      </c>
      <c r="I289" s="21">
        <v>0.89236111111111116</v>
      </c>
      <c r="J289" s="6" t="s">
        <v>373</v>
      </c>
      <c r="K289" s="15">
        <f t="shared" si="26"/>
        <v>1</v>
      </c>
      <c r="L289" s="6" t="s">
        <v>398</v>
      </c>
      <c r="M289" s="6" t="s">
        <v>6</v>
      </c>
      <c r="N289" s="6" t="b">
        <f t="shared" si="27"/>
        <v>0</v>
      </c>
      <c r="O289" s="6" t="s">
        <v>1981</v>
      </c>
      <c r="P289" s="6">
        <v>24782335</v>
      </c>
      <c r="Q289" s="6" t="s">
        <v>6</v>
      </c>
      <c r="R289" s="6" t="s">
        <v>1982</v>
      </c>
      <c r="S289" s="16">
        <f t="shared" si="25"/>
        <v>25000</v>
      </c>
      <c r="T289" s="6" t="s">
        <v>400</v>
      </c>
      <c r="U289" s="6" t="s">
        <v>1943</v>
      </c>
      <c r="V289" s="6" t="s">
        <v>1983</v>
      </c>
      <c r="W289" s="18">
        <v>45636</v>
      </c>
      <c r="X289" s="78">
        <v>0.39444444444444443</v>
      </c>
      <c r="Y289" s="6" t="s">
        <v>984</v>
      </c>
      <c r="Z289" s="39" t="s">
        <v>1160</v>
      </c>
      <c r="AA289" s="39" t="s">
        <v>986</v>
      </c>
      <c r="AB289" s="39">
        <v>944666946</v>
      </c>
      <c r="AC289" s="6">
        <f t="shared" si="28"/>
        <v>26</v>
      </c>
      <c r="AD289" s="17">
        <f t="shared" si="29"/>
        <v>121000</v>
      </c>
      <c r="AE289" s="6" t="s">
        <v>6</v>
      </c>
      <c r="AF289" s="17" t="str">
        <f t="shared" si="30"/>
        <v>NO APLICA</v>
      </c>
      <c r="AG289" s="6" t="s">
        <v>400</v>
      </c>
      <c r="AH289" s="39"/>
      <c r="AI289" s="22" t="s">
        <v>983</v>
      </c>
      <c r="AJ289" s="174" t="s">
        <v>492</v>
      </c>
    </row>
    <row r="290" spans="1:36" ht="15.45" customHeight="1">
      <c r="A290" s="168">
        <v>56215</v>
      </c>
      <c r="B290" s="39" t="s">
        <v>380</v>
      </c>
      <c r="C290" s="5" t="s">
        <v>246</v>
      </c>
      <c r="D290" s="46" t="s">
        <v>1846</v>
      </c>
      <c r="E290" s="27" t="s">
        <v>1847</v>
      </c>
      <c r="F290" s="29" t="s">
        <v>1848</v>
      </c>
      <c r="G290" s="27">
        <v>941283805</v>
      </c>
      <c r="H290" s="18">
        <v>45611</v>
      </c>
      <c r="I290" s="21">
        <v>0.90625</v>
      </c>
      <c r="J290" s="6" t="s">
        <v>373</v>
      </c>
      <c r="K290" s="15">
        <f t="shared" si="26"/>
        <v>1</v>
      </c>
      <c r="L290" s="6" t="s">
        <v>398</v>
      </c>
      <c r="M290" s="6" t="s">
        <v>6</v>
      </c>
      <c r="N290" s="6" t="b">
        <f t="shared" si="27"/>
        <v>0</v>
      </c>
      <c r="O290" s="6" t="s">
        <v>1984</v>
      </c>
      <c r="P290" s="6">
        <v>24782343</v>
      </c>
      <c r="Q290" s="6" t="s">
        <v>6</v>
      </c>
      <c r="R290" s="6" t="s">
        <v>1985</v>
      </c>
      <c r="S290" s="16">
        <f t="shared" si="25"/>
        <v>25000</v>
      </c>
      <c r="T290" s="6" t="s">
        <v>400</v>
      </c>
      <c r="U290" s="6" t="s">
        <v>1943</v>
      </c>
      <c r="V290" s="6" t="s">
        <v>1986</v>
      </c>
      <c r="W290" s="18">
        <v>45636</v>
      </c>
      <c r="X290" s="78">
        <v>0.38750000000000001</v>
      </c>
      <c r="Y290" s="6" t="s">
        <v>1987</v>
      </c>
      <c r="Z290" s="39" t="s">
        <v>1988</v>
      </c>
      <c r="AA290" s="39" t="s">
        <v>1989</v>
      </c>
      <c r="AB290" s="39">
        <v>993430744</v>
      </c>
      <c r="AC290" s="6">
        <f t="shared" si="28"/>
        <v>26</v>
      </c>
      <c r="AD290" s="17">
        <f t="shared" si="29"/>
        <v>121000</v>
      </c>
      <c r="AE290" s="6" t="s">
        <v>6</v>
      </c>
      <c r="AF290" s="17" t="s">
        <v>1045</v>
      </c>
      <c r="AG290" s="6" t="s">
        <v>400</v>
      </c>
      <c r="AH290" s="39"/>
      <c r="AI290" s="22" t="s">
        <v>983</v>
      </c>
      <c r="AJ290" s="174" t="s">
        <v>492</v>
      </c>
    </row>
    <row r="291" spans="1:36" ht="15.45" customHeight="1">
      <c r="A291" s="168">
        <v>56217</v>
      </c>
      <c r="B291" s="8" t="s">
        <v>320</v>
      </c>
      <c r="C291" s="5" t="s">
        <v>321</v>
      </c>
      <c r="D291" s="39" t="s">
        <v>1140</v>
      </c>
      <c r="E291" s="6" t="s">
        <v>1141</v>
      </c>
      <c r="F291" s="6" t="s">
        <v>1142</v>
      </c>
      <c r="G291" s="6">
        <v>950402989</v>
      </c>
      <c r="H291" s="18">
        <v>45611</v>
      </c>
      <c r="I291" s="21">
        <v>0.94374999999999998</v>
      </c>
      <c r="J291" s="6" t="s">
        <v>373</v>
      </c>
      <c r="K291" s="15">
        <f t="shared" si="26"/>
        <v>1</v>
      </c>
      <c r="L291" s="6" t="s">
        <v>398</v>
      </c>
      <c r="M291" s="6" t="s">
        <v>6</v>
      </c>
      <c r="N291" s="6" t="b">
        <f t="shared" si="27"/>
        <v>0</v>
      </c>
      <c r="O291" s="6" t="s">
        <v>1990</v>
      </c>
      <c r="P291" s="6">
        <v>21087932</v>
      </c>
      <c r="Q291" s="6" t="s">
        <v>6</v>
      </c>
      <c r="R291" s="6" t="s">
        <v>1991</v>
      </c>
      <c r="S291" s="16">
        <f t="shared" si="25"/>
        <v>25000</v>
      </c>
      <c r="T291" s="6" t="s">
        <v>400</v>
      </c>
      <c r="U291" s="6" t="s">
        <v>1943</v>
      </c>
      <c r="V291" s="6" t="s">
        <v>1992</v>
      </c>
      <c r="W291" s="18">
        <v>45630</v>
      </c>
      <c r="X291" s="78">
        <v>0.30902777777777779</v>
      </c>
      <c r="Y291" s="6" t="s">
        <v>1993</v>
      </c>
      <c r="Z291" s="39" t="s">
        <v>1994</v>
      </c>
      <c r="AA291" s="39" t="s">
        <v>1995</v>
      </c>
      <c r="AB291" s="39">
        <v>995993673</v>
      </c>
      <c r="AC291" s="6">
        <f t="shared" si="28"/>
        <v>20</v>
      </c>
      <c r="AD291" s="17">
        <f t="shared" si="29"/>
        <v>91000</v>
      </c>
      <c r="AE291" s="6" t="s">
        <v>6</v>
      </c>
      <c r="AF291" s="17" t="str">
        <f t="shared" ref="AF291:AF354" si="31">IFERROR(IF(AD291="","",IF(AE291="NO","NO APLICA",IF(AE291="SI",AD291*1.19,""))), "")</f>
        <v>NO APLICA</v>
      </c>
      <c r="AG291" s="6" t="s">
        <v>400</v>
      </c>
      <c r="AH291" s="61" t="s">
        <v>1996</v>
      </c>
      <c r="AI291" s="22" t="s">
        <v>558</v>
      </c>
      <c r="AJ291" s="174" t="s">
        <v>492</v>
      </c>
    </row>
    <row r="292" spans="1:36" ht="15.45" customHeight="1">
      <c r="A292" s="168">
        <v>56218</v>
      </c>
      <c r="B292" s="8" t="s">
        <v>320</v>
      </c>
      <c r="C292" s="5" t="s">
        <v>321</v>
      </c>
      <c r="D292" s="39" t="s">
        <v>830</v>
      </c>
      <c r="E292" s="6" t="s">
        <v>831</v>
      </c>
      <c r="F292" s="6" t="s">
        <v>832</v>
      </c>
      <c r="G292" s="6">
        <v>998794226</v>
      </c>
      <c r="H292" s="18">
        <v>45611</v>
      </c>
      <c r="I292" s="21">
        <v>0.94652777777777775</v>
      </c>
      <c r="J292" s="6" t="s">
        <v>373</v>
      </c>
      <c r="K292" s="15">
        <f t="shared" si="26"/>
        <v>1</v>
      </c>
      <c r="L292" s="6" t="s">
        <v>398</v>
      </c>
      <c r="M292" s="6" t="s">
        <v>6</v>
      </c>
      <c r="N292" s="6" t="b">
        <f t="shared" si="27"/>
        <v>0</v>
      </c>
      <c r="O292" s="6" t="s">
        <v>1997</v>
      </c>
      <c r="P292" s="6">
        <v>21087934</v>
      </c>
      <c r="Q292" s="6" t="s">
        <v>6</v>
      </c>
      <c r="R292" s="6" t="s">
        <v>1998</v>
      </c>
      <c r="S292" s="16">
        <f t="shared" si="25"/>
        <v>25000</v>
      </c>
      <c r="T292" s="6" t="s">
        <v>400</v>
      </c>
      <c r="U292" s="6" t="s">
        <v>1943</v>
      </c>
      <c r="V292" s="6" t="s">
        <v>1999</v>
      </c>
      <c r="W292" s="18">
        <v>45630</v>
      </c>
      <c r="X292" s="78">
        <v>0.30902777777777779</v>
      </c>
      <c r="Y292" s="39" t="s">
        <v>2000</v>
      </c>
      <c r="Z292" s="39" t="s">
        <v>2001</v>
      </c>
      <c r="AA292" s="39" t="s">
        <v>2002</v>
      </c>
      <c r="AB292" s="39">
        <v>920354385</v>
      </c>
      <c r="AC292" s="6">
        <f t="shared" si="28"/>
        <v>20</v>
      </c>
      <c r="AD292" s="17">
        <f t="shared" si="29"/>
        <v>91000</v>
      </c>
      <c r="AE292" s="6" t="s">
        <v>6</v>
      </c>
      <c r="AF292" s="17" t="str">
        <f t="shared" si="31"/>
        <v>NO APLICA</v>
      </c>
      <c r="AG292" s="6" t="s">
        <v>400</v>
      </c>
      <c r="AH292" s="61" t="s">
        <v>1996</v>
      </c>
      <c r="AI292" s="22" t="s">
        <v>558</v>
      </c>
      <c r="AJ292" s="174" t="s">
        <v>492</v>
      </c>
    </row>
    <row r="293" spans="1:36" ht="15.45" customHeight="1">
      <c r="A293" s="168">
        <v>56221</v>
      </c>
      <c r="B293" s="8" t="s">
        <v>320</v>
      </c>
      <c r="C293" s="5" t="s">
        <v>321</v>
      </c>
      <c r="D293" s="45" t="s">
        <v>1957</v>
      </c>
      <c r="E293" s="27" t="s">
        <v>1958</v>
      </c>
      <c r="F293" s="27" t="s">
        <v>1959</v>
      </c>
      <c r="G293" s="27">
        <v>964882975</v>
      </c>
      <c r="H293" s="18">
        <v>45612</v>
      </c>
      <c r="I293" s="21">
        <v>0.40486111111111112</v>
      </c>
      <c r="J293" s="6" t="s">
        <v>373</v>
      </c>
      <c r="K293" s="15">
        <f t="shared" si="26"/>
        <v>1</v>
      </c>
      <c r="L293" s="6" t="s">
        <v>398</v>
      </c>
      <c r="M293" s="6" t="s">
        <v>6</v>
      </c>
      <c r="N293" s="6" t="b">
        <f t="shared" si="27"/>
        <v>0</v>
      </c>
      <c r="O293" s="6" t="s">
        <v>2003</v>
      </c>
      <c r="P293" s="6">
        <v>1219607</v>
      </c>
      <c r="Q293" s="6" t="s">
        <v>6</v>
      </c>
      <c r="R293" s="6" t="s">
        <v>2004</v>
      </c>
      <c r="S293" s="16">
        <f t="shared" si="25"/>
        <v>25000</v>
      </c>
      <c r="T293" s="6" t="s">
        <v>400</v>
      </c>
      <c r="U293" s="6" t="s">
        <v>2005</v>
      </c>
      <c r="V293" s="6" t="s">
        <v>2006</v>
      </c>
      <c r="W293" s="18">
        <v>45629</v>
      </c>
      <c r="X293" s="78">
        <v>6.9444444444444448E-2</v>
      </c>
      <c r="Y293" s="6" t="s">
        <v>587</v>
      </c>
      <c r="Z293" s="39" t="s">
        <v>588</v>
      </c>
      <c r="AA293" s="39" t="s">
        <v>589</v>
      </c>
      <c r="AB293" s="8">
        <v>966777388</v>
      </c>
      <c r="AC293" s="6">
        <f t="shared" si="28"/>
        <v>18</v>
      </c>
      <c r="AD293" s="17">
        <f t="shared" si="29"/>
        <v>81000</v>
      </c>
      <c r="AE293" s="6" t="s">
        <v>6</v>
      </c>
      <c r="AF293" s="17" t="str">
        <f t="shared" si="31"/>
        <v>NO APLICA</v>
      </c>
      <c r="AG293" s="6" t="s">
        <v>400</v>
      </c>
      <c r="AH293" s="39"/>
      <c r="AI293" s="22" t="s">
        <v>558</v>
      </c>
      <c r="AJ293" s="174" t="s">
        <v>492</v>
      </c>
    </row>
    <row r="294" spans="1:36" ht="15.45" customHeight="1">
      <c r="A294" s="168">
        <v>56223</v>
      </c>
      <c r="B294" s="39" t="s">
        <v>1396</v>
      </c>
      <c r="C294" s="5" t="s">
        <v>246</v>
      </c>
      <c r="D294" s="39" t="s">
        <v>1476</v>
      </c>
      <c r="E294" s="6" t="s">
        <v>1477</v>
      </c>
      <c r="F294" s="6" t="s">
        <v>1715</v>
      </c>
      <c r="G294" s="6">
        <v>954134836</v>
      </c>
      <c r="H294" s="18">
        <v>45612</v>
      </c>
      <c r="I294" s="21">
        <v>0.46458333333333335</v>
      </c>
      <c r="J294" s="6" t="s">
        <v>373</v>
      </c>
      <c r="K294" s="15">
        <f t="shared" si="26"/>
        <v>1</v>
      </c>
      <c r="L294" s="6" t="s">
        <v>398</v>
      </c>
      <c r="M294" s="6" t="s">
        <v>6</v>
      </c>
      <c r="N294" s="6" t="b">
        <f t="shared" si="27"/>
        <v>0</v>
      </c>
      <c r="O294" s="6" t="s">
        <v>2007</v>
      </c>
      <c r="P294" s="6">
        <v>100793807</v>
      </c>
      <c r="Q294" s="6" t="s">
        <v>6</v>
      </c>
      <c r="R294" s="6" t="s">
        <v>2008</v>
      </c>
      <c r="S294" s="16">
        <f t="shared" si="25"/>
        <v>25000</v>
      </c>
      <c r="T294" s="6" t="s">
        <v>400</v>
      </c>
      <c r="U294" s="6" t="s">
        <v>532</v>
      </c>
      <c r="V294" s="6" t="s">
        <v>2009</v>
      </c>
      <c r="W294" s="18"/>
      <c r="X294" s="78"/>
      <c r="Y294" s="39"/>
      <c r="Z294" s="39"/>
      <c r="AA294" s="39"/>
      <c r="AB294" s="8"/>
      <c r="AC294" s="6" t="str">
        <f t="shared" si="28"/>
        <v/>
      </c>
      <c r="AD294" s="23" t="str">
        <f t="shared" si="29"/>
        <v/>
      </c>
      <c r="AE294" s="23"/>
      <c r="AF294" s="17" t="str">
        <f t="shared" si="31"/>
        <v/>
      </c>
      <c r="AG294" s="6"/>
      <c r="AH294" s="39"/>
      <c r="AI294" s="22" t="s">
        <v>983</v>
      </c>
      <c r="AJ294" s="174" t="s">
        <v>492</v>
      </c>
    </row>
    <row r="295" spans="1:36" ht="15.45" customHeight="1">
      <c r="A295" s="168">
        <v>56226</v>
      </c>
      <c r="B295" s="39" t="s">
        <v>1396</v>
      </c>
      <c r="C295" s="5" t="s">
        <v>246</v>
      </c>
      <c r="D295" s="39" t="s">
        <v>1031</v>
      </c>
      <c r="E295" s="6" t="s">
        <v>1032</v>
      </c>
      <c r="F295" s="6" t="s">
        <v>1033</v>
      </c>
      <c r="G295" s="6">
        <v>943592739</v>
      </c>
      <c r="H295" s="18">
        <v>45612</v>
      </c>
      <c r="I295" s="21">
        <v>0.48333333333333334</v>
      </c>
      <c r="J295" s="6" t="s">
        <v>373</v>
      </c>
      <c r="K295" s="15">
        <f t="shared" si="26"/>
        <v>1</v>
      </c>
      <c r="L295" s="6" t="s">
        <v>398</v>
      </c>
      <c r="M295" s="6" t="s">
        <v>6</v>
      </c>
      <c r="N295" s="6" t="b">
        <f t="shared" si="27"/>
        <v>0</v>
      </c>
      <c r="O295" s="6" t="s">
        <v>2010</v>
      </c>
      <c r="P295" s="6">
        <v>100793845</v>
      </c>
      <c r="Q295" s="6" t="s">
        <v>6</v>
      </c>
      <c r="R295" s="6" t="s">
        <v>2011</v>
      </c>
      <c r="S295" s="16">
        <f t="shared" si="25"/>
        <v>25000</v>
      </c>
      <c r="T295" s="6" t="s">
        <v>400</v>
      </c>
      <c r="U295" s="6" t="s">
        <v>532</v>
      </c>
      <c r="V295" s="6" t="s">
        <v>2012</v>
      </c>
      <c r="W295" s="18"/>
      <c r="X295" s="78"/>
      <c r="Y295" s="39"/>
      <c r="Z295" s="39"/>
      <c r="AA295" s="39"/>
      <c r="AB295" s="8"/>
      <c r="AC295" s="6" t="str">
        <f t="shared" si="28"/>
        <v/>
      </c>
      <c r="AD295" s="23" t="str">
        <f t="shared" si="29"/>
        <v/>
      </c>
      <c r="AE295" s="23"/>
      <c r="AF295" s="17" t="str">
        <f t="shared" si="31"/>
        <v/>
      </c>
      <c r="AG295" s="6"/>
      <c r="AH295" s="39"/>
      <c r="AI295" s="22" t="s">
        <v>983</v>
      </c>
      <c r="AJ295" s="174" t="s">
        <v>492</v>
      </c>
    </row>
    <row r="296" spans="1:36" ht="15.45" customHeight="1">
      <c r="A296" s="168">
        <v>56229</v>
      </c>
      <c r="B296" s="39" t="s">
        <v>1396</v>
      </c>
      <c r="C296" s="5" t="s">
        <v>246</v>
      </c>
      <c r="D296" s="39" t="s">
        <v>1689</v>
      </c>
      <c r="E296" s="6" t="s">
        <v>1690</v>
      </c>
      <c r="F296" s="6" t="s">
        <v>1691</v>
      </c>
      <c r="G296" s="6">
        <v>993480204</v>
      </c>
      <c r="H296" s="18">
        <v>45612</v>
      </c>
      <c r="I296" s="21">
        <v>0.49722222222222223</v>
      </c>
      <c r="J296" s="6" t="s">
        <v>373</v>
      </c>
      <c r="K296" s="15">
        <f t="shared" si="26"/>
        <v>1</v>
      </c>
      <c r="L296" s="6" t="s">
        <v>398</v>
      </c>
      <c r="M296" s="6" t="s">
        <v>6</v>
      </c>
      <c r="N296" s="6" t="b">
        <f t="shared" si="27"/>
        <v>0</v>
      </c>
      <c r="O296" s="6" t="s">
        <v>2013</v>
      </c>
      <c r="P296" s="6">
        <v>100793888</v>
      </c>
      <c r="Q296" s="6" t="s">
        <v>6</v>
      </c>
      <c r="R296" s="6" t="s">
        <v>2014</v>
      </c>
      <c r="S296" s="16">
        <f t="shared" si="25"/>
        <v>25000</v>
      </c>
      <c r="T296" s="6" t="s">
        <v>400</v>
      </c>
      <c r="U296" s="6" t="s">
        <v>532</v>
      </c>
      <c r="V296" s="6" t="s">
        <v>2015</v>
      </c>
      <c r="W296" s="18"/>
      <c r="X296" s="78"/>
      <c r="Y296" s="39"/>
      <c r="Z296" s="39"/>
      <c r="AA296" s="39"/>
      <c r="AB296" s="8"/>
      <c r="AC296" s="6" t="str">
        <f t="shared" si="28"/>
        <v/>
      </c>
      <c r="AD296" s="23" t="str">
        <f t="shared" si="29"/>
        <v/>
      </c>
      <c r="AE296" s="23"/>
      <c r="AF296" s="17" t="str">
        <f t="shared" si="31"/>
        <v/>
      </c>
      <c r="AG296" s="6"/>
      <c r="AH296" s="39"/>
      <c r="AI296" s="22" t="s">
        <v>983</v>
      </c>
      <c r="AJ296" s="174" t="s">
        <v>492</v>
      </c>
    </row>
    <row r="297" spans="1:36" ht="15.45" customHeight="1">
      <c r="A297" s="168">
        <v>56232</v>
      </c>
      <c r="B297" s="39" t="s">
        <v>1396</v>
      </c>
      <c r="C297" s="5" t="s">
        <v>246</v>
      </c>
      <c r="D297" s="46" t="s">
        <v>1671</v>
      </c>
      <c r="E297" s="27" t="s">
        <v>1672</v>
      </c>
      <c r="F297" s="29" t="s">
        <v>1673</v>
      </c>
      <c r="G297" s="27">
        <v>953511839</v>
      </c>
      <c r="H297" s="18">
        <v>45612</v>
      </c>
      <c r="I297" s="21">
        <v>0.50694444444444442</v>
      </c>
      <c r="J297" s="6" t="s">
        <v>373</v>
      </c>
      <c r="K297" s="15">
        <f t="shared" si="26"/>
        <v>1</v>
      </c>
      <c r="L297" s="6" t="s">
        <v>398</v>
      </c>
      <c r="M297" s="6" t="s">
        <v>6</v>
      </c>
      <c r="N297" s="6" t="b">
        <f t="shared" si="27"/>
        <v>0</v>
      </c>
      <c r="O297" s="6" t="s">
        <v>2016</v>
      </c>
      <c r="P297" s="6">
        <v>100793909</v>
      </c>
      <c r="Q297" s="6" t="s">
        <v>6</v>
      </c>
      <c r="R297" s="6" t="s">
        <v>2017</v>
      </c>
      <c r="S297" s="16">
        <f t="shared" si="25"/>
        <v>25000</v>
      </c>
      <c r="T297" s="6" t="s">
        <v>400</v>
      </c>
      <c r="U297" s="6" t="s">
        <v>532</v>
      </c>
      <c r="V297" s="6" t="s">
        <v>2018</v>
      </c>
      <c r="W297" s="18"/>
      <c r="X297" s="78"/>
      <c r="Y297" s="39"/>
      <c r="Z297" s="39"/>
      <c r="AA297" s="39"/>
      <c r="AB297" s="8"/>
      <c r="AC297" s="6" t="str">
        <f t="shared" si="28"/>
        <v/>
      </c>
      <c r="AD297" s="23" t="str">
        <f t="shared" si="29"/>
        <v/>
      </c>
      <c r="AE297" s="23"/>
      <c r="AF297" s="17" t="str">
        <f t="shared" si="31"/>
        <v/>
      </c>
      <c r="AG297" s="6"/>
      <c r="AH297" s="39"/>
      <c r="AI297" s="22" t="s">
        <v>983</v>
      </c>
      <c r="AJ297" s="174" t="s">
        <v>492</v>
      </c>
    </row>
    <row r="298" spans="1:36" ht="15.45" customHeight="1">
      <c r="A298" s="168">
        <v>56239</v>
      </c>
      <c r="B298" s="39" t="s">
        <v>1396</v>
      </c>
      <c r="C298" s="5" t="s">
        <v>246</v>
      </c>
      <c r="D298" s="39" t="s">
        <v>1840</v>
      </c>
      <c r="E298" s="6">
        <v>15265026</v>
      </c>
      <c r="F298" s="6" t="s">
        <v>1841</v>
      </c>
      <c r="G298" s="6">
        <v>931439689</v>
      </c>
      <c r="H298" s="18">
        <v>45612</v>
      </c>
      <c r="I298" s="21">
        <v>0.58680555555555558</v>
      </c>
      <c r="J298" s="6" t="s">
        <v>373</v>
      </c>
      <c r="K298" s="15">
        <f t="shared" si="26"/>
        <v>1</v>
      </c>
      <c r="L298" s="6" t="s">
        <v>398</v>
      </c>
      <c r="M298" s="6" t="s">
        <v>6</v>
      </c>
      <c r="N298" s="6" t="b">
        <f t="shared" si="27"/>
        <v>0</v>
      </c>
      <c r="O298" s="6" t="s">
        <v>2019</v>
      </c>
      <c r="P298" s="6">
        <v>100793997</v>
      </c>
      <c r="Q298" s="6" t="s">
        <v>6</v>
      </c>
      <c r="R298" s="6" t="s">
        <v>2020</v>
      </c>
      <c r="S298" s="16">
        <f t="shared" si="25"/>
        <v>25000</v>
      </c>
      <c r="T298" s="6" t="s">
        <v>400</v>
      </c>
      <c r="U298" s="6" t="s">
        <v>524</v>
      </c>
      <c r="V298" s="6" t="s">
        <v>2021</v>
      </c>
      <c r="W298" s="18"/>
      <c r="X298" s="78"/>
      <c r="Y298" s="39"/>
      <c r="Z298" s="39"/>
      <c r="AA298" s="39"/>
      <c r="AB298" s="8"/>
      <c r="AC298" s="6" t="str">
        <f t="shared" si="28"/>
        <v/>
      </c>
      <c r="AD298" s="23" t="str">
        <f t="shared" si="29"/>
        <v/>
      </c>
      <c r="AE298" s="23"/>
      <c r="AF298" s="17" t="str">
        <f t="shared" si="31"/>
        <v/>
      </c>
      <c r="AG298" s="6"/>
      <c r="AH298" s="39"/>
      <c r="AI298" s="22" t="s">
        <v>983</v>
      </c>
      <c r="AJ298" s="174" t="s">
        <v>492</v>
      </c>
    </row>
    <row r="299" spans="1:36" ht="15.45" customHeight="1">
      <c r="A299" s="168">
        <v>56240</v>
      </c>
      <c r="B299" s="39" t="s">
        <v>1396</v>
      </c>
      <c r="C299" s="5" t="s">
        <v>246</v>
      </c>
      <c r="D299" s="39" t="s">
        <v>817</v>
      </c>
      <c r="E299" s="6" t="s">
        <v>699</v>
      </c>
      <c r="F299" s="6" t="s">
        <v>700</v>
      </c>
      <c r="G299" s="6">
        <v>947974081</v>
      </c>
      <c r="H299" s="18">
        <v>45612</v>
      </c>
      <c r="I299" s="21">
        <v>0.58958333333333335</v>
      </c>
      <c r="J299" s="6" t="s">
        <v>373</v>
      </c>
      <c r="K299" s="15">
        <f t="shared" si="26"/>
        <v>1</v>
      </c>
      <c r="L299" s="6" t="s">
        <v>398</v>
      </c>
      <c r="M299" s="6" t="s">
        <v>6</v>
      </c>
      <c r="N299" s="6" t="b">
        <f t="shared" si="27"/>
        <v>0</v>
      </c>
      <c r="O299" s="6" t="s">
        <v>2022</v>
      </c>
      <c r="P299" s="6">
        <v>100794002</v>
      </c>
      <c r="Q299" s="6" t="s">
        <v>6</v>
      </c>
      <c r="R299" s="6" t="s">
        <v>2023</v>
      </c>
      <c r="S299" s="16">
        <f t="shared" ref="S299:S362" si="32">IF(OR(H299&lt;=0, H299=""), "",
    IF(OR(J299="1X40 RF VACIO", J299="1X40 DRY VACIO"),
        IF(L299="CUSTODIA", 25000,
            IF(OR(L299="TRASPASO", L299="MOVIMIENTO"), 18000, "")
        ),
        IF(OR(J299="1X20 RF VACIO", J299="1X20 DRY VACIO", J299="ISOTANK"),
            IF(L299="CUSTODIA", 18000,
                IF(OR(L299="TRASPASO", L299="MOVIMIENTO"), 15000, "Error en tipo de acción")
            ),
            IF(AND(OR(J299="PALLET", J299="CAJON"), L299="CUSTODIA"),
                IF(M299="SI (XL)", 7000*K299,
                    IF(M299="SI (XXL)", 9000*K299,
                        IF(M299="SI (OTRO)", "", 5000*K299)
                    )
                ),
                IF(AND(OR(J299="PALLET", J299="CAJON"),OR(L299="TRASPASO", L299="MOVIMIENTO")),
                    IF(M299="SI (XL)", 5000*K299,
                        IF(M299="SI (XXL)", 7000*K299,
                            IF(M299="SI (OTRO)", "", 3500*K299)
                        )
                    ),
                    ""
                )
            )
        )
    )
)</f>
        <v>25000</v>
      </c>
      <c r="T299" s="6" t="s">
        <v>400</v>
      </c>
      <c r="U299" s="6" t="s">
        <v>547</v>
      </c>
      <c r="V299" s="6" t="s">
        <v>2024</v>
      </c>
      <c r="W299" s="18"/>
      <c r="X299" s="78"/>
      <c r="Y299" s="39"/>
      <c r="Z299" s="39"/>
      <c r="AA299" s="39"/>
      <c r="AB299" s="8"/>
      <c r="AC299" s="6" t="str">
        <f t="shared" si="28"/>
        <v/>
      </c>
      <c r="AD299" s="23" t="str">
        <f t="shared" si="29"/>
        <v/>
      </c>
      <c r="AE299" s="23"/>
      <c r="AF299" s="17" t="str">
        <f t="shared" si="31"/>
        <v/>
      </c>
      <c r="AG299" s="6"/>
      <c r="AH299" s="39"/>
      <c r="AI299" s="22" t="s">
        <v>983</v>
      </c>
      <c r="AJ299" s="174" t="s">
        <v>492</v>
      </c>
    </row>
    <row r="300" spans="1:36" ht="15.45" customHeight="1">
      <c r="A300" s="168">
        <v>56241</v>
      </c>
      <c r="B300" s="39" t="s">
        <v>1396</v>
      </c>
      <c r="C300" s="5" t="s">
        <v>246</v>
      </c>
      <c r="D300" s="39" t="s">
        <v>817</v>
      </c>
      <c r="E300" s="6" t="s">
        <v>818</v>
      </c>
      <c r="F300" s="6" t="s">
        <v>819</v>
      </c>
      <c r="G300" s="6">
        <v>955172412</v>
      </c>
      <c r="H300" s="18">
        <v>45612</v>
      </c>
      <c r="I300" s="21">
        <v>0.59236111111111112</v>
      </c>
      <c r="J300" s="6" t="s">
        <v>373</v>
      </c>
      <c r="K300" s="15">
        <f t="shared" si="26"/>
        <v>1</v>
      </c>
      <c r="L300" s="6" t="s">
        <v>398</v>
      </c>
      <c r="M300" s="6" t="s">
        <v>6</v>
      </c>
      <c r="N300" s="6" t="b">
        <f t="shared" si="27"/>
        <v>0</v>
      </c>
      <c r="O300" s="6" t="s">
        <v>2025</v>
      </c>
      <c r="P300" s="6">
        <v>100794004</v>
      </c>
      <c r="Q300" s="6" t="s">
        <v>6</v>
      </c>
      <c r="R300" s="6" t="s">
        <v>2026</v>
      </c>
      <c r="S300" s="16">
        <f t="shared" si="32"/>
        <v>25000</v>
      </c>
      <c r="T300" s="6" t="s">
        <v>400</v>
      </c>
      <c r="U300" s="6" t="s">
        <v>547</v>
      </c>
      <c r="V300" s="6" t="s">
        <v>2027</v>
      </c>
      <c r="W300" s="18"/>
      <c r="X300" s="78"/>
      <c r="Y300" s="39"/>
      <c r="Z300" s="39"/>
      <c r="AA300" s="39"/>
      <c r="AB300" s="8"/>
      <c r="AC300" s="6" t="str">
        <f t="shared" si="28"/>
        <v/>
      </c>
      <c r="AD300" s="23" t="str">
        <f t="shared" si="29"/>
        <v/>
      </c>
      <c r="AE300" s="23"/>
      <c r="AF300" s="17" t="str">
        <f t="shared" si="31"/>
        <v/>
      </c>
      <c r="AG300" s="6"/>
      <c r="AH300" s="39"/>
      <c r="AI300" s="22" t="s">
        <v>983</v>
      </c>
      <c r="AJ300" s="174" t="s">
        <v>492</v>
      </c>
    </row>
    <row r="301" spans="1:36" ht="15.45" customHeight="1">
      <c r="A301" s="168">
        <v>56243</v>
      </c>
      <c r="B301" s="39" t="s">
        <v>1396</v>
      </c>
      <c r="C301" s="5" t="s">
        <v>246</v>
      </c>
      <c r="D301" s="39" t="s">
        <v>1476</v>
      </c>
      <c r="E301" s="6" t="s">
        <v>1477</v>
      </c>
      <c r="F301" s="6" t="s">
        <v>1478</v>
      </c>
      <c r="G301" s="6">
        <v>954134836</v>
      </c>
      <c r="H301" s="18">
        <v>45612</v>
      </c>
      <c r="I301" s="21">
        <v>0.60486111111111107</v>
      </c>
      <c r="J301" s="6" t="s">
        <v>373</v>
      </c>
      <c r="K301" s="15">
        <f t="shared" si="26"/>
        <v>1</v>
      </c>
      <c r="L301" s="6" t="s">
        <v>398</v>
      </c>
      <c r="M301" s="6" t="s">
        <v>6</v>
      </c>
      <c r="N301" s="6" t="b">
        <f t="shared" si="27"/>
        <v>0</v>
      </c>
      <c r="O301" s="6" t="s">
        <v>2028</v>
      </c>
      <c r="P301" s="6">
        <v>100794012</v>
      </c>
      <c r="Q301" s="6" t="s">
        <v>6</v>
      </c>
      <c r="R301" s="6" t="s">
        <v>2029</v>
      </c>
      <c r="S301" s="16">
        <f t="shared" si="32"/>
        <v>25000</v>
      </c>
      <c r="T301" s="6" t="s">
        <v>400</v>
      </c>
      <c r="U301" s="6" t="s">
        <v>547</v>
      </c>
      <c r="V301" s="6" t="s">
        <v>2030</v>
      </c>
      <c r="W301" s="18"/>
      <c r="X301" s="78"/>
      <c r="Y301" s="39"/>
      <c r="Z301" s="39"/>
      <c r="AA301" s="39"/>
      <c r="AB301" s="8"/>
      <c r="AC301" s="6" t="str">
        <f t="shared" si="28"/>
        <v/>
      </c>
      <c r="AD301" s="23" t="str">
        <f t="shared" si="29"/>
        <v/>
      </c>
      <c r="AE301" s="23"/>
      <c r="AF301" s="17" t="str">
        <f t="shared" si="31"/>
        <v/>
      </c>
      <c r="AG301" s="6"/>
      <c r="AH301" s="39"/>
      <c r="AI301" s="22" t="s">
        <v>983</v>
      </c>
      <c r="AJ301" s="174" t="s">
        <v>492</v>
      </c>
    </row>
    <row r="302" spans="1:36" ht="15.45" customHeight="1">
      <c r="A302" s="168">
        <v>56244</v>
      </c>
      <c r="B302" s="8" t="s">
        <v>320</v>
      </c>
      <c r="C302" s="5" t="s">
        <v>321</v>
      </c>
      <c r="D302" s="45" t="s">
        <v>1957</v>
      </c>
      <c r="E302" s="27" t="s">
        <v>1958</v>
      </c>
      <c r="F302" s="27" t="s">
        <v>1959</v>
      </c>
      <c r="G302" s="27">
        <v>964882975</v>
      </c>
      <c r="H302" s="18">
        <v>45612</v>
      </c>
      <c r="I302" s="21">
        <v>0.61041666666666672</v>
      </c>
      <c r="J302" s="6" t="s">
        <v>373</v>
      </c>
      <c r="K302" s="15">
        <f t="shared" si="26"/>
        <v>1</v>
      </c>
      <c r="L302" s="6" t="s">
        <v>398</v>
      </c>
      <c r="M302" s="6" t="s">
        <v>6</v>
      </c>
      <c r="N302" s="6" t="b">
        <f t="shared" si="27"/>
        <v>0</v>
      </c>
      <c r="O302" s="6" t="s">
        <v>2031</v>
      </c>
      <c r="P302" s="6">
        <v>21088322</v>
      </c>
      <c r="Q302" s="6" t="s">
        <v>6</v>
      </c>
      <c r="R302" s="6" t="s">
        <v>2032</v>
      </c>
      <c r="S302" s="16">
        <f t="shared" si="32"/>
        <v>25000</v>
      </c>
      <c r="T302" s="6" t="s">
        <v>400</v>
      </c>
      <c r="U302" s="6" t="s">
        <v>759</v>
      </c>
      <c r="V302" s="6" t="s">
        <v>2033</v>
      </c>
      <c r="W302" s="18">
        <v>45630</v>
      </c>
      <c r="X302" s="78">
        <v>0.30138888888888887</v>
      </c>
      <c r="Y302" s="39" t="s">
        <v>2034</v>
      </c>
      <c r="Z302" s="39" t="s">
        <v>2035</v>
      </c>
      <c r="AA302" s="39" t="s">
        <v>2036</v>
      </c>
      <c r="AB302" s="8">
        <v>993323570</v>
      </c>
      <c r="AC302" s="6">
        <f t="shared" si="28"/>
        <v>19</v>
      </c>
      <c r="AD302" s="17">
        <f t="shared" si="29"/>
        <v>86000</v>
      </c>
      <c r="AE302" s="6" t="s">
        <v>6</v>
      </c>
      <c r="AF302" s="17" t="str">
        <f t="shared" si="31"/>
        <v>NO APLICA</v>
      </c>
      <c r="AG302" s="6" t="s">
        <v>400</v>
      </c>
      <c r="AH302" s="61" t="s">
        <v>1996</v>
      </c>
      <c r="AI302" s="22" t="s">
        <v>558</v>
      </c>
      <c r="AJ302" s="174" t="s">
        <v>492</v>
      </c>
    </row>
    <row r="303" spans="1:36" ht="15.45" customHeight="1">
      <c r="A303" s="168">
        <v>56245</v>
      </c>
      <c r="B303" s="39" t="s">
        <v>1396</v>
      </c>
      <c r="C303" s="5" t="s">
        <v>246</v>
      </c>
      <c r="D303" s="46" t="s">
        <v>1671</v>
      </c>
      <c r="E303" s="27" t="s">
        <v>1672</v>
      </c>
      <c r="F303" s="29" t="s">
        <v>1673</v>
      </c>
      <c r="G303" s="27">
        <v>953511839</v>
      </c>
      <c r="H303" s="18">
        <v>45612</v>
      </c>
      <c r="I303" s="21">
        <v>0.61388888888888893</v>
      </c>
      <c r="J303" s="6" t="s">
        <v>373</v>
      </c>
      <c r="K303" s="15">
        <f t="shared" si="26"/>
        <v>1</v>
      </c>
      <c r="L303" s="6" t="s">
        <v>398</v>
      </c>
      <c r="M303" s="6" t="s">
        <v>6</v>
      </c>
      <c r="N303" s="6" t="b">
        <f t="shared" si="27"/>
        <v>0</v>
      </c>
      <c r="O303" s="6" t="s">
        <v>2037</v>
      </c>
      <c r="P303" s="6">
        <v>100794015</v>
      </c>
      <c r="Q303" s="6" t="s">
        <v>6</v>
      </c>
      <c r="R303" s="6" t="s">
        <v>2038</v>
      </c>
      <c r="S303" s="16">
        <f t="shared" si="32"/>
        <v>25000</v>
      </c>
      <c r="T303" s="6" t="s">
        <v>400</v>
      </c>
      <c r="U303" s="6" t="s">
        <v>547</v>
      </c>
      <c r="V303" s="6" t="s">
        <v>2039</v>
      </c>
      <c r="W303" s="18"/>
      <c r="X303" s="78"/>
      <c r="Y303" s="39"/>
      <c r="Z303" s="39"/>
      <c r="AA303" s="39"/>
      <c r="AB303" s="8"/>
      <c r="AC303" s="6" t="str">
        <f t="shared" si="28"/>
        <v/>
      </c>
      <c r="AD303" s="23" t="str">
        <f t="shared" si="29"/>
        <v/>
      </c>
      <c r="AE303" s="23"/>
      <c r="AF303" s="17" t="str">
        <f t="shared" si="31"/>
        <v/>
      </c>
      <c r="AG303" s="6"/>
      <c r="AH303" s="39"/>
      <c r="AI303" s="22" t="s">
        <v>983</v>
      </c>
      <c r="AJ303" s="174" t="s">
        <v>492</v>
      </c>
    </row>
    <row r="304" spans="1:36" ht="15.45" customHeight="1">
      <c r="A304" s="168">
        <v>56246</v>
      </c>
      <c r="B304" s="8" t="s">
        <v>320</v>
      </c>
      <c r="C304" s="5" t="s">
        <v>321</v>
      </c>
      <c r="D304" s="39" t="s">
        <v>2040</v>
      </c>
      <c r="E304" s="6" t="s">
        <v>642</v>
      </c>
      <c r="F304" s="6" t="s">
        <v>643</v>
      </c>
      <c r="G304" s="6">
        <v>974979000</v>
      </c>
      <c r="H304" s="18">
        <v>45612</v>
      </c>
      <c r="I304" s="21">
        <v>0.6166666666666667</v>
      </c>
      <c r="J304" s="6" t="s">
        <v>373</v>
      </c>
      <c r="K304" s="15">
        <f t="shared" si="26"/>
        <v>1</v>
      </c>
      <c r="L304" s="6" t="s">
        <v>398</v>
      </c>
      <c r="M304" s="6" t="s">
        <v>6</v>
      </c>
      <c r="N304" s="6" t="b">
        <f t="shared" si="27"/>
        <v>0</v>
      </c>
      <c r="O304" s="6" t="s">
        <v>2041</v>
      </c>
      <c r="P304" s="6">
        <v>21088323</v>
      </c>
      <c r="Q304" s="6" t="s">
        <v>6</v>
      </c>
      <c r="R304" s="6" t="s">
        <v>2042</v>
      </c>
      <c r="S304" s="16">
        <f t="shared" si="32"/>
        <v>25000</v>
      </c>
      <c r="T304" s="6" t="s">
        <v>400</v>
      </c>
      <c r="U304" s="6" t="s">
        <v>2005</v>
      </c>
      <c r="V304" s="6" t="s">
        <v>2043</v>
      </c>
      <c r="W304" s="18">
        <v>45630</v>
      </c>
      <c r="X304" s="78">
        <v>7.7083333333333337E-2</v>
      </c>
      <c r="Y304" s="39" t="s">
        <v>2044</v>
      </c>
      <c r="Z304" s="39" t="s">
        <v>2045</v>
      </c>
      <c r="AA304" s="39" t="s">
        <v>2046</v>
      </c>
      <c r="AB304" s="8">
        <v>56981299050</v>
      </c>
      <c r="AC304" s="6">
        <f t="shared" si="28"/>
        <v>19</v>
      </c>
      <c r="AD304" s="17">
        <f t="shared" si="29"/>
        <v>86000</v>
      </c>
      <c r="AE304" s="6" t="s">
        <v>6</v>
      </c>
      <c r="AF304" s="17" t="str">
        <f t="shared" si="31"/>
        <v>NO APLICA</v>
      </c>
      <c r="AG304" s="6" t="s">
        <v>400</v>
      </c>
      <c r="AH304" s="39" t="s">
        <v>2047</v>
      </c>
      <c r="AI304" s="22" t="s">
        <v>558</v>
      </c>
      <c r="AJ304" s="174" t="s">
        <v>492</v>
      </c>
    </row>
    <row r="305" spans="1:36" ht="15.45" customHeight="1">
      <c r="A305" s="168">
        <v>56247</v>
      </c>
      <c r="B305" s="8" t="s">
        <v>320</v>
      </c>
      <c r="C305" s="5" t="s">
        <v>321</v>
      </c>
      <c r="D305" s="8" t="s">
        <v>682</v>
      </c>
      <c r="E305" s="5" t="s">
        <v>683</v>
      </c>
      <c r="F305" s="5" t="s">
        <v>684</v>
      </c>
      <c r="G305" s="5">
        <v>987204298</v>
      </c>
      <c r="H305" s="18">
        <v>45612</v>
      </c>
      <c r="I305" s="21">
        <v>0.62152777777777779</v>
      </c>
      <c r="J305" s="6" t="s">
        <v>373</v>
      </c>
      <c r="K305" s="15">
        <f t="shared" si="26"/>
        <v>1</v>
      </c>
      <c r="L305" s="6" t="s">
        <v>398</v>
      </c>
      <c r="M305" s="6" t="s">
        <v>6</v>
      </c>
      <c r="N305" s="6" t="b">
        <f t="shared" si="27"/>
        <v>0</v>
      </c>
      <c r="O305" s="6" t="s">
        <v>2048</v>
      </c>
      <c r="P305" s="6">
        <v>21088324</v>
      </c>
      <c r="Q305" s="6" t="s">
        <v>6</v>
      </c>
      <c r="R305" s="6" t="s">
        <v>2049</v>
      </c>
      <c r="S305" s="16">
        <f t="shared" si="32"/>
        <v>25000</v>
      </c>
      <c r="T305" s="6" t="s">
        <v>400</v>
      </c>
      <c r="U305" s="6" t="s">
        <v>2050</v>
      </c>
      <c r="V305" s="6" t="s">
        <v>2051</v>
      </c>
      <c r="W305" s="18">
        <v>45629</v>
      </c>
      <c r="X305" s="78">
        <v>0.82361111111111107</v>
      </c>
      <c r="Y305" s="39" t="s">
        <v>2052</v>
      </c>
      <c r="Z305" s="39" t="s">
        <v>2053</v>
      </c>
      <c r="AA305" s="39" t="s">
        <v>2054</v>
      </c>
      <c r="AB305" s="8">
        <v>953750815</v>
      </c>
      <c r="AC305" s="6">
        <f t="shared" si="28"/>
        <v>18</v>
      </c>
      <c r="AD305" s="17">
        <f t="shared" si="29"/>
        <v>81000</v>
      </c>
      <c r="AE305" s="6" t="s">
        <v>6</v>
      </c>
      <c r="AF305" s="17" t="str">
        <f t="shared" si="31"/>
        <v>NO APLICA</v>
      </c>
      <c r="AG305" s="6" t="s">
        <v>400</v>
      </c>
      <c r="AH305" s="39" t="s">
        <v>2047</v>
      </c>
      <c r="AI305" s="22" t="s">
        <v>558</v>
      </c>
      <c r="AJ305" s="174" t="s">
        <v>492</v>
      </c>
    </row>
    <row r="306" spans="1:36" ht="15.45" customHeight="1">
      <c r="A306" s="168">
        <v>56249</v>
      </c>
      <c r="B306" s="39" t="s">
        <v>1396</v>
      </c>
      <c r="C306" s="5" t="s">
        <v>246</v>
      </c>
      <c r="D306" s="39" t="s">
        <v>1538</v>
      </c>
      <c r="E306" s="6">
        <v>17669495</v>
      </c>
      <c r="F306" s="6" t="s">
        <v>549</v>
      </c>
      <c r="G306" s="6">
        <v>933260605</v>
      </c>
      <c r="H306" s="18">
        <v>45612</v>
      </c>
      <c r="I306" s="21">
        <v>0.63263888888888886</v>
      </c>
      <c r="J306" s="6" t="s">
        <v>373</v>
      </c>
      <c r="K306" s="15">
        <f t="shared" si="26"/>
        <v>1</v>
      </c>
      <c r="L306" s="6" t="s">
        <v>398</v>
      </c>
      <c r="M306" s="6" t="s">
        <v>6</v>
      </c>
      <c r="N306" s="6" t="b">
        <f t="shared" si="27"/>
        <v>0</v>
      </c>
      <c r="O306" s="6" t="s">
        <v>2055</v>
      </c>
      <c r="P306" s="6">
        <v>100794024</v>
      </c>
      <c r="Q306" s="6" t="s">
        <v>6</v>
      </c>
      <c r="R306" s="6" t="s">
        <v>2056</v>
      </c>
      <c r="S306" s="16">
        <f t="shared" si="32"/>
        <v>25000</v>
      </c>
      <c r="T306" s="6" t="s">
        <v>400</v>
      </c>
      <c r="U306" s="6" t="s">
        <v>532</v>
      </c>
      <c r="V306" s="6" t="s">
        <v>2057</v>
      </c>
      <c r="W306" s="18"/>
      <c r="X306" s="78"/>
      <c r="Y306" s="39"/>
      <c r="Z306" s="39"/>
      <c r="AA306" s="39"/>
      <c r="AB306" s="8"/>
      <c r="AC306" s="6" t="str">
        <f t="shared" si="28"/>
        <v/>
      </c>
      <c r="AD306" s="23" t="str">
        <f t="shared" si="29"/>
        <v/>
      </c>
      <c r="AE306" s="23"/>
      <c r="AF306" s="17" t="str">
        <f t="shared" si="31"/>
        <v/>
      </c>
      <c r="AG306" s="6"/>
      <c r="AH306" s="39"/>
      <c r="AI306" s="22" t="s">
        <v>983</v>
      </c>
      <c r="AJ306" s="174" t="s">
        <v>492</v>
      </c>
    </row>
    <row r="307" spans="1:36" ht="15.45" customHeight="1">
      <c r="A307" s="168">
        <v>56262</v>
      </c>
      <c r="B307" s="39" t="s">
        <v>380</v>
      </c>
      <c r="C307" s="5" t="s">
        <v>246</v>
      </c>
      <c r="D307" s="47" t="s">
        <v>548</v>
      </c>
      <c r="E307" s="6">
        <v>17669495</v>
      </c>
      <c r="F307" s="32" t="s">
        <v>549</v>
      </c>
      <c r="G307" s="32">
        <v>933260605</v>
      </c>
      <c r="H307" s="18">
        <v>45614</v>
      </c>
      <c r="I307" s="21">
        <v>0.41944444444444445</v>
      </c>
      <c r="J307" s="6" t="s">
        <v>373</v>
      </c>
      <c r="K307" s="15">
        <f t="shared" si="26"/>
        <v>1</v>
      </c>
      <c r="L307" s="6" t="s">
        <v>398</v>
      </c>
      <c r="M307" s="6" t="s">
        <v>6</v>
      </c>
      <c r="N307" s="6" t="b">
        <f t="shared" si="27"/>
        <v>0</v>
      </c>
      <c r="O307" s="6" t="s">
        <v>2058</v>
      </c>
      <c r="P307" s="6">
        <v>24782968</v>
      </c>
      <c r="Q307" s="6" t="s">
        <v>6</v>
      </c>
      <c r="R307" s="6" t="s">
        <v>2059</v>
      </c>
      <c r="S307" s="16">
        <f t="shared" si="32"/>
        <v>25000</v>
      </c>
      <c r="T307" s="6" t="s">
        <v>400</v>
      </c>
      <c r="U307" s="6" t="s">
        <v>528</v>
      </c>
      <c r="V307" s="6" t="s">
        <v>2060</v>
      </c>
      <c r="W307" s="18">
        <v>45635</v>
      </c>
      <c r="X307" s="78">
        <v>0.24097222222222223</v>
      </c>
      <c r="Y307" s="39" t="s">
        <v>2061</v>
      </c>
      <c r="Z307" s="39" t="s">
        <v>2062</v>
      </c>
      <c r="AA307" s="39" t="s">
        <v>2063</v>
      </c>
      <c r="AB307" s="8">
        <v>996747620</v>
      </c>
      <c r="AC307" s="6">
        <f t="shared" si="28"/>
        <v>22</v>
      </c>
      <c r="AD307" s="17">
        <f t="shared" si="29"/>
        <v>101000</v>
      </c>
      <c r="AE307" s="6" t="s">
        <v>6</v>
      </c>
      <c r="AF307" s="17" t="str">
        <f t="shared" si="31"/>
        <v>NO APLICA</v>
      </c>
      <c r="AG307" s="6" t="s">
        <v>400</v>
      </c>
      <c r="AH307" s="39"/>
      <c r="AI307" s="22" t="s">
        <v>983</v>
      </c>
      <c r="AJ307" s="174" t="s">
        <v>492</v>
      </c>
    </row>
    <row r="308" spans="1:36" ht="15.45" customHeight="1">
      <c r="A308" s="168">
        <v>56263</v>
      </c>
      <c r="B308" s="39" t="s">
        <v>380</v>
      </c>
      <c r="C308" s="5" t="s">
        <v>246</v>
      </c>
      <c r="D308" s="39" t="s">
        <v>2064</v>
      </c>
      <c r="E308" s="6" t="s">
        <v>2065</v>
      </c>
      <c r="F308" s="6" t="s">
        <v>2066</v>
      </c>
      <c r="G308" s="6">
        <v>977262904</v>
      </c>
      <c r="H308" s="18">
        <v>45614</v>
      </c>
      <c r="I308" s="21">
        <v>0.4236111111111111</v>
      </c>
      <c r="J308" s="6" t="s">
        <v>373</v>
      </c>
      <c r="K308" s="15">
        <f t="shared" si="26"/>
        <v>1</v>
      </c>
      <c r="L308" s="6" t="s">
        <v>398</v>
      </c>
      <c r="M308" s="6" t="s">
        <v>6</v>
      </c>
      <c r="N308" s="6" t="b">
        <f t="shared" si="27"/>
        <v>0</v>
      </c>
      <c r="O308" s="6" t="s">
        <v>2067</v>
      </c>
      <c r="P308" s="6">
        <v>24782966</v>
      </c>
      <c r="Q308" s="6" t="s">
        <v>6</v>
      </c>
      <c r="R308" s="6" t="s">
        <v>2068</v>
      </c>
      <c r="S308" s="16">
        <f t="shared" si="32"/>
        <v>25000</v>
      </c>
      <c r="T308" s="6" t="s">
        <v>400</v>
      </c>
      <c r="U308" s="6" t="s">
        <v>2069</v>
      </c>
      <c r="V308" s="6" t="s">
        <v>2070</v>
      </c>
      <c r="W308" s="18">
        <v>45635</v>
      </c>
      <c r="X308" s="78">
        <v>0.99375000000000002</v>
      </c>
      <c r="Y308" s="39" t="s">
        <v>2071</v>
      </c>
      <c r="Z308" s="39" t="s">
        <v>2072</v>
      </c>
      <c r="AA308" s="39" t="s">
        <v>2073</v>
      </c>
      <c r="AB308" s="8">
        <v>997227372</v>
      </c>
      <c r="AC308" s="6">
        <f t="shared" si="28"/>
        <v>22</v>
      </c>
      <c r="AD308" s="17">
        <f t="shared" si="29"/>
        <v>101000</v>
      </c>
      <c r="AE308" s="6" t="s">
        <v>6</v>
      </c>
      <c r="AF308" s="17" t="str">
        <f t="shared" si="31"/>
        <v>NO APLICA</v>
      </c>
      <c r="AG308" s="6" t="s">
        <v>400</v>
      </c>
      <c r="AH308" s="39"/>
      <c r="AI308" s="22" t="s">
        <v>983</v>
      </c>
      <c r="AJ308" s="174" t="s">
        <v>492</v>
      </c>
    </row>
    <row r="309" spans="1:36" ht="15.45" customHeight="1">
      <c r="A309" s="168">
        <v>56264</v>
      </c>
      <c r="B309" s="39" t="s">
        <v>380</v>
      </c>
      <c r="C309" s="5" t="s">
        <v>246</v>
      </c>
      <c r="D309" s="39" t="s">
        <v>2074</v>
      </c>
      <c r="E309" s="6" t="s">
        <v>699</v>
      </c>
      <c r="F309" s="6" t="s">
        <v>700</v>
      </c>
      <c r="G309" s="6">
        <v>947974081</v>
      </c>
      <c r="H309" s="18">
        <v>45614</v>
      </c>
      <c r="I309" s="21">
        <v>0.43333333333333335</v>
      </c>
      <c r="J309" s="6" t="s">
        <v>373</v>
      </c>
      <c r="K309" s="15">
        <f t="shared" si="26"/>
        <v>1</v>
      </c>
      <c r="L309" s="6" t="s">
        <v>398</v>
      </c>
      <c r="M309" s="6" t="s">
        <v>6</v>
      </c>
      <c r="N309" s="6" t="b">
        <f t="shared" si="27"/>
        <v>0</v>
      </c>
      <c r="O309" s="6" t="s">
        <v>2075</v>
      </c>
      <c r="P309" s="6">
        <v>24782999</v>
      </c>
      <c r="Q309" s="6" t="s">
        <v>6</v>
      </c>
      <c r="R309" s="6" t="s">
        <v>2076</v>
      </c>
      <c r="S309" s="16">
        <f t="shared" si="32"/>
        <v>25000</v>
      </c>
      <c r="T309" s="6" t="s">
        <v>400</v>
      </c>
      <c r="U309" s="6" t="s">
        <v>528</v>
      </c>
      <c r="V309" s="6" t="s">
        <v>2077</v>
      </c>
      <c r="W309" s="18">
        <v>45635</v>
      </c>
      <c r="X309" s="78">
        <v>0.98055555555555551</v>
      </c>
      <c r="Y309" s="39" t="s">
        <v>2078</v>
      </c>
      <c r="Z309" s="39" t="s">
        <v>2079</v>
      </c>
      <c r="AA309" s="39" t="s">
        <v>2080</v>
      </c>
      <c r="AB309" s="8">
        <v>932482793</v>
      </c>
      <c r="AC309" s="6">
        <f t="shared" si="28"/>
        <v>22</v>
      </c>
      <c r="AD309" s="17">
        <f t="shared" si="29"/>
        <v>101000</v>
      </c>
      <c r="AE309" s="6" t="s">
        <v>6</v>
      </c>
      <c r="AF309" s="17" t="str">
        <f t="shared" si="31"/>
        <v>NO APLICA</v>
      </c>
      <c r="AG309" s="6" t="s">
        <v>400</v>
      </c>
      <c r="AH309" s="39"/>
      <c r="AI309" s="22" t="s">
        <v>983</v>
      </c>
      <c r="AJ309" s="174" t="s">
        <v>492</v>
      </c>
    </row>
    <row r="310" spans="1:36" ht="15.45" customHeight="1">
      <c r="A310" s="168">
        <v>56270</v>
      </c>
      <c r="B310" s="8" t="s">
        <v>269</v>
      </c>
      <c r="C310" s="5" t="s">
        <v>270</v>
      </c>
      <c r="D310" s="39" t="s">
        <v>2081</v>
      </c>
      <c r="E310" s="6" t="s">
        <v>2082</v>
      </c>
      <c r="F310" s="29" t="s">
        <v>2083</v>
      </c>
      <c r="G310" s="6">
        <v>988350593</v>
      </c>
      <c r="H310" s="18">
        <v>45614</v>
      </c>
      <c r="I310" s="21">
        <v>0.51249999999999996</v>
      </c>
      <c r="J310" s="6" t="s">
        <v>373</v>
      </c>
      <c r="K310" s="15">
        <f t="shared" si="26"/>
        <v>1</v>
      </c>
      <c r="L310" s="6" t="s">
        <v>398</v>
      </c>
      <c r="M310" s="6" t="s">
        <v>6</v>
      </c>
      <c r="N310" s="6" t="b">
        <f t="shared" si="27"/>
        <v>0</v>
      </c>
      <c r="O310" s="6" t="s">
        <v>2084</v>
      </c>
      <c r="P310" s="6">
        <v>100794622</v>
      </c>
      <c r="Q310" s="6" t="s">
        <v>6</v>
      </c>
      <c r="R310" s="6" t="s">
        <v>2085</v>
      </c>
      <c r="S310" s="16">
        <f t="shared" si="32"/>
        <v>25000</v>
      </c>
      <c r="T310" s="6" t="s">
        <v>400</v>
      </c>
      <c r="U310" s="6" t="s">
        <v>528</v>
      </c>
      <c r="V310" s="6" t="s">
        <v>2086</v>
      </c>
      <c r="W310" s="18">
        <v>45635</v>
      </c>
      <c r="X310" s="78">
        <v>0.89583333333333337</v>
      </c>
      <c r="Y310" s="39" t="s">
        <v>1563</v>
      </c>
      <c r="Z310" s="39" t="s">
        <v>1564</v>
      </c>
      <c r="AA310" s="39" t="s">
        <v>1565</v>
      </c>
      <c r="AB310" s="24">
        <v>982990215</v>
      </c>
      <c r="AC310" s="6">
        <f t="shared" si="28"/>
        <v>22</v>
      </c>
      <c r="AD310" s="17">
        <f t="shared" si="29"/>
        <v>101000</v>
      </c>
      <c r="AE310" s="6" t="s">
        <v>6</v>
      </c>
      <c r="AF310" s="17" t="str">
        <f t="shared" si="31"/>
        <v>NO APLICA</v>
      </c>
      <c r="AG310" s="6" t="s">
        <v>400</v>
      </c>
      <c r="AH310" s="39"/>
      <c r="AI310" s="22" t="s">
        <v>1359</v>
      </c>
      <c r="AJ310" s="174" t="s">
        <v>492</v>
      </c>
    </row>
    <row r="311" spans="1:36" ht="15.45" customHeight="1">
      <c r="A311" s="168">
        <v>56271</v>
      </c>
      <c r="B311" s="8" t="s">
        <v>269</v>
      </c>
      <c r="C311" s="5" t="s">
        <v>270</v>
      </c>
      <c r="D311" s="39" t="s">
        <v>2087</v>
      </c>
      <c r="E311" s="6" t="s">
        <v>2088</v>
      </c>
      <c r="F311" s="6" t="s">
        <v>2089</v>
      </c>
      <c r="G311" s="6">
        <v>938959484</v>
      </c>
      <c r="H311" s="18">
        <v>45614</v>
      </c>
      <c r="I311" s="21">
        <v>0.53749999999999998</v>
      </c>
      <c r="J311" s="6" t="s">
        <v>373</v>
      </c>
      <c r="K311" s="15">
        <f t="shared" si="26"/>
        <v>1</v>
      </c>
      <c r="L311" s="6" t="s">
        <v>398</v>
      </c>
      <c r="M311" s="6" t="s">
        <v>6</v>
      </c>
      <c r="N311" s="6" t="b">
        <f t="shared" si="27"/>
        <v>0</v>
      </c>
      <c r="O311" s="6" t="s">
        <v>2090</v>
      </c>
      <c r="P311" s="6">
        <v>100794670</v>
      </c>
      <c r="Q311" s="6" t="s">
        <v>6</v>
      </c>
      <c r="R311" s="6" t="s">
        <v>2091</v>
      </c>
      <c r="S311" s="16">
        <f t="shared" si="32"/>
        <v>25000</v>
      </c>
      <c r="T311" s="6" t="s">
        <v>400</v>
      </c>
      <c r="U311" s="6" t="s">
        <v>528</v>
      </c>
      <c r="V311" s="6" t="s">
        <v>2092</v>
      </c>
      <c r="W311" s="18">
        <v>45635</v>
      </c>
      <c r="X311" s="78">
        <v>0.89513888888888893</v>
      </c>
      <c r="Y311" s="39" t="s">
        <v>1590</v>
      </c>
      <c r="Z311" s="39" t="s">
        <v>1591</v>
      </c>
      <c r="AA311" s="39" t="s">
        <v>1592</v>
      </c>
      <c r="AB311" s="3">
        <v>982990281</v>
      </c>
      <c r="AC311" s="6">
        <f t="shared" si="28"/>
        <v>22</v>
      </c>
      <c r="AD311" s="17">
        <f t="shared" si="29"/>
        <v>101000</v>
      </c>
      <c r="AE311" s="6" t="s">
        <v>6</v>
      </c>
      <c r="AF311" s="17" t="str">
        <f t="shared" si="31"/>
        <v>NO APLICA</v>
      </c>
      <c r="AG311" s="6" t="s">
        <v>400</v>
      </c>
      <c r="AH311" s="39"/>
      <c r="AI311" s="22" t="s">
        <v>1359</v>
      </c>
      <c r="AJ311" s="174" t="s">
        <v>492</v>
      </c>
    </row>
    <row r="312" spans="1:36" ht="15.45" customHeight="1">
      <c r="A312" s="168">
        <v>56272</v>
      </c>
      <c r="B312" s="8" t="s">
        <v>269</v>
      </c>
      <c r="C312" s="5" t="s">
        <v>270</v>
      </c>
      <c r="D312" s="47" t="s">
        <v>2093</v>
      </c>
      <c r="E312" s="32" t="s">
        <v>1391</v>
      </c>
      <c r="F312" s="32" t="s">
        <v>1392</v>
      </c>
      <c r="G312" s="32">
        <v>951215421</v>
      </c>
      <c r="H312" s="18">
        <v>45614</v>
      </c>
      <c r="I312" s="21">
        <v>0.54305555555555551</v>
      </c>
      <c r="J312" s="6" t="s">
        <v>373</v>
      </c>
      <c r="K312" s="15">
        <f t="shared" si="26"/>
        <v>1</v>
      </c>
      <c r="L312" s="6" t="s">
        <v>398</v>
      </c>
      <c r="M312" s="6" t="s">
        <v>6</v>
      </c>
      <c r="N312" s="6" t="b">
        <f t="shared" si="27"/>
        <v>0</v>
      </c>
      <c r="O312" s="6" t="s">
        <v>2094</v>
      </c>
      <c r="P312" s="6">
        <v>100794678</v>
      </c>
      <c r="Q312" s="6" t="s">
        <v>6</v>
      </c>
      <c r="R312" s="6" t="s">
        <v>2095</v>
      </c>
      <c r="S312" s="16">
        <f t="shared" si="32"/>
        <v>25000</v>
      </c>
      <c r="T312" s="6" t="s">
        <v>400</v>
      </c>
      <c r="U312" s="6" t="s">
        <v>528</v>
      </c>
      <c r="V312" s="6" t="s">
        <v>2096</v>
      </c>
      <c r="W312" s="18">
        <v>45635</v>
      </c>
      <c r="X312" s="78">
        <v>0.83125000000000004</v>
      </c>
      <c r="Y312" s="39" t="s">
        <v>1590</v>
      </c>
      <c r="Z312" s="39" t="s">
        <v>1591</v>
      </c>
      <c r="AA312" s="39" t="s">
        <v>1592</v>
      </c>
      <c r="AB312" s="3">
        <v>982990281</v>
      </c>
      <c r="AC312" s="6">
        <f t="shared" si="28"/>
        <v>22</v>
      </c>
      <c r="AD312" s="17">
        <f t="shared" si="29"/>
        <v>101000</v>
      </c>
      <c r="AE312" s="6" t="s">
        <v>6</v>
      </c>
      <c r="AF312" s="17" t="str">
        <f t="shared" si="31"/>
        <v>NO APLICA</v>
      </c>
      <c r="AG312" s="6" t="s">
        <v>400</v>
      </c>
      <c r="AH312" s="39"/>
      <c r="AI312" s="22" t="s">
        <v>1359</v>
      </c>
      <c r="AJ312" s="174" t="s">
        <v>492</v>
      </c>
    </row>
    <row r="313" spans="1:36" ht="15.45" customHeight="1">
      <c r="A313" s="168">
        <v>56273</v>
      </c>
      <c r="B313" s="8" t="s">
        <v>269</v>
      </c>
      <c r="C313" s="5" t="s">
        <v>270</v>
      </c>
      <c r="D313" s="47" t="s">
        <v>2097</v>
      </c>
      <c r="E313" s="32" t="s">
        <v>1385</v>
      </c>
      <c r="F313" s="32" t="s">
        <v>1386</v>
      </c>
      <c r="G313" s="32">
        <v>952151041</v>
      </c>
      <c r="H313" s="18">
        <v>45614</v>
      </c>
      <c r="I313" s="21">
        <v>0.54583333333333328</v>
      </c>
      <c r="J313" s="6" t="s">
        <v>373</v>
      </c>
      <c r="K313" s="15">
        <f t="shared" si="26"/>
        <v>1</v>
      </c>
      <c r="L313" s="6" t="s">
        <v>398</v>
      </c>
      <c r="M313" s="6" t="s">
        <v>6</v>
      </c>
      <c r="N313" s="6" t="b">
        <f t="shared" si="27"/>
        <v>0</v>
      </c>
      <c r="O313" s="6" t="s">
        <v>2098</v>
      </c>
      <c r="P313" s="6">
        <v>100794682</v>
      </c>
      <c r="Q313" s="6" t="s">
        <v>6</v>
      </c>
      <c r="R313" s="6" t="s">
        <v>2099</v>
      </c>
      <c r="S313" s="16">
        <f t="shared" si="32"/>
        <v>25000</v>
      </c>
      <c r="T313" s="6" t="s">
        <v>400</v>
      </c>
      <c r="U313" s="6" t="s">
        <v>2100</v>
      </c>
      <c r="V313" s="6" t="s">
        <v>2101</v>
      </c>
      <c r="W313" s="18">
        <v>45635</v>
      </c>
      <c r="X313" s="78">
        <v>1.7361111111111112E-2</v>
      </c>
      <c r="Y313" s="39" t="s">
        <v>2102</v>
      </c>
      <c r="Z313" s="39" t="s">
        <v>2103</v>
      </c>
      <c r="AA313" s="39" t="s">
        <v>2104</v>
      </c>
      <c r="AB313" s="8">
        <v>983893590</v>
      </c>
      <c r="AC313" s="6">
        <f t="shared" si="28"/>
        <v>22</v>
      </c>
      <c r="AD313" s="17">
        <f t="shared" si="29"/>
        <v>101000</v>
      </c>
      <c r="AE313" s="6" t="s">
        <v>6</v>
      </c>
      <c r="AF313" s="17" t="str">
        <f t="shared" si="31"/>
        <v>NO APLICA</v>
      </c>
      <c r="AG313" s="6" t="s">
        <v>400</v>
      </c>
      <c r="AH313" s="39"/>
      <c r="AI313" s="22" t="s">
        <v>1359</v>
      </c>
      <c r="AJ313" s="174" t="s">
        <v>492</v>
      </c>
    </row>
    <row r="314" spans="1:36" ht="15.45" customHeight="1">
      <c r="A314" s="168">
        <v>56274</v>
      </c>
      <c r="B314" s="8" t="s">
        <v>269</v>
      </c>
      <c r="C314" s="5" t="s">
        <v>270</v>
      </c>
      <c r="D314" s="39" t="s">
        <v>2105</v>
      </c>
      <c r="E314" s="6" t="s">
        <v>2106</v>
      </c>
      <c r="F314" s="6" t="s">
        <v>2107</v>
      </c>
      <c r="G314" s="6">
        <v>975918406</v>
      </c>
      <c r="H314" s="18">
        <v>45614</v>
      </c>
      <c r="I314" s="21">
        <v>0.55208333333333337</v>
      </c>
      <c r="J314" s="6" t="s">
        <v>373</v>
      </c>
      <c r="K314" s="15">
        <f t="shared" si="26"/>
        <v>1</v>
      </c>
      <c r="L314" s="6" t="s">
        <v>398</v>
      </c>
      <c r="M314" s="6" t="s">
        <v>6</v>
      </c>
      <c r="N314" s="6" t="b">
        <f t="shared" si="27"/>
        <v>0</v>
      </c>
      <c r="O314" s="6" t="s">
        <v>2108</v>
      </c>
      <c r="P314" s="6">
        <v>100796498</v>
      </c>
      <c r="Q314" s="6" t="s">
        <v>6</v>
      </c>
      <c r="R314" s="6" t="s">
        <v>2109</v>
      </c>
      <c r="S314" s="16">
        <f t="shared" si="32"/>
        <v>25000</v>
      </c>
      <c r="T314" s="6" t="s">
        <v>400</v>
      </c>
      <c r="U314" s="6" t="s">
        <v>2100</v>
      </c>
      <c r="V314" s="6" t="s">
        <v>2110</v>
      </c>
      <c r="W314" s="18">
        <v>45634</v>
      </c>
      <c r="X314" s="78">
        <v>0.98333333333333328</v>
      </c>
      <c r="Y314" s="39" t="s">
        <v>2111</v>
      </c>
      <c r="Z314" s="39" t="s">
        <v>2112</v>
      </c>
      <c r="AA314" s="39" t="s">
        <v>2113</v>
      </c>
      <c r="AB314" s="8">
        <v>991616215</v>
      </c>
      <c r="AC314" s="6">
        <f t="shared" si="28"/>
        <v>21</v>
      </c>
      <c r="AD314" s="17">
        <f t="shared" si="29"/>
        <v>96000</v>
      </c>
      <c r="AE314" s="6" t="s">
        <v>6</v>
      </c>
      <c r="AF314" s="17" t="str">
        <f t="shared" si="31"/>
        <v>NO APLICA</v>
      </c>
      <c r="AG314" s="6" t="s">
        <v>400</v>
      </c>
      <c r="AH314" s="39"/>
      <c r="AI314" s="22" t="s">
        <v>1359</v>
      </c>
      <c r="AJ314" s="174" t="s">
        <v>492</v>
      </c>
    </row>
    <row r="315" spans="1:36" ht="15.45" customHeight="1">
      <c r="A315" s="168">
        <v>56275</v>
      </c>
      <c r="B315" s="8" t="s">
        <v>269</v>
      </c>
      <c r="C315" s="5" t="s">
        <v>270</v>
      </c>
      <c r="D315" s="46" t="s">
        <v>2114</v>
      </c>
      <c r="E315" s="27" t="s">
        <v>2115</v>
      </c>
      <c r="F315" s="29" t="s">
        <v>2116</v>
      </c>
      <c r="G315" s="27">
        <v>990435957</v>
      </c>
      <c r="H315" s="18">
        <v>45614</v>
      </c>
      <c r="I315" s="21">
        <v>0.5541666666666667</v>
      </c>
      <c r="J315" s="6" t="s">
        <v>373</v>
      </c>
      <c r="K315" s="15">
        <f t="shared" si="26"/>
        <v>1</v>
      </c>
      <c r="L315" s="6" t="s">
        <v>398</v>
      </c>
      <c r="M315" s="6" t="s">
        <v>6</v>
      </c>
      <c r="N315" s="6" t="b">
        <f t="shared" si="27"/>
        <v>0</v>
      </c>
      <c r="O315" s="6" t="s">
        <v>2117</v>
      </c>
      <c r="P315" s="6">
        <v>100794703</v>
      </c>
      <c r="Q315" s="6" t="s">
        <v>6</v>
      </c>
      <c r="R315" s="6" t="s">
        <v>2118</v>
      </c>
      <c r="S315" s="16">
        <f t="shared" si="32"/>
        <v>25000</v>
      </c>
      <c r="T315" s="6" t="s">
        <v>400</v>
      </c>
      <c r="U315" s="6" t="s">
        <v>2100</v>
      </c>
      <c r="V315" s="6" t="s">
        <v>2119</v>
      </c>
      <c r="W315" s="18">
        <v>45634</v>
      </c>
      <c r="X315" s="78">
        <v>0.9555555555555556</v>
      </c>
      <c r="Y315" s="39" t="s">
        <v>155</v>
      </c>
      <c r="Z315" s="39" t="s">
        <v>2120</v>
      </c>
      <c r="AA315" s="39" t="s">
        <v>2121</v>
      </c>
      <c r="AB315" s="8">
        <v>992757395</v>
      </c>
      <c r="AC315" s="6">
        <f t="shared" si="28"/>
        <v>21</v>
      </c>
      <c r="AD315" s="17">
        <f t="shared" si="29"/>
        <v>96000</v>
      </c>
      <c r="AE315" s="6" t="s">
        <v>6</v>
      </c>
      <c r="AF315" s="17" t="str">
        <f t="shared" si="31"/>
        <v>NO APLICA</v>
      </c>
      <c r="AG315" s="6" t="s">
        <v>400</v>
      </c>
      <c r="AH315" s="39"/>
      <c r="AI315" s="22" t="s">
        <v>1359</v>
      </c>
      <c r="AJ315" s="174" t="s">
        <v>492</v>
      </c>
    </row>
    <row r="316" spans="1:36" ht="15.45" customHeight="1">
      <c r="A316" s="168">
        <v>56282</v>
      </c>
      <c r="B316" s="8" t="s">
        <v>269</v>
      </c>
      <c r="C316" s="5" t="s">
        <v>270</v>
      </c>
      <c r="D316" s="39" t="s">
        <v>1476</v>
      </c>
      <c r="E316" s="6" t="s">
        <v>1477</v>
      </c>
      <c r="F316" s="6" t="s">
        <v>1478</v>
      </c>
      <c r="G316" s="6">
        <v>954134836</v>
      </c>
      <c r="H316" s="18">
        <v>45614</v>
      </c>
      <c r="I316" s="21">
        <v>0.6118055555555556</v>
      </c>
      <c r="J316" s="6" t="s">
        <v>373</v>
      </c>
      <c r="K316" s="15">
        <f t="shared" si="26"/>
        <v>1</v>
      </c>
      <c r="L316" s="6" t="s">
        <v>398</v>
      </c>
      <c r="M316" s="6" t="s">
        <v>6</v>
      </c>
      <c r="N316" s="6" t="b">
        <f t="shared" si="27"/>
        <v>0</v>
      </c>
      <c r="O316" s="6" t="s">
        <v>2122</v>
      </c>
      <c r="P316" s="6">
        <v>100794843</v>
      </c>
      <c r="Q316" s="6" t="s">
        <v>6</v>
      </c>
      <c r="R316" s="6" t="s">
        <v>2123</v>
      </c>
      <c r="S316" s="16">
        <f t="shared" si="32"/>
        <v>25000</v>
      </c>
      <c r="T316" s="6" t="s">
        <v>400</v>
      </c>
      <c r="U316" s="6" t="s">
        <v>940</v>
      </c>
      <c r="V316" s="6" t="s">
        <v>2124</v>
      </c>
      <c r="W316" s="18">
        <v>45634</v>
      </c>
      <c r="X316" s="78">
        <v>0.94097222222222221</v>
      </c>
      <c r="Y316" s="39" t="s">
        <v>2125</v>
      </c>
      <c r="Z316" s="39" t="s">
        <v>2126</v>
      </c>
      <c r="AA316" s="39" t="s">
        <v>2127</v>
      </c>
      <c r="AB316" s="8">
        <v>931733106</v>
      </c>
      <c r="AC316" s="6">
        <f t="shared" si="28"/>
        <v>21</v>
      </c>
      <c r="AD316" s="17">
        <f t="shared" si="29"/>
        <v>96000</v>
      </c>
      <c r="AE316" s="6" t="s">
        <v>6</v>
      </c>
      <c r="AF316" s="17" t="str">
        <f t="shared" si="31"/>
        <v>NO APLICA</v>
      </c>
      <c r="AG316" s="6" t="s">
        <v>400</v>
      </c>
      <c r="AH316" s="39"/>
      <c r="AI316" s="22" t="s">
        <v>1359</v>
      </c>
      <c r="AJ316" s="174" t="s">
        <v>492</v>
      </c>
    </row>
    <row r="317" spans="1:36" ht="15.45" customHeight="1">
      <c r="A317" s="168">
        <v>56283</v>
      </c>
      <c r="B317" s="8" t="s">
        <v>269</v>
      </c>
      <c r="C317" s="5" t="s">
        <v>270</v>
      </c>
      <c r="D317" s="39" t="s">
        <v>1455</v>
      </c>
      <c r="E317" s="6" t="s">
        <v>1456</v>
      </c>
      <c r="F317" s="6" t="s">
        <v>1457</v>
      </c>
      <c r="G317" s="6">
        <v>989020821</v>
      </c>
      <c r="H317" s="18">
        <v>45614</v>
      </c>
      <c r="I317" s="21">
        <v>0.6166666666666667</v>
      </c>
      <c r="J317" s="6" t="s">
        <v>373</v>
      </c>
      <c r="K317" s="15">
        <f t="shared" si="26"/>
        <v>1</v>
      </c>
      <c r="L317" s="6" t="s">
        <v>398</v>
      </c>
      <c r="M317" s="6" t="s">
        <v>6</v>
      </c>
      <c r="N317" s="6" t="b">
        <f t="shared" si="27"/>
        <v>0</v>
      </c>
      <c r="O317" s="6" t="s">
        <v>2128</v>
      </c>
      <c r="P317" s="6">
        <v>100794848</v>
      </c>
      <c r="Q317" s="6" t="s">
        <v>6</v>
      </c>
      <c r="R317" s="6" t="s">
        <v>2129</v>
      </c>
      <c r="S317" s="16">
        <f t="shared" si="32"/>
        <v>25000</v>
      </c>
      <c r="T317" s="6" t="s">
        <v>400</v>
      </c>
      <c r="U317" s="6" t="s">
        <v>940</v>
      </c>
      <c r="V317" s="6" t="s">
        <v>2130</v>
      </c>
      <c r="W317" s="18">
        <v>45634</v>
      </c>
      <c r="X317" s="78">
        <v>0.93888888888888888</v>
      </c>
      <c r="Y317" s="39" t="s">
        <v>2093</v>
      </c>
      <c r="Z317" s="39" t="s">
        <v>1391</v>
      </c>
      <c r="AA317" s="39" t="s">
        <v>1392</v>
      </c>
      <c r="AB317" s="8">
        <v>951215421</v>
      </c>
      <c r="AC317" s="6">
        <f t="shared" si="28"/>
        <v>21</v>
      </c>
      <c r="AD317" s="17">
        <f t="shared" si="29"/>
        <v>96000</v>
      </c>
      <c r="AE317" s="6" t="s">
        <v>6</v>
      </c>
      <c r="AF317" s="17" t="str">
        <f t="shared" si="31"/>
        <v>NO APLICA</v>
      </c>
      <c r="AG317" s="6" t="s">
        <v>400</v>
      </c>
      <c r="AH317" s="39"/>
      <c r="AI317" s="22" t="s">
        <v>1359</v>
      </c>
      <c r="AJ317" s="174" t="s">
        <v>492</v>
      </c>
    </row>
    <row r="318" spans="1:36" ht="15.45" customHeight="1">
      <c r="A318" s="168">
        <v>56284</v>
      </c>
      <c r="B318" s="8" t="s">
        <v>269</v>
      </c>
      <c r="C318" s="5" t="s">
        <v>270</v>
      </c>
      <c r="D318" s="39" t="s">
        <v>2131</v>
      </c>
      <c r="E318" s="6">
        <v>171408989</v>
      </c>
      <c r="F318" s="6" t="s">
        <v>2132</v>
      </c>
      <c r="G318" s="6">
        <v>956632973</v>
      </c>
      <c r="H318" s="18">
        <v>45614</v>
      </c>
      <c r="I318" s="21">
        <v>0.62361111111111112</v>
      </c>
      <c r="J318" s="6" t="s">
        <v>373</v>
      </c>
      <c r="K318" s="15">
        <f t="shared" si="26"/>
        <v>1</v>
      </c>
      <c r="L318" s="6" t="s">
        <v>398</v>
      </c>
      <c r="M318" s="6" t="s">
        <v>6</v>
      </c>
      <c r="N318" s="6" t="b">
        <f t="shared" si="27"/>
        <v>0</v>
      </c>
      <c r="O318" s="6" t="s">
        <v>2133</v>
      </c>
      <c r="P318" s="6">
        <v>100794855</v>
      </c>
      <c r="Q318" s="6" t="s">
        <v>6</v>
      </c>
      <c r="R318" s="6" t="s">
        <v>2134</v>
      </c>
      <c r="S318" s="16">
        <f t="shared" si="32"/>
        <v>25000</v>
      </c>
      <c r="T318" s="6" t="s">
        <v>400</v>
      </c>
      <c r="U318" s="6" t="s">
        <v>940</v>
      </c>
      <c r="V318" s="6" t="s">
        <v>2135</v>
      </c>
      <c r="W318" s="18">
        <v>45634</v>
      </c>
      <c r="X318" s="78">
        <v>0.91180555555555554</v>
      </c>
      <c r="Y318" s="39" t="s">
        <v>2136</v>
      </c>
      <c r="Z318" s="39" t="s">
        <v>2137</v>
      </c>
      <c r="AA318" s="39" t="s">
        <v>2138</v>
      </c>
      <c r="AB318" s="8">
        <v>963904651</v>
      </c>
      <c r="AC318" s="6">
        <f t="shared" si="28"/>
        <v>21</v>
      </c>
      <c r="AD318" s="17">
        <f t="shared" si="29"/>
        <v>96000</v>
      </c>
      <c r="AE318" s="6" t="s">
        <v>6</v>
      </c>
      <c r="AF318" s="17" t="str">
        <f t="shared" si="31"/>
        <v>NO APLICA</v>
      </c>
      <c r="AG318" s="6" t="s">
        <v>400</v>
      </c>
      <c r="AH318" s="39"/>
      <c r="AI318" s="22" t="s">
        <v>1359</v>
      </c>
      <c r="AJ318" s="174" t="s">
        <v>492</v>
      </c>
    </row>
    <row r="319" spans="1:36" ht="15.45" customHeight="1">
      <c r="A319" s="168">
        <v>56285</v>
      </c>
      <c r="B319" s="8" t="s">
        <v>269</v>
      </c>
      <c r="C319" s="5" t="s">
        <v>270</v>
      </c>
      <c r="D319" s="47" t="s">
        <v>1538</v>
      </c>
      <c r="E319" s="32">
        <v>17669495</v>
      </c>
      <c r="F319" s="32" t="s">
        <v>549</v>
      </c>
      <c r="G319" s="32">
        <v>933260605</v>
      </c>
      <c r="H319" s="18">
        <v>45614</v>
      </c>
      <c r="I319" s="21">
        <v>0.63472222222222219</v>
      </c>
      <c r="J319" s="6" t="s">
        <v>373</v>
      </c>
      <c r="K319" s="15">
        <f t="shared" si="26"/>
        <v>1</v>
      </c>
      <c r="L319" s="6" t="s">
        <v>398</v>
      </c>
      <c r="M319" s="6" t="s">
        <v>6</v>
      </c>
      <c r="N319" s="6" t="b">
        <f t="shared" si="27"/>
        <v>0</v>
      </c>
      <c r="O319" s="6" t="s">
        <v>2139</v>
      </c>
      <c r="P319" s="6">
        <v>100794869</v>
      </c>
      <c r="Q319" s="6" t="s">
        <v>6</v>
      </c>
      <c r="R319" s="6" t="s">
        <v>2140</v>
      </c>
      <c r="S319" s="16">
        <f t="shared" si="32"/>
        <v>25000</v>
      </c>
      <c r="T319" s="6" t="s">
        <v>400</v>
      </c>
      <c r="U319" s="6" t="s">
        <v>2100</v>
      </c>
      <c r="V319" s="6" t="s">
        <v>2141</v>
      </c>
      <c r="W319" s="18">
        <v>45634</v>
      </c>
      <c r="X319" s="78">
        <v>0.90972222222222221</v>
      </c>
      <c r="Y319" s="39" t="s">
        <v>2142</v>
      </c>
      <c r="Z319" s="39" t="s">
        <v>2143</v>
      </c>
      <c r="AA319" s="39" t="s">
        <v>2144</v>
      </c>
      <c r="AB319" s="8">
        <v>961768448</v>
      </c>
      <c r="AC319" s="6">
        <f t="shared" si="28"/>
        <v>21</v>
      </c>
      <c r="AD319" s="17">
        <f t="shared" si="29"/>
        <v>96000</v>
      </c>
      <c r="AE319" s="6" t="s">
        <v>6</v>
      </c>
      <c r="AF319" s="17" t="str">
        <f t="shared" si="31"/>
        <v>NO APLICA</v>
      </c>
      <c r="AG319" s="6" t="s">
        <v>400</v>
      </c>
      <c r="AH319" s="39"/>
      <c r="AI319" s="22" t="s">
        <v>1359</v>
      </c>
      <c r="AJ319" s="174" t="s">
        <v>492</v>
      </c>
    </row>
    <row r="320" spans="1:36" ht="15.45" customHeight="1">
      <c r="A320" s="168">
        <v>56287</v>
      </c>
      <c r="B320" s="8" t="s">
        <v>269</v>
      </c>
      <c r="C320" s="5" t="s">
        <v>270</v>
      </c>
      <c r="D320" s="45" t="s">
        <v>2145</v>
      </c>
      <c r="E320" s="27" t="s">
        <v>1462</v>
      </c>
      <c r="F320" s="27" t="s">
        <v>1463</v>
      </c>
      <c r="G320" s="27">
        <v>979961101</v>
      </c>
      <c r="H320" s="18">
        <v>45614</v>
      </c>
      <c r="I320" s="21">
        <v>0.64930555555555558</v>
      </c>
      <c r="J320" s="6" t="s">
        <v>373</v>
      </c>
      <c r="K320" s="15">
        <f t="shared" si="26"/>
        <v>1</v>
      </c>
      <c r="L320" s="6" t="s">
        <v>398</v>
      </c>
      <c r="M320" s="6" t="s">
        <v>6</v>
      </c>
      <c r="N320" s="6" t="b">
        <f t="shared" si="27"/>
        <v>0</v>
      </c>
      <c r="O320" s="6" t="s">
        <v>2146</v>
      </c>
      <c r="P320" s="6">
        <v>100794895</v>
      </c>
      <c r="Q320" s="6" t="s">
        <v>6</v>
      </c>
      <c r="R320" s="6" t="s">
        <v>2147</v>
      </c>
      <c r="S320" s="16">
        <f t="shared" si="32"/>
        <v>25000</v>
      </c>
      <c r="T320" s="6" t="s">
        <v>400</v>
      </c>
      <c r="U320" s="6" t="s">
        <v>2100</v>
      </c>
      <c r="V320" s="6" t="s">
        <v>2148</v>
      </c>
      <c r="W320" s="18">
        <v>45634</v>
      </c>
      <c r="X320" s="78">
        <v>0.97847222222222219</v>
      </c>
      <c r="Y320" s="39" t="s">
        <v>2149</v>
      </c>
      <c r="Z320" s="39" t="s">
        <v>2150</v>
      </c>
      <c r="AA320" s="39" t="s">
        <v>2151</v>
      </c>
      <c r="AB320" s="8">
        <v>961234444</v>
      </c>
      <c r="AC320" s="6">
        <f t="shared" si="28"/>
        <v>21</v>
      </c>
      <c r="AD320" s="17">
        <f t="shared" si="29"/>
        <v>96000</v>
      </c>
      <c r="AE320" s="6" t="s">
        <v>6</v>
      </c>
      <c r="AF320" s="17" t="str">
        <f t="shared" si="31"/>
        <v>NO APLICA</v>
      </c>
      <c r="AG320" s="6" t="s">
        <v>400</v>
      </c>
      <c r="AH320" s="39"/>
      <c r="AI320" s="22" t="s">
        <v>1359</v>
      </c>
      <c r="AJ320" s="174" t="s">
        <v>492</v>
      </c>
    </row>
    <row r="321" spans="1:36" ht="15.45" customHeight="1">
      <c r="A321" s="168">
        <v>56288</v>
      </c>
      <c r="B321" s="8" t="s">
        <v>269</v>
      </c>
      <c r="C321" s="5" t="s">
        <v>270</v>
      </c>
      <c r="D321" s="46" t="s">
        <v>635</v>
      </c>
      <c r="E321" s="27" t="s">
        <v>636</v>
      </c>
      <c r="F321" s="29" t="s">
        <v>637</v>
      </c>
      <c r="G321" s="27">
        <v>988364635</v>
      </c>
      <c r="H321" s="18">
        <v>45614</v>
      </c>
      <c r="I321" s="21">
        <v>0.65138888888888891</v>
      </c>
      <c r="J321" s="6" t="s">
        <v>373</v>
      </c>
      <c r="K321" s="15">
        <f t="shared" si="26"/>
        <v>1</v>
      </c>
      <c r="L321" s="6" t="s">
        <v>398</v>
      </c>
      <c r="M321" s="6" t="s">
        <v>6</v>
      </c>
      <c r="N321" s="6" t="b">
        <f t="shared" si="27"/>
        <v>0</v>
      </c>
      <c r="O321" s="6" t="s">
        <v>2152</v>
      </c>
      <c r="P321" s="6">
        <v>100794894</v>
      </c>
      <c r="Q321" s="6" t="s">
        <v>6</v>
      </c>
      <c r="R321" s="6" t="s">
        <v>2153</v>
      </c>
      <c r="S321" s="16">
        <f t="shared" si="32"/>
        <v>25000</v>
      </c>
      <c r="T321" s="6" t="s">
        <v>400</v>
      </c>
      <c r="U321" s="6" t="s">
        <v>2050</v>
      </c>
      <c r="V321" s="6" t="s">
        <v>2154</v>
      </c>
      <c r="W321" s="18">
        <v>45633</v>
      </c>
      <c r="X321" s="78">
        <v>0.58402777777777781</v>
      </c>
      <c r="Y321" s="39" t="s">
        <v>199</v>
      </c>
      <c r="Z321" s="39" t="s">
        <v>1649</v>
      </c>
      <c r="AA321" s="39" t="s">
        <v>2155</v>
      </c>
      <c r="AB321" s="8">
        <v>946496960</v>
      </c>
      <c r="AC321" s="6">
        <f t="shared" si="28"/>
        <v>20</v>
      </c>
      <c r="AD321" s="17">
        <f t="shared" si="29"/>
        <v>91000</v>
      </c>
      <c r="AE321" s="6" t="s">
        <v>6</v>
      </c>
      <c r="AF321" s="17" t="str">
        <f t="shared" si="31"/>
        <v>NO APLICA</v>
      </c>
      <c r="AG321" s="6" t="s">
        <v>400</v>
      </c>
      <c r="AH321" s="39"/>
      <c r="AI321" s="22" t="s">
        <v>1359</v>
      </c>
      <c r="AJ321" s="174" t="s">
        <v>492</v>
      </c>
    </row>
    <row r="322" spans="1:36" ht="15.45" customHeight="1">
      <c r="A322" s="168">
        <v>56289</v>
      </c>
      <c r="B322" s="8" t="s">
        <v>269</v>
      </c>
      <c r="C322" s="5" t="s">
        <v>270</v>
      </c>
      <c r="D322" s="39" t="s">
        <v>2087</v>
      </c>
      <c r="E322" s="6" t="s">
        <v>2088</v>
      </c>
      <c r="F322" s="6" t="s">
        <v>2089</v>
      </c>
      <c r="G322" s="6">
        <v>938959484</v>
      </c>
      <c r="H322" s="18">
        <v>45614</v>
      </c>
      <c r="I322" s="21">
        <v>0.65555555555555556</v>
      </c>
      <c r="J322" s="6" t="s">
        <v>373</v>
      </c>
      <c r="K322" s="15">
        <f t="shared" ref="K322:K385" si="33">IF(J322&lt;&gt;"",1,"")</f>
        <v>1</v>
      </c>
      <c r="L322" s="6" t="s">
        <v>398</v>
      </c>
      <c r="M322" s="6" t="s">
        <v>6</v>
      </c>
      <c r="N322" s="6" t="b">
        <f t="shared" ref="N322:N385" si="34">COUNTIF($O$1:$O$1172,O322)&gt;1</f>
        <v>0</v>
      </c>
      <c r="O322" s="6" t="s">
        <v>2156</v>
      </c>
      <c r="P322" s="6">
        <v>100794903</v>
      </c>
      <c r="Q322" s="6" t="s">
        <v>6</v>
      </c>
      <c r="R322" s="6" t="s">
        <v>2157</v>
      </c>
      <c r="S322" s="16">
        <f t="shared" si="32"/>
        <v>25000</v>
      </c>
      <c r="T322" s="6" t="s">
        <v>400</v>
      </c>
      <c r="U322" s="6" t="s">
        <v>2158</v>
      </c>
      <c r="V322" s="6" t="s">
        <v>2159</v>
      </c>
      <c r="W322" s="18">
        <v>45633</v>
      </c>
      <c r="X322" s="78">
        <v>0.60763888888888884</v>
      </c>
      <c r="Y322" s="39" t="s">
        <v>2160</v>
      </c>
      <c r="Z322" s="39" t="s">
        <v>2161</v>
      </c>
      <c r="AA322" s="39" t="s">
        <v>2162</v>
      </c>
      <c r="AB322" s="8">
        <v>944801826</v>
      </c>
      <c r="AC322" s="6">
        <f t="shared" ref="AC322:AC385" si="35">IF(AND(W322&lt;&gt;"",H322&lt;&gt;"",ISNUMBER(W322-H322)),W322-H322+1,"")</f>
        <v>20</v>
      </c>
      <c r="AD322" s="17">
        <f t="shared" ref="AD322:AD385" si="36">IF(AC322&lt;=0, "ERROR EN DÍA DE SALIDA",
    IF(AC322="", "",
        IF(OR(J322="1X40 RF VACIO", J322="1X40 DRY VACIO"),
            IF(L322="CUSTODIA",
                IF(AC322&lt;=5, 25000,
                    IF(AC322&gt;5, IF(AC322&lt;=8, 25000 + 2000*(AC322 - 5), 31000 + 5000*(AC322-8)), "")
                ),
                IF(OR(L322="TRASPASO",L322="MOVIMIENTO"), 18000, "")
            ),
            IF(OR(J322="1X20 RF VACIO", J322="1X20 DRY VACIO", J322="ISOTANK"),
                IF(L322="CUSTODIA",
                    IF(AC322&lt;=5, 18000,
                        IF(AC322&gt;5, IF(AC322&lt;=8, 18000 + 2000*(AC322 - 5), 24000 + 5000*(AC322-8)), "")
                    ),
                    IF(OR(L322="TRASPASO",L322="MOVIMIENTO"), 15000, "Error en tipo de acción")
                ),
                IF(AND(OR(J322="PALLET", J322="CAJON"), L322="CUSTODIA", AC322&lt;=5),
                    IF(M322="SI (XL)", 7000*K322,
                        IF(M322="SI (XXL)", 9000*K322, 5000*K322)
                    ),
                    IF(AND(OR(J322="PALLET", J322="CAJON"), L322="CUSTODIA", AC322&gt;5),
                        IF(M322="SI (XL)", (7000 + 1000*(AC322 - 5))*K322,
                            IF(M322="SI (XXL)", (9000 + 1000*(AC322 - 5))*K322, (5000 + 1000*(AC322 - 5))*K322)
                        ),
                        IF(AND(OR(J322="PALLET", J322="CAJON"),OR(L322="TRASPASO",L322="MOVIMIENTO")),
                            IF(M322="SI (XL)", 5000*K322,
                                IF(M322="SI (XXL)", 7000*K322, 3500*K322)
                            ),
                            ""
                        )
                    )
                )
            )
        )
    )
)</f>
        <v>91000</v>
      </c>
      <c r="AE322" s="6" t="s">
        <v>6</v>
      </c>
      <c r="AF322" s="17" t="str">
        <f t="shared" si="31"/>
        <v>NO APLICA</v>
      </c>
      <c r="AG322" s="6" t="s">
        <v>400</v>
      </c>
      <c r="AH322" s="39"/>
      <c r="AI322" s="22" t="s">
        <v>1359</v>
      </c>
      <c r="AJ322" s="174" t="s">
        <v>492</v>
      </c>
    </row>
    <row r="323" spans="1:36" ht="15.45" customHeight="1">
      <c r="A323" s="168">
        <v>56290</v>
      </c>
      <c r="B323" s="8" t="s">
        <v>269</v>
      </c>
      <c r="C323" s="5" t="s">
        <v>270</v>
      </c>
      <c r="D323" s="39" t="s">
        <v>2081</v>
      </c>
      <c r="E323" s="6" t="s">
        <v>2082</v>
      </c>
      <c r="F323" s="29" t="s">
        <v>2083</v>
      </c>
      <c r="G323" s="6">
        <v>988350593</v>
      </c>
      <c r="H323" s="18">
        <v>45614</v>
      </c>
      <c r="I323" s="21">
        <v>0.65902777777777777</v>
      </c>
      <c r="J323" s="6" t="s">
        <v>373</v>
      </c>
      <c r="K323" s="15">
        <f t="shared" si="33"/>
        <v>1</v>
      </c>
      <c r="L323" s="6" t="s">
        <v>398</v>
      </c>
      <c r="M323" s="6" t="s">
        <v>6</v>
      </c>
      <c r="N323" s="6" t="b">
        <f t="shared" si="34"/>
        <v>0</v>
      </c>
      <c r="O323" s="6" t="s">
        <v>2163</v>
      </c>
      <c r="P323" s="6">
        <v>100794912</v>
      </c>
      <c r="Q323" s="6" t="s">
        <v>6</v>
      </c>
      <c r="R323" s="6" t="s">
        <v>2164</v>
      </c>
      <c r="S323" s="16">
        <f t="shared" si="32"/>
        <v>25000</v>
      </c>
      <c r="T323" s="6" t="s">
        <v>400</v>
      </c>
      <c r="U323" s="6" t="s">
        <v>2005</v>
      </c>
      <c r="V323" s="6" t="s">
        <v>2165</v>
      </c>
      <c r="W323" s="18">
        <v>45630</v>
      </c>
      <c r="X323" s="78">
        <v>5.2777777777777778E-2</v>
      </c>
      <c r="Y323" s="39" t="s">
        <v>199</v>
      </c>
      <c r="Z323" s="39" t="s">
        <v>1649</v>
      </c>
      <c r="AA323" s="39" t="s">
        <v>2155</v>
      </c>
      <c r="AB323" s="8">
        <v>946496960</v>
      </c>
      <c r="AC323" s="6">
        <f t="shared" si="35"/>
        <v>17</v>
      </c>
      <c r="AD323" s="17">
        <f t="shared" si="36"/>
        <v>76000</v>
      </c>
      <c r="AE323" s="6" t="s">
        <v>6</v>
      </c>
      <c r="AF323" s="17" t="str">
        <f t="shared" si="31"/>
        <v>NO APLICA</v>
      </c>
      <c r="AG323" s="6" t="s">
        <v>400</v>
      </c>
      <c r="AH323" s="39"/>
      <c r="AI323" s="22" t="s">
        <v>1359</v>
      </c>
      <c r="AJ323" s="174" t="s">
        <v>492</v>
      </c>
    </row>
    <row r="324" spans="1:36" ht="15.45" customHeight="1">
      <c r="A324" s="168">
        <v>56291</v>
      </c>
      <c r="B324" s="8" t="s">
        <v>269</v>
      </c>
      <c r="C324" s="5" t="s">
        <v>270</v>
      </c>
      <c r="D324" s="39" t="s">
        <v>2166</v>
      </c>
      <c r="E324" s="6" t="s">
        <v>2167</v>
      </c>
      <c r="F324" s="6" t="s">
        <v>2168</v>
      </c>
      <c r="G324" s="6">
        <v>998973865</v>
      </c>
      <c r="H324" s="18">
        <v>45614</v>
      </c>
      <c r="I324" s="21">
        <v>0.66180555555555554</v>
      </c>
      <c r="J324" s="6" t="s">
        <v>373</v>
      </c>
      <c r="K324" s="15">
        <f t="shared" si="33"/>
        <v>1</v>
      </c>
      <c r="L324" s="6" t="s">
        <v>398</v>
      </c>
      <c r="M324" s="6" t="s">
        <v>6</v>
      </c>
      <c r="N324" s="6" t="b">
        <f t="shared" si="34"/>
        <v>0</v>
      </c>
      <c r="O324" s="6" t="s">
        <v>2169</v>
      </c>
      <c r="P324" s="6">
        <v>100794913</v>
      </c>
      <c r="Q324" s="6" t="s">
        <v>6</v>
      </c>
      <c r="R324" s="6" t="s">
        <v>2170</v>
      </c>
      <c r="S324" s="16">
        <f t="shared" si="32"/>
        <v>25000</v>
      </c>
      <c r="T324" s="6" t="s">
        <v>400</v>
      </c>
      <c r="U324" s="6" t="s">
        <v>2005</v>
      </c>
      <c r="V324" s="6" t="s">
        <v>2171</v>
      </c>
      <c r="W324" s="18">
        <v>45630</v>
      </c>
      <c r="X324" s="78">
        <v>0.05</v>
      </c>
      <c r="Y324" s="39" t="s">
        <v>1563</v>
      </c>
      <c r="Z324" s="39" t="s">
        <v>1564</v>
      </c>
      <c r="AA324" s="39" t="s">
        <v>1565</v>
      </c>
      <c r="AB324" s="8">
        <v>982990215</v>
      </c>
      <c r="AC324" s="6">
        <f t="shared" si="35"/>
        <v>17</v>
      </c>
      <c r="AD324" s="17">
        <f t="shared" si="36"/>
        <v>76000</v>
      </c>
      <c r="AE324" s="6" t="s">
        <v>6</v>
      </c>
      <c r="AF324" s="17" t="str">
        <f t="shared" si="31"/>
        <v>NO APLICA</v>
      </c>
      <c r="AG324" s="6" t="s">
        <v>400</v>
      </c>
      <c r="AH324" s="39"/>
      <c r="AI324" s="22" t="s">
        <v>1359</v>
      </c>
      <c r="AJ324" s="174" t="s">
        <v>492</v>
      </c>
    </row>
    <row r="325" spans="1:36" ht="15.45" customHeight="1">
      <c r="A325" s="168">
        <v>56292</v>
      </c>
      <c r="B325" s="8" t="s">
        <v>269</v>
      </c>
      <c r="C325" s="5" t="s">
        <v>270</v>
      </c>
      <c r="D325" s="46" t="s">
        <v>2114</v>
      </c>
      <c r="E325" s="27" t="s">
        <v>2115</v>
      </c>
      <c r="F325" s="29" t="s">
        <v>2116</v>
      </c>
      <c r="G325" s="27">
        <v>990435957</v>
      </c>
      <c r="H325" s="18">
        <v>45614</v>
      </c>
      <c r="I325" s="21">
        <v>0.66527777777777775</v>
      </c>
      <c r="J325" s="6" t="s">
        <v>373</v>
      </c>
      <c r="K325" s="15">
        <f t="shared" si="33"/>
        <v>1</v>
      </c>
      <c r="L325" s="6" t="s">
        <v>398</v>
      </c>
      <c r="M325" s="6" t="s">
        <v>6</v>
      </c>
      <c r="N325" s="6" t="b">
        <f t="shared" si="34"/>
        <v>0</v>
      </c>
      <c r="O325" s="6" t="s">
        <v>2172</v>
      </c>
      <c r="P325" s="6">
        <v>100794919</v>
      </c>
      <c r="Q325" s="6" t="s">
        <v>6</v>
      </c>
      <c r="R325" s="6" t="s">
        <v>2173</v>
      </c>
      <c r="S325" s="16">
        <f t="shared" si="32"/>
        <v>25000</v>
      </c>
      <c r="T325" s="6" t="s">
        <v>400</v>
      </c>
      <c r="U325" s="6" t="s">
        <v>2005</v>
      </c>
      <c r="V325" s="6" t="s">
        <v>2174</v>
      </c>
      <c r="W325" s="18">
        <v>45630</v>
      </c>
      <c r="X325" s="78">
        <v>4.8611111111111112E-2</v>
      </c>
      <c r="Y325" s="39" t="s">
        <v>1657</v>
      </c>
      <c r="Z325" s="39" t="s">
        <v>1582</v>
      </c>
      <c r="AA325" s="39" t="s">
        <v>1645</v>
      </c>
      <c r="AB325" s="8">
        <v>966372408</v>
      </c>
      <c r="AC325" s="6">
        <f t="shared" si="35"/>
        <v>17</v>
      </c>
      <c r="AD325" s="17">
        <f t="shared" si="36"/>
        <v>76000</v>
      </c>
      <c r="AE325" s="6" t="s">
        <v>6</v>
      </c>
      <c r="AF325" s="17" t="str">
        <f t="shared" si="31"/>
        <v>NO APLICA</v>
      </c>
      <c r="AG325" s="6" t="s">
        <v>400</v>
      </c>
      <c r="AH325" s="39"/>
      <c r="AI325" s="22" t="s">
        <v>1359</v>
      </c>
      <c r="AJ325" s="174" t="s">
        <v>492</v>
      </c>
    </row>
    <row r="326" spans="1:36" ht="15.45" customHeight="1">
      <c r="A326" s="168">
        <v>56293</v>
      </c>
      <c r="B326" s="8" t="s">
        <v>269</v>
      </c>
      <c r="C326" s="5" t="s">
        <v>270</v>
      </c>
      <c r="D326" s="46" t="s">
        <v>2097</v>
      </c>
      <c r="E326" s="27" t="s">
        <v>1385</v>
      </c>
      <c r="F326" s="29" t="s">
        <v>1386</v>
      </c>
      <c r="G326" s="27">
        <v>952151041</v>
      </c>
      <c r="H326" s="18">
        <v>45614</v>
      </c>
      <c r="I326" s="21">
        <v>0.66736111111111107</v>
      </c>
      <c r="J326" s="6" t="s">
        <v>373</v>
      </c>
      <c r="K326" s="15">
        <f t="shared" si="33"/>
        <v>1</v>
      </c>
      <c r="L326" s="6" t="s">
        <v>398</v>
      </c>
      <c r="M326" s="6" t="s">
        <v>6</v>
      </c>
      <c r="N326" s="6" t="b">
        <f t="shared" si="34"/>
        <v>0</v>
      </c>
      <c r="O326" s="6" t="s">
        <v>2175</v>
      </c>
      <c r="P326" s="6">
        <v>100794920</v>
      </c>
      <c r="Q326" s="6" t="s">
        <v>6</v>
      </c>
      <c r="R326" s="6" t="s">
        <v>2176</v>
      </c>
      <c r="S326" s="16">
        <f t="shared" si="32"/>
        <v>25000</v>
      </c>
      <c r="T326" s="6" t="s">
        <v>400</v>
      </c>
      <c r="U326" s="6" t="s">
        <v>2005</v>
      </c>
      <c r="V326" s="6" t="s">
        <v>2177</v>
      </c>
      <c r="W326" s="18">
        <v>45629</v>
      </c>
      <c r="X326" s="78">
        <v>0.86736111111111114</v>
      </c>
      <c r="Y326" s="39" t="s">
        <v>2178</v>
      </c>
      <c r="Z326" s="39" t="s">
        <v>2179</v>
      </c>
      <c r="AA326" s="39" t="s">
        <v>2180</v>
      </c>
      <c r="AB326" s="8">
        <v>974305045</v>
      </c>
      <c r="AC326" s="6">
        <f t="shared" si="35"/>
        <v>16</v>
      </c>
      <c r="AD326" s="17">
        <f t="shared" si="36"/>
        <v>71000</v>
      </c>
      <c r="AE326" s="6" t="s">
        <v>6</v>
      </c>
      <c r="AF326" s="17" t="str">
        <f t="shared" si="31"/>
        <v>NO APLICA</v>
      </c>
      <c r="AG326" s="6" t="s">
        <v>400</v>
      </c>
      <c r="AH326" s="39"/>
      <c r="AI326" s="22" t="s">
        <v>1359</v>
      </c>
      <c r="AJ326" s="174" t="s">
        <v>492</v>
      </c>
    </row>
    <row r="327" spans="1:36" ht="15.45" customHeight="1">
      <c r="A327" s="168">
        <v>56296</v>
      </c>
      <c r="B327" s="8" t="s">
        <v>269</v>
      </c>
      <c r="C327" s="5" t="s">
        <v>270</v>
      </c>
      <c r="D327" s="46" t="s">
        <v>507</v>
      </c>
      <c r="E327" s="27" t="s">
        <v>508</v>
      </c>
      <c r="F327" s="29" t="s">
        <v>509</v>
      </c>
      <c r="G327" s="27">
        <v>997062936</v>
      </c>
      <c r="H327" s="18">
        <v>45614</v>
      </c>
      <c r="I327" s="21">
        <v>0.71250000000000002</v>
      </c>
      <c r="J327" s="6" t="s">
        <v>373</v>
      </c>
      <c r="K327" s="15">
        <f t="shared" si="33"/>
        <v>1</v>
      </c>
      <c r="L327" s="6" t="s">
        <v>398</v>
      </c>
      <c r="M327" s="6" t="s">
        <v>6</v>
      </c>
      <c r="N327" s="6" t="b">
        <f t="shared" si="34"/>
        <v>0</v>
      </c>
      <c r="O327" s="6" t="s">
        <v>2181</v>
      </c>
      <c r="P327" s="6">
        <v>100795028</v>
      </c>
      <c r="Q327" s="6" t="s">
        <v>6</v>
      </c>
      <c r="R327" s="6" t="s">
        <v>2182</v>
      </c>
      <c r="S327" s="16">
        <f t="shared" si="32"/>
        <v>25000</v>
      </c>
      <c r="T327" s="6" t="s">
        <v>400</v>
      </c>
      <c r="U327" s="6" t="s">
        <v>528</v>
      </c>
      <c r="V327" s="6" t="s">
        <v>2183</v>
      </c>
      <c r="W327" s="18">
        <v>45629</v>
      </c>
      <c r="X327" s="78">
        <v>0.69305555555555554</v>
      </c>
      <c r="Y327" s="39" t="s">
        <v>2184</v>
      </c>
      <c r="Z327" s="39" t="s">
        <v>2185</v>
      </c>
      <c r="AA327" s="39" t="s">
        <v>2186</v>
      </c>
      <c r="AB327" s="8">
        <v>933433265</v>
      </c>
      <c r="AC327" s="6">
        <f t="shared" si="35"/>
        <v>16</v>
      </c>
      <c r="AD327" s="17">
        <f t="shared" si="36"/>
        <v>71000</v>
      </c>
      <c r="AE327" s="6" t="s">
        <v>6</v>
      </c>
      <c r="AF327" s="17" t="str">
        <f t="shared" si="31"/>
        <v>NO APLICA</v>
      </c>
      <c r="AG327" s="6" t="s">
        <v>400</v>
      </c>
      <c r="AH327" s="39"/>
      <c r="AI327" s="22" t="s">
        <v>1359</v>
      </c>
      <c r="AJ327" s="174" t="s">
        <v>492</v>
      </c>
    </row>
    <row r="328" spans="1:36" ht="15.45" customHeight="1">
      <c r="A328" s="168">
        <v>56298</v>
      </c>
      <c r="B328" s="39" t="s">
        <v>269</v>
      </c>
      <c r="C328" s="5" t="s">
        <v>270</v>
      </c>
      <c r="D328" s="39" t="s">
        <v>2187</v>
      </c>
      <c r="E328" s="6" t="s">
        <v>2188</v>
      </c>
      <c r="F328" s="29" t="s">
        <v>2189</v>
      </c>
      <c r="G328" s="6">
        <v>977308918</v>
      </c>
      <c r="H328" s="18">
        <v>45614</v>
      </c>
      <c r="I328" s="21">
        <v>0.72083333333333333</v>
      </c>
      <c r="J328" s="6" t="s">
        <v>373</v>
      </c>
      <c r="K328" s="15">
        <f t="shared" si="33"/>
        <v>1</v>
      </c>
      <c r="L328" s="6" t="s">
        <v>398</v>
      </c>
      <c r="M328" s="6" t="s">
        <v>6</v>
      </c>
      <c r="N328" s="6" t="b">
        <f t="shared" si="34"/>
        <v>0</v>
      </c>
      <c r="O328" s="6" t="s">
        <v>2190</v>
      </c>
      <c r="P328" s="6">
        <v>100795015</v>
      </c>
      <c r="Q328" s="6" t="s">
        <v>6</v>
      </c>
      <c r="R328" s="6" t="s">
        <v>2191</v>
      </c>
      <c r="S328" s="16">
        <f t="shared" si="32"/>
        <v>25000</v>
      </c>
      <c r="T328" s="6" t="s">
        <v>400</v>
      </c>
      <c r="U328" s="6" t="s">
        <v>528</v>
      </c>
      <c r="V328" s="6" t="s">
        <v>2192</v>
      </c>
      <c r="W328" s="18">
        <v>45629</v>
      </c>
      <c r="X328" s="78">
        <v>0.68888888888888888</v>
      </c>
      <c r="Y328" s="39" t="s">
        <v>2193</v>
      </c>
      <c r="Z328" s="39" t="s">
        <v>2194</v>
      </c>
      <c r="AA328" s="39" t="s">
        <v>2195</v>
      </c>
      <c r="AB328" s="8">
        <v>995454603</v>
      </c>
      <c r="AC328" s="6">
        <f t="shared" si="35"/>
        <v>16</v>
      </c>
      <c r="AD328" s="17">
        <f t="shared" si="36"/>
        <v>71000</v>
      </c>
      <c r="AE328" s="6" t="s">
        <v>6</v>
      </c>
      <c r="AF328" s="17" t="str">
        <f t="shared" si="31"/>
        <v>NO APLICA</v>
      </c>
      <c r="AG328" s="6" t="s">
        <v>400</v>
      </c>
      <c r="AH328" s="39"/>
      <c r="AI328" s="22" t="s">
        <v>1359</v>
      </c>
      <c r="AJ328" s="174" t="s">
        <v>492</v>
      </c>
    </row>
    <row r="329" spans="1:36" ht="15.45" customHeight="1">
      <c r="A329" s="168">
        <v>56299</v>
      </c>
      <c r="B329" s="39" t="s">
        <v>269</v>
      </c>
      <c r="C329" s="5" t="s">
        <v>270</v>
      </c>
      <c r="D329" s="46" t="s">
        <v>559</v>
      </c>
      <c r="E329" s="6" t="s">
        <v>560</v>
      </c>
      <c r="F329" s="6" t="s">
        <v>561</v>
      </c>
      <c r="G329" s="6">
        <v>956055766</v>
      </c>
      <c r="H329" s="18">
        <v>45614</v>
      </c>
      <c r="I329" s="21">
        <v>0.72569444444444442</v>
      </c>
      <c r="J329" s="6" t="s">
        <v>373</v>
      </c>
      <c r="K329" s="15">
        <f t="shared" si="33"/>
        <v>1</v>
      </c>
      <c r="L329" s="6" t="s">
        <v>398</v>
      </c>
      <c r="M329" s="6" t="s">
        <v>6</v>
      </c>
      <c r="N329" s="6" t="b">
        <f t="shared" si="34"/>
        <v>0</v>
      </c>
      <c r="O329" s="6" t="s">
        <v>2196</v>
      </c>
      <c r="P329" s="6">
        <v>100795059</v>
      </c>
      <c r="Q329" s="6" t="s">
        <v>6</v>
      </c>
      <c r="R329" s="6" t="s">
        <v>2197</v>
      </c>
      <c r="S329" s="16">
        <f t="shared" si="32"/>
        <v>25000</v>
      </c>
      <c r="T329" s="6" t="s">
        <v>400</v>
      </c>
      <c r="U329" s="6" t="s">
        <v>528</v>
      </c>
      <c r="V329" s="6" t="s">
        <v>2198</v>
      </c>
      <c r="W329" s="18">
        <v>45629</v>
      </c>
      <c r="X329" s="78">
        <v>0.6875</v>
      </c>
      <c r="Y329" s="39" t="s">
        <v>2199</v>
      </c>
      <c r="Z329" s="39" t="s">
        <v>2200</v>
      </c>
      <c r="AA329" s="39" t="s">
        <v>2201</v>
      </c>
      <c r="AB329" s="8">
        <v>996580647</v>
      </c>
      <c r="AC329" s="6">
        <f t="shared" si="35"/>
        <v>16</v>
      </c>
      <c r="AD329" s="17">
        <f t="shared" si="36"/>
        <v>71000</v>
      </c>
      <c r="AE329" s="6" t="s">
        <v>6</v>
      </c>
      <c r="AF329" s="17" t="str">
        <f t="shared" si="31"/>
        <v>NO APLICA</v>
      </c>
      <c r="AG329" s="6" t="s">
        <v>400</v>
      </c>
      <c r="AH329" s="39"/>
      <c r="AI329" s="22" t="s">
        <v>1359</v>
      </c>
      <c r="AJ329" s="174" t="s">
        <v>492</v>
      </c>
    </row>
    <row r="330" spans="1:36" ht="15.45" customHeight="1">
      <c r="A330" s="168">
        <v>56300</v>
      </c>
      <c r="B330" s="39" t="s">
        <v>269</v>
      </c>
      <c r="C330" s="5" t="s">
        <v>270</v>
      </c>
      <c r="D330" s="45" t="s">
        <v>1623</v>
      </c>
      <c r="E330" s="27" t="s">
        <v>1379</v>
      </c>
      <c r="F330" s="27" t="s">
        <v>1380</v>
      </c>
      <c r="G330" s="27">
        <v>945327090</v>
      </c>
      <c r="H330" s="18">
        <v>45614</v>
      </c>
      <c r="I330" s="21">
        <v>0.7270833333333333</v>
      </c>
      <c r="J330" s="6" t="s">
        <v>373</v>
      </c>
      <c r="K330" s="15">
        <f t="shared" si="33"/>
        <v>1</v>
      </c>
      <c r="L330" s="6" t="s">
        <v>398</v>
      </c>
      <c r="M330" s="6" t="s">
        <v>6</v>
      </c>
      <c r="N330" s="6" t="b">
        <f t="shared" si="34"/>
        <v>0</v>
      </c>
      <c r="O330" s="6" t="s">
        <v>2202</v>
      </c>
      <c r="P330" s="6">
        <v>100795057</v>
      </c>
      <c r="Q330" s="6" t="s">
        <v>6</v>
      </c>
      <c r="R330" s="6" t="s">
        <v>2203</v>
      </c>
      <c r="S330" s="16">
        <f t="shared" si="32"/>
        <v>25000</v>
      </c>
      <c r="T330" s="6" t="s">
        <v>400</v>
      </c>
      <c r="U330" s="6" t="s">
        <v>528</v>
      </c>
      <c r="V330" s="6" t="s">
        <v>2204</v>
      </c>
      <c r="W330" s="18">
        <v>45629</v>
      </c>
      <c r="X330" s="78">
        <v>0.71666666666666667</v>
      </c>
      <c r="Y330" s="39" t="s">
        <v>2205</v>
      </c>
      <c r="Z330" s="39" t="s">
        <v>2206</v>
      </c>
      <c r="AA330" s="39" t="s">
        <v>2207</v>
      </c>
      <c r="AB330" s="8" t="s">
        <v>1355</v>
      </c>
      <c r="AC330" s="6">
        <f t="shared" si="35"/>
        <v>16</v>
      </c>
      <c r="AD330" s="17">
        <f t="shared" si="36"/>
        <v>71000</v>
      </c>
      <c r="AE330" s="6" t="s">
        <v>6</v>
      </c>
      <c r="AF330" s="17" t="str">
        <f t="shared" si="31"/>
        <v>NO APLICA</v>
      </c>
      <c r="AG330" s="6" t="s">
        <v>400</v>
      </c>
      <c r="AH330" s="39"/>
      <c r="AI330" s="22" t="s">
        <v>1359</v>
      </c>
      <c r="AJ330" s="174" t="s">
        <v>492</v>
      </c>
    </row>
    <row r="331" spans="1:36" ht="15.45" customHeight="1">
      <c r="A331" s="168">
        <v>56321</v>
      </c>
      <c r="B331" s="8" t="s">
        <v>320</v>
      </c>
      <c r="C331" s="5" t="s">
        <v>321</v>
      </c>
      <c r="D331" s="39" t="s">
        <v>2208</v>
      </c>
      <c r="E331" s="6" t="s">
        <v>2209</v>
      </c>
      <c r="F331" s="6" t="s">
        <v>2210</v>
      </c>
      <c r="G331" s="6">
        <v>999447137</v>
      </c>
      <c r="H331" s="18">
        <v>45615</v>
      </c>
      <c r="I331" s="21">
        <v>8.611111111111111E-2</v>
      </c>
      <c r="J331" s="6" t="s">
        <v>373</v>
      </c>
      <c r="K331" s="15">
        <f t="shared" si="33"/>
        <v>1</v>
      </c>
      <c r="L331" s="6" t="s">
        <v>398</v>
      </c>
      <c r="M331" s="6" t="s">
        <v>6</v>
      </c>
      <c r="N331" s="6" t="b">
        <f t="shared" si="34"/>
        <v>0</v>
      </c>
      <c r="O331" s="6" t="s">
        <v>2211</v>
      </c>
      <c r="P331" s="5">
        <v>3237931</v>
      </c>
      <c r="Q331" s="5" t="s">
        <v>6</v>
      </c>
      <c r="R331" s="5" t="s">
        <v>2212</v>
      </c>
      <c r="S331" s="16">
        <f t="shared" si="32"/>
        <v>25000</v>
      </c>
      <c r="T331" s="6" t="s">
        <v>400</v>
      </c>
      <c r="U331" s="6" t="s">
        <v>537</v>
      </c>
      <c r="V331" s="6" t="s">
        <v>2213</v>
      </c>
      <c r="W331" s="18"/>
      <c r="X331" s="78"/>
      <c r="Y331" s="39"/>
      <c r="Z331" s="39"/>
      <c r="AA331" s="39"/>
      <c r="AB331" s="8"/>
      <c r="AC331" s="6" t="str">
        <f t="shared" si="35"/>
        <v/>
      </c>
      <c r="AD331" s="23" t="str">
        <f t="shared" si="36"/>
        <v/>
      </c>
      <c r="AE331" s="23"/>
      <c r="AF331" s="17" t="str">
        <f t="shared" si="31"/>
        <v/>
      </c>
      <c r="AG331" s="6"/>
      <c r="AH331" s="39"/>
      <c r="AI331" s="22" t="s">
        <v>558</v>
      </c>
      <c r="AJ331" s="174" t="s">
        <v>492</v>
      </c>
    </row>
    <row r="332" spans="1:36" ht="15.45" customHeight="1">
      <c r="A332" s="168">
        <v>56322</v>
      </c>
      <c r="B332" s="39" t="s">
        <v>380</v>
      </c>
      <c r="C332" s="5" t="s">
        <v>246</v>
      </c>
      <c r="D332" s="46" t="s">
        <v>2214</v>
      </c>
      <c r="E332" s="28" t="s">
        <v>1089</v>
      </c>
      <c r="F332" s="27" t="s">
        <v>979</v>
      </c>
      <c r="G332" s="27">
        <v>940233947</v>
      </c>
      <c r="H332" s="18">
        <v>45615</v>
      </c>
      <c r="I332" s="21">
        <v>0.39513888888888887</v>
      </c>
      <c r="J332" s="6" t="s">
        <v>373</v>
      </c>
      <c r="K332" s="15">
        <f t="shared" si="33"/>
        <v>1</v>
      </c>
      <c r="L332" s="6" t="s">
        <v>398</v>
      </c>
      <c r="M332" s="6" t="s">
        <v>6</v>
      </c>
      <c r="N332" s="6" t="b">
        <f t="shared" si="34"/>
        <v>0</v>
      </c>
      <c r="O332" s="6" t="s">
        <v>2215</v>
      </c>
      <c r="P332" s="6">
        <v>24783684</v>
      </c>
      <c r="Q332" s="6" t="s">
        <v>6</v>
      </c>
      <c r="R332" s="6" t="s">
        <v>2216</v>
      </c>
      <c r="S332" s="16">
        <f t="shared" si="32"/>
        <v>25000</v>
      </c>
      <c r="T332" s="6" t="s">
        <v>400</v>
      </c>
      <c r="U332" s="6" t="s">
        <v>528</v>
      </c>
      <c r="V332" s="6" t="s">
        <v>2217</v>
      </c>
      <c r="W332" s="18">
        <v>45635</v>
      </c>
      <c r="X332" s="78">
        <v>0.96180555555555558</v>
      </c>
      <c r="Y332" s="39" t="s">
        <v>1008</v>
      </c>
      <c r="Z332" s="39" t="s">
        <v>1009</v>
      </c>
      <c r="AA332" s="39" t="s">
        <v>1010</v>
      </c>
      <c r="AB332" s="8">
        <v>991915508</v>
      </c>
      <c r="AC332" s="6">
        <f t="shared" si="35"/>
        <v>21</v>
      </c>
      <c r="AD332" s="17">
        <f t="shared" si="36"/>
        <v>96000</v>
      </c>
      <c r="AE332" s="6" t="s">
        <v>6</v>
      </c>
      <c r="AF332" s="17" t="str">
        <f t="shared" si="31"/>
        <v>NO APLICA</v>
      </c>
      <c r="AG332" s="6" t="s">
        <v>400</v>
      </c>
      <c r="AH332" s="39"/>
      <c r="AI332" s="22" t="s">
        <v>983</v>
      </c>
      <c r="AJ332" s="174" t="s">
        <v>492</v>
      </c>
    </row>
    <row r="333" spans="1:36" ht="15.45" customHeight="1">
      <c r="A333" s="168">
        <v>56323</v>
      </c>
      <c r="B333" s="39" t="s">
        <v>380</v>
      </c>
      <c r="C333" s="5" t="s">
        <v>246</v>
      </c>
      <c r="D333" s="46" t="s">
        <v>990</v>
      </c>
      <c r="E333" s="28" t="s">
        <v>991</v>
      </c>
      <c r="F333" s="27" t="s">
        <v>992</v>
      </c>
      <c r="G333" s="27">
        <v>994345393</v>
      </c>
      <c r="H333" s="18">
        <v>45615</v>
      </c>
      <c r="I333" s="21">
        <v>0.40208333333333335</v>
      </c>
      <c r="J333" s="6" t="s">
        <v>373</v>
      </c>
      <c r="K333" s="15">
        <f t="shared" si="33"/>
        <v>1</v>
      </c>
      <c r="L333" s="6" t="s">
        <v>398</v>
      </c>
      <c r="M333" s="6" t="s">
        <v>6</v>
      </c>
      <c r="N333" s="6" t="b">
        <f t="shared" si="34"/>
        <v>0</v>
      </c>
      <c r="O333" s="6" t="s">
        <v>2218</v>
      </c>
      <c r="P333" s="6">
        <v>24783689</v>
      </c>
      <c r="Q333" s="6" t="s">
        <v>6</v>
      </c>
      <c r="R333" s="6" t="s">
        <v>2219</v>
      </c>
      <c r="S333" s="16">
        <f t="shared" si="32"/>
        <v>25000</v>
      </c>
      <c r="T333" s="6" t="s">
        <v>400</v>
      </c>
      <c r="U333" s="6" t="s">
        <v>528</v>
      </c>
      <c r="V333" s="6" t="s">
        <v>2220</v>
      </c>
      <c r="W333" s="18">
        <v>45635</v>
      </c>
      <c r="X333" s="78">
        <v>0.95416666666666672</v>
      </c>
      <c r="Y333" s="39" t="s">
        <v>2214</v>
      </c>
      <c r="Z333" s="39" t="s">
        <v>1089</v>
      </c>
      <c r="AA333" s="39" t="s">
        <v>979</v>
      </c>
      <c r="AB333" s="24">
        <v>940233947</v>
      </c>
      <c r="AC333" s="6">
        <f t="shared" si="35"/>
        <v>21</v>
      </c>
      <c r="AD333" s="17">
        <f t="shared" si="36"/>
        <v>96000</v>
      </c>
      <c r="AE333" s="6" t="s">
        <v>6</v>
      </c>
      <c r="AF333" s="17" t="str">
        <f t="shared" si="31"/>
        <v>NO APLICA</v>
      </c>
      <c r="AG333" s="6" t="s">
        <v>400</v>
      </c>
      <c r="AH333" s="39"/>
      <c r="AI333" s="22" t="s">
        <v>983</v>
      </c>
      <c r="AJ333" s="174" t="s">
        <v>492</v>
      </c>
    </row>
    <row r="334" spans="1:36" ht="15.45" customHeight="1">
      <c r="A334" s="168">
        <v>56324</v>
      </c>
      <c r="B334" s="39" t="s">
        <v>380</v>
      </c>
      <c r="C334" s="5" t="s">
        <v>246</v>
      </c>
      <c r="D334" s="46" t="s">
        <v>2221</v>
      </c>
      <c r="E334" s="28" t="s">
        <v>1659</v>
      </c>
      <c r="F334" s="27" t="s">
        <v>986</v>
      </c>
      <c r="G334" s="27">
        <v>993315189</v>
      </c>
      <c r="H334" s="18">
        <v>45615</v>
      </c>
      <c r="I334" s="21">
        <v>0.40416666666666667</v>
      </c>
      <c r="J334" s="6" t="s">
        <v>373</v>
      </c>
      <c r="K334" s="15">
        <f t="shared" si="33"/>
        <v>1</v>
      </c>
      <c r="L334" s="6" t="s">
        <v>398</v>
      </c>
      <c r="M334" s="6" t="s">
        <v>6</v>
      </c>
      <c r="N334" s="6" t="b">
        <f t="shared" si="34"/>
        <v>0</v>
      </c>
      <c r="O334" s="6" t="s">
        <v>2222</v>
      </c>
      <c r="P334" s="6">
        <v>24783693</v>
      </c>
      <c r="Q334" s="6" t="s">
        <v>6</v>
      </c>
      <c r="R334" s="6" t="s">
        <v>2223</v>
      </c>
      <c r="S334" s="16">
        <f t="shared" si="32"/>
        <v>25000</v>
      </c>
      <c r="T334" s="6" t="s">
        <v>400</v>
      </c>
      <c r="U334" s="6" t="s">
        <v>2158</v>
      </c>
      <c r="V334" s="6" t="s">
        <v>2224</v>
      </c>
      <c r="W334" s="18">
        <v>45635</v>
      </c>
      <c r="X334" s="78">
        <v>0.55833333333333335</v>
      </c>
      <c r="Y334" s="39" t="s">
        <v>2225</v>
      </c>
      <c r="Z334" s="39" t="s">
        <v>1003</v>
      </c>
      <c r="AA334" s="39" t="s">
        <v>1173</v>
      </c>
      <c r="AB334" s="8">
        <v>942723548</v>
      </c>
      <c r="AC334" s="6">
        <f t="shared" si="35"/>
        <v>21</v>
      </c>
      <c r="AD334" s="17">
        <f t="shared" si="36"/>
        <v>96000</v>
      </c>
      <c r="AE334" s="6" t="s">
        <v>6</v>
      </c>
      <c r="AF334" s="17" t="str">
        <f t="shared" si="31"/>
        <v>NO APLICA</v>
      </c>
      <c r="AG334" s="6" t="s">
        <v>400</v>
      </c>
      <c r="AH334" s="39"/>
      <c r="AI334" s="22" t="s">
        <v>983</v>
      </c>
      <c r="AJ334" s="174" t="s">
        <v>492</v>
      </c>
    </row>
    <row r="335" spans="1:36" ht="15.45" customHeight="1">
      <c r="A335" s="168">
        <v>56327</v>
      </c>
      <c r="B335" s="39" t="s">
        <v>380</v>
      </c>
      <c r="C335" s="5" t="s">
        <v>246</v>
      </c>
      <c r="D335" s="46" t="s">
        <v>1599</v>
      </c>
      <c r="E335" s="28" t="s">
        <v>1003</v>
      </c>
      <c r="F335" s="27" t="s">
        <v>1173</v>
      </c>
      <c r="G335" s="27">
        <v>942723548</v>
      </c>
      <c r="H335" s="18">
        <v>45615</v>
      </c>
      <c r="I335" s="21">
        <v>0.41666666666666669</v>
      </c>
      <c r="J335" s="6" t="s">
        <v>373</v>
      </c>
      <c r="K335" s="15">
        <f t="shared" si="33"/>
        <v>1</v>
      </c>
      <c r="L335" s="6" t="s">
        <v>398</v>
      </c>
      <c r="M335" s="6" t="s">
        <v>6</v>
      </c>
      <c r="N335" s="6" t="b">
        <f t="shared" si="34"/>
        <v>0</v>
      </c>
      <c r="O335" s="6" t="s">
        <v>2226</v>
      </c>
      <c r="P335" s="6">
        <v>24783721</v>
      </c>
      <c r="Q335" s="6" t="s">
        <v>6</v>
      </c>
      <c r="R335" s="6" t="s">
        <v>2227</v>
      </c>
      <c r="S335" s="16">
        <f t="shared" si="32"/>
        <v>25000</v>
      </c>
      <c r="T335" s="6" t="s">
        <v>400</v>
      </c>
      <c r="U335" s="6" t="s">
        <v>2158</v>
      </c>
      <c r="V335" s="6" t="s">
        <v>2228</v>
      </c>
      <c r="W335" s="18">
        <v>45635</v>
      </c>
      <c r="X335" s="78">
        <v>0.36249999999999999</v>
      </c>
      <c r="Y335" s="6" t="s">
        <v>2229</v>
      </c>
      <c r="Z335" s="39" t="s">
        <v>1899</v>
      </c>
      <c r="AA335" s="39" t="s">
        <v>2230</v>
      </c>
      <c r="AB335" s="8">
        <v>981754941</v>
      </c>
      <c r="AC335" s="6">
        <f t="shared" si="35"/>
        <v>21</v>
      </c>
      <c r="AD335" s="17">
        <f t="shared" si="36"/>
        <v>96000</v>
      </c>
      <c r="AE335" s="6" t="s">
        <v>6</v>
      </c>
      <c r="AF335" s="17" t="str">
        <f t="shared" si="31"/>
        <v>NO APLICA</v>
      </c>
      <c r="AG335" s="6" t="s">
        <v>400</v>
      </c>
      <c r="AH335" s="39"/>
      <c r="AI335" s="22" t="s">
        <v>983</v>
      </c>
      <c r="AJ335" s="174" t="s">
        <v>492</v>
      </c>
    </row>
    <row r="336" spans="1:36" ht="15.45" customHeight="1">
      <c r="A336" s="168">
        <v>56330</v>
      </c>
      <c r="B336" s="39" t="s">
        <v>380</v>
      </c>
      <c r="C336" s="5" t="s">
        <v>246</v>
      </c>
      <c r="D336" s="46" t="s">
        <v>990</v>
      </c>
      <c r="E336" s="28" t="s">
        <v>991</v>
      </c>
      <c r="F336" s="27" t="s">
        <v>992</v>
      </c>
      <c r="G336" s="27">
        <v>994345393</v>
      </c>
      <c r="H336" s="18">
        <v>45615</v>
      </c>
      <c r="I336" s="21">
        <v>0.43819444444444444</v>
      </c>
      <c r="J336" s="6" t="s">
        <v>373</v>
      </c>
      <c r="K336" s="15">
        <f t="shared" si="33"/>
        <v>1</v>
      </c>
      <c r="L336" s="6" t="s">
        <v>398</v>
      </c>
      <c r="M336" s="6" t="s">
        <v>6</v>
      </c>
      <c r="N336" s="6" t="b">
        <f t="shared" si="34"/>
        <v>0</v>
      </c>
      <c r="O336" s="6" t="s">
        <v>2231</v>
      </c>
      <c r="P336" s="6">
        <v>24783785</v>
      </c>
      <c r="Q336" s="6" t="s">
        <v>6</v>
      </c>
      <c r="R336" s="6" t="s">
        <v>2232</v>
      </c>
      <c r="S336" s="16">
        <f t="shared" si="32"/>
        <v>25000</v>
      </c>
      <c r="T336" s="6" t="s">
        <v>400</v>
      </c>
      <c r="U336" s="6" t="s">
        <v>2158</v>
      </c>
      <c r="V336" s="6" t="s">
        <v>2233</v>
      </c>
      <c r="W336" s="18">
        <v>45635</v>
      </c>
      <c r="X336" s="78">
        <v>0.35416666666666669</v>
      </c>
      <c r="Y336" s="6" t="s">
        <v>2234</v>
      </c>
      <c r="Z336" s="39" t="s">
        <v>1267</v>
      </c>
      <c r="AA336" s="39" t="s">
        <v>1268</v>
      </c>
      <c r="AB336" s="8">
        <v>999643606</v>
      </c>
      <c r="AC336" s="6">
        <f t="shared" si="35"/>
        <v>21</v>
      </c>
      <c r="AD336" s="17">
        <f t="shared" si="36"/>
        <v>96000</v>
      </c>
      <c r="AE336" s="6" t="s">
        <v>6</v>
      </c>
      <c r="AF336" s="17" t="str">
        <f t="shared" si="31"/>
        <v>NO APLICA</v>
      </c>
      <c r="AG336" s="6" t="s">
        <v>400</v>
      </c>
      <c r="AH336" s="39"/>
      <c r="AI336" s="22" t="s">
        <v>983</v>
      </c>
      <c r="AJ336" s="174" t="s">
        <v>492</v>
      </c>
    </row>
    <row r="337" spans="1:36" ht="15.45" customHeight="1">
      <c r="A337" s="168">
        <v>56331</v>
      </c>
      <c r="B337" s="8" t="s">
        <v>320</v>
      </c>
      <c r="C337" s="5" t="s">
        <v>321</v>
      </c>
      <c r="D337" s="46" t="s">
        <v>667</v>
      </c>
      <c r="E337" s="28" t="s">
        <v>668</v>
      </c>
      <c r="F337" s="27" t="s">
        <v>669</v>
      </c>
      <c r="G337" s="27">
        <v>974317393</v>
      </c>
      <c r="H337" s="18">
        <v>45615</v>
      </c>
      <c r="I337" s="21">
        <v>0.44097222222222221</v>
      </c>
      <c r="J337" s="6" t="s">
        <v>373</v>
      </c>
      <c r="K337" s="15">
        <f t="shared" si="33"/>
        <v>1</v>
      </c>
      <c r="L337" s="6" t="s">
        <v>398</v>
      </c>
      <c r="M337" s="6" t="s">
        <v>6</v>
      </c>
      <c r="N337" s="6" t="b">
        <f t="shared" si="34"/>
        <v>0</v>
      </c>
      <c r="O337" s="6" t="s">
        <v>2235</v>
      </c>
      <c r="P337" s="6">
        <v>100795721</v>
      </c>
      <c r="Q337" s="6" t="s">
        <v>6</v>
      </c>
      <c r="R337" s="6" t="s">
        <v>2236</v>
      </c>
      <c r="S337" s="16">
        <f t="shared" si="32"/>
        <v>25000</v>
      </c>
      <c r="T337" s="6" t="s">
        <v>400</v>
      </c>
      <c r="U337" s="6" t="s">
        <v>2100</v>
      </c>
      <c r="V337" s="6" t="s">
        <v>2237</v>
      </c>
      <c r="W337" s="18">
        <v>45643</v>
      </c>
      <c r="X337" s="78">
        <v>0.53611111111111109</v>
      </c>
      <c r="Y337" s="132" t="s">
        <v>2238</v>
      </c>
      <c r="Z337" t="s">
        <v>2239</v>
      </c>
      <c r="AA337" t="s">
        <v>2240</v>
      </c>
      <c r="AB337" s="8">
        <v>948070427</v>
      </c>
      <c r="AC337" s="6">
        <f t="shared" si="35"/>
        <v>29</v>
      </c>
      <c r="AD337" s="23">
        <f t="shared" si="36"/>
        <v>136000</v>
      </c>
      <c r="AE337" s="23" t="s">
        <v>6</v>
      </c>
      <c r="AF337" s="17" t="str">
        <f t="shared" si="31"/>
        <v>NO APLICA</v>
      </c>
      <c r="AG337" s="6" t="s">
        <v>400</v>
      </c>
      <c r="AH337" s="39" t="s">
        <v>2241</v>
      </c>
      <c r="AI337" s="22" t="s">
        <v>558</v>
      </c>
      <c r="AJ337" s="174" t="s">
        <v>492</v>
      </c>
    </row>
    <row r="338" spans="1:36" ht="15.45" customHeight="1">
      <c r="A338" s="168">
        <v>56332</v>
      </c>
      <c r="B338" s="39" t="s">
        <v>380</v>
      </c>
      <c r="C338" s="5" t="s">
        <v>246</v>
      </c>
      <c r="D338" s="46" t="s">
        <v>2214</v>
      </c>
      <c r="E338" s="28" t="s">
        <v>1089</v>
      </c>
      <c r="F338" s="27" t="s">
        <v>979</v>
      </c>
      <c r="G338" s="27">
        <v>940233947</v>
      </c>
      <c r="H338" s="18">
        <v>45615</v>
      </c>
      <c r="I338" s="21">
        <v>0.44236111111111109</v>
      </c>
      <c r="J338" s="6" t="s">
        <v>373</v>
      </c>
      <c r="K338" s="15">
        <f t="shared" si="33"/>
        <v>1</v>
      </c>
      <c r="L338" s="6" t="s">
        <v>398</v>
      </c>
      <c r="M338" s="6" t="s">
        <v>6</v>
      </c>
      <c r="N338" s="6" t="b">
        <f t="shared" si="34"/>
        <v>0</v>
      </c>
      <c r="O338" s="6" t="s">
        <v>2242</v>
      </c>
      <c r="P338" s="6">
        <v>24783792</v>
      </c>
      <c r="Q338" s="6" t="s">
        <v>6</v>
      </c>
      <c r="R338" s="6" t="s">
        <v>2243</v>
      </c>
      <c r="S338" s="16">
        <f t="shared" si="32"/>
        <v>25000</v>
      </c>
      <c r="T338" s="6" t="s">
        <v>400</v>
      </c>
      <c r="U338" s="6" t="s">
        <v>2158</v>
      </c>
      <c r="V338" s="6" t="s">
        <v>2244</v>
      </c>
      <c r="W338" s="18">
        <v>45635</v>
      </c>
      <c r="X338" s="78">
        <v>0.3527777777777778</v>
      </c>
      <c r="Y338" s="6" t="s">
        <v>2245</v>
      </c>
      <c r="Z338" s="39" t="s">
        <v>1908</v>
      </c>
      <c r="AA338" s="39" t="s">
        <v>2246</v>
      </c>
      <c r="AB338" s="8">
        <v>993490738</v>
      </c>
      <c r="AC338" s="6">
        <f t="shared" si="35"/>
        <v>21</v>
      </c>
      <c r="AD338" s="17">
        <f t="shared" si="36"/>
        <v>96000</v>
      </c>
      <c r="AE338" s="6" t="s">
        <v>6</v>
      </c>
      <c r="AF338" s="17" t="str">
        <f t="shared" si="31"/>
        <v>NO APLICA</v>
      </c>
      <c r="AG338" s="6" t="s">
        <v>400</v>
      </c>
      <c r="AH338" s="39"/>
      <c r="AI338" s="22" t="s">
        <v>983</v>
      </c>
      <c r="AJ338" s="174" t="s">
        <v>492</v>
      </c>
    </row>
    <row r="339" spans="1:36" ht="15.45" customHeight="1">
      <c r="A339" s="168">
        <v>56333</v>
      </c>
      <c r="B339" s="8" t="s">
        <v>320</v>
      </c>
      <c r="C339" s="5" t="s">
        <v>321</v>
      </c>
      <c r="D339" s="46" t="s">
        <v>2247</v>
      </c>
      <c r="E339" s="28" t="s">
        <v>2248</v>
      </c>
      <c r="F339" s="27" t="s">
        <v>2249</v>
      </c>
      <c r="G339" s="27">
        <v>989385797</v>
      </c>
      <c r="H339" s="18">
        <v>45615</v>
      </c>
      <c r="I339" s="21">
        <v>0.44583333333333336</v>
      </c>
      <c r="J339" s="6" t="s">
        <v>373</v>
      </c>
      <c r="K339" s="15">
        <f t="shared" si="33"/>
        <v>1</v>
      </c>
      <c r="L339" s="6" t="s">
        <v>398</v>
      </c>
      <c r="M339" s="6" t="s">
        <v>6</v>
      </c>
      <c r="N339" s="6" t="b">
        <f t="shared" si="34"/>
        <v>0</v>
      </c>
      <c r="O339" s="6" t="s">
        <v>2250</v>
      </c>
      <c r="P339" s="6">
        <v>100795749</v>
      </c>
      <c r="Q339" s="6" t="s">
        <v>6</v>
      </c>
      <c r="R339" s="6" t="s">
        <v>2251</v>
      </c>
      <c r="S339" s="16">
        <f t="shared" si="32"/>
        <v>25000</v>
      </c>
      <c r="T339" s="6" t="s">
        <v>400</v>
      </c>
      <c r="U339" s="6" t="s">
        <v>2100</v>
      </c>
      <c r="V339" s="6" t="s">
        <v>2252</v>
      </c>
      <c r="W339" s="18">
        <v>45643</v>
      </c>
      <c r="X339" s="78">
        <v>0.52847222222222223</v>
      </c>
      <c r="Y339" t="s">
        <v>2253</v>
      </c>
      <c r="Z339" t="s">
        <v>2254</v>
      </c>
      <c r="AA339" t="s">
        <v>2255</v>
      </c>
      <c r="AB339" s="8">
        <v>944166420</v>
      </c>
      <c r="AC339" s="6">
        <f t="shared" si="35"/>
        <v>29</v>
      </c>
      <c r="AD339" s="23">
        <f t="shared" si="36"/>
        <v>136000</v>
      </c>
      <c r="AE339" s="23" t="s">
        <v>6</v>
      </c>
      <c r="AF339" s="17" t="str">
        <f t="shared" si="31"/>
        <v>NO APLICA</v>
      </c>
      <c r="AG339" s="6" t="s">
        <v>400</v>
      </c>
      <c r="AH339" s="39" t="s">
        <v>2241</v>
      </c>
      <c r="AI339" s="22" t="s">
        <v>558</v>
      </c>
      <c r="AJ339" s="174" t="s">
        <v>492</v>
      </c>
    </row>
    <row r="340" spans="1:36" ht="15.45" customHeight="1">
      <c r="A340" s="168">
        <v>56334</v>
      </c>
      <c r="B340" s="8" t="s">
        <v>320</v>
      </c>
      <c r="C340" s="5" t="s">
        <v>321</v>
      </c>
      <c r="D340" s="46" t="s">
        <v>635</v>
      </c>
      <c r="E340" s="28" t="s">
        <v>636</v>
      </c>
      <c r="F340" s="27" t="s">
        <v>637</v>
      </c>
      <c r="G340" s="27">
        <v>988364635</v>
      </c>
      <c r="H340" s="18">
        <v>45615</v>
      </c>
      <c r="I340" s="21">
        <v>0.45069444444444445</v>
      </c>
      <c r="J340" s="6" t="s">
        <v>373</v>
      </c>
      <c r="K340" s="15">
        <f t="shared" si="33"/>
        <v>1</v>
      </c>
      <c r="L340" s="6" t="s">
        <v>398</v>
      </c>
      <c r="M340" s="6" t="s">
        <v>6</v>
      </c>
      <c r="N340" s="6" t="b">
        <f t="shared" si="34"/>
        <v>0</v>
      </c>
      <c r="O340" s="6" t="s">
        <v>2256</v>
      </c>
      <c r="P340" s="6">
        <v>100795777</v>
      </c>
      <c r="Q340" s="6" t="s">
        <v>6</v>
      </c>
      <c r="R340" s="6" t="s">
        <v>2257</v>
      </c>
      <c r="S340" s="16">
        <f t="shared" si="32"/>
        <v>25000</v>
      </c>
      <c r="T340" s="6" t="s">
        <v>400</v>
      </c>
      <c r="U340" s="6" t="s">
        <v>2100</v>
      </c>
      <c r="V340" s="6" t="s">
        <v>2258</v>
      </c>
      <c r="W340" s="18">
        <v>45643</v>
      </c>
      <c r="X340" s="78">
        <v>0.52638888888888891</v>
      </c>
      <c r="Y340" s="39" t="s">
        <v>2259</v>
      </c>
      <c r="Z340" t="s">
        <v>2260</v>
      </c>
      <c r="AA340" s="39" t="s">
        <v>2261</v>
      </c>
      <c r="AB340" s="8">
        <v>944454004</v>
      </c>
      <c r="AC340" s="6">
        <v>28</v>
      </c>
      <c r="AD340" s="23">
        <v>131000</v>
      </c>
      <c r="AE340" s="23" t="s">
        <v>6</v>
      </c>
      <c r="AF340" s="17" t="str">
        <f t="shared" si="31"/>
        <v>NO APLICA</v>
      </c>
      <c r="AG340" s="6" t="s">
        <v>400</v>
      </c>
      <c r="AH340" s="39" t="s">
        <v>2241</v>
      </c>
      <c r="AI340" s="22" t="s">
        <v>558</v>
      </c>
      <c r="AJ340" s="174" t="s">
        <v>492</v>
      </c>
    </row>
    <row r="341" spans="1:36" ht="15.45" customHeight="1">
      <c r="A341" s="168">
        <v>56335</v>
      </c>
      <c r="B341" s="8" t="s">
        <v>320</v>
      </c>
      <c r="C341" s="5" t="s">
        <v>321</v>
      </c>
      <c r="D341" s="46" t="s">
        <v>559</v>
      </c>
      <c r="E341" s="28" t="s">
        <v>560</v>
      </c>
      <c r="F341" s="27" t="s">
        <v>561</v>
      </c>
      <c r="G341" s="27">
        <v>956055766</v>
      </c>
      <c r="H341" s="18">
        <v>45615</v>
      </c>
      <c r="I341" s="21">
        <v>0.46111111111111114</v>
      </c>
      <c r="J341" s="6" t="s">
        <v>373</v>
      </c>
      <c r="K341" s="15">
        <f t="shared" si="33"/>
        <v>1</v>
      </c>
      <c r="L341" s="6" t="s">
        <v>398</v>
      </c>
      <c r="M341" s="6" t="s">
        <v>6</v>
      </c>
      <c r="N341" s="6" t="b">
        <f t="shared" si="34"/>
        <v>0</v>
      </c>
      <c r="O341" s="6" t="s">
        <v>2262</v>
      </c>
      <c r="P341" s="6">
        <v>100795799</v>
      </c>
      <c r="Q341" s="6" t="s">
        <v>6</v>
      </c>
      <c r="R341" s="6" t="s">
        <v>2263</v>
      </c>
      <c r="S341" s="16">
        <f t="shared" si="32"/>
        <v>25000</v>
      </c>
      <c r="T341" s="6" t="s">
        <v>400</v>
      </c>
      <c r="U341" s="6" t="s">
        <v>532</v>
      </c>
      <c r="V341" s="6" t="s">
        <v>2264</v>
      </c>
      <c r="W341" s="18"/>
      <c r="X341" s="78"/>
      <c r="Y341" s="39"/>
      <c r="Z341"/>
      <c r="AA341" s="39"/>
      <c r="AB341" s="8"/>
      <c r="AC341" s="6"/>
      <c r="AD341" s="23"/>
      <c r="AE341" s="23"/>
      <c r="AF341" s="17"/>
      <c r="AG341" s="6"/>
      <c r="AH341" s="39"/>
      <c r="AI341" s="22" t="s">
        <v>558</v>
      </c>
      <c r="AJ341" s="174" t="s">
        <v>492</v>
      </c>
    </row>
    <row r="342" spans="1:36" ht="15.45" customHeight="1">
      <c r="A342" s="168">
        <v>56336</v>
      </c>
      <c r="B342" s="8" t="s">
        <v>320</v>
      </c>
      <c r="C342" s="5" t="s">
        <v>321</v>
      </c>
      <c r="D342" s="46" t="s">
        <v>2265</v>
      </c>
      <c r="E342" s="28" t="s">
        <v>2266</v>
      </c>
      <c r="F342" s="27" t="s">
        <v>2267</v>
      </c>
      <c r="G342" s="27">
        <v>953698058</v>
      </c>
      <c r="H342" s="18">
        <v>45615</v>
      </c>
      <c r="I342" s="21">
        <v>0.46319444444444446</v>
      </c>
      <c r="J342" s="6" t="s">
        <v>373</v>
      </c>
      <c r="K342" s="15">
        <f t="shared" si="33"/>
        <v>1</v>
      </c>
      <c r="L342" s="6" t="s">
        <v>398</v>
      </c>
      <c r="M342" s="6" t="s">
        <v>6</v>
      </c>
      <c r="N342" s="6" t="b">
        <f t="shared" si="34"/>
        <v>0</v>
      </c>
      <c r="O342" s="6" t="s">
        <v>2268</v>
      </c>
      <c r="P342" s="6">
        <v>100795787</v>
      </c>
      <c r="Q342" s="6" t="s">
        <v>6</v>
      </c>
      <c r="R342" s="6" t="s">
        <v>2269</v>
      </c>
      <c r="S342" s="16">
        <f t="shared" si="32"/>
        <v>25000</v>
      </c>
      <c r="T342" s="6" t="s">
        <v>400</v>
      </c>
      <c r="U342" s="6" t="s">
        <v>2050</v>
      </c>
      <c r="V342" s="6" t="s">
        <v>2270</v>
      </c>
      <c r="W342" s="18">
        <v>45642</v>
      </c>
      <c r="X342" s="78">
        <v>0.88958333333333328</v>
      </c>
      <c r="Y342" s="39" t="s">
        <v>2271</v>
      </c>
      <c r="Z342" s="51" t="s">
        <v>2272</v>
      </c>
      <c r="AA342" s="39" t="s">
        <v>2273</v>
      </c>
      <c r="AB342" s="8">
        <v>989033077</v>
      </c>
      <c r="AC342" s="6">
        <f t="shared" si="35"/>
        <v>28</v>
      </c>
      <c r="AD342" s="23">
        <f t="shared" si="36"/>
        <v>131000</v>
      </c>
      <c r="AE342" s="23" t="s">
        <v>6</v>
      </c>
      <c r="AF342" s="17" t="str">
        <f t="shared" si="31"/>
        <v>NO APLICA</v>
      </c>
      <c r="AG342" s="6" t="s">
        <v>400</v>
      </c>
      <c r="AH342" s="39" t="s">
        <v>615</v>
      </c>
      <c r="AI342" s="22" t="s">
        <v>558</v>
      </c>
      <c r="AJ342" s="174" t="s">
        <v>492</v>
      </c>
    </row>
    <row r="343" spans="1:36" ht="15.45" customHeight="1">
      <c r="A343" s="168">
        <v>56337</v>
      </c>
      <c r="B343" s="39" t="s">
        <v>380</v>
      </c>
      <c r="C343" s="5" t="s">
        <v>246</v>
      </c>
      <c r="D343" s="46" t="s">
        <v>1599</v>
      </c>
      <c r="E343" s="28" t="s">
        <v>1003</v>
      </c>
      <c r="F343" s="27" t="s">
        <v>1173</v>
      </c>
      <c r="G343" s="27">
        <v>942723548</v>
      </c>
      <c r="H343" s="18">
        <v>45615</v>
      </c>
      <c r="I343" s="21">
        <v>0.46527777777777779</v>
      </c>
      <c r="J343" s="6" t="s">
        <v>373</v>
      </c>
      <c r="K343" s="15">
        <f t="shared" si="33"/>
        <v>1</v>
      </c>
      <c r="L343" s="6" t="s">
        <v>398</v>
      </c>
      <c r="M343" s="6" t="s">
        <v>6</v>
      </c>
      <c r="N343" s="6" t="b">
        <f t="shared" si="34"/>
        <v>0</v>
      </c>
      <c r="O343" s="6" t="s">
        <v>2274</v>
      </c>
      <c r="P343" s="6">
        <v>24783849</v>
      </c>
      <c r="Q343" s="6" t="s">
        <v>6</v>
      </c>
      <c r="R343" s="6" t="s">
        <v>2275</v>
      </c>
      <c r="S343" s="16">
        <f t="shared" si="32"/>
        <v>25000</v>
      </c>
      <c r="T343" s="6" t="s">
        <v>400</v>
      </c>
      <c r="U343" s="6" t="s">
        <v>2158</v>
      </c>
      <c r="V343" s="6" t="s">
        <v>2276</v>
      </c>
      <c r="W343" s="18">
        <v>45635</v>
      </c>
      <c r="X343" s="78">
        <v>0.34791666666666665</v>
      </c>
      <c r="Y343" s="6" t="s">
        <v>2277</v>
      </c>
      <c r="Z343" s="39" t="s">
        <v>1784</v>
      </c>
      <c r="AA343" s="39" t="s">
        <v>2278</v>
      </c>
      <c r="AB343" s="8">
        <v>950664007</v>
      </c>
      <c r="AC343" s="6">
        <f t="shared" si="35"/>
        <v>21</v>
      </c>
      <c r="AD343" s="17">
        <f t="shared" si="36"/>
        <v>96000</v>
      </c>
      <c r="AE343" s="6" t="s">
        <v>6</v>
      </c>
      <c r="AF343" s="17" t="str">
        <f t="shared" si="31"/>
        <v>NO APLICA</v>
      </c>
      <c r="AG343" s="6" t="s">
        <v>400</v>
      </c>
      <c r="AH343" s="39"/>
      <c r="AI343" s="22" t="s">
        <v>983</v>
      </c>
      <c r="AJ343" s="174" t="s">
        <v>492</v>
      </c>
    </row>
    <row r="344" spans="1:36" ht="15.45" customHeight="1">
      <c r="A344" s="168">
        <v>56338</v>
      </c>
      <c r="B344" s="8" t="s">
        <v>320</v>
      </c>
      <c r="C344" s="5" t="s">
        <v>321</v>
      </c>
      <c r="D344" s="46" t="s">
        <v>2279</v>
      </c>
      <c r="E344" s="28" t="s">
        <v>2280</v>
      </c>
      <c r="F344" s="27" t="s">
        <v>2281</v>
      </c>
      <c r="G344" s="27">
        <v>935008959</v>
      </c>
      <c r="H344" s="18">
        <v>45615</v>
      </c>
      <c r="I344" s="21">
        <v>0.46666666666666667</v>
      </c>
      <c r="J344" s="6" t="s">
        <v>373</v>
      </c>
      <c r="K344" s="15">
        <f t="shared" si="33"/>
        <v>1</v>
      </c>
      <c r="L344" s="6" t="s">
        <v>398</v>
      </c>
      <c r="M344" s="6" t="s">
        <v>6</v>
      </c>
      <c r="N344" s="6" t="b">
        <f t="shared" si="34"/>
        <v>0</v>
      </c>
      <c r="O344" s="6" t="s">
        <v>2282</v>
      </c>
      <c r="P344" s="6">
        <v>100795813</v>
      </c>
      <c r="Q344" s="6" t="s">
        <v>6</v>
      </c>
      <c r="R344" s="6" t="s">
        <v>2283</v>
      </c>
      <c r="S344" s="16">
        <f t="shared" si="32"/>
        <v>25000</v>
      </c>
      <c r="T344" s="6" t="s">
        <v>400</v>
      </c>
      <c r="U344" s="6" t="s">
        <v>2050</v>
      </c>
      <c r="V344" s="6" t="s">
        <v>2284</v>
      </c>
      <c r="W344" s="18">
        <v>45642</v>
      </c>
      <c r="X344" s="78">
        <v>0.87777777777777777</v>
      </c>
      <c r="Y344" s="6" t="s">
        <v>2285</v>
      </c>
      <c r="Z344" s="51" t="s">
        <v>2286</v>
      </c>
      <c r="AA344" s="39" t="s">
        <v>2287</v>
      </c>
      <c r="AB344" s="8">
        <v>964952876</v>
      </c>
      <c r="AC344" s="6">
        <f t="shared" si="35"/>
        <v>28</v>
      </c>
      <c r="AD344" s="23">
        <f t="shared" si="36"/>
        <v>131000</v>
      </c>
      <c r="AE344" s="23" t="s">
        <v>6</v>
      </c>
      <c r="AF344" s="17" t="str">
        <f t="shared" si="31"/>
        <v>NO APLICA</v>
      </c>
      <c r="AG344" s="6" t="s">
        <v>400</v>
      </c>
      <c r="AH344" s="39" t="s">
        <v>615</v>
      </c>
      <c r="AI344" s="22" t="s">
        <v>558</v>
      </c>
      <c r="AJ344" s="174" t="s">
        <v>492</v>
      </c>
    </row>
    <row r="345" spans="1:36" ht="15.45" customHeight="1">
      <c r="A345" s="168">
        <v>56342</v>
      </c>
      <c r="B345" s="39" t="s">
        <v>380</v>
      </c>
      <c r="C345" s="5" t="s">
        <v>246</v>
      </c>
      <c r="D345" s="46" t="s">
        <v>990</v>
      </c>
      <c r="E345" s="28" t="s">
        <v>991</v>
      </c>
      <c r="F345" s="27" t="s">
        <v>992</v>
      </c>
      <c r="G345" s="27">
        <v>994345393</v>
      </c>
      <c r="H345" s="18">
        <v>45615</v>
      </c>
      <c r="I345" s="21">
        <v>0.4909722222222222</v>
      </c>
      <c r="J345" s="6" t="s">
        <v>373</v>
      </c>
      <c r="K345" s="15">
        <f t="shared" si="33"/>
        <v>1</v>
      </c>
      <c r="L345" s="6" t="s">
        <v>398</v>
      </c>
      <c r="M345" s="6" t="s">
        <v>6</v>
      </c>
      <c r="N345" s="6" t="b">
        <f t="shared" si="34"/>
        <v>0</v>
      </c>
      <c r="O345" s="6" t="s">
        <v>2288</v>
      </c>
      <c r="P345" s="6">
        <v>24783901</v>
      </c>
      <c r="Q345" s="6" t="s">
        <v>6</v>
      </c>
      <c r="R345" s="6" t="s">
        <v>2289</v>
      </c>
      <c r="S345" s="16">
        <f t="shared" si="32"/>
        <v>25000</v>
      </c>
      <c r="T345" s="6" t="s">
        <v>400</v>
      </c>
      <c r="U345" s="6" t="s">
        <v>2100</v>
      </c>
      <c r="V345" s="6" t="s">
        <v>2290</v>
      </c>
      <c r="W345" s="18">
        <v>45634</v>
      </c>
      <c r="X345" s="78">
        <v>0.84652777777777777</v>
      </c>
      <c r="Y345" s="6" t="s">
        <v>2291</v>
      </c>
      <c r="Z345" s="39" t="s">
        <v>2292</v>
      </c>
      <c r="AA345" s="39" t="s">
        <v>2293</v>
      </c>
      <c r="AB345" s="8">
        <v>959884012</v>
      </c>
      <c r="AC345" s="6">
        <f t="shared" si="35"/>
        <v>20</v>
      </c>
      <c r="AD345" s="17">
        <f t="shared" si="36"/>
        <v>91000</v>
      </c>
      <c r="AE345" s="6" t="s">
        <v>6</v>
      </c>
      <c r="AF345" s="17" t="str">
        <f t="shared" si="31"/>
        <v>NO APLICA</v>
      </c>
      <c r="AG345" s="6" t="s">
        <v>400</v>
      </c>
      <c r="AH345" s="39"/>
      <c r="AI345" s="22" t="s">
        <v>983</v>
      </c>
      <c r="AJ345" s="174" t="s">
        <v>492</v>
      </c>
    </row>
    <row r="346" spans="1:36" ht="15.45" customHeight="1">
      <c r="A346" s="168">
        <v>56343</v>
      </c>
      <c r="B346" s="39" t="s">
        <v>380</v>
      </c>
      <c r="C346" s="5" t="s">
        <v>246</v>
      </c>
      <c r="D346" s="46" t="s">
        <v>2214</v>
      </c>
      <c r="E346" s="28" t="s">
        <v>1089</v>
      </c>
      <c r="F346" s="27" t="s">
        <v>979</v>
      </c>
      <c r="G346" s="27">
        <v>940233947</v>
      </c>
      <c r="H346" s="18">
        <v>45615</v>
      </c>
      <c r="I346" s="21">
        <v>0.49305555555555558</v>
      </c>
      <c r="J346" s="6" t="s">
        <v>373</v>
      </c>
      <c r="K346" s="15">
        <f t="shared" si="33"/>
        <v>1</v>
      </c>
      <c r="L346" s="6" t="s">
        <v>398</v>
      </c>
      <c r="M346" s="6" t="s">
        <v>6</v>
      </c>
      <c r="N346" s="6" t="b">
        <f t="shared" si="34"/>
        <v>0</v>
      </c>
      <c r="O346" s="6" t="s">
        <v>2294</v>
      </c>
      <c r="P346" s="6">
        <v>24783908</v>
      </c>
      <c r="Q346" s="6" t="s">
        <v>6</v>
      </c>
      <c r="R346" s="6" t="s">
        <v>2295</v>
      </c>
      <c r="S346" s="16">
        <f t="shared" si="32"/>
        <v>25000</v>
      </c>
      <c r="T346" s="6" t="s">
        <v>400</v>
      </c>
      <c r="U346" s="6" t="s">
        <v>2158</v>
      </c>
      <c r="V346" s="6" t="s">
        <v>2296</v>
      </c>
      <c r="W346" s="18">
        <v>45634</v>
      </c>
      <c r="X346" s="78">
        <v>0.77777777777777779</v>
      </c>
      <c r="Y346" s="39" t="s">
        <v>1432</v>
      </c>
      <c r="Z346" s="39" t="s">
        <v>1433</v>
      </c>
      <c r="AA346" s="39" t="s">
        <v>2297</v>
      </c>
      <c r="AB346" s="8">
        <v>967085939</v>
      </c>
      <c r="AC346" s="6">
        <f t="shared" si="35"/>
        <v>20</v>
      </c>
      <c r="AD346" s="17">
        <f t="shared" si="36"/>
        <v>91000</v>
      </c>
      <c r="AE346" s="6" t="s">
        <v>6</v>
      </c>
      <c r="AF346" s="17" t="str">
        <f t="shared" si="31"/>
        <v>NO APLICA</v>
      </c>
      <c r="AG346" s="6" t="s">
        <v>400</v>
      </c>
      <c r="AH346" s="39"/>
      <c r="AI346" s="22" t="s">
        <v>983</v>
      </c>
      <c r="AJ346" s="174" t="s">
        <v>492</v>
      </c>
    </row>
    <row r="347" spans="1:36" ht="15.45" customHeight="1">
      <c r="A347" s="168">
        <v>56344</v>
      </c>
      <c r="B347" s="8" t="s">
        <v>320</v>
      </c>
      <c r="C347" s="5" t="s">
        <v>321</v>
      </c>
      <c r="D347" s="46" t="s">
        <v>568</v>
      </c>
      <c r="E347" s="27" t="s">
        <v>569</v>
      </c>
      <c r="F347" s="29" t="s">
        <v>570</v>
      </c>
      <c r="G347" s="27">
        <v>947401808</v>
      </c>
      <c r="H347" s="18">
        <v>45615</v>
      </c>
      <c r="I347" s="21">
        <v>0.49583333333333335</v>
      </c>
      <c r="J347" s="6" t="s">
        <v>373</v>
      </c>
      <c r="K347" s="15">
        <f t="shared" si="33"/>
        <v>1</v>
      </c>
      <c r="L347" s="6" t="s">
        <v>398</v>
      </c>
      <c r="M347" s="6" t="s">
        <v>6</v>
      </c>
      <c r="N347" s="6" t="b">
        <f t="shared" si="34"/>
        <v>0</v>
      </c>
      <c r="O347" s="6" t="s">
        <v>2298</v>
      </c>
      <c r="P347" s="6">
        <v>100795889</v>
      </c>
      <c r="Q347" s="6" t="s">
        <v>6</v>
      </c>
      <c r="R347" s="6" t="s">
        <v>2299</v>
      </c>
      <c r="S347" s="16">
        <f t="shared" si="32"/>
        <v>25000</v>
      </c>
      <c r="T347" s="6" t="s">
        <v>400</v>
      </c>
      <c r="U347" s="6" t="s">
        <v>2050</v>
      </c>
      <c r="V347" s="6" t="s">
        <v>2300</v>
      </c>
      <c r="W347" s="18">
        <v>45642</v>
      </c>
      <c r="X347" s="78">
        <v>0.84236111111111112</v>
      </c>
      <c r="Y347" s="6" t="s">
        <v>2301</v>
      </c>
      <c r="Z347" s="51" t="s">
        <v>2302</v>
      </c>
      <c r="AA347" s="39" t="s">
        <v>2303</v>
      </c>
      <c r="AB347" s="8">
        <v>997528878</v>
      </c>
      <c r="AC347" s="6">
        <f t="shared" si="35"/>
        <v>28</v>
      </c>
      <c r="AD347" s="23">
        <f t="shared" si="36"/>
        <v>131000</v>
      </c>
      <c r="AE347" s="23" t="s">
        <v>6</v>
      </c>
      <c r="AF347" s="17" t="str">
        <f t="shared" si="31"/>
        <v>NO APLICA</v>
      </c>
      <c r="AG347" s="6" t="s">
        <v>400</v>
      </c>
      <c r="AH347" s="39" t="s">
        <v>615</v>
      </c>
      <c r="AI347" s="22" t="s">
        <v>558</v>
      </c>
      <c r="AJ347" s="174" t="s">
        <v>492</v>
      </c>
    </row>
    <row r="348" spans="1:36" ht="15.45" customHeight="1">
      <c r="A348" s="168">
        <v>56345</v>
      </c>
      <c r="B348" s="8" t="s">
        <v>320</v>
      </c>
      <c r="C348" s="5" t="s">
        <v>321</v>
      </c>
      <c r="D348" s="8" t="s">
        <v>2304</v>
      </c>
      <c r="E348" s="5" t="s">
        <v>1114</v>
      </c>
      <c r="F348" s="5" t="s">
        <v>1115</v>
      </c>
      <c r="G348" s="5">
        <v>926464737</v>
      </c>
      <c r="H348" s="18">
        <v>45615</v>
      </c>
      <c r="I348" s="21">
        <v>0.50138888888888888</v>
      </c>
      <c r="J348" s="6" t="s">
        <v>373</v>
      </c>
      <c r="K348" s="15">
        <f t="shared" si="33"/>
        <v>1</v>
      </c>
      <c r="L348" s="6" t="s">
        <v>398</v>
      </c>
      <c r="M348" s="6" t="s">
        <v>6</v>
      </c>
      <c r="N348" s="6" t="b">
        <f t="shared" si="34"/>
        <v>0</v>
      </c>
      <c r="O348" s="6" t="s">
        <v>2305</v>
      </c>
      <c r="P348" s="6">
        <v>100795902</v>
      </c>
      <c r="Q348" s="6" t="s">
        <v>6</v>
      </c>
      <c r="R348" s="6" t="s">
        <v>2306</v>
      </c>
      <c r="S348" s="16">
        <f t="shared" si="32"/>
        <v>25000</v>
      </c>
      <c r="T348" s="6" t="s">
        <v>400</v>
      </c>
      <c r="U348" s="6" t="s">
        <v>2050</v>
      </c>
      <c r="V348" s="6" t="s">
        <v>2307</v>
      </c>
      <c r="W348" s="18">
        <v>45642</v>
      </c>
      <c r="X348" s="78">
        <v>0.76944444444444449</v>
      </c>
      <c r="Y348" s="39" t="s">
        <v>2308</v>
      </c>
      <c r="Z348" s="51" t="s">
        <v>2309</v>
      </c>
      <c r="AA348" s="39" t="s">
        <v>2310</v>
      </c>
      <c r="AB348" s="8">
        <v>955240957</v>
      </c>
      <c r="AC348" s="6">
        <f t="shared" si="35"/>
        <v>28</v>
      </c>
      <c r="AD348" s="23">
        <f t="shared" si="36"/>
        <v>131000</v>
      </c>
      <c r="AE348" s="23" t="s">
        <v>6</v>
      </c>
      <c r="AF348" s="17" t="str">
        <f t="shared" si="31"/>
        <v>NO APLICA</v>
      </c>
      <c r="AG348" s="6" t="s">
        <v>400</v>
      </c>
      <c r="AH348" s="39" t="s">
        <v>615</v>
      </c>
      <c r="AI348" s="22" t="s">
        <v>558</v>
      </c>
      <c r="AJ348" s="174" t="s">
        <v>492</v>
      </c>
    </row>
    <row r="349" spans="1:36" ht="15.45" customHeight="1">
      <c r="A349" s="168">
        <v>56346</v>
      </c>
      <c r="B349" s="39" t="s">
        <v>380</v>
      </c>
      <c r="C349" s="5" t="s">
        <v>246</v>
      </c>
      <c r="D349" s="46" t="s">
        <v>2311</v>
      </c>
      <c r="E349" s="28" t="s">
        <v>1856</v>
      </c>
      <c r="F349" s="27" t="s">
        <v>1857</v>
      </c>
      <c r="G349" s="27">
        <v>983137351</v>
      </c>
      <c r="H349" s="18">
        <v>45615</v>
      </c>
      <c r="I349" s="21">
        <v>0.50416666666666665</v>
      </c>
      <c r="J349" s="6" t="s">
        <v>373</v>
      </c>
      <c r="K349" s="15">
        <f t="shared" si="33"/>
        <v>1</v>
      </c>
      <c r="L349" s="6" t="s">
        <v>398</v>
      </c>
      <c r="M349" s="6" t="s">
        <v>6</v>
      </c>
      <c r="N349" s="6" t="b">
        <f t="shared" si="34"/>
        <v>0</v>
      </c>
      <c r="O349" s="6" t="s">
        <v>2312</v>
      </c>
      <c r="P349" s="6">
        <v>100795916</v>
      </c>
      <c r="Q349" s="6" t="s">
        <v>6</v>
      </c>
      <c r="R349" s="6" t="s">
        <v>2313</v>
      </c>
      <c r="S349" s="16">
        <f t="shared" si="32"/>
        <v>25000</v>
      </c>
      <c r="T349" s="6" t="s">
        <v>400</v>
      </c>
      <c r="U349" s="6" t="s">
        <v>532</v>
      </c>
      <c r="V349" s="6" t="s">
        <v>2314</v>
      </c>
      <c r="W349" s="18"/>
      <c r="X349" s="78"/>
      <c r="Y349" s="39"/>
      <c r="Z349" s="39"/>
      <c r="AA349" s="39"/>
      <c r="AB349" s="8"/>
      <c r="AC349" s="6" t="str">
        <f t="shared" si="35"/>
        <v/>
      </c>
      <c r="AD349" s="23" t="str">
        <f t="shared" si="36"/>
        <v/>
      </c>
      <c r="AE349" s="23"/>
      <c r="AF349" s="17" t="str">
        <f t="shared" si="31"/>
        <v/>
      </c>
      <c r="AG349" s="6"/>
      <c r="AH349" s="39"/>
      <c r="AI349" s="22" t="s">
        <v>983</v>
      </c>
      <c r="AJ349" s="174" t="s">
        <v>492</v>
      </c>
    </row>
    <row r="350" spans="1:36" ht="15.45" customHeight="1">
      <c r="A350" s="168">
        <v>56347</v>
      </c>
      <c r="B350" s="39" t="s">
        <v>380</v>
      </c>
      <c r="C350" s="5" t="s">
        <v>246</v>
      </c>
      <c r="D350" s="46" t="s">
        <v>961</v>
      </c>
      <c r="E350" s="28" t="s">
        <v>699</v>
      </c>
      <c r="F350" s="27" t="s">
        <v>700</v>
      </c>
      <c r="G350" s="27">
        <v>947974081</v>
      </c>
      <c r="H350" s="18">
        <v>45615</v>
      </c>
      <c r="I350" s="21">
        <v>0.50624999999999998</v>
      </c>
      <c r="J350" s="6" t="s">
        <v>373</v>
      </c>
      <c r="K350" s="15">
        <f t="shared" si="33"/>
        <v>1</v>
      </c>
      <c r="L350" s="6" t="s">
        <v>398</v>
      </c>
      <c r="M350" s="6" t="s">
        <v>6</v>
      </c>
      <c r="N350" s="6" t="b">
        <f t="shared" si="34"/>
        <v>0</v>
      </c>
      <c r="O350" s="6" t="s">
        <v>2315</v>
      </c>
      <c r="P350" s="6">
        <v>100795917</v>
      </c>
      <c r="Q350" s="6" t="s">
        <v>6</v>
      </c>
      <c r="R350" s="6" t="s">
        <v>2316</v>
      </c>
      <c r="S350" s="16">
        <f t="shared" si="32"/>
        <v>25000</v>
      </c>
      <c r="T350" s="6" t="s">
        <v>400</v>
      </c>
      <c r="U350" s="6" t="s">
        <v>532</v>
      </c>
      <c r="V350" s="6" t="s">
        <v>2317</v>
      </c>
      <c r="W350" s="18"/>
      <c r="X350" s="78"/>
      <c r="Y350" s="39"/>
      <c r="Z350" s="39"/>
      <c r="AA350" s="39"/>
      <c r="AB350" s="8"/>
      <c r="AC350" s="6" t="str">
        <f t="shared" si="35"/>
        <v/>
      </c>
      <c r="AD350" s="23" t="str">
        <f t="shared" si="36"/>
        <v/>
      </c>
      <c r="AE350" s="23"/>
      <c r="AF350" s="17" t="str">
        <f t="shared" si="31"/>
        <v/>
      </c>
      <c r="AG350" s="6"/>
      <c r="AH350" s="39"/>
      <c r="AI350" s="22" t="s">
        <v>983</v>
      </c>
      <c r="AJ350" s="174" t="s">
        <v>492</v>
      </c>
    </row>
    <row r="351" spans="1:36" ht="15.45" customHeight="1">
      <c r="A351" s="168">
        <v>56348</v>
      </c>
      <c r="B351" s="39" t="s">
        <v>380</v>
      </c>
      <c r="C351" s="5" t="s">
        <v>246</v>
      </c>
      <c r="D351" s="46" t="s">
        <v>1855</v>
      </c>
      <c r="E351" s="27" t="s">
        <v>2318</v>
      </c>
      <c r="F351" s="29" t="s">
        <v>2319</v>
      </c>
      <c r="G351" s="27">
        <v>957418555</v>
      </c>
      <c r="H351" s="18">
        <v>45615</v>
      </c>
      <c r="I351" s="21">
        <v>0.5083333333333333</v>
      </c>
      <c r="J351" s="6" t="s">
        <v>373</v>
      </c>
      <c r="K351" s="15">
        <f t="shared" si="33"/>
        <v>1</v>
      </c>
      <c r="L351" s="6" t="s">
        <v>398</v>
      </c>
      <c r="M351" s="6" t="s">
        <v>6</v>
      </c>
      <c r="N351" s="6" t="b">
        <f t="shared" si="34"/>
        <v>0</v>
      </c>
      <c r="O351" s="6" t="s">
        <v>2320</v>
      </c>
      <c r="P351" s="6">
        <v>100795920</v>
      </c>
      <c r="Q351" s="6" t="s">
        <v>6</v>
      </c>
      <c r="R351" s="6" t="s">
        <v>2321</v>
      </c>
      <c r="S351" s="16">
        <f t="shared" si="32"/>
        <v>25000</v>
      </c>
      <c r="T351" s="6" t="s">
        <v>400</v>
      </c>
      <c r="U351" s="6" t="s">
        <v>532</v>
      </c>
      <c r="V351" s="6" t="s">
        <v>2322</v>
      </c>
      <c r="W351" s="18"/>
      <c r="X351" s="78"/>
      <c r="Y351" s="39"/>
      <c r="Z351" s="39"/>
      <c r="AA351" s="39"/>
      <c r="AB351" s="8"/>
      <c r="AC351" s="6" t="str">
        <f t="shared" si="35"/>
        <v/>
      </c>
      <c r="AD351" s="23" t="str">
        <f t="shared" si="36"/>
        <v/>
      </c>
      <c r="AE351" s="23"/>
      <c r="AF351" s="17" t="str">
        <f t="shared" si="31"/>
        <v/>
      </c>
      <c r="AG351" s="6"/>
      <c r="AH351" s="39"/>
      <c r="AI351" s="22" t="s">
        <v>983</v>
      </c>
      <c r="AJ351" s="174" t="s">
        <v>492</v>
      </c>
    </row>
    <row r="352" spans="1:36" ht="15.45" customHeight="1">
      <c r="A352" s="168">
        <v>56349</v>
      </c>
      <c r="B352" s="39" t="s">
        <v>380</v>
      </c>
      <c r="C352" s="5" t="s">
        <v>246</v>
      </c>
      <c r="D352" s="46" t="s">
        <v>2323</v>
      </c>
      <c r="E352" s="28" t="s">
        <v>2324</v>
      </c>
      <c r="F352" s="27" t="s">
        <v>2325</v>
      </c>
      <c r="G352" s="27">
        <v>941681899</v>
      </c>
      <c r="H352" s="18">
        <v>45615</v>
      </c>
      <c r="I352" s="21">
        <v>0.51666666666666672</v>
      </c>
      <c r="J352" s="6" t="s">
        <v>373</v>
      </c>
      <c r="K352" s="15">
        <f t="shared" si="33"/>
        <v>1</v>
      </c>
      <c r="L352" s="6" t="s">
        <v>398</v>
      </c>
      <c r="M352" s="6" t="s">
        <v>6</v>
      </c>
      <c r="N352" s="6" t="b">
        <f t="shared" si="34"/>
        <v>0</v>
      </c>
      <c r="O352" s="6" t="s">
        <v>2326</v>
      </c>
      <c r="P352" s="6">
        <v>100795931</v>
      </c>
      <c r="Q352" s="6" t="s">
        <v>6</v>
      </c>
      <c r="R352" s="6" t="s">
        <v>2327</v>
      </c>
      <c r="S352" s="16">
        <f t="shared" si="32"/>
        <v>25000</v>
      </c>
      <c r="T352" s="6" t="s">
        <v>400</v>
      </c>
      <c r="U352" s="6" t="s">
        <v>532</v>
      </c>
      <c r="V352" s="6" t="s">
        <v>2328</v>
      </c>
      <c r="W352" s="18"/>
      <c r="X352" s="78"/>
      <c r="Y352" s="39"/>
      <c r="Z352" s="39"/>
      <c r="AA352" s="39"/>
      <c r="AB352" s="8"/>
      <c r="AC352" s="6" t="str">
        <f t="shared" si="35"/>
        <v/>
      </c>
      <c r="AD352" s="23" t="str">
        <f t="shared" si="36"/>
        <v/>
      </c>
      <c r="AE352" s="23"/>
      <c r="AF352" s="17" t="str">
        <f t="shared" si="31"/>
        <v/>
      </c>
      <c r="AG352" s="6"/>
      <c r="AH352" s="39"/>
      <c r="AI352" s="22" t="s">
        <v>983</v>
      </c>
      <c r="AJ352" s="174" t="s">
        <v>492</v>
      </c>
    </row>
    <row r="353" spans="1:36" ht="15.45" customHeight="1">
      <c r="A353" s="168">
        <v>56351</v>
      </c>
      <c r="B353" s="39" t="s">
        <v>380</v>
      </c>
      <c r="C353" s="5" t="s">
        <v>246</v>
      </c>
      <c r="D353" s="39" t="s">
        <v>1452</v>
      </c>
      <c r="E353" s="6" t="s">
        <v>2329</v>
      </c>
      <c r="F353" s="6" t="s">
        <v>1454</v>
      </c>
      <c r="G353" s="6">
        <v>964284814</v>
      </c>
      <c r="H353" s="18">
        <v>45615</v>
      </c>
      <c r="I353" s="21">
        <v>0.52986111111111112</v>
      </c>
      <c r="J353" s="6" t="s">
        <v>373</v>
      </c>
      <c r="K353" s="15">
        <f t="shared" si="33"/>
        <v>1</v>
      </c>
      <c r="L353" s="6" t="s">
        <v>398</v>
      </c>
      <c r="M353" s="6" t="s">
        <v>6</v>
      </c>
      <c r="N353" s="6" t="b">
        <f t="shared" si="34"/>
        <v>0</v>
      </c>
      <c r="O353" s="6" t="s">
        <v>2330</v>
      </c>
      <c r="P353" s="6">
        <v>100795965</v>
      </c>
      <c r="Q353" s="6" t="s">
        <v>6</v>
      </c>
      <c r="R353" s="6" t="s">
        <v>2331</v>
      </c>
      <c r="S353" s="16">
        <f t="shared" si="32"/>
        <v>25000</v>
      </c>
      <c r="T353" s="6" t="s">
        <v>400</v>
      </c>
      <c r="U353" s="6" t="s">
        <v>532</v>
      </c>
      <c r="V353" s="6" t="s">
        <v>2332</v>
      </c>
      <c r="W353" s="18"/>
      <c r="X353" s="78"/>
      <c r="Y353" s="39"/>
      <c r="Z353" s="39"/>
      <c r="AA353" s="39"/>
      <c r="AB353" s="8"/>
      <c r="AC353" s="6" t="str">
        <f t="shared" si="35"/>
        <v/>
      </c>
      <c r="AD353" s="23" t="str">
        <f t="shared" si="36"/>
        <v/>
      </c>
      <c r="AE353" s="23"/>
      <c r="AF353" s="17" t="str">
        <f t="shared" si="31"/>
        <v/>
      </c>
      <c r="AG353" s="6"/>
      <c r="AH353" s="39"/>
      <c r="AI353" s="22" t="s">
        <v>983</v>
      </c>
      <c r="AJ353" s="174" t="s">
        <v>492</v>
      </c>
    </row>
    <row r="354" spans="1:36" ht="15.45" customHeight="1">
      <c r="A354" s="168">
        <v>56352</v>
      </c>
      <c r="B354" s="39" t="s">
        <v>380</v>
      </c>
      <c r="C354" s="5" t="s">
        <v>246</v>
      </c>
      <c r="D354" s="46" t="s">
        <v>817</v>
      </c>
      <c r="E354" s="28" t="s">
        <v>818</v>
      </c>
      <c r="F354" s="27" t="s">
        <v>819</v>
      </c>
      <c r="G354" s="27">
        <v>955172412</v>
      </c>
      <c r="H354" s="18">
        <v>45615</v>
      </c>
      <c r="I354" s="21">
        <v>0.53263888888888888</v>
      </c>
      <c r="J354" s="6" t="s">
        <v>373</v>
      </c>
      <c r="K354" s="15">
        <f t="shared" si="33"/>
        <v>1</v>
      </c>
      <c r="L354" s="6" t="s">
        <v>398</v>
      </c>
      <c r="M354" s="6" t="s">
        <v>6</v>
      </c>
      <c r="N354" s="6" t="b">
        <f t="shared" si="34"/>
        <v>0</v>
      </c>
      <c r="O354" s="6" t="s">
        <v>2333</v>
      </c>
      <c r="P354" s="6">
        <v>100795979</v>
      </c>
      <c r="Q354" s="6" t="s">
        <v>6</v>
      </c>
      <c r="R354" s="6" t="s">
        <v>2334</v>
      </c>
      <c r="S354" s="16">
        <f t="shared" si="32"/>
        <v>25000</v>
      </c>
      <c r="T354" s="6" t="s">
        <v>400</v>
      </c>
      <c r="U354" s="6" t="s">
        <v>532</v>
      </c>
      <c r="V354" s="6" t="s">
        <v>2335</v>
      </c>
      <c r="W354" s="18"/>
      <c r="X354" s="78"/>
      <c r="Y354" s="39"/>
      <c r="Z354" s="39"/>
      <c r="AA354" s="39"/>
      <c r="AB354" s="8"/>
      <c r="AC354" s="6" t="str">
        <f t="shared" si="35"/>
        <v/>
      </c>
      <c r="AD354" s="23" t="str">
        <f t="shared" si="36"/>
        <v/>
      </c>
      <c r="AE354" s="23"/>
      <c r="AF354" s="17" t="str">
        <f t="shared" si="31"/>
        <v/>
      </c>
      <c r="AG354" s="6"/>
      <c r="AH354" s="39"/>
      <c r="AI354" s="22" t="s">
        <v>983</v>
      </c>
      <c r="AJ354" s="174" t="s">
        <v>492</v>
      </c>
    </row>
    <row r="355" spans="1:36" ht="15.45" customHeight="1">
      <c r="A355" s="168">
        <v>56355</v>
      </c>
      <c r="B355" s="39" t="s">
        <v>380</v>
      </c>
      <c r="C355" s="5" t="s">
        <v>246</v>
      </c>
      <c r="D355" s="46" t="s">
        <v>1599</v>
      </c>
      <c r="E355" s="28" t="s">
        <v>1003</v>
      </c>
      <c r="F355" s="27" t="s">
        <v>1173</v>
      </c>
      <c r="G355" s="27">
        <v>942723548</v>
      </c>
      <c r="H355" s="18">
        <v>45615</v>
      </c>
      <c r="I355" s="21">
        <v>0.54027777777777775</v>
      </c>
      <c r="J355" s="6" t="s">
        <v>373</v>
      </c>
      <c r="K355" s="15">
        <f t="shared" si="33"/>
        <v>1</v>
      </c>
      <c r="L355" s="6" t="s">
        <v>398</v>
      </c>
      <c r="M355" s="6" t="s">
        <v>6</v>
      </c>
      <c r="N355" s="6" t="b">
        <f t="shared" si="34"/>
        <v>0</v>
      </c>
      <c r="O355" s="6" t="s">
        <v>2336</v>
      </c>
      <c r="P355" s="6">
        <v>24784025</v>
      </c>
      <c r="Q355" s="6" t="s">
        <v>6</v>
      </c>
      <c r="R355" s="6" t="s">
        <v>2337</v>
      </c>
      <c r="S355" s="16">
        <f t="shared" si="32"/>
        <v>25000</v>
      </c>
      <c r="T355" s="6" t="s">
        <v>400</v>
      </c>
      <c r="U355" s="6" t="s">
        <v>2158</v>
      </c>
      <c r="V355" s="6" t="s">
        <v>2338</v>
      </c>
      <c r="W355" s="18">
        <v>45634</v>
      </c>
      <c r="X355" s="78">
        <v>0.54166666666666663</v>
      </c>
      <c r="Y355" s="39" t="s">
        <v>2339</v>
      </c>
      <c r="Z355" s="39" t="s">
        <v>2340</v>
      </c>
      <c r="AA355" s="39" t="s">
        <v>2341</v>
      </c>
      <c r="AB355" s="8">
        <v>975123851</v>
      </c>
      <c r="AC355" s="6">
        <f t="shared" si="35"/>
        <v>20</v>
      </c>
      <c r="AD355" s="17">
        <f t="shared" si="36"/>
        <v>91000</v>
      </c>
      <c r="AE355" s="6" t="s">
        <v>6</v>
      </c>
      <c r="AF355" s="17" t="str">
        <f t="shared" ref="AF355:AF405" si="37">IFERROR(IF(AD355="","",IF(AE355="NO","NO APLICA",IF(AE355="SI",AD355*1.19,""))), "")</f>
        <v>NO APLICA</v>
      </c>
      <c r="AG355" s="6" t="s">
        <v>400</v>
      </c>
      <c r="AH355" s="39"/>
      <c r="AI355" s="22" t="s">
        <v>983</v>
      </c>
      <c r="AJ355" s="174" t="s">
        <v>492</v>
      </c>
    </row>
    <row r="356" spans="1:36" ht="15.45" customHeight="1">
      <c r="A356" s="168">
        <v>56356</v>
      </c>
      <c r="B356" s="8" t="s">
        <v>320</v>
      </c>
      <c r="C356" s="5" t="s">
        <v>321</v>
      </c>
      <c r="D356" s="46" t="s">
        <v>673</v>
      </c>
      <c r="E356" s="28" t="s">
        <v>674</v>
      </c>
      <c r="F356" s="27" t="s">
        <v>675</v>
      </c>
      <c r="G356" s="27">
        <v>992654499</v>
      </c>
      <c r="H356" s="18">
        <v>45615</v>
      </c>
      <c r="I356" s="21">
        <v>0.54305555555555551</v>
      </c>
      <c r="J356" s="6" t="s">
        <v>373</v>
      </c>
      <c r="K356" s="15">
        <f t="shared" si="33"/>
        <v>1</v>
      </c>
      <c r="L356" s="6" t="s">
        <v>398</v>
      </c>
      <c r="M356" s="6" t="s">
        <v>6</v>
      </c>
      <c r="N356" s="6" t="b">
        <f t="shared" si="34"/>
        <v>0</v>
      </c>
      <c r="O356" s="6" t="s">
        <v>2342</v>
      </c>
      <c r="P356" s="6">
        <v>100796015</v>
      </c>
      <c r="Q356" s="6" t="s">
        <v>6</v>
      </c>
      <c r="R356" s="6" t="s">
        <v>2343</v>
      </c>
      <c r="S356" s="16">
        <f t="shared" si="32"/>
        <v>25000</v>
      </c>
      <c r="T356" s="6" t="s">
        <v>400</v>
      </c>
      <c r="U356" s="6" t="s">
        <v>2100</v>
      </c>
      <c r="V356" s="6" t="s">
        <v>2344</v>
      </c>
      <c r="W356" s="18">
        <v>45641</v>
      </c>
      <c r="X356" s="78">
        <v>0.76180555555555551</v>
      </c>
      <c r="Y356" s="6" t="s">
        <v>753</v>
      </c>
      <c r="Z356" s="8" t="s">
        <v>754</v>
      </c>
      <c r="AA356" s="125" t="s">
        <v>2345</v>
      </c>
      <c r="AB356" s="8">
        <v>964744966</v>
      </c>
      <c r="AC356" s="6">
        <f t="shared" si="35"/>
        <v>27</v>
      </c>
      <c r="AD356" s="23">
        <f t="shared" si="36"/>
        <v>126000</v>
      </c>
      <c r="AE356" s="23" t="s">
        <v>6</v>
      </c>
      <c r="AF356" s="17" t="str">
        <f t="shared" si="37"/>
        <v>NO APLICA</v>
      </c>
      <c r="AG356" s="6" t="s">
        <v>400</v>
      </c>
      <c r="AH356" s="39" t="s">
        <v>756</v>
      </c>
      <c r="AI356" s="22" t="s">
        <v>558</v>
      </c>
      <c r="AJ356" s="174" t="s">
        <v>492</v>
      </c>
    </row>
    <row r="357" spans="1:36" ht="15.45" customHeight="1">
      <c r="A357" s="168">
        <v>56357</v>
      </c>
      <c r="B357" s="8" t="s">
        <v>320</v>
      </c>
      <c r="C357" s="5" t="s">
        <v>321</v>
      </c>
      <c r="D357" s="8" t="s">
        <v>682</v>
      </c>
      <c r="E357" s="5" t="s">
        <v>683</v>
      </c>
      <c r="F357" s="5" t="s">
        <v>684</v>
      </c>
      <c r="G357" s="5">
        <v>987204298</v>
      </c>
      <c r="H357" s="18">
        <v>45615</v>
      </c>
      <c r="I357" s="21">
        <v>0.55000000000000004</v>
      </c>
      <c r="J357" s="6" t="s">
        <v>373</v>
      </c>
      <c r="K357" s="15">
        <f t="shared" si="33"/>
        <v>1</v>
      </c>
      <c r="L357" s="6" t="s">
        <v>398</v>
      </c>
      <c r="M357" s="6" t="s">
        <v>6</v>
      </c>
      <c r="N357" s="6" t="b">
        <f t="shared" si="34"/>
        <v>0</v>
      </c>
      <c r="O357" s="6" t="s">
        <v>2346</v>
      </c>
      <c r="P357" s="6">
        <v>100796030</v>
      </c>
      <c r="Q357" s="6" t="s">
        <v>6</v>
      </c>
      <c r="R357" s="6" t="s">
        <v>2347</v>
      </c>
      <c r="S357" s="16">
        <f t="shared" si="32"/>
        <v>25000</v>
      </c>
      <c r="T357" s="6" t="s">
        <v>400</v>
      </c>
      <c r="U357" s="6" t="s">
        <v>2100</v>
      </c>
      <c r="V357" s="6" t="s">
        <v>2348</v>
      </c>
      <c r="W357" s="18">
        <v>45641</v>
      </c>
      <c r="X357" s="78">
        <v>0.75416666666666665</v>
      </c>
      <c r="Y357" s="6" t="s">
        <v>2349</v>
      </c>
      <c r="Z357" s="51" t="s">
        <v>2350</v>
      </c>
      <c r="AA357" s="125" t="s">
        <v>2351</v>
      </c>
      <c r="AB357" s="8">
        <v>942432073</v>
      </c>
      <c r="AC357" s="6">
        <f t="shared" si="35"/>
        <v>27</v>
      </c>
      <c r="AD357" s="23">
        <f t="shared" si="36"/>
        <v>126000</v>
      </c>
      <c r="AE357" s="23" t="s">
        <v>6</v>
      </c>
      <c r="AF357" s="17" t="str">
        <f t="shared" si="37"/>
        <v>NO APLICA</v>
      </c>
      <c r="AG357" s="6" t="s">
        <v>400</v>
      </c>
      <c r="AH357" s="39" t="s">
        <v>756</v>
      </c>
      <c r="AI357" s="22" t="s">
        <v>558</v>
      </c>
      <c r="AJ357" s="174" t="s">
        <v>492</v>
      </c>
    </row>
    <row r="358" spans="1:36" ht="15.45" customHeight="1">
      <c r="A358" s="168">
        <v>56358</v>
      </c>
      <c r="B358" s="8" t="s">
        <v>320</v>
      </c>
      <c r="C358" s="5" t="s">
        <v>321</v>
      </c>
      <c r="D358" s="39" t="s">
        <v>737</v>
      </c>
      <c r="E358" s="5" t="s">
        <v>738</v>
      </c>
      <c r="F358" s="5" t="s">
        <v>739</v>
      </c>
      <c r="G358" s="5">
        <v>973639638</v>
      </c>
      <c r="H358" s="18">
        <v>45615</v>
      </c>
      <c r="I358" s="21">
        <v>0.5541666666666667</v>
      </c>
      <c r="J358" s="6" t="s">
        <v>373</v>
      </c>
      <c r="K358" s="15">
        <f t="shared" si="33"/>
        <v>1</v>
      </c>
      <c r="L358" s="6" t="s">
        <v>398</v>
      </c>
      <c r="M358" s="6" t="s">
        <v>6</v>
      </c>
      <c r="N358" s="6" t="b">
        <f t="shared" si="34"/>
        <v>0</v>
      </c>
      <c r="O358" s="6" t="s">
        <v>2352</v>
      </c>
      <c r="P358" s="6">
        <v>100796035</v>
      </c>
      <c r="Q358" s="6" t="s">
        <v>6</v>
      </c>
      <c r="R358" s="6" t="s">
        <v>2353</v>
      </c>
      <c r="S358" s="16">
        <f t="shared" si="32"/>
        <v>25000</v>
      </c>
      <c r="T358" s="6" t="s">
        <v>400</v>
      </c>
      <c r="U358" s="6" t="s">
        <v>2100</v>
      </c>
      <c r="V358" s="6" t="s">
        <v>2354</v>
      </c>
      <c r="W358" s="18">
        <v>45641</v>
      </c>
      <c r="X358" s="78">
        <v>0.53263888888888888</v>
      </c>
      <c r="Y358" s="6" t="s">
        <v>2355</v>
      </c>
      <c r="Z358" s="64" t="s">
        <v>2356</v>
      </c>
      <c r="AA358" s="39" t="s">
        <v>2357</v>
      </c>
      <c r="AB358" s="8">
        <v>9975292156</v>
      </c>
      <c r="AC358" s="6">
        <f t="shared" si="35"/>
        <v>27</v>
      </c>
      <c r="AD358" s="23">
        <f t="shared" si="36"/>
        <v>126000</v>
      </c>
      <c r="AE358" s="23" t="s">
        <v>6</v>
      </c>
      <c r="AF358" s="17" t="str">
        <f t="shared" si="37"/>
        <v>NO APLICA</v>
      </c>
      <c r="AG358" s="6" t="s">
        <v>400</v>
      </c>
      <c r="AH358" s="39" t="s">
        <v>2358</v>
      </c>
      <c r="AI358" s="22" t="s">
        <v>558</v>
      </c>
      <c r="AJ358" s="174" t="s">
        <v>492</v>
      </c>
    </row>
    <row r="359" spans="1:36" ht="15.45" customHeight="1">
      <c r="A359" s="168">
        <v>56359</v>
      </c>
      <c r="B359" s="39" t="s">
        <v>380</v>
      </c>
      <c r="C359" s="5" t="s">
        <v>246</v>
      </c>
      <c r="D359" s="46" t="s">
        <v>2221</v>
      </c>
      <c r="E359" s="28" t="s">
        <v>1659</v>
      </c>
      <c r="F359" s="27" t="s">
        <v>986</v>
      </c>
      <c r="G359" s="27">
        <v>993315189</v>
      </c>
      <c r="H359" s="18">
        <v>45615</v>
      </c>
      <c r="I359" s="21">
        <v>0.55694444444444446</v>
      </c>
      <c r="J359" s="6" t="s">
        <v>373</v>
      </c>
      <c r="K359" s="15">
        <f t="shared" si="33"/>
        <v>1</v>
      </c>
      <c r="L359" s="6" t="s">
        <v>398</v>
      </c>
      <c r="M359" s="6" t="s">
        <v>6</v>
      </c>
      <c r="N359" s="6" t="b">
        <f t="shared" si="34"/>
        <v>0</v>
      </c>
      <c r="O359" s="6" t="s">
        <v>2359</v>
      </c>
      <c r="P359" s="6">
        <v>24784049</v>
      </c>
      <c r="Q359" s="6" t="s">
        <v>6</v>
      </c>
      <c r="R359" s="6" t="s">
        <v>2360</v>
      </c>
      <c r="S359" s="16">
        <f t="shared" si="32"/>
        <v>25000</v>
      </c>
      <c r="T359" s="6" t="s">
        <v>400</v>
      </c>
      <c r="U359" s="6" t="s">
        <v>766</v>
      </c>
      <c r="V359" s="6" t="s">
        <v>2361</v>
      </c>
      <c r="W359" s="18">
        <v>45634</v>
      </c>
      <c r="X359" s="78">
        <v>0.53749999999999998</v>
      </c>
      <c r="Y359" s="39" t="s">
        <v>2362</v>
      </c>
      <c r="Z359" s="39" t="s">
        <v>2363</v>
      </c>
      <c r="AA359" s="39" t="s">
        <v>1447</v>
      </c>
      <c r="AB359" s="8">
        <v>992336047</v>
      </c>
      <c r="AC359" s="6">
        <f t="shared" si="35"/>
        <v>20</v>
      </c>
      <c r="AD359" s="17">
        <f t="shared" si="36"/>
        <v>91000</v>
      </c>
      <c r="AE359" s="6" t="s">
        <v>6</v>
      </c>
      <c r="AF359" s="17" t="str">
        <f t="shared" si="37"/>
        <v>NO APLICA</v>
      </c>
      <c r="AG359" s="6" t="s">
        <v>400</v>
      </c>
      <c r="AH359" s="39"/>
      <c r="AI359" s="22" t="s">
        <v>983</v>
      </c>
      <c r="AJ359" s="174" t="s">
        <v>492</v>
      </c>
    </row>
    <row r="360" spans="1:36" ht="15.45" customHeight="1">
      <c r="A360" s="168">
        <v>56360</v>
      </c>
      <c r="B360" s="8" t="s">
        <v>320</v>
      </c>
      <c r="C360" s="5" t="s">
        <v>321</v>
      </c>
      <c r="D360" s="39" t="s">
        <v>693</v>
      </c>
      <c r="E360" s="6" t="s">
        <v>694</v>
      </c>
      <c r="F360" s="6" t="s">
        <v>695</v>
      </c>
      <c r="G360" s="6">
        <v>930540516</v>
      </c>
      <c r="H360" s="18">
        <v>45615</v>
      </c>
      <c r="I360" s="21">
        <v>0.56041666666666667</v>
      </c>
      <c r="J360" s="6" t="s">
        <v>373</v>
      </c>
      <c r="K360" s="15">
        <f t="shared" si="33"/>
        <v>1</v>
      </c>
      <c r="L360" s="6" t="s">
        <v>398</v>
      </c>
      <c r="M360" s="6" t="s">
        <v>6</v>
      </c>
      <c r="N360" s="6" t="b">
        <f t="shared" si="34"/>
        <v>0</v>
      </c>
      <c r="O360" s="6" t="s">
        <v>2364</v>
      </c>
      <c r="P360" s="6">
        <v>1007960041</v>
      </c>
      <c r="Q360" s="6" t="s">
        <v>6</v>
      </c>
      <c r="R360" s="6" t="s">
        <v>2365</v>
      </c>
      <c r="S360" s="16">
        <f t="shared" si="32"/>
        <v>25000</v>
      </c>
      <c r="T360" s="6" t="s">
        <v>400</v>
      </c>
      <c r="U360" s="6" t="s">
        <v>940</v>
      </c>
      <c r="V360" s="6" t="s">
        <v>2366</v>
      </c>
      <c r="W360" s="18">
        <v>45641</v>
      </c>
      <c r="X360" s="78">
        <v>0.52986111111111112</v>
      </c>
      <c r="Y360" s="6" t="s">
        <v>2367</v>
      </c>
      <c r="Z360" s="64" t="s">
        <v>2368</v>
      </c>
      <c r="AA360" s="39" t="s">
        <v>2369</v>
      </c>
      <c r="AB360" s="8">
        <v>963273219</v>
      </c>
      <c r="AC360" s="6">
        <f t="shared" si="35"/>
        <v>27</v>
      </c>
      <c r="AD360" s="23">
        <f t="shared" si="36"/>
        <v>126000</v>
      </c>
      <c r="AE360" s="23" t="s">
        <v>6</v>
      </c>
      <c r="AF360" s="17" t="str">
        <f t="shared" si="37"/>
        <v>NO APLICA</v>
      </c>
      <c r="AG360" s="6" t="s">
        <v>400</v>
      </c>
      <c r="AH360" s="39" t="s">
        <v>2358</v>
      </c>
      <c r="AI360" s="22" t="s">
        <v>558</v>
      </c>
      <c r="AJ360" s="174" t="s">
        <v>492</v>
      </c>
    </row>
    <row r="361" spans="1:36" ht="15.45" customHeight="1">
      <c r="A361" s="168">
        <v>56362</v>
      </c>
      <c r="B361" s="8" t="s">
        <v>320</v>
      </c>
      <c r="C361" s="5" t="s">
        <v>321</v>
      </c>
      <c r="D361" s="45" t="s">
        <v>2370</v>
      </c>
      <c r="E361" s="27" t="s">
        <v>2371</v>
      </c>
      <c r="F361" s="27" t="s">
        <v>2372</v>
      </c>
      <c r="G361" s="27">
        <v>963001591</v>
      </c>
      <c r="H361" s="18">
        <v>45615</v>
      </c>
      <c r="I361" s="21">
        <v>0.56736111111111109</v>
      </c>
      <c r="J361" s="6" t="s">
        <v>373</v>
      </c>
      <c r="K361" s="15">
        <f t="shared" si="33"/>
        <v>1</v>
      </c>
      <c r="L361" s="6" t="s">
        <v>398</v>
      </c>
      <c r="M361" s="6" t="s">
        <v>6</v>
      </c>
      <c r="N361" s="6" t="b">
        <f t="shared" si="34"/>
        <v>0</v>
      </c>
      <c r="O361" s="6" t="s">
        <v>2373</v>
      </c>
      <c r="P361" s="6">
        <v>100796048</v>
      </c>
      <c r="Q361" s="6" t="s">
        <v>6</v>
      </c>
      <c r="R361" s="6" t="s">
        <v>2374</v>
      </c>
      <c r="S361" s="16">
        <f t="shared" si="32"/>
        <v>25000</v>
      </c>
      <c r="T361" s="6" t="s">
        <v>400</v>
      </c>
      <c r="U361" s="6" t="s">
        <v>940</v>
      </c>
      <c r="V361" s="6" t="s">
        <v>2375</v>
      </c>
      <c r="W361" s="18">
        <v>45641</v>
      </c>
      <c r="X361" s="78">
        <v>0.51736111111111116</v>
      </c>
      <c r="Y361" s="6" t="s">
        <v>2376</v>
      </c>
      <c r="Z361" s="64" t="s">
        <v>2377</v>
      </c>
      <c r="AA361" s="39" t="s">
        <v>2378</v>
      </c>
      <c r="AB361" s="8">
        <v>92670545</v>
      </c>
      <c r="AC361" s="6">
        <f t="shared" si="35"/>
        <v>27</v>
      </c>
      <c r="AD361" s="23">
        <f t="shared" si="36"/>
        <v>126000</v>
      </c>
      <c r="AE361" s="23" t="s">
        <v>6</v>
      </c>
      <c r="AF361" s="17" t="str">
        <f t="shared" si="37"/>
        <v>NO APLICA</v>
      </c>
      <c r="AG361" s="6" t="s">
        <v>400</v>
      </c>
      <c r="AH361" s="39" t="s">
        <v>2358</v>
      </c>
      <c r="AI361" s="22" t="s">
        <v>558</v>
      </c>
      <c r="AJ361" s="174" t="s">
        <v>492</v>
      </c>
    </row>
    <row r="362" spans="1:36" ht="15.45" customHeight="1">
      <c r="A362" s="168">
        <v>56363</v>
      </c>
      <c r="B362" s="8" t="s">
        <v>320</v>
      </c>
      <c r="C362" s="5" t="s">
        <v>321</v>
      </c>
      <c r="D362" s="39" t="s">
        <v>548</v>
      </c>
      <c r="E362" s="6">
        <v>17669495</v>
      </c>
      <c r="F362" s="6" t="s">
        <v>549</v>
      </c>
      <c r="G362" s="6">
        <v>933260605</v>
      </c>
      <c r="H362" s="18">
        <v>45615</v>
      </c>
      <c r="I362" s="21">
        <v>0.56944444444444442</v>
      </c>
      <c r="J362" s="6" t="s">
        <v>373</v>
      </c>
      <c r="K362" s="15">
        <f t="shared" si="33"/>
        <v>1</v>
      </c>
      <c r="L362" s="6" t="s">
        <v>398</v>
      </c>
      <c r="M362" s="6" t="s">
        <v>6</v>
      </c>
      <c r="N362" s="6" t="b">
        <f t="shared" si="34"/>
        <v>0</v>
      </c>
      <c r="O362" s="6" t="s">
        <v>2379</v>
      </c>
      <c r="P362" s="6">
        <v>100796051</v>
      </c>
      <c r="Q362" s="6" t="s">
        <v>6</v>
      </c>
      <c r="R362" s="6" t="s">
        <v>2380</v>
      </c>
      <c r="S362" s="16">
        <f t="shared" si="32"/>
        <v>25000</v>
      </c>
      <c r="T362" s="6" t="s">
        <v>400</v>
      </c>
      <c r="U362" s="6" t="s">
        <v>940</v>
      </c>
      <c r="V362" s="6" t="s">
        <v>2381</v>
      </c>
      <c r="W362" s="18">
        <v>45641</v>
      </c>
      <c r="X362" s="78">
        <v>0.5131944444444444</v>
      </c>
      <c r="Y362" s="39" t="s">
        <v>2382</v>
      </c>
      <c r="Z362" s="51" t="s">
        <v>2383</v>
      </c>
      <c r="AA362" s="39" t="s">
        <v>922</v>
      </c>
      <c r="AB362" s="8">
        <v>991991836</v>
      </c>
      <c r="AC362" s="6">
        <f t="shared" si="35"/>
        <v>27</v>
      </c>
      <c r="AD362" s="23">
        <f t="shared" si="36"/>
        <v>126000</v>
      </c>
      <c r="AE362" s="23" t="s">
        <v>6</v>
      </c>
      <c r="AF362" s="17" t="str">
        <f t="shared" si="37"/>
        <v>NO APLICA</v>
      </c>
      <c r="AG362" s="6" t="s">
        <v>400</v>
      </c>
      <c r="AH362" s="39" t="s">
        <v>2358</v>
      </c>
      <c r="AI362" s="22" t="s">
        <v>558</v>
      </c>
      <c r="AJ362" s="174" t="s">
        <v>492</v>
      </c>
    </row>
    <row r="363" spans="1:36" ht="15.45" customHeight="1">
      <c r="A363" s="168">
        <v>56364</v>
      </c>
      <c r="B363" s="8" t="s">
        <v>320</v>
      </c>
      <c r="C363" s="5" t="s">
        <v>321</v>
      </c>
      <c r="D363" s="46" t="s">
        <v>708</v>
      </c>
      <c r="E363" s="28" t="s">
        <v>709</v>
      </c>
      <c r="F363" s="27" t="s">
        <v>710</v>
      </c>
      <c r="G363" s="27">
        <v>987744411</v>
      </c>
      <c r="H363" s="18">
        <v>45615</v>
      </c>
      <c r="I363" s="21">
        <v>0.57291666666666663</v>
      </c>
      <c r="J363" s="6" t="s">
        <v>373</v>
      </c>
      <c r="K363" s="15">
        <f t="shared" si="33"/>
        <v>1</v>
      </c>
      <c r="L363" s="6" t="s">
        <v>398</v>
      </c>
      <c r="M363" s="6" t="s">
        <v>6</v>
      </c>
      <c r="N363" s="6" t="b">
        <f t="shared" si="34"/>
        <v>0</v>
      </c>
      <c r="O363" s="6" t="s">
        <v>2384</v>
      </c>
      <c r="P363" s="6">
        <v>100796059</v>
      </c>
      <c r="Q363" s="6" t="s">
        <v>6</v>
      </c>
      <c r="R363" s="6" t="s">
        <v>2385</v>
      </c>
      <c r="S363" s="16">
        <f t="shared" ref="S363:S426" si="38">IF(OR(H363&lt;=0, H363=""), "",
    IF(OR(J363="1X40 RF VACIO", J363="1X40 DRY VACIO"),
        IF(L363="CUSTODIA", 25000,
            IF(OR(L363="TRASPASO", L363="MOVIMIENTO"), 18000, "")
        ),
        IF(OR(J363="1X20 RF VACIO", J363="1X20 DRY VACIO", J363="ISOTANK"),
            IF(L363="CUSTODIA", 18000,
                IF(OR(L363="TRASPASO", L363="MOVIMIENTO"), 15000, "Error en tipo de acción")
            ),
            IF(AND(OR(J363="PALLET", J363="CAJON"), L363="CUSTODIA"),
                IF(M363="SI (XL)", 7000*K363,
                    IF(M363="SI (XXL)", 9000*K363,
                        IF(M363="SI (OTRO)", "", 5000*K363)
                    )
                ),
                IF(AND(OR(J363="PALLET", J363="CAJON"),OR(L363="TRASPASO", L363="MOVIMIENTO")),
                    IF(M363="SI (XL)", 5000*K363,
                        IF(M363="SI (XXL)", 7000*K363,
                            IF(M363="SI (OTRO)", "", 3500*K363)
                        )
                    ),
                    ""
                )
            )
        )
    )
)</f>
        <v>25000</v>
      </c>
      <c r="T363" s="6" t="s">
        <v>400</v>
      </c>
      <c r="U363" s="6" t="s">
        <v>732</v>
      </c>
      <c r="V363" s="6" t="s">
        <v>2386</v>
      </c>
      <c r="W363" s="18">
        <v>45639</v>
      </c>
      <c r="X363" s="78">
        <v>0.84930555555555554</v>
      </c>
      <c r="Y363" s="6" t="s">
        <v>2387</v>
      </c>
      <c r="Z363" s="6" t="s">
        <v>2388</v>
      </c>
      <c r="AA363" s="6" t="s">
        <v>2389</v>
      </c>
      <c r="AB363" s="5">
        <v>998451186</v>
      </c>
      <c r="AC363" s="6">
        <f t="shared" si="35"/>
        <v>25</v>
      </c>
      <c r="AD363" s="17">
        <f t="shared" si="36"/>
        <v>116000</v>
      </c>
      <c r="AE363" s="6" t="s">
        <v>6</v>
      </c>
      <c r="AF363" s="17" t="str">
        <f t="shared" si="37"/>
        <v>NO APLICA</v>
      </c>
      <c r="AG363" s="6" t="s">
        <v>400</v>
      </c>
      <c r="AH363" s="39" t="s">
        <v>1342</v>
      </c>
      <c r="AI363" s="22" t="s">
        <v>558</v>
      </c>
      <c r="AJ363" s="174" t="s">
        <v>492</v>
      </c>
    </row>
    <row r="364" spans="1:36" ht="15.45" customHeight="1">
      <c r="A364" s="168">
        <v>56365</v>
      </c>
      <c r="B364" s="39" t="s">
        <v>380</v>
      </c>
      <c r="C364" s="5" t="s">
        <v>246</v>
      </c>
      <c r="D364" s="46" t="s">
        <v>990</v>
      </c>
      <c r="E364" s="28" t="s">
        <v>991</v>
      </c>
      <c r="F364" s="27" t="s">
        <v>992</v>
      </c>
      <c r="G364" s="27">
        <v>994345393</v>
      </c>
      <c r="H364" s="18">
        <v>45615</v>
      </c>
      <c r="I364" s="21">
        <v>0.57638888888888884</v>
      </c>
      <c r="J364" s="6" t="s">
        <v>373</v>
      </c>
      <c r="K364" s="15">
        <f t="shared" si="33"/>
        <v>1</v>
      </c>
      <c r="L364" s="6" t="s">
        <v>398</v>
      </c>
      <c r="M364" s="6" t="s">
        <v>6</v>
      </c>
      <c r="N364" s="6" t="b">
        <f t="shared" si="34"/>
        <v>0</v>
      </c>
      <c r="O364" s="6" t="s">
        <v>2390</v>
      </c>
      <c r="P364" s="6">
        <v>24784103</v>
      </c>
      <c r="Q364" s="6" t="s">
        <v>6</v>
      </c>
      <c r="R364" s="6" t="s">
        <v>2391</v>
      </c>
      <c r="S364" s="16">
        <f t="shared" si="38"/>
        <v>25000</v>
      </c>
      <c r="T364" s="6" t="s">
        <v>400</v>
      </c>
      <c r="U364" s="6" t="s">
        <v>766</v>
      </c>
      <c r="V364" s="6" t="s">
        <v>2392</v>
      </c>
      <c r="W364" s="18">
        <v>45634</v>
      </c>
      <c r="X364" s="78">
        <v>0.81736111111111109</v>
      </c>
      <c r="Y364" s="39" t="s">
        <v>2393</v>
      </c>
      <c r="Z364" s="39" t="s">
        <v>2394</v>
      </c>
      <c r="AA364" s="39" t="s">
        <v>2395</v>
      </c>
      <c r="AB364" s="8">
        <v>961689877</v>
      </c>
      <c r="AC364" s="6">
        <f t="shared" si="35"/>
        <v>20</v>
      </c>
      <c r="AD364" s="17">
        <f t="shared" si="36"/>
        <v>91000</v>
      </c>
      <c r="AE364" s="6" t="s">
        <v>6</v>
      </c>
      <c r="AF364" s="17" t="str">
        <f t="shared" si="37"/>
        <v>NO APLICA</v>
      </c>
      <c r="AG364" s="6" t="s">
        <v>400</v>
      </c>
      <c r="AH364" s="39"/>
      <c r="AI364" s="22" t="s">
        <v>983</v>
      </c>
      <c r="AJ364" s="174" t="s">
        <v>492</v>
      </c>
    </row>
    <row r="365" spans="1:36" ht="15.45" customHeight="1">
      <c r="A365" s="168">
        <v>56366</v>
      </c>
      <c r="B365" s="39" t="s">
        <v>380</v>
      </c>
      <c r="C365" s="5" t="s">
        <v>246</v>
      </c>
      <c r="D365" s="46" t="s">
        <v>2214</v>
      </c>
      <c r="E365" s="28" t="s">
        <v>1089</v>
      </c>
      <c r="F365" s="27" t="s">
        <v>979</v>
      </c>
      <c r="G365" s="27">
        <v>940233947</v>
      </c>
      <c r="H365" s="18">
        <v>45615</v>
      </c>
      <c r="I365" s="21">
        <v>0.57916666666666672</v>
      </c>
      <c r="J365" s="6" t="s">
        <v>373</v>
      </c>
      <c r="K365" s="15">
        <f t="shared" si="33"/>
        <v>1</v>
      </c>
      <c r="L365" s="6" t="s">
        <v>398</v>
      </c>
      <c r="M365" s="6" t="s">
        <v>6</v>
      </c>
      <c r="N365" s="6" t="b">
        <f t="shared" si="34"/>
        <v>0</v>
      </c>
      <c r="O365" s="6" t="s">
        <v>2396</v>
      </c>
      <c r="P365" s="6">
        <v>24784104</v>
      </c>
      <c r="Q365" s="6" t="s">
        <v>6</v>
      </c>
      <c r="R365" s="6" t="s">
        <v>2397</v>
      </c>
      <c r="S365" s="16">
        <f t="shared" si="38"/>
        <v>25000</v>
      </c>
      <c r="T365" s="6" t="s">
        <v>400</v>
      </c>
      <c r="U365" s="6" t="s">
        <v>766</v>
      </c>
      <c r="V365" s="6" t="s">
        <v>2398</v>
      </c>
      <c r="W365" s="18">
        <v>45632</v>
      </c>
      <c r="X365" s="78">
        <v>0.72638888888888886</v>
      </c>
      <c r="Y365" s="39" t="s">
        <v>2399</v>
      </c>
      <c r="Z365" s="39" t="s">
        <v>1862</v>
      </c>
      <c r="AA365" s="39" t="s">
        <v>2400</v>
      </c>
      <c r="AB365" s="8">
        <v>990617961</v>
      </c>
      <c r="AC365" s="6">
        <f t="shared" si="35"/>
        <v>18</v>
      </c>
      <c r="AD365" s="17">
        <f t="shared" si="36"/>
        <v>81000</v>
      </c>
      <c r="AE365" s="6" t="s">
        <v>6</v>
      </c>
      <c r="AF365" s="17" t="str">
        <f t="shared" si="37"/>
        <v>NO APLICA</v>
      </c>
      <c r="AG365" s="6" t="s">
        <v>400</v>
      </c>
      <c r="AH365" s="39"/>
      <c r="AI365" s="22" t="s">
        <v>983</v>
      </c>
      <c r="AJ365" s="174" t="s">
        <v>492</v>
      </c>
    </row>
    <row r="366" spans="1:36" ht="15.45" customHeight="1">
      <c r="A366" s="168">
        <v>56367</v>
      </c>
      <c r="B366" s="8" t="s">
        <v>320</v>
      </c>
      <c r="C366" s="5" t="s">
        <v>321</v>
      </c>
      <c r="D366" s="39" t="s">
        <v>830</v>
      </c>
      <c r="E366" s="6" t="s">
        <v>831</v>
      </c>
      <c r="F366" s="6" t="s">
        <v>832</v>
      </c>
      <c r="G366" s="6">
        <v>998794226</v>
      </c>
      <c r="H366" s="18">
        <v>45615</v>
      </c>
      <c r="I366" s="21">
        <v>0.58472222222222225</v>
      </c>
      <c r="J366" s="6" t="s">
        <v>373</v>
      </c>
      <c r="K366" s="15">
        <f t="shared" si="33"/>
        <v>1</v>
      </c>
      <c r="L366" s="6" t="s">
        <v>398</v>
      </c>
      <c r="M366" s="6" t="s">
        <v>6</v>
      </c>
      <c r="N366" s="6" t="b">
        <f t="shared" si="34"/>
        <v>0</v>
      </c>
      <c r="O366" s="6" t="s">
        <v>2401</v>
      </c>
      <c r="P366" s="6">
        <v>100796068</v>
      </c>
      <c r="Q366" s="6" t="s">
        <v>6</v>
      </c>
      <c r="R366" s="6" t="s">
        <v>2402</v>
      </c>
      <c r="S366" s="16">
        <f t="shared" si="38"/>
        <v>25000</v>
      </c>
      <c r="T366" s="6" t="s">
        <v>400</v>
      </c>
      <c r="U366" s="6" t="s">
        <v>732</v>
      </c>
      <c r="V366" s="6" t="s">
        <v>2403</v>
      </c>
      <c r="W366" s="18">
        <v>45639</v>
      </c>
      <c r="X366" s="78">
        <v>0.84722222222222221</v>
      </c>
      <c r="Y366" s="6" t="s">
        <v>1219</v>
      </c>
      <c r="Z366" s="6" t="s">
        <v>1220</v>
      </c>
      <c r="AA366" s="6" t="s">
        <v>1221</v>
      </c>
      <c r="AB366" s="5">
        <v>963725752</v>
      </c>
      <c r="AC366" s="6">
        <f t="shared" si="35"/>
        <v>25</v>
      </c>
      <c r="AD366" s="17">
        <f t="shared" si="36"/>
        <v>116000</v>
      </c>
      <c r="AE366" s="6" t="s">
        <v>6</v>
      </c>
      <c r="AF366" s="17" t="str">
        <f t="shared" si="37"/>
        <v>NO APLICA</v>
      </c>
      <c r="AG366" s="6" t="s">
        <v>400</v>
      </c>
      <c r="AH366" s="39" t="s">
        <v>1189</v>
      </c>
      <c r="AI366" s="22" t="s">
        <v>558</v>
      </c>
      <c r="AJ366" s="174" t="s">
        <v>492</v>
      </c>
    </row>
    <row r="367" spans="1:36" ht="15.45" customHeight="1">
      <c r="A367" s="168">
        <v>56368</v>
      </c>
      <c r="B367" s="8" t="s">
        <v>320</v>
      </c>
      <c r="C367" s="5" t="s">
        <v>321</v>
      </c>
      <c r="D367" s="39" t="s">
        <v>2404</v>
      </c>
      <c r="E367" s="6" t="s">
        <v>2405</v>
      </c>
      <c r="F367" s="6" t="s">
        <v>2406</v>
      </c>
      <c r="G367" s="6">
        <v>942010990</v>
      </c>
      <c r="H367" s="18">
        <v>45615</v>
      </c>
      <c r="I367" s="21">
        <v>0.58750000000000002</v>
      </c>
      <c r="J367" s="6" t="s">
        <v>373</v>
      </c>
      <c r="K367" s="15">
        <f t="shared" si="33"/>
        <v>1</v>
      </c>
      <c r="L367" s="6" t="s">
        <v>398</v>
      </c>
      <c r="M367" s="6" t="s">
        <v>6</v>
      </c>
      <c r="N367" s="6" t="b">
        <f t="shared" si="34"/>
        <v>0</v>
      </c>
      <c r="O367" s="6" t="s">
        <v>2407</v>
      </c>
      <c r="P367" s="6">
        <v>100796078</v>
      </c>
      <c r="Q367" s="6" t="s">
        <v>6</v>
      </c>
      <c r="R367" s="6" t="s">
        <v>2408</v>
      </c>
      <c r="S367" s="16">
        <f t="shared" si="38"/>
        <v>25000</v>
      </c>
      <c r="T367" s="6" t="s">
        <v>400</v>
      </c>
      <c r="U367" s="6" t="s">
        <v>766</v>
      </c>
      <c r="V367" s="6" t="s">
        <v>2409</v>
      </c>
      <c r="W367" s="18">
        <v>45632</v>
      </c>
      <c r="X367" s="78">
        <v>0.57638888888888884</v>
      </c>
      <c r="Y367" s="39" t="s">
        <v>1524</v>
      </c>
      <c r="Z367" s="39" t="s">
        <v>1525</v>
      </c>
      <c r="AA367" s="39" t="s">
        <v>1526</v>
      </c>
      <c r="AB367" s="8">
        <v>961366634</v>
      </c>
      <c r="AC367" s="6">
        <f t="shared" si="35"/>
        <v>18</v>
      </c>
      <c r="AD367" s="17">
        <f t="shared" si="36"/>
        <v>81000</v>
      </c>
      <c r="AE367" s="6" t="s">
        <v>6</v>
      </c>
      <c r="AF367" s="17" t="str">
        <f t="shared" si="37"/>
        <v>NO APLICA</v>
      </c>
      <c r="AG367" s="6" t="s">
        <v>400</v>
      </c>
      <c r="AH367" s="39"/>
      <c r="AI367" s="22" t="s">
        <v>558</v>
      </c>
      <c r="AJ367" s="174" t="s">
        <v>492</v>
      </c>
    </row>
    <row r="368" spans="1:36" ht="15.45" customHeight="1">
      <c r="A368" s="168">
        <v>56370</v>
      </c>
      <c r="B368" s="39" t="s">
        <v>380</v>
      </c>
      <c r="C368" s="5" t="s">
        <v>246</v>
      </c>
      <c r="D368" s="46" t="s">
        <v>1599</v>
      </c>
      <c r="E368" s="28" t="s">
        <v>1003</v>
      </c>
      <c r="F368" s="27" t="s">
        <v>1173</v>
      </c>
      <c r="G368" s="27">
        <v>942723548</v>
      </c>
      <c r="H368" s="18">
        <v>45615</v>
      </c>
      <c r="I368" s="21">
        <v>0.59305555555555556</v>
      </c>
      <c r="J368" s="6" t="s">
        <v>373</v>
      </c>
      <c r="K368" s="15">
        <f t="shared" si="33"/>
        <v>1</v>
      </c>
      <c r="L368" s="6" t="s">
        <v>398</v>
      </c>
      <c r="M368" s="6" t="s">
        <v>6</v>
      </c>
      <c r="N368" s="6" t="b">
        <f t="shared" si="34"/>
        <v>0</v>
      </c>
      <c r="O368" s="6" t="s">
        <v>2410</v>
      </c>
      <c r="P368" s="6">
        <v>24784131</v>
      </c>
      <c r="Q368" s="6" t="s">
        <v>6</v>
      </c>
      <c r="R368" s="6" t="s">
        <v>2411</v>
      </c>
      <c r="S368" s="16">
        <f t="shared" si="38"/>
        <v>25000</v>
      </c>
      <c r="T368" s="6" t="s">
        <v>400</v>
      </c>
      <c r="U368" s="6" t="s">
        <v>2412</v>
      </c>
      <c r="V368" s="6" t="s">
        <v>2413</v>
      </c>
      <c r="W368" s="18">
        <v>45630</v>
      </c>
      <c r="X368" s="78">
        <v>0.44166666666666665</v>
      </c>
      <c r="Y368" s="6" t="s">
        <v>2414</v>
      </c>
      <c r="Z368" s="39" t="s">
        <v>2415</v>
      </c>
      <c r="AA368" s="39" t="s">
        <v>2416</v>
      </c>
      <c r="AB368" s="8">
        <v>958523939</v>
      </c>
      <c r="AC368" s="6">
        <f t="shared" si="35"/>
        <v>16</v>
      </c>
      <c r="AD368" s="17">
        <f t="shared" si="36"/>
        <v>71000</v>
      </c>
      <c r="AE368" s="6" t="s">
        <v>6</v>
      </c>
      <c r="AF368" s="17" t="str">
        <f t="shared" si="37"/>
        <v>NO APLICA</v>
      </c>
      <c r="AG368" s="6" t="s">
        <v>400</v>
      </c>
      <c r="AH368" s="39"/>
      <c r="AI368" s="22" t="s">
        <v>983</v>
      </c>
      <c r="AJ368" s="174" t="s">
        <v>492</v>
      </c>
    </row>
    <row r="369" spans="1:36" ht="15.45" customHeight="1">
      <c r="A369" s="168">
        <v>56372</v>
      </c>
      <c r="B369" s="39" t="s">
        <v>380</v>
      </c>
      <c r="C369" s="5" t="s">
        <v>246</v>
      </c>
      <c r="D369" s="39" t="s">
        <v>2417</v>
      </c>
      <c r="E369" s="6" t="s">
        <v>2418</v>
      </c>
      <c r="F369" s="6" t="s">
        <v>2419</v>
      </c>
      <c r="G369" s="6">
        <v>982169097</v>
      </c>
      <c r="H369" s="18">
        <v>45615</v>
      </c>
      <c r="I369" s="21">
        <v>0.6020833333333333</v>
      </c>
      <c r="J369" s="6" t="s">
        <v>373</v>
      </c>
      <c r="K369" s="15">
        <f t="shared" si="33"/>
        <v>1</v>
      </c>
      <c r="L369" s="6" t="s">
        <v>398</v>
      </c>
      <c r="M369" s="6" t="s">
        <v>6</v>
      </c>
      <c r="N369" s="6" t="b">
        <f t="shared" si="34"/>
        <v>0</v>
      </c>
      <c r="O369" s="6" t="s">
        <v>2420</v>
      </c>
      <c r="P369" s="6">
        <v>100796095</v>
      </c>
      <c r="Q369" s="6" t="s">
        <v>6</v>
      </c>
      <c r="R369" s="6" t="s">
        <v>2421</v>
      </c>
      <c r="S369" s="16">
        <f t="shared" si="38"/>
        <v>25000</v>
      </c>
      <c r="T369" s="6" t="s">
        <v>400</v>
      </c>
      <c r="U369" s="6" t="s">
        <v>547</v>
      </c>
      <c r="V369" s="6" t="s">
        <v>2422</v>
      </c>
      <c r="W369" s="18"/>
      <c r="X369" s="78"/>
      <c r="Y369" s="39"/>
      <c r="Z369" s="39"/>
      <c r="AA369" s="39"/>
      <c r="AB369" s="8"/>
      <c r="AC369" s="6" t="str">
        <f t="shared" si="35"/>
        <v/>
      </c>
      <c r="AD369" s="23" t="str">
        <f t="shared" si="36"/>
        <v/>
      </c>
      <c r="AE369" s="23"/>
      <c r="AF369" s="17" t="str">
        <f t="shared" si="37"/>
        <v/>
      </c>
      <c r="AG369" s="6"/>
      <c r="AH369" s="39"/>
      <c r="AI369" s="22" t="s">
        <v>983</v>
      </c>
      <c r="AJ369" s="174" t="s">
        <v>492</v>
      </c>
    </row>
    <row r="370" spans="1:36" ht="15.45" customHeight="1">
      <c r="A370" s="168">
        <v>56373</v>
      </c>
      <c r="B370" s="39" t="s">
        <v>380</v>
      </c>
      <c r="C370" s="5" t="s">
        <v>246</v>
      </c>
      <c r="D370" s="39" t="s">
        <v>2423</v>
      </c>
      <c r="E370" s="6" t="s">
        <v>2424</v>
      </c>
      <c r="F370" s="6" t="s">
        <v>2425</v>
      </c>
      <c r="G370" s="6">
        <v>983540097</v>
      </c>
      <c r="H370" s="18">
        <v>45615</v>
      </c>
      <c r="I370" s="21">
        <v>0.61319444444444449</v>
      </c>
      <c r="J370" s="6" t="s">
        <v>373</v>
      </c>
      <c r="K370" s="15">
        <f t="shared" si="33"/>
        <v>1</v>
      </c>
      <c r="L370" s="6" t="s">
        <v>398</v>
      </c>
      <c r="M370" s="6" t="s">
        <v>6</v>
      </c>
      <c r="N370" s="6" t="b">
        <f t="shared" si="34"/>
        <v>0</v>
      </c>
      <c r="O370" s="6" t="s">
        <v>2426</v>
      </c>
      <c r="P370" s="6">
        <v>100796126</v>
      </c>
      <c r="Q370" s="6" t="s">
        <v>6</v>
      </c>
      <c r="R370" s="6" t="s">
        <v>2427</v>
      </c>
      <c r="S370" s="16">
        <f t="shared" si="38"/>
        <v>25000</v>
      </c>
      <c r="T370" s="6" t="s">
        <v>400</v>
      </c>
      <c r="U370" s="6" t="s">
        <v>547</v>
      </c>
      <c r="V370" s="6" t="s">
        <v>2428</v>
      </c>
      <c r="W370" s="18"/>
      <c r="X370" s="78"/>
      <c r="Y370" s="39"/>
      <c r="Z370" s="39"/>
      <c r="AA370" s="39"/>
      <c r="AB370" s="8"/>
      <c r="AC370" s="6" t="str">
        <f t="shared" si="35"/>
        <v/>
      </c>
      <c r="AD370" s="23" t="str">
        <f t="shared" si="36"/>
        <v/>
      </c>
      <c r="AE370" s="23"/>
      <c r="AF370" s="17" t="str">
        <f t="shared" si="37"/>
        <v/>
      </c>
      <c r="AG370" s="6"/>
      <c r="AH370" s="39"/>
      <c r="AI370" s="22" t="s">
        <v>983</v>
      </c>
      <c r="AJ370" s="174" t="s">
        <v>492</v>
      </c>
    </row>
    <row r="371" spans="1:36" ht="15.45" customHeight="1">
      <c r="A371" s="168">
        <v>56374</v>
      </c>
      <c r="B371" s="39" t="s">
        <v>380</v>
      </c>
      <c r="C371" s="5" t="s">
        <v>246</v>
      </c>
      <c r="D371" s="39" t="s">
        <v>2429</v>
      </c>
      <c r="E371" s="6">
        <v>10688421</v>
      </c>
      <c r="F371" s="6" t="s">
        <v>2430</v>
      </c>
      <c r="G371" s="6">
        <v>995997105</v>
      </c>
      <c r="H371" s="18">
        <v>45615</v>
      </c>
      <c r="I371" s="21">
        <v>0.6166666666666667</v>
      </c>
      <c r="J371" s="6" t="s">
        <v>373</v>
      </c>
      <c r="K371" s="15">
        <f t="shared" si="33"/>
        <v>1</v>
      </c>
      <c r="L371" s="6" t="s">
        <v>398</v>
      </c>
      <c r="M371" s="6" t="s">
        <v>6</v>
      </c>
      <c r="N371" s="6" t="b">
        <f t="shared" si="34"/>
        <v>0</v>
      </c>
      <c r="O371" s="6" t="s">
        <v>2431</v>
      </c>
      <c r="P371" s="6">
        <v>100796119</v>
      </c>
      <c r="Q371" s="6" t="s">
        <v>6</v>
      </c>
      <c r="R371" s="6" t="s">
        <v>2432</v>
      </c>
      <c r="S371" s="16">
        <f t="shared" si="38"/>
        <v>25000</v>
      </c>
      <c r="T371" s="6" t="s">
        <v>400</v>
      </c>
      <c r="U371" s="6" t="s">
        <v>547</v>
      </c>
      <c r="V371" s="6" t="s">
        <v>2433</v>
      </c>
      <c r="W371" s="18"/>
      <c r="X371" s="78"/>
      <c r="Y371" s="39"/>
      <c r="Z371" s="39"/>
      <c r="AA371" s="39"/>
      <c r="AB371" s="8"/>
      <c r="AC371" s="6" t="str">
        <f t="shared" si="35"/>
        <v/>
      </c>
      <c r="AD371" s="23" t="str">
        <f t="shared" si="36"/>
        <v/>
      </c>
      <c r="AE371" s="23"/>
      <c r="AF371" s="17" t="str">
        <f t="shared" si="37"/>
        <v/>
      </c>
      <c r="AG371" s="6"/>
      <c r="AH371" s="39"/>
      <c r="AI371" s="22" t="s">
        <v>983</v>
      </c>
      <c r="AJ371" s="174" t="s">
        <v>492</v>
      </c>
    </row>
    <row r="372" spans="1:36" ht="15.45" customHeight="1">
      <c r="A372" s="168">
        <v>56375</v>
      </c>
      <c r="B372" s="39" t="s">
        <v>380</v>
      </c>
      <c r="C372" s="5" t="s">
        <v>246</v>
      </c>
      <c r="D372" s="39" t="s">
        <v>2434</v>
      </c>
      <c r="E372" s="6" t="s">
        <v>2435</v>
      </c>
      <c r="F372" s="6" t="s">
        <v>2436</v>
      </c>
      <c r="G372" s="6">
        <v>944675649</v>
      </c>
      <c r="H372" s="18">
        <v>45615</v>
      </c>
      <c r="I372" s="21">
        <v>0.62083333333333335</v>
      </c>
      <c r="J372" s="6" t="s">
        <v>373</v>
      </c>
      <c r="K372" s="15">
        <f t="shared" si="33"/>
        <v>1</v>
      </c>
      <c r="L372" s="6" t="s">
        <v>398</v>
      </c>
      <c r="M372" s="6" t="s">
        <v>6</v>
      </c>
      <c r="N372" s="6" t="b">
        <f t="shared" si="34"/>
        <v>0</v>
      </c>
      <c r="O372" s="6" t="s">
        <v>2437</v>
      </c>
      <c r="P372" s="6">
        <v>100796124</v>
      </c>
      <c r="Q372" s="6" t="s">
        <v>6</v>
      </c>
      <c r="R372" s="6" t="s">
        <v>2438</v>
      </c>
      <c r="S372" s="16">
        <f t="shared" si="38"/>
        <v>25000</v>
      </c>
      <c r="T372" s="6" t="s">
        <v>400</v>
      </c>
      <c r="U372" s="6" t="s">
        <v>547</v>
      </c>
      <c r="V372" s="6" t="s">
        <v>2439</v>
      </c>
      <c r="W372" s="18"/>
      <c r="X372" s="78"/>
      <c r="Y372" s="39"/>
      <c r="Z372" s="39"/>
      <c r="AA372" s="39"/>
      <c r="AB372" s="8"/>
      <c r="AC372" s="6" t="str">
        <f t="shared" si="35"/>
        <v/>
      </c>
      <c r="AD372" s="23" t="str">
        <f t="shared" si="36"/>
        <v/>
      </c>
      <c r="AE372" s="23"/>
      <c r="AF372" s="17" t="str">
        <f t="shared" si="37"/>
        <v/>
      </c>
      <c r="AG372" s="6"/>
      <c r="AH372" s="39"/>
      <c r="AI372" s="22" t="s">
        <v>983</v>
      </c>
      <c r="AJ372" s="174" t="s">
        <v>492</v>
      </c>
    </row>
    <row r="373" spans="1:36" ht="15.45" customHeight="1">
      <c r="A373" s="168">
        <v>56376</v>
      </c>
      <c r="B373" s="39" t="s">
        <v>380</v>
      </c>
      <c r="C373" s="5" t="s">
        <v>246</v>
      </c>
      <c r="D373" s="39" t="s">
        <v>2440</v>
      </c>
      <c r="E373" s="6">
        <v>1251313</v>
      </c>
      <c r="F373" s="6" t="s">
        <v>2441</v>
      </c>
      <c r="G373" s="6">
        <v>940689383</v>
      </c>
      <c r="H373" s="18">
        <v>45615</v>
      </c>
      <c r="I373" s="21">
        <v>0.62361111111111112</v>
      </c>
      <c r="J373" s="6" t="s">
        <v>373</v>
      </c>
      <c r="K373" s="15">
        <f t="shared" si="33"/>
        <v>1</v>
      </c>
      <c r="L373" s="6" t="s">
        <v>398</v>
      </c>
      <c r="M373" s="6" t="s">
        <v>6</v>
      </c>
      <c r="N373" s="6" t="b">
        <f t="shared" si="34"/>
        <v>0</v>
      </c>
      <c r="O373" s="6" t="s">
        <v>2442</v>
      </c>
      <c r="P373" s="6">
        <v>100796134</v>
      </c>
      <c r="Q373" s="6" t="s">
        <v>6</v>
      </c>
      <c r="R373" s="6" t="s">
        <v>2443</v>
      </c>
      <c r="S373" s="16">
        <f t="shared" si="38"/>
        <v>25000</v>
      </c>
      <c r="T373" s="6" t="s">
        <v>400</v>
      </c>
      <c r="U373" s="6" t="s">
        <v>547</v>
      </c>
      <c r="V373" s="6" t="s">
        <v>2444</v>
      </c>
      <c r="W373" s="18"/>
      <c r="X373" s="78"/>
      <c r="Y373" s="39"/>
      <c r="Z373" s="39"/>
      <c r="AA373" s="39"/>
      <c r="AB373" s="8"/>
      <c r="AC373" s="6" t="str">
        <f t="shared" si="35"/>
        <v/>
      </c>
      <c r="AD373" s="23" t="str">
        <f t="shared" si="36"/>
        <v/>
      </c>
      <c r="AE373" s="23"/>
      <c r="AF373" s="17" t="str">
        <f t="shared" si="37"/>
        <v/>
      </c>
      <c r="AG373" s="6"/>
      <c r="AH373" s="39"/>
      <c r="AI373" s="22" t="s">
        <v>983</v>
      </c>
      <c r="AJ373" s="174" t="s">
        <v>492</v>
      </c>
    </row>
    <row r="374" spans="1:36" ht="15.45" customHeight="1">
      <c r="A374" s="168">
        <v>56381</v>
      </c>
      <c r="B374" s="39" t="s">
        <v>380</v>
      </c>
      <c r="C374" s="5" t="s">
        <v>246</v>
      </c>
      <c r="D374" s="39" t="s">
        <v>2445</v>
      </c>
      <c r="E374" s="6">
        <v>11948432</v>
      </c>
      <c r="F374" s="6" t="s">
        <v>2446</v>
      </c>
      <c r="G374" s="6">
        <v>935214208</v>
      </c>
      <c r="H374" s="18">
        <v>45615</v>
      </c>
      <c r="I374" s="21">
        <v>0.65069444444444446</v>
      </c>
      <c r="J374" s="6" t="s">
        <v>373</v>
      </c>
      <c r="K374" s="15">
        <f t="shared" si="33"/>
        <v>1</v>
      </c>
      <c r="L374" s="6" t="s">
        <v>398</v>
      </c>
      <c r="M374" s="6" t="s">
        <v>6</v>
      </c>
      <c r="N374" s="6" t="b">
        <f t="shared" si="34"/>
        <v>0</v>
      </c>
      <c r="O374" s="6" t="s">
        <v>2447</v>
      </c>
      <c r="P374" s="6">
        <v>100796210</v>
      </c>
      <c r="Q374" s="6" t="s">
        <v>6</v>
      </c>
      <c r="R374" s="6" t="s">
        <v>2448</v>
      </c>
      <c r="S374" s="16">
        <f t="shared" si="38"/>
        <v>25000</v>
      </c>
      <c r="T374" s="6" t="s">
        <v>400</v>
      </c>
      <c r="U374" s="6" t="s">
        <v>547</v>
      </c>
      <c r="V374" s="6" t="s">
        <v>2449</v>
      </c>
      <c r="W374" s="18"/>
      <c r="X374" s="78"/>
      <c r="Y374" s="39"/>
      <c r="Z374" s="39"/>
      <c r="AA374" s="39"/>
      <c r="AB374" s="8"/>
      <c r="AC374" s="6" t="str">
        <f t="shared" si="35"/>
        <v/>
      </c>
      <c r="AD374" s="23" t="str">
        <f t="shared" si="36"/>
        <v/>
      </c>
      <c r="AE374" s="23"/>
      <c r="AF374" s="17" t="str">
        <f t="shared" si="37"/>
        <v/>
      </c>
      <c r="AG374" s="6"/>
      <c r="AH374" s="39"/>
      <c r="AI374" s="22" t="s">
        <v>983</v>
      </c>
      <c r="AJ374" s="174" t="s">
        <v>492</v>
      </c>
    </row>
    <row r="375" spans="1:36" ht="15.45" customHeight="1">
      <c r="A375" s="168">
        <v>56388</v>
      </c>
      <c r="B375" s="39" t="s">
        <v>380</v>
      </c>
      <c r="C375" s="5" t="s">
        <v>246</v>
      </c>
      <c r="D375" s="39" t="s">
        <v>2450</v>
      </c>
      <c r="E375" s="6" t="s">
        <v>2451</v>
      </c>
      <c r="F375" s="6" t="s">
        <v>2452</v>
      </c>
      <c r="G375" s="6">
        <v>932624727</v>
      </c>
      <c r="H375" s="18">
        <v>45615</v>
      </c>
      <c r="I375" s="21">
        <v>0.68819444444444444</v>
      </c>
      <c r="J375" s="6" t="s">
        <v>373</v>
      </c>
      <c r="K375" s="15">
        <f t="shared" si="33"/>
        <v>1</v>
      </c>
      <c r="L375" s="6" t="s">
        <v>398</v>
      </c>
      <c r="M375" s="6" t="s">
        <v>6</v>
      </c>
      <c r="N375" s="6" t="b">
        <f t="shared" si="34"/>
        <v>0</v>
      </c>
      <c r="O375" s="6" t="s">
        <v>2453</v>
      </c>
      <c r="P375" s="6">
        <v>100796272</v>
      </c>
      <c r="Q375" s="6" t="s">
        <v>6</v>
      </c>
      <c r="R375" s="6" t="s">
        <v>2454</v>
      </c>
      <c r="S375" s="16">
        <f t="shared" si="38"/>
        <v>25000</v>
      </c>
      <c r="T375" s="6" t="s">
        <v>400</v>
      </c>
      <c r="U375" s="6" t="s">
        <v>532</v>
      </c>
      <c r="V375" s="6" t="s">
        <v>2455</v>
      </c>
      <c r="W375" s="18"/>
      <c r="X375" s="78"/>
      <c r="Y375" s="39"/>
      <c r="Z375" s="39"/>
      <c r="AA375" s="39"/>
      <c r="AB375" s="8"/>
      <c r="AC375" s="6" t="str">
        <f t="shared" si="35"/>
        <v/>
      </c>
      <c r="AD375" s="23" t="str">
        <f t="shared" si="36"/>
        <v/>
      </c>
      <c r="AE375" s="23"/>
      <c r="AF375" s="17" t="str">
        <f t="shared" si="37"/>
        <v/>
      </c>
      <c r="AG375" s="6"/>
      <c r="AH375" s="39"/>
      <c r="AI375" s="22" t="s">
        <v>983</v>
      </c>
      <c r="AJ375" s="174" t="s">
        <v>492</v>
      </c>
    </row>
    <row r="376" spans="1:36" ht="15.45" customHeight="1">
      <c r="A376" s="168">
        <v>56389</v>
      </c>
      <c r="B376" s="39" t="s">
        <v>380</v>
      </c>
      <c r="C376" s="5" t="s">
        <v>246</v>
      </c>
      <c r="D376" s="46" t="s">
        <v>2311</v>
      </c>
      <c r="E376" s="28" t="s">
        <v>1856</v>
      </c>
      <c r="F376" s="27" t="s">
        <v>1857</v>
      </c>
      <c r="G376" s="27">
        <v>983137351</v>
      </c>
      <c r="H376" s="18">
        <v>45615</v>
      </c>
      <c r="I376" s="21">
        <v>0.69236111111111109</v>
      </c>
      <c r="J376" s="6" t="s">
        <v>373</v>
      </c>
      <c r="K376" s="15">
        <f t="shared" si="33"/>
        <v>1</v>
      </c>
      <c r="L376" s="6" t="s">
        <v>398</v>
      </c>
      <c r="M376" s="6" t="s">
        <v>6</v>
      </c>
      <c r="N376" s="6" t="b">
        <f t="shared" si="34"/>
        <v>0</v>
      </c>
      <c r="O376" s="6" t="s">
        <v>2456</v>
      </c>
      <c r="P376" s="6">
        <v>100796273</v>
      </c>
      <c r="Q376" s="6" t="s">
        <v>6</v>
      </c>
      <c r="R376" s="6" t="s">
        <v>2457</v>
      </c>
      <c r="S376" s="16">
        <f t="shared" si="38"/>
        <v>25000</v>
      </c>
      <c r="T376" s="6" t="s">
        <v>400</v>
      </c>
      <c r="U376" s="6" t="s">
        <v>532</v>
      </c>
      <c r="V376" s="6" t="s">
        <v>2458</v>
      </c>
      <c r="W376" s="18"/>
      <c r="X376" s="78"/>
      <c r="Y376" s="39"/>
      <c r="Z376" s="39"/>
      <c r="AA376" s="39"/>
      <c r="AB376" s="8"/>
      <c r="AC376" s="6" t="str">
        <f t="shared" si="35"/>
        <v/>
      </c>
      <c r="AD376" s="23" t="str">
        <f t="shared" si="36"/>
        <v/>
      </c>
      <c r="AE376" s="23"/>
      <c r="AF376" s="17" t="str">
        <f t="shared" si="37"/>
        <v/>
      </c>
      <c r="AG376" s="6"/>
      <c r="AH376" s="39"/>
      <c r="AI376" s="22" t="s">
        <v>983</v>
      </c>
      <c r="AJ376" s="174" t="s">
        <v>492</v>
      </c>
    </row>
    <row r="377" spans="1:36" ht="15.45" customHeight="1">
      <c r="A377" s="168">
        <v>56390</v>
      </c>
      <c r="B377" s="39" t="s">
        <v>380</v>
      </c>
      <c r="C377" s="5" t="s">
        <v>246</v>
      </c>
      <c r="D377" s="46" t="s">
        <v>817</v>
      </c>
      <c r="E377" s="28" t="s">
        <v>818</v>
      </c>
      <c r="F377" s="27" t="s">
        <v>819</v>
      </c>
      <c r="G377" s="27">
        <v>955172412</v>
      </c>
      <c r="H377" s="18">
        <v>45615</v>
      </c>
      <c r="I377" s="21">
        <v>0.69374999999999998</v>
      </c>
      <c r="J377" s="6" t="s">
        <v>373</v>
      </c>
      <c r="K377" s="15">
        <f t="shared" si="33"/>
        <v>1</v>
      </c>
      <c r="L377" s="6" t="s">
        <v>398</v>
      </c>
      <c r="M377" s="6" t="s">
        <v>6</v>
      </c>
      <c r="N377" s="6" t="b">
        <f t="shared" si="34"/>
        <v>0</v>
      </c>
      <c r="O377" s="6" t="s">
        <v>2459</v>
      </c>
      <c r="P377" s="6">
        <v>100796275</v>
      </c>
      <c r="Q377" s="6" t="s">
        <v>6</v>
      </c>
      <c r="R377" s="6" t="s">
        <v>2460</v>
      </c>
      <c r="S377" s="16">
        <f t="shared" si="38"/>
        <v>25000</v>
      </c>
      <c r="T377" s="6" t="s">
        <v>400</v>
      </c>
      <c r="U377" s="6" t="s">
        <v>532</v>
      </c>
      <c r="V377" s="6" t="s">
        <v>2461</v>
      </c>
      <c r="W377" s="18"/>
      <c r="X377" s="78"/>
      <c r="Y377" s="39"/>
      <c r="Z377" s="39"/>
      <c r="AA377" s="39"/>
      <c r="AB377" s="8"/>
      <c r="AC377" s="6" t="str">
        <f t="shared" si="35"/>
        <v/>
      </c>
      <c r="AD377" s="23" t="str">
        <f t="shared" si="36"/>
        <v/>
      </c>
      <c r="AE377" s="23"/>
      <c r="AF377" s="17" t="str">
        <f t="shared" si="37"/>
        <v/>
      </c>
      <c r="AG377" s="6"/>
      <c r="AH377" s="39"/>
      <c r="AI377" s="22" t="s">
        <v>983</v>
      </c>
      <c r="AJ377" s="174" t="s">
        <v>492</v>
      </c>
    </row>
    <row r="378" spans="1:36" ht="15.45" customHeight="1">
      <c r="A378" s="168">
        <v>56391</v>
      </c>
      <c r="B378" s="39" t="s">
        <v>380</v>
      </c>
      <c r="C378" s="5" t="s">
        <v>246</v>
      </c>
      <c r="D378" s="46" t="s">
        <v>2323</v>
      </c>
      <c r="E378" s="28" t="s">
        <v>2324</v>
      </c>
      <c r="F378" s="27" t="s">
        <v>2325</v>
      </c>
      <c r="G378" s="27">
        <v>941681899</v>
      </c>
      <c r="H378" s="18">
        <v>45615</v>
      </c>
      <c r="I378" s="21">
        <v>0.70763888888888893</v>
      </c>
      <c r="J378" s="6" t="s">
        <v>373</v>
      </c>
      <c r="K378" s="15">
        <f t="shared" si="33"/>
        <v>1</v>
      </c>
      <c r="L378" s="6" t="s">
        <v>398</v>
      </c>
      <c r="M378" s="6" t="s">
        <v>6</v>
      </c>
      <c r="N378" s="6" t="b">
        <f t="shared" si="34"/>
        <v>0</v>
      </c>
      <c r="O378" s="6" t="s">
        <v>2462</v>
      </c>
      <c r="P378" s="6" t="s">
        <v>2463</v>
      </c>
      <c r="Q378" s="6" t="s">
        <v>6</v>
      </c>
      <c r="R378" s="6" t="s">
        <v>2464</v>
      </c>
      <c r="S378" s="16">
        <f t="shared" si="38"/>
        <v>25000</v>
      </c>
      <c r="T378" s="6" t="s">
        <v>400</v>
      </c>
      <c r="U378" s="6" t="s">
        <v>2465</v>
      </c>
      <c r="V378" s="6" t="s">
        <v>2466</v>
      </c>
      <c r="W378" s="18"/>
      <c r="X378" s="78"/>
      <c r="Y378" s="39"/>
      <c r="Z378" s="39"/>
      <c r="AA378" s="39"/>
      <c r="AB378" s="8"/>
      <c r="AC378" s="6" t="str">
        <f t="shared" si="35"/>
        <v/>
      </c>
      <c r="AD378" s="23" t="str">
        <f t="shared" si="36"/>
        <v/>
      </c>
      <c r="AE378" s="23"/>
      <c r="AF378" s="17" t="str">
        <f t="shared" si="37"/>
        <v/>
      </c>
      <c r="AG378" s="6"/>
      <c r="AH378" s="39"/>
      <c r="AI378" s="22" t="s">
        <v>983</v>
      </c>
      <c r="AJ378" s="174" t="s">
        <v>492</v>
      </c>
    </row>
    <row r="379" spans="1:36" ht="15.45" customHeight="1">
      <c r="A379" s="168">
        <v>56392</v>
      </c>
      <c r="B379" s="39" t="s">
        <v>380</v>
      </c>
      <c r="C379" s="5" t="s">
        <v>246</v>
      </c>
      <c r="D379" s="46" t="s">
        <v>1452</v>
      </c>
      <c r="E379" s="28" t="s">
        <v>2329</v>
      </c>
      <c r="F379" s="27" t="s">
        <v>1454</v>
      </c>
      <c r="G379" s="27">
        <v>964284814</v>
      </c>
      <c r="H379" s="18">
        <v>45615</v>
      </c>
      <c r="I379" s="21">
        <v>0.70972222222222225</v>
      </c>
      <c r="J379" s="6" t="s">
        <v>373</v>
      </c>
      <c r="K379" s="15">
        <f t="shared" si="33"/>
        <v>1</v>
      </c>
      <c r="L379" s="6" t="s">
        <v>398</v>
      </c>
      <c r="M379" s="6" t="s">
        <v>6</v>
      </c>
      <c r="N379" s="6" t="b">
        <f t="shared" si="34"/>
        <v>0</v>
      </c>
      <c r="O379" s="6" t="s">
        <v>2467</v>
      </c>
      <c r="P379" s="6" t="s">
        <v>2468</v>
      </c>
      <c r="Q379" s="6" t="s">
        <v>6</v>
      </c>
      <c r="R379" s="6" t="s">
        <v>2469</v>
      </c>
      <c r="S379" s="16">
        <f t="shared" si="38"/>
        <v>25000</v>
      </c>
      <c r="T379" s="6" t="s">
        <v>400</v>
      </c>
      <c r="U379" s="6" t="s">
        <v>532</v>
      </c>
      <c r="V379" s="6" t="s">
        <v>2470</v>
      </c>
      <c r="W379" s="18"/>
      <c r="X379" s="78"/>
      <c r="Y379" s="39"/>
      <c r="Z379" s="39"/>
      <c r="AA379" s="39"/>
      <c r="AB379" s="8"/>
      <c r="AC379" s="6" t="str">
        <f t="shared" si="35"/>
        <v/>
      </c>
      <c r="AD379" s="23" t="str">
        <f t="shared" si="36"/>
        <v/>
      </c>
      <c r="AE379" s="23"/>
      <c r="AF379" s="17" t="str">
        <f t="shared" si="37"/>
        <v/>
      </c>
      <c r="AG379" s="6"/>
      <c r="AH379" s="39"/>
      <c r="AI379" s="22" t="s">
        <v>983</v>
      </c>
      <c r="AJ379" s="174" t="s">
        <v>492</v>
      </c>
    </row>
    <row r="380" spans="1:36" ht="15.45" customHeight="1">
      <c r="A380" s="168">
        <v>56393</v>
      </c>
      <c r="B380" s="39" t="s">
        <v>380</v>
      </c>
      <c r="C380" s="5" t="s">
        <v>246</v>
      </c>
      <c r="D380" s="46" t="s">
        <v>961</v>
      </c>
      <c r="E380" s="28" t="s">
        <v>699</v>
      </c>
      <c r="F380" s="27" t="s">
        <v>700</v>
      </c>
      <c r="G380" s="27">
        <v>947974081</v>
      </c>
      <c r="H380" s="18">
        <v>45615</v>
      </c>
      <c r="I380" s="21">
        <v>0.71319444444444446</v>
      </c>
      <c r="J380" s="6" t="s">
        <v>373</v>
      </c>
      <c r="K380" s="15">
        <f t="shared" si="33"/>
        <v>1</v>
      </c>
      <c r="L380" s="6" t="s">
        <v>398</v>
      </c>
      <c r="M380" s="6" t="s">
        <v>6</v>
      </c>
      <c r="N380" s="6" t="b">
        <f t="shared" si="34"/>
        <v>0</v>
      </c>
      <c r="O380" s="6" t="s">
        <v>2471</v>
      </c>
      <c r="P380" s="6">
        <v>100796289</v>
      </c>
      <c r="Q380" s="6" t="s">
        <v>6</v>
      </c>
      <c r="R380" s="6" t="s">
        <v>2472</v>
      </c>
      <c r="S380" s="16">
        <f t="shared" si="38"/>
        <v>25000</v>
      </c>
      <c r="T380" s="6" t="s">
        <v>400</v>
      </c>
      <c r="U380" s="6" t="s">
        <v>532</v>
      </c>
      <c r="V380" s="6" t="s">
        <v>2473</v>
      </c>
      <c r="W380" s="18"/>
      <c r="X380" s="78"/>
      <c r="Y380" s="39"/>
      <c r="Z380" s="39"/>
      <c r="AA380" s="39"/>
      <c r="AB380" s="8"/>
      <c r="AC380" s="6" t="str">
        <f t="shared" si="35"/>
        <v/>
      </c>
      <c r="AD380" s="23" t="str">
        <f t="shared" si="36"/>
        <v/>
      </c>
      <c r="AE380" s="23"/>
      <c r="AF380" s="17" t="str">
        <f t="shared" si="37"/>
        <v/>
      </c>
      <c r="AG380" s="6"/>
      <c r="AH380" s="39"/>
      <c r="AI380" s="22" t="s">
        <v>983</v>
      </c>
      <c r="AJ380" s="174" t="s">
        <v>492</v>
      </c>
    </row>
    <row r="381" spans="1:36" ht="15.45" customHeight="1">
      <c r="A381" s="168">
        <v>56396</v>
      </c>
      <c r="B381" s="39" t="s">
        <v>380</v>
      </c>
      <c r="C381" s="5" t="s">
        <v>246</v>
      </c>
      <c r="D381" s="46" t="s">
        <v>1855</v>
      </c>
      <c r="E381" s="28" t="s">
        <v>2318</v>
      </c>
      <c r="F381" s="27" t="s">
        <v>2319</v>
      </c>
      <c r="G381" s="27">
        <v>957418555</v>
      </c>
      <c r="H381" s="18">
        <v>45615</v>
      </c>
      <c r="I381" s="21">
        <v>0.71944444444444444</v>
      </c>
      <c r="J381" s="6" t="s">
        <v>373</v>
      </c>
      <c r="K381" s="15">
        <f t="shared" si="33"/>
        <v>1</v>
      </c>
      <c r="L381" s="6" t="s">
        <v>398</v>
      </c>
      <c r="M381" s="6" t="s">
        <v>6</v>
      </c>
      <c r="N381" s="6" t="b">
        <f t="shared" si="34"/>
        <v>0</v>
      </c>
      <c r="O381" s="6" t="s">
        <v>2474</v>
      </c>
      <c r="P381" s="6">
        <v>100796298</v>
      </c>
      <c r="Q381" s="6" t="s">
        <v>6</v>
      </c>
      <c r="R381" s="6" t="s">
        <v>2475</v>
      </c>
      <c r="S381" s="16">
        <f t="shared" si="38"/>
        <v>25000</v>
      </c>
      <c r="T381" s="6" t="s">
        <v>400</v>
      </c>
      <c r="U381" s="6" t="s">
        <v>532</v>
      </c>
      <c r="V381" s="6" t="s">
        <v>2476</v>
      </c>
      <c r="W381" s="18"/>
      <c r="X381" s="78"/>
      <c r="Y381" s="39"/>
      <c r="Z381" s="39"/>
      <c r="AA381" s="39"/>
      <c r="AB381" s="8"/>
      <c r="AC381" s="6" t="str">
        <f t="shared" si="35"/>
        <v/>
      </c>
      <c r="AD381" s="23" t="str">
        <f t="shared" si="36"/>
        <v/>
      </c>
      <c r="AE381" s="23"/>
      <c r="AF381" s="17" t="str">
        <f t="shared" si="37"/>
        <v/>
      </c>
      <c r="AG381" s="6"/>
      <c r="AH381" s="39"/>
      <c r="AI381" s="22" t="s">
        <v>983</v>
      </c>
      <c r="AJ381" s="174" t="s">
        <v>492</v>
      </c>
    </row>
    <row r="382" spans="1:36" ht="15.45" customHeight="1">
      <c r="A382" s="168">
        <v>56397</v>
      </c>
      <c r="B382" s="8" t="s">
        <v>320</v>
      </c>
      <c r="C382" s="5" t="s">
        <v>321</v>
      </c>
      <c r="D382" s="46" t="s">
        <v>667</v>
      </c>
      <c r="E382" s="28" t="s">
        <v>668</v>
      </c>
      <c r="F382" s="27" t="s">
        <v>669</v>
      </c>
      <c r="G382" s="27">
        <v>974317393</v>
      </c>
      <c r="H382" s="18">
        <v>45615</v>
      </c>
      <c r="I382" s="21">
        <v>0.72569444444444442</v>
      </c>
      <c r="J382" s="6" t="s">
        <v>373</v>
      </c>
      <c r="K382" s="15">
        <f t="shared" si="33"/>
        <v>1</v>
      </c>
      <c r="L382" s="6" t="s">
        <v>398</v>
      </c>
      <c r="M382" s="6" t="s">
        <v>6</v>
      </c>
      <c r="N382" s="6" t="b">
        <f t="shared" si="34"/>
        <v>0</v>
      </c>
      <c r="O382" s="6" t="s">
        <v>2477</v>
      </c>
      <c r="P382" s="6">
        <v>100796304</v>
      </c>
      <c r="Q382" s="6" t="s">
        <v>6</v>
      </c>
      <c r="R382" s="6" t="s">
        <v>2478</v>
      </c>
      <c r="S382" s="16">
        <f t="shared" si="38"/>
        <v>25000</v>
      </c>
      <c r="T382" s="6" t="s">
        <v>400</v>
      </c>
      <c r="U382" s="6" t="s">
        <v>2050</v>
      </c>
      <c r="V382" s="6" t="s">
        <v>2479</v>
      </c>
      <c r="W382" s="18">
        <v>45639</v>
      </c>
      <c r="X382" s="78">
        <v>0.84583333333333333</v>
      </c>
      <c r="Y382" s="6" t="s">
        <v>1225</v>
      </c>
      <c r="Z382" s="6" t="s">
        <v>1226</v>
      </c>
      <c r="AA382" s="6" t="s">
        <v>1227</v>
      </c>
      <c r="AB382" s="5">
        <v>940579204</v>
      </c>
      <c r="AC382" s="6">
        <f t="shared" si="35"/>
        <v>25</v>
      </c>
      <c r="AD382" s="17">
        <f t="shared" si="36"/>
        <v>116000</v>
      </c>
      <c r="AE382" s="6" t="s">
        <v>6</v>
      </c>
      <c r="AF382" s="17" t="str">
        <f t="shared" si="37"/>
        <v>NO APLICA</v>
      </c>
      <c r="AG382" s="6" t="s">
        <v>400</v>
      </c>
      <c r="AH382" s="39" t="s">
        <v>1189</v>
      </c>
      <c r="AI382" s="22" t="s">
        <v>558</v>
      </c>
      <c r="AJ382" s="174" t="s">
        <v>492</v>
      </c>
    </row>
    <row r="383" spans="1:36" ht="15.45" customHeight="1">
      <c r="A383" s="168">
        <v>56398</v>
      </c>
      <c r="B383" s="8" t="s">
        <v>320</v>
      </c>
      <c r="C383" s="5" t="s">
        <v>321</v>
      </c>
      <c r="D383" s="46" t="s">
        <v>2247</v>
      </c>
      <c r="E383" s="28" t="s">
        <v>2248</v>
      </c>
      <c r="F383" s="27" t="s">
        <v>2249</v>
      </c>
      <c r="G383" s="27">
        <v>989385797</v>
      </c>
      <c r="H383" s="18">
        <v>45615</v>
      </c>
      <c r="I383" s="21">
        <v>0.73333333333333328</v>
      </c>
      <c r="J383" s="6" t="s">
        <v>373</v>
      </c>
      <c r="K383" s="15">
        <f t="shared" si="33"/>
        <v>1</v>
      </c>
      <c r="L383" s="6" t="s">
        <v>398</v>
      </c>
      <c r="M383" s="6" t="s">
        <v>6</v>
      </c>
      <c r="N383" s="6" t="b">
        <f t="shared" si="34"/>
        <v>0</v>
      </c>
      <c r="O383" s="6" t="s">
        <v>2480</v>
      </c>
      <c r="P383" s="6">
        <v>100796309</v>
      </c>
      <c r="Q383" s="6" t="s">
        <v>6</v>
      </c>
      <c r="R383" s="6" t="s">
        <v>2481</v>
      </c>
      <c r="S383" s="16">
        <f t="shared" si="38"/>
        <v>25000</v>
      </c>
      <c r="T383" s="6" t="s">
        <v>400</v>
      </c>
      <c r="U383" s="6" t="s">
        <v>2050</v>
      </c>
      <c r="V383" s="6" t="s">
        <v>2482</v>
      </c>
      <c r="W383" s="18">
        <v>45639</v>
      </c>
      <c r="X383" s="78">
        <v>0.84375</v>
      </c>
      <c r="Y383" s="6" t="s">
        <v>2483</v>
      </c>
      <c r="Z383" s="6" t="s">
        <v>2484</v>
      </c>
      <c r="AA383" s="6" t="s">
        <v>2485</v>
      </c>
      <c r="AB383" s="5">
        <v>930554567</v>
      </c>
      <c r="AC383" s="6">
        <f t="shared" si="35"/>
        <v>25</v>
      </c>
      <c r="AD383" s="17">
        <f t="shared" si="36"/>
        <v>116000</v>
      </c>
      <c r="AE383" s="6" t="s">
        <v>6</v>
      </c>
      <c r="AF383" s="17" t="str">
        <f t="shared" si="37"/>
        <v>NO APLICA</v>
      </c>
      <c r="AG383" s="6" t="s">
        <v>400</v>
      </c>
      <c r="AH383" s="39" t="s">
        <v>1189</v>
      </c>
      <c r="AI383" s="22" t="s">
        <v>558</v>
      </c>
      <c r="AJ383" s="174" t="s">
        <v>492</v>
      </c>
    </row>
    <row r="384" spans="1:36" ht="15.45" customHeight="1">
      <c r="A384" s="168">
        <v>56399</v>
      </c>
      <c r="B384" s="8" t="s">
        <v>320</v>
      </c>
      <c r="C384" s="5" t="s">
        <v>321</v>
      </c>
      <c r="D384" s="46" t="s">
        <v>635</v>
      </c>
      <c r="E384" s="28" t="s">
        <v>636</v>
      </c>
      <c r="F384" s="27" t="s">
        <v>637</v>
      </c>
      <c r="G384" s="27">
        <v>988364635</v>
      </c>
      <c r="H384" s="18">
        <v>45615</v>
      </c>
      <c r="I384" s="21">
        <v>0.74027777777777781</v>
      </c>
      <c r="J384" s="6" t="s">
        <v>373</v>
      </c>
      <c r="K384" s="15">
        <f t="shared" si="33"/>
        <v>1</v>
      </c>
      <c r="L384" s="6" t="s">
        <v>398</v>
      </c>
      <c r="M384" s="6" t="s">
        <v>6</v>
      </c>
      <c r="N384" s="6" t="b">
        <f t="shared" si="34"/>
        <v>0</v>
      </c>
      <c r="O384" s="6" t="s">
        <v>2486</v>
      </c>
      <c r="P384" s="6">
        <v>100796331</v>
      </c>
      <c r="Q384" s="6" t="s">
        <v>6</v>
      </c>
      <c r="R384" s="6" t="s">
        <v>2487</v>
      </c>
      <c r="S384" s="16">
        <f t="shared" si="38"/>
        <v>25000</v>
      </c>
      <c r="T384" s="6" t="s">
        <v>400</v>
      </c>
      <c r="U384" s="6" t="s">
        <v>2050</v>
      </c>
      <c r="V384" s="6" t="s">
        <v>2488</v>
      </c>
      <c r="W384" s="18">
        <v>45639</v>
      </c>
      <c r="X384" s="78">
        <v>0.84166666666666667</v>
      </c>
      <c r="Y384" s="6" t="s">
        <v>1234</v>
      </c>
      <c r="Z384" s="6" t="s">
        <v>1235</v>
      </c>
      <c r="AA384" s="6" t="s">
        <v>1236</v>
      </c>
      <c r="AB384" s="6">
        <v>957142300</v>
      </c>
      <c r="AC384" s="6">
        <f t="shared" si="35"/>
        <v>25</v>
      </c>
      <c r="AD384" s="17">
        <f t="shared" si="36"/>
        <v>116000</v>
      </c>
      <c r="AE384" s="6" t="s">
        <v>6</v>
      </c>
      <c r="AF384" s="17" t="str">
        <f t="shared" si="37"/>
        <v>NO APLICA</v>
      </c>
      <c r="AG384" s="6" t="s">
        <v>400</v>
      </c>
      <c r="AH384" s="39" t="s">
        <v>1189</v>
      </c>
      <c r="AI384" s="22" t="s">
        <v>558</v>
      </c>
      <c r="AJ384" s="174" t="s">
        <v>492</v>
      </c>
    </row>
    <row r="385" spans="1:36" ht="15.45" customHeight="1">
      <c r="A385" s="168">
        <v>56400</v>
      </c>
      <c r="B385" s="8" t="s">
        <v>320</v>
      </c>
      <c r="C385" s="5" t="s">
        <v>321</v>
      </c>
      <c r="D385" s="46" t="s">
        <v>559</v>
      </c>
      <c r="E385" s="28" t="s">
        <v>560</v>
      </c>
      <c r="F385" s="27" t="s">
        <v>561</v>
      </c>
      <c r="G385" s="27">
        <v>956055766</v>
      </c>
      <c r="H385" s="18">
        <v>45615</v>
      </c>
      <c r="I385" s="21">
        <v>0.74444444444444446</v>
      </c>
      <c r="J385" s="6" t="s">
        <v>373</v>
      </c>
      <c r="K385" s="15">
        <f t="shared" si="33"/>
        <v>1</v>
      </c>
      <c r="L385" s="6" t="s">
        <v>398</v>
      </c>
      <c r="M385" s="6" t="s">
        <v>6</v>
      </c>
      <c r="N385" s="6" t="b">
        <f t="shared" si="34"/>
        <v>0</v>
      </c>
      <c r="O385" s="6" t="s">
        <v>2489</v>
      </c>
      <c r="P385" s="6">
        <v>100796344</v>
      </c>
      <c r="Q385" s="6" t="s">
        <v>6</v>
      </c>
      <c r="R385" s="6" t="s">
        <v>2490</v>
      </c>
      <c r="S385" s="16">
        <f t="shared" si="38"/>
        <v>25000</v>
      </c>
      <c r="T385" s="6" t="s">
        <v>400</v>
      </c>
      <c r="U385" s="6" t="s">
        <v>2158</v>
      </c>
      <c r="V385" s="6" t="s">
        <v>2491</v>
      </c>
      <c r="W385" s="18">
        <v>45632</v>
      </c>
      <c r="X385" s="78">
        <v>0.56458333333333333</v>
      </c>
      <c r="Y385" s="6" t="s">
        <v>2492</v>
      </c>
      <c r="Z385" s="6" t="s">
        <v>2493</v>
      </c>
      <c r="AA385" s="6" t="s">
        <v>2494</v>
      </c>
      <c r="AB385" s="6">
        <v>988681838</v>
      </c>
      <c r="AC385" s="6">
        <f t="shared" si="35"/>
        <v>18</v>
      </c>
      <c r="AD385" s="17">
        <f t="shared" si="36"/>
        <v>81000</v>
      </c>
      <c r="AE385" s="6" t="s">
        <v>6</v>
      </c>
      <c r="AF385" s="17" t="str">
        <f t="shared" si="37"/>
        <v>NO APLICA</v>
      </c>
      <c r="AG385" s="6" t="s">
        <v>400</v>
      </c>
      <c r="AH385" s="39"/>
      <c r="AI385" s="22" t="s">
        <v>558</v>
      </c>
      <c r="AJ385" s="174" t="s">
        <v>492</v>
      </c>
    </row>
    <row r="386" spans="1:36" ht="15.45" customHeight="1">
      <c r="A386" s="168">
        <v>56401</v>
      </c>
      <c r="B386" s="8" t="s">
        <v>320</v>
      </c>
      <c r="C386" s="5" t="s">
        <v>321</v>
      </c>
      <c r="D386" s="39" t="s">
        <v>568</v>
      </c>
      <c r="E386" s="6" t="s">
        <v>569</v>
      </c>
      <c r="F386" s="6" t="s">
        <v>570</v>
      </c>
      <c r="G386" s="6">
        <v>947401808</v>
      </c>
      <c r="H386" s="18">
        <v>45615</v>
      </c>
      <c r="I386" s="21">
        <v>0.74861111111111112</v>
      </c>
      <c r="J386" s="6" t="s">
        <v>373</v>
      </c>
      <c r="K386" s="15">
        <f t="shared" ref="K386:K449" si="39">IF(J386&lt;&gt;"",1,"")</f>
        <v>1</v>
      </c>
      <c r="L386" s="6" t="s">
        <v>398</v>
      </c>
      <c r="M386" s="6" t="s">
        <v>6</v>
      </c>
      <c r="N386" s="6" t="b">
        <f t="shared" ref="N386:N449" si="40">COUNTIF($O$1:$O$1172,O386)&gt;1</f>
        <v>0</v>
      </c>
      <c r="O386" s="6" t="s">
        <v>2495</v>
      </c>
      <c r="P386" s="6">
        <v>100796353</v>
      </c>
      <c r="Q386" s="6" t="s">
        <v>6</v>
      </c>
      <c r="R386" s="6" t="s">
        <v>2496</v>
      </c>
      <c r="S386" s="16">
        <f t="shared" si="38"/>
        <v>25000</v>
      </c>
      <c r="T386" s="6" t="s">
        <v>400</v>
      </c>
      <c r="U386" s="6" t="s">
        <v>2158</v>
      </c>
      <c r="V386" s="6" t="s">
        <v>2497</v>
      </c>
      <c r="W386" s="18">
        <v>45632</v>
      </c>
      <c r="X386" s="78">
        <v>0.55625000000000002</v>
      </c>
      <c r="Y386" s="6" t="s">
        <v>2498</v>
      </c>
      <c r="Z386" s="6" t="s">
        <v>2499</v>
      </c>
      <c r="AA386" s="6" t="s">
        <v>2500</v>
      </c>
      <c r="AB386" s="6">
        <v>932350612</v>
      </c>
      <c r="AC386" s="6">
        <f t="shared" ref="AC386:AC405" si="41">IF(AND(W386&lt;&gt;"",H386&lt;&gt;"",ISNUMBER(W386-H386)),W386-H386+1,"")</f>
        <v>18</v>
      </c>
      <c r="AD386" s="17">
        <f t="shared" ref="AD386:AD405" si="42">IF(AC386&lt;=0, "ERROR EN DÍA DE SALIDA",
    IF(AC386="", "",
        IF(OR(J386="1X40 RF VACIO", J386="1X40 DRY VACIO"),
            IF(L386="CUSTODIA",
                IF(AC386&lt;=5, 25000,
                    IF(AC386&gt;5, IF(AC386&lt;=8, 25000 + 2000*(AC386 - 5), 31000 + 5000*(AC386-8)), "")
                ),
                IF(OR(L386="TRASPASO",L386="MOVIMIENTO"), 18000, "")
            ),
            IF(OR(J386="1X20 RF VACIO", J386="1X20 DRY VACIO", J386="ISOTANK"),
                IF(L386="CUSTODIA",
                    IF(AC386&lt;=5, 18000,
                        IF(AC386&gt;5, IF(AC386&lt;=8, 18000 + 2000*(AC386 - 5), 24000 + 5000*(AC386-8)), "")
                    ),
                    IF(OR(L386="TRASPASO",L386="MOVIMIENTO"), 15000, "Error en tipo de acción")
                ),
                IF(AND(OR(J386="PALLET", J386="CAJON"), L386="CUSTODIA", AC386&lt;=5),
                    IF(M386="SI (XL)", 7000*K386,
                        IF(M386="SI (XXL)", 9000*K386, 5000*K386)
                    ),
                    IF(AND(OR(J386="PALLET", J386="CAJON"), L386="CUSTODIA", AC386&gt;5),
                        IF(M386="SI (XL)", (7000 + 1000*(AC386 - 5))*K386,
                            IF(M386="SI (XXL)", (9000 + 1000*(AC386 - 5))*K386, (5000 + 1000*(AC386 - 5))*K386)
                        ),
                        IF(AND(OR(J386="PALLET", J386="CAJON"),OR(L386="TRASPASO",L386="MOVIMIENTO")),
                            IF(M386="SI (XL)", 5000*K386,
                                IF(M386="SI (XXL)", 7000*K386, 3500*K386)
                            ),
                            ""
                        )
                    )
                )
            )
        )
    )
)</f>
        <v>81000</v>
      </c>
      <c r="AE386" s="6" t="s">
        <v>6</v>
      </c>
      <c r="AF386" s="17" t="str">
        <f t="shared" si="37"/>
        <v>NO APLICA</v>
      </c>
      <c r="AG386" s="6" t="s">
        <v>400</v>
      </c>
      <c r="AH386" s="39"/>
      <c r="AI386" s="22" t="s">
        <v>558</v>
      </c>
      <c r="AJ386" s="174" t="s">
        <v>492</v>
      </c>
    </row>
    <row r="387" spans="1:36" ht="15.45" customHeight="1">
      <c r="A387" s="168">
        <v>56404</v>
      </c>
      <c r="B387" s="8" t="s">
        <v>320</v>
      </c>
      <c r="C387" s="5" t="s">
        <v>321</v>
      </c>
      <c r="D387" s="46" t="s">
        <v>2501</v>
      </c>
      <c r="E387" s="28" t="s">
        <v>2502</v>
      </c>
      <c r="F387" s="27" t="s">
        <v>2503</v>
      </c>
      <c r="G387" s="27">
        <v>983262493</v>
      </c>
      <c r="H387" s="18">
        <v>45615</v>
      </c>
      <c r="I387" s="21">
        <v>0.77500000000000002</v>
      </c>
      <c r="J387" s="6" t="s">
        <v>373</v>
      </c>
      <c r="K387" s="15">
        <f t="shared" si="39"/>
        <v>1</v>
      </c>
      <c r="L387" s="6" t="s">
        <v>398</v>
      </c>
      <c r="M387" s="6" t="s">
        <v>6</v>
      </c>
      <c r="N387" s="6" t="b">
        <f t="shared" si="40"/>
        <v>0</v>
      </c>
      <c r="O387" s="6" t="s">
        <v>2504</v>
      </c>
      <c r="P387" s="6">
        <v>100796374</v>
      </c>
      <c r="Q387" s="6" t="s">
        <v>6</v>
      </c>
      <c r="R387" s="6" t="s">
        <v>2505</v>
      </c>
      <c r="S387" s="16">
        <f t="shared" si="38"/>
        <v>25000</v>
      </c>
      <c r="T387" s="6" t="s">
        <v>400</v>
      </c>
      <c r="U387" s="6" t="s">
        <v>732</v>
      </c>
      <c r="V387" s="6" t="s">
        <v>2506</v>
      </c>
      <c r="W387" s="18">
        <v>45635</v>
      </c>
      <c r="X387" s="78">
        <v>0.80833333333333335</v>
      </c>
      <c r="Y387" s="6" t="s">
        <v>830</v>
      </c>
      <c r="Z387" s="6" t="s">
        <v>831</v>
      </c>
      <c r="AA387" s="6" t="s">
        <v>832</v>
      </c>
      <c r="AB387" s="6">
        <v>998794226</v>
      </c>
      <c r="AC387" s="6">
        <f t="shared" si="41"/>
        <v>21</v>
      </c>
      <c r="AD387" s="17">
        <f t="shared" si="42"/>
        <v>96000</v>
      </c>
      <c r="AE387" s="6" t="s">
        <v>6</v>
      </c>
      <c r="AF387" s="17" t="str">
        <f t="shared" si="37"/>
        <v>NO APLICA</v>
      </c>
      <c r="AG387" s="6" t="s">
        <v>400</v>
      </c>
      <c r="AH387" s="39"/>
      <c r="AI387" s="22" t="s">
        <v>558</v>
      </c>
      <c r="AJ387" s="174" t="s">
        <v>492</v>
      </c>
    </row>
    <row r="388" spans="1:36" ht="15.45" customHeight="1">
      <c r="A388" s="168">
        <v>56405</v>
      </c>
      <c r="B388" s="8" t="s">
        <v>320</v>
      </c>
      <c r="C388" s="5" t="s">
        <v>321</v>
      </c>
      <c r="D388" s="46" t="s">
        <v>673</v>
      </c>
      <c r="E388" s="28" t="s">
        <v>674</v>
      </c>
      <c r="F388" s="27" t="s">
        <v>675</v>
      </c>
      <c r="G388" s="27">
        <v>992654499</v>
      </c>
      <c r="H388" s="18">
        <v>45615</v>
      </c>
      <c r="I388" s="21">
        <v>0.78125</v>
      </c>
      <c r="J388" s="6" t="s">
        <v>373</v>
      </c>
      <c r="K388" s="15">
        <f t="shared" si="39"/>
        <v>1</v>
      </c>
      <c r="L388" s="6" t="s">
        <v>398</v>
      </c>
      <c r="M388" s="6" t="s">
        <v>6</v>
      </c>
      <c r="N388" s="6" t="b">
        <f t="shared" si="40"/>
        <v>0</v>
      </c>
      <c r="O388" s="6" t="s">
        <v>2507</v>
      </c>
      <c r="P388" s="6">
        <v>100796381</v>
      </c>
      <c r="Q388" s="6" t="s">
        <v>6</v>
      </c>
      <c r="R388" s="6" t="s">
        <v>2508</v>
      </c>
      <c r="S388" s="16">
        <f t="shared" si="38"/>
        <v>25000</v>
      </c>
      <c r="T388" s="6" t="s">
        <v>400</v>
      </c>
      <c r="U388" s="6" t="s">
        <v>766</v>
      </c>
      <c r="V388" s="6" t="s">
        <v>2509</v>
      </c>
      <c r="W388" s="18">
        <v>45632</v>
      </c>
      <c r="X388" s="78">
        <v>0.54513888888888884</v>
      </c>
      <c r="Y388" s="6" t="s">
        <v>2510</v>
      </c>
      <c r="Z388" s="6" t="s">
        <v>2511</v>
      </c>
      <c r="AA388" s="6" t="s">
        <v>2512</v>
      </c>
      <c r="AB388" s="6">
        <v>984416589</v>
      </c>
      <c r="AC388" s="6">
        <f t="shared" si="41"/>
        <v>18</v>
      </c>
      <c r="AD388" s="17">
        <f t="shared" si="42"/>
        <v>81000</v>
      </c>
      <c r="AE388" s="6" t="s">
        <v>6</v>
      </c>
      <c r="AF388" s="17" t="str">
        <f t="shared" si="37"/>
        <v>NO APLICA</v>
      </c>
      <c r="AG388" s="6" t="s">
        <v>400</v>
      </c>
      <c r="AH388" s="39"/>
      <c r="AI388" s="22" t="s">
        <v>558</v>
      </c>
      <c r="AJ388" s="174" t="s">
        <v>492</v>
      </c>
    </row>
    <row r="389" spans="1:36" ht="15.45" customHeight="1">
      <c r="A389" s="168">
        <v>56407</v>
      </c>
      <c r="B389" s="8" t="s">
        <v>320</v>
      </c>
      <c r="C389" s="5" t="s">
        <v>321</v>
      </c>
      <c r="D389" s="8" t="s">
        <v>682</v>
      </c>
      <c r="E389" s="5" t="s">
        <v>683</v>
      </c>
      <c r="F389" s="5" t="s">
        <v>684</v>
      </c>
      <c r="G389" s="5">
        <v>987204298</v>
      </c>
      <c r="H389" s="18">
        <v>45615</v>
      </c>
      <c r="I389" s="21">
        <v>0.81111111111111112</v>
      </c>
      <c r="J389" s="6" t="s">
        <v>373</v>
      </c>
      <c r="K389" s="15">
        <f t="shared" si="39"/>
        <v>1</v>
      </c>
      <c r="L389" s="6" t="s">
        <v>398</v>
      </c>
      <c r="M389" s="6" t="s">
        <v>6</v>
      </c>
      <c r="N389" s="6" t="b">
        <f t="shared" si="40"/>
        <v>0</v>
      </c>
      <c r="O389" s="6" t="s">
        <v>2513</v>
      </c>
      <c r="P389" s="6">
        <v>100796392</v>
      </c>
      <c r="Q389" s="6" t="s">
        <v>6</v>
      </c>
      <c r="R389" s="6" t="s">
        <v>2514</v>
      </c>
      <c r="S389" s="16">
        <f t="shared" si="38"/>
        <v>25000</v>
      </c>
      <c r="T389" s="6" t="s">
        <v>400</v>
      </c>
      <c r="U389" s="6" t="s">
        <v>766</v>
      </c>
      <c r="V389" s="6" t="s">
        <v>2515</v>
      </c>
      <c r="W389" s="18">
        <v>45632</v>
      </c>
      <c r="X389" s="78">
        <v>0.52777777777777779</v>
      </c>
      <c r="Y389" s="6" t="s">
        <v>2516</v>
      </c>
      <c r="Z389" s="6" t="s">
        <v>971</v>
      </c>
      <c r="AA389" s="6" t="s">
        <v>2517</v>
      </c>
      <c r="AB389" s="6" t="s">
        <v>1355</v>
      </c>
      <c r="AC389" s="6">
        <f t="shared" si="41"/>
        <v>18</v>
      </c>
      <c r="AD389" s="17">
        <f t="shared" si="42"/>
        <v>81000</v>
      </c>
      <c r="AE389" s="6" t="s">
        <v>6</v>
      </c>
      <c r="AF389" s="17" t="str">
        <f t="shared" si="37"/>
        <v>NO APLICA</v>
      </c>
      <c r="AG389" s="6" t="s">
        <v>400</v>
      </c>
      <c r="AH389" s="39"/>
      <c r="AI389" s="22" t="s">
        <v>558</v>
      </c>
      <c r="AJ389" s="174" t="s">
        <v>492</v>
      </c>
    </row>
    <row r="390" spans="1:36" ht="15.45" customHeight="1">
      <c r="A390" s="168">
        <v>56408</v>
      </c>
      <c r="B390" s="8" t="s">
        <v>320</v>
      </c>
      <c r="C390" s="5" t="s">
        <v>321</v>
      </c>
      <c r="D390" s="46" t="s">
        <v>708</v>
      </c>
      <c r="E390" s="28" t="s">
        <v>709</v>
      </c>
      <c r="F390" s="27" t="s">
        <v>710</v>
      </c>
      <c r="G390" s="27">
        <v>987744411</v>
      </c>
      <c r="H390" s="18">
        <v>45615</v>
      </c>
      <c r="I390" s="21">
        <v>0.81319444444444444</v>
      </c>
      <c r="J390" s="6" t="s">
        <v>373</v>
      </c>
      <c r="K390" s="15">
        <f t="shared" si="39"/>
        <v>1</v>
      </c>
      <c r="L390" s="6" t="s">
        <v>398</v>
      </c>
      <c r="M390" s="6" t="s">
        <v>6</v>
      </c>
      <c r="N390" s="6" t="b">
        <f t="shared" si="40"/>
        <v>0</v>
      </c>
      <c r="O390" s="6" t="s">
        <v>2518</v>
      </c>
      <c r="P390" s="6">
        <v>100796398</v>
      </c>
      <c r="Q390" s="6" t="s">
        <v>6</v>
      </c>
      <c r="R390" s="6" t="s">
        <v>2519</v>
      </c>
      <c r="S390" s="16">
        <f t="shared" si="38"/>
        <v>25000</v>
      </c>
      <c r="T390" s="6" t="s">
        <v>400</v>
      </c>
      <c r="U390" s="6" t="s">
        <v>732</v>
      </c>
      <c r="V390" s="6" t="s">
        <v>2520</v>
      </c>
      <c r="W390" s="18">
        <v>45639</v>
      </c>
      <c r="X390" s="78">
        <v>0.83888888888888891</v>
      </c>
      <c r="Y390" s="6" t="s">
        <v>1240</v>
      </c>
      <c r="Z390" s="6" t="s">
        <v>1241</v>
      </c>
      <c r="AA390" s="6" t="s">
        <v>1242</v>
      </c>
      <c r="AB390" s="6">
        <v>953402308</v>
      </c>
      <c r="AC390" s="6">
        <f t="shared" si="41"/>
        <v>25</v>
      </c>
      <c r="AD390" s="17">
        <f t="shared" si="42"/>
        <v>116000</v>
      </c>
      <c r="AE390" s="6" t="s">
        <v>6</v>
      </c>
      <c r="AF390" s="17" t="str">
        <f t="shared" si="37"/>
        <v>NO APLICA</v>
      </c>
      <c r="AG390" s="6" t="s">
        <v>400</v>
      </c>
      <c r="AH390" s="39" t="s">
        <v>1189</v>
      </c>
      <c r="AI390" s="22" t="s">
        <v>558</v>
      </c>
      <c r="AJ390" s="174" t="s">
        <v>492</v>
      </c>
    </row>
    <row r="391" spans="1:36" ht="15.75" customHeight="1">
      <c r="A391" s="168">
        <v>56410</v>
      </c>
      <c r="B391" s="8" t="s">
        <v>320</v>
      </c>
      <c r="C391" s="5" t="s">
        <v>321</v>
      </c>
      <c r="D391" s="39" t="s">
        <v>1538</v>
      </c>
      <c r="E391" s="6">
        <v>17669495</v>
      </c>
      <c r="F391" s="6" t="s">
        <v>549</v>
      </c>
      <c r="G391" s="6">
        <v>933260605</v>
      </c>
      <c r="H391" s="18">
        <v>45615</v>
      </c>
      <c r="I391" s="21">
        <v>0.82222222222222219</v>
      </c>
      <c r="J391" s="6" t="s">
        <v>373</v>
      </c>
      <c r="K391" s="15">
        <f t="shared" si="39"/>
        <v>1</v>
      </c>
      <c r="L391" s="6" t="s">
        <v>398</v>
      </c>
      <c r="M391" s="6" t="s">
        <v>6</v>
      </c>
      <c r="N391" s="6" t="b">
        <f t="shared" si="40"/>
        <v>0</v>
      </c>
      <c r="O391" s="6" t="s">
        <v>2521</v>
      </c>
      <c r="P391" s="6">
        <v>100796418</v>
      </c>
      <c r="Q391" s="6" t="s">
        <v>6</v>
      </c>
      <c r="R391" s="6" t="s">
        <v>2522</v>
      </c>
      <c r="S391" s="16">
        <f t="shared" si="38"/>
        <v>25000</v>
      </c>
      <c r="T391" s="6" t="s">
        <v>400</v>
      </c>
      <c r="U391" s="6" t="s">
        <v>732</v>
      </c>
      <c r="V391" s="6" t="s">
        <v>2523</v>
      </c>
      <c r="W391" s="18">
        <v>45639</v>
      </c>
      <c r="X391" s="78">
        <v>0.83750000000000002</v>
      </c>
      <c r="Y391" s="6" t="s">
        <v>1246</v>
      </c>
      <c r="Z391" s="6" t="s">
        <v>1247</v>
      </c>
      <c r="AA391" s="6" t="s">
        <v>1248</v>
      </c>
      <c r="AB391" s="6">
        <v>998242658</v>
      </c>
      <c r="AC391" s="6">
        <f t="shared" si="41"/>
        <v>25</v>
      </c>
      <c r="AD391" s="17">
        <f t="shared" si="42"/>
        <v>116000</v>
      </c>
      <c r="AE391" s="6" t="s">
        <v>6</v>
      </c>
      <c r="AF391" s="17" t="str">
        <f t="shared" si="37"/>
        <v>NO APLICA</v>
      </c>
      <c r="AG391" s="6" t="s">
        <v>400</v>
      </c>
      <c r="AH391" s="39" t="s">
        <v>1189</v>
      </c>
      <c r="AI391" s="22" t="s">
        <v>558</v>
      </c>
      <c r="AJ391" s="174" t="s">
        <v>492</v>
      </c>
    </row>
    <row r="392" spans="1:36" ht="15.45" customHeight="1">
      <c r="A392" s="168">
        <v>56411</v>
      </c>
      <c r="B392" s="8" t="s">
        <v>320</v>
      </c>
      <c r="C392" s="5" t="s">
        <v>321</v>
      </c>
      <c r="D392" s="46" t="s">
        <v>693</v>
      </c>
      <c r="E392" s="28" t="s">
        <v>694</v>
      </c>
      <c r="F392" s="27" t="s">
        <v>695</v>
      </c>
      <c r="G392" s="27">
        <v>930540516</v>
      </c>
      <c r="H392" s="18">
        <v>45615</v>
      </c>
      <c r="I392" s="21">
        <v>0.82499999999999996</v>
      </c>
      <c r="J392" s="6" t="s">
        <v>373</v>
      </c>
      <c r="K392" s="15">
        <f t="shared" si="39"/>
        <v>1</v>
      </c>
      <c r="L392" s="6" t="s">
        <v>398</v>
      </c>
      <c r="M392" s="6" t="s">
        <v>6</v>
      </c>
      <c r="N392" s="6" t="b">
        <f t="shared" si="40"/>
        <v>0</v>
      </c>
      <c r="O392" s="6" t="s">
        <v>2524</v>
      </c>
      <c r="P392" s="6">
        <v>100796422</v>
      </c>
      <c r="Q392" s="6" t="s">
        <v>6</v>
      </c>
      <c r="R392" s="6" t="s">
        <v>2525</v>
      </c>
      <c r="S392" s="16">
        <f t="shared" si="38"/>
        <v>25000</v>
      </c>
      <c r="T392" s="6" t="s">
        <v>400</v>
      </c>
      <c r="U392" s="6" t="s">
        <v>732</v>
      </c>
      <c r="V392" s="6" t="s">
        <v>2526</v>
      </c>
      <c r="W392" s="18">
        <v>45639</v>
      </c>
      <c r="X392" s="78">
        <v>0.83472222222222225</v>
      </c>
      <c r="Y392" s="6" t="s">
        <v>1213</v>
      </c>
      <c r="Z392" s="6" t="s">
        <v>1214</v>
      </c>
      <c r="AA392" s="6" t="s">
        <v>1215</v>
      </c>
      <c r="AB392" s="6">
        <v>965487911</v>
      </c>
      <c r="AC392" s="6">
        <f t="shared" si="41"/>
        <v>25</v>
      </c>
      <c r="AD392" s="17">
        <f t="shared" si="42"/>
        <v>116000</v>
      </c>
      <c r="AE392" s="6" t="s">
        <v>6</v>
      </c>
      <c r="AF392" s="17" t="str">
        <f t="shared" si="37"/>
        <v>NO APLICA</v>
      </c>
      <c r="AG392" s="6" t="s">
        <v>400</v>
      </c>
      <c r="AH392" s="39" t="s">
        <v>1189</v>
      </c>
      <c r="AI392" s="22" t="s">
        <v>558</v>
      </c>
      <c r="AJ392" s="174" t="s">
        <v>492</v>
      </c>
    </row>
    <row r="393" spans="1:36" ht="15.45" customHeight="1">
      <c r="A393" s="168">
        <v>56413</v>
      </c>
      <c r="B393" s="8" t="s">
        <v>320</v>
      </c>
      <c r="C393" s="5" t="s">
        <v>321</v>
      </c>
      <c r="D393" s="45" t="s">
        <v>2370</v>
      </c>
      <c r="E393" s="27" t="s">
        <v>2371</v>
      </c>
      <c r="F393" s="27" t="s">
        <v>2372</v>
      </c>
      <c r="G393" s="27">
        <v>963001591</v>
      </c>
      <c r="H393" s="18">
        <v>45615</v>
      </c>
      <c r="I393" s="21">
        <v>0.8354166666666667</v>
      </c>
      <c r="J393" s="6" t="s">
        <v>373</v>
      </c>
      <c r="K393" s="15">
        <f t="shared" si="39"/>
        <v>1</v>
      </c>
      <c r="L393" s="6" t="s">
        <v>398</v>
      </c>
      <c r="M393" s="6" t="s">
        <v>6</v>
      </c>
      <c r="N393" s="6" t="b">
        <f t="shared" si="40"/>
        <v>0</v>
      </c>
      <c r="O393" s="6" t="s">
        <v>2527</v>
      </c>
      <c r="P393" s="6">
        <v>100796427</v>
      </c>
      <c r="Q393" s="6" t="s">
        <v>6</v>
      </c>
      <c r="R393" s="6" t="s">
        <v>2528</v>
      </c>
      <c r="S393" s="16">
        <f t="shared" si="38"/>
        <v>25000</v>
      </c>
      <c r="T393" s="6" t="s">
        <v>400</v>
      </c>
      <c r="U393" s="6" t="s">
        <v>803</v>
      </c>
      <c r="V393" s="6" t="s">
        <v>2529</v>
      </c>
      <c r="W393" s="18">
        <v>45635</v>
      </c>
      <c r="X393" s="80">
        <v>0.3611111111111111</v>
      </c>
      <c r="Y393" s="6" t="s">
        <v>2530</v>
      </c>
      <c r="Z393" s="6" t="s">
        <v>943</v>
      </c>
      <c r="AA393" s="6" t="s">
        <v>944</v>
      </c>
      <c r="AB393" s="6">
        <v>993209230</v>
      </c>
      <c r="AC393" s="6">
        <f t="shared" si="41"/>
        <v>21</v>
      </c>
      <c r="AD393" s="17">
        <f t="shared" si="42"/>
        <v>96000</v>
      </c>
      <c r="AE393" s="6" t="s">
        <v>6</v>
      </c>
      <c r="AF393" s="17" t="str">
        <f t="shared" si="37"/>
        <v>NO APLICA</v>
      </c>
      <c r="AG393" s="6" t="s">
        <v>400</v>
      </c>
      <c r="AH393" s="39"/>
      <c r="AI393" s="22" t="s">
        <v>558</v>
      </c>
      <c r="AJ393" s="174" t="s">
        <v>492</v>
      </c>
    </row>
    <row r="394" spans="1:36" ht="15.45" customHeight="1">
      <c r="A394" s="168">
        <v>56415</v>
      </c>
      <c r="B394" s="8" t="s">
        <v>320</v>
      </c>
      <c r="C394" s="5" t="s">
        <v>321</v>
      </c>
      <c r="D394" s="46" t="s">
        <v>2279</v>
      </c>
      <c r="E394" s="28" t="s">
        <v>2280</v>
      </c>
      <c r="F394" s="27" t="s">
        <v>2281</v>
      </c>
      <c r="G394" s="27">
        <v>935008959</v>
      </c>
      <c r="H394" s="18">
        <v>45615</v>
      </c>
      <c r="I394" s="21">
        <v>0.84166666666666667</v>
      </c>
      <c r="J394" s="6" t="s">
        <v>373</v>
      </c>
      <c r="K394" s="15">
        <f t="shared" si="39"/>
        <v>1</v>
      </c>
      <c r="L394" s="6" t="s">
        <v>398</v>
      </c>
      <c r="M394" s="6" t="s">
        <v>6</v>
      </c>
      <c r="N394" s="6" t="b">
        <f t="shared" si="40"/>
        <v>0</v>
      </c>
      <c r="O394" s="6" t="s">
        <v>2531</v>
      </c>
      <c r="P394" s="6">
        <v>100796428</v>
      </c>
      <c r="Q394" s="6" t="s">
        <v>6</v>
      </c>
      <c r="R394" s="6" t="s">
        <v>2532</v>
      </c>
      <c r="S394" s="16">
        <f t="shared" si="38"/>
        <v>25000</v>
      </c>
      <c r="T394" s="6" t="s">
        <v>400</v>
      </c>
      <c r="U394" s="6" t="s">
        <v>803</v>
      </c>
      <c r="V394" s="6" t="s">
        <v>2533</v>
      </c>
      <c r="W394" s="18">
        <v>45635</v>
      </c>
      <c r="X394" s="78">
        <v>0.4861111111111111</v>
      </c>
      <c r="Y394" s="6" t="s">
        <v>2534</v>
      </c>
      <c r="Z394" s="6" t="s">
        <v>323</v>
      </c>
      <c r="AA394" s="6" t="s">
        <v>2535</v>
      </c>
      <c r="AB394" s="6">
        <v>955325343</v>
      </c>
      <c r="AC394" s="6">
        <f t="shared" si="41"/>
        <v>21</v>
      </c>
      <c r="AD394" s="17">
        <f t="shared" si="42"/>
        <v>96000</v>
      </c>
      <c r="AE394" s="6" t="s">
        <v>6</v>
      </c>
      <c r="AF394" s="17" t="str">
        <f t="shared" si="37"/>
        <v>NO APLICA</v>
      </c>
      <c r="AG394" s="6" t="s">
        <v>400</v>
      </c>
      <c r="AH394" s="39"/>
      <c r="AI394" s="22" t="s">
        <v>558</v>
      </c>
      <c r="AJ394" s="174" t="s">
        <v>492</v>
      </c>
    </row>
    <row r="395" spans="1:36" ht="15.45" customHeight="1">
      <c r="A395" s="168">
        <v>56416</v>
      </c>
      <c r="B395" s="8" t="s">
        <v>320</v>
      </c>
      <c r="C395" s="5" t="s">
        <v>321</v>
      </c>
      <c r="D395" s="39" t="s">
        <v>1228</v>
      </c>
      <c r="E395" s="6" t="s">
        <v>1229</v>
      </c>
      <c r="F395" s="6" t="s">
        <v>1230</v>
      </c>
      <c r="G395" s="6">
        <v>973591252</v>
      </c>
      <c r="H395" s="18">
        <v>45615</v>
      </c>
      <c r="I395" s="21">
        <v>0.85347222222222219</v>
      </c>
      <c r="J395" s="6" t="s">
        <v>373</v>
      </c>
      <c r="K395" s="15">
        <f t="shared" si="39"/>
        <v>1</v>
      </c>
      <c r="L395" s="6" t="s">
        <v>398</v>
      </c>
      <c r="M395" s="6" t="s">
        <v>6</v>
      </c>
      <c r="N395" s="6" t="b">
        <f t="shared" si="40"/>
        <v>0</v>
      </c>
      <c r="O395" s="6" t="s">
        <v>2536</v>
      </c>
      <c r="P395" s="6">
        <v>100796434</v>
      </c>
      <c r="Q395" s="6" t="s">
        <v>6</v>
      </c>
      <c r="R395" s="6" t="s">
        <v>2537</v>
      </c>
      <c r="S395" s="16">
        <f t="shared" si="38"/>
        <v>25000</v>
      </c>
      <c r="T395" s="6" t="s">
        <v>400</v>
      </c>
      <c r="U395" s="6" t="s">
        <v>1108</v>
      </c>
      <c r="V395" s="6" t="s">
        <v>2538</v>
      </c>
      <c r="W395" s="18">
        <v>45639</v>
      </c>
      <c r="X395" s="78">
        <v>0.83333333333333337</v>
      </c>
      <c r="Y395" s="6" t="s">
        <v>2539</v>
      </c>
      <c r="Z395" s="6" t="s">
        <v>2540</v>
      </c>
      <c r="AA395" s="6" t="s">
        <v>2541</v>
      </c>
      <c r="AB395" s="6">
        <v>994375851</v>
      </c>
      <c r="AC395" s="6">
        <f t="shared" si="41"/>
        <v>25</v>
      </c>
      <c r="AD395" s="17">
        <f t="shared" si="42"/>
        <v>116000</v>
      </c>
      <c r="AE395" s="6" t="s">
        <v>6</v>
      </c>
      <c r="AF395" s="17" t="str">
        <f t="shared" si="37"/>
        <v>NO APLICA</v>
      </c>
      <c r="AG395" s="6" t="s">
        <v>400</v>
      </c>
      <c r="AH395" s="39" t="s">
        <v>1342</v>
      </c>
      <c r="AI395" s="22" t="s">
        <v>558</v>
      </c>
      <c r="AJ395" s="174" t="s">
        <v>492</v>
      </c>
    </row>
    <row r="396" spans="1:36" ht="15.45" customHeight="1">
      <c r="A396" s="168">
        <v>56417</v>
      </c>
      <c r="B396" s="8" t="s">
        <v>320</v>
      </c>
      <c r="C396" s="5" t="s">
        <v>321</v>
      </c>
      <c r="D396" s="46" t="s">
        <v>734</v>
      </c>
      <c r="E396" s="27" t="s">
        <v>735</v>
      </c>
      <c r="F396" s="29" t="s">
        <v>736</v>
      </c>
      <c r="G396" s="27">
        <v>997326989</v>
      </c>
      <c r="H396" s="18">
        <v>45615</v>
      </c>
      <c r="I396" s="21">
        <v>0.86041666666666672</v>
      </c>
      <c r="J396" s="6" t="s">
        <v>373</v>
      </c>
      <c r="K396" s="15">
        <f t="shared" si="39"/>
        <v>1</v>
      </c>
      <c r="L396" s="6" t="s">
        <v>398</v>
      </c>
      <c r="M396" s="6" t="s">
        <v>6</v>
      </c>
      <c r="N396" s="6" t="b">
        <f t="shared" si="40"/>
        <v>0</v>
      </c>
      <c r="O396" s="6" t="s">
        <v>2542</v>
      </c>
      <c r="P396" s="6">
        <v>100796437</v>
      </c>
      <c r="Q396" s="6" t="s">
        <v>6</v>
      </c>
      <c r="R396" s="6" t="s">
        <v>2543</v>
      </c>
      <c r="S396" s="16">
        <f t="shared" si="38"/>
        <v>25000</v>
      </c>
      <c r="T396" s="6" t="s">
        <v>400</v>
      </c>
      <c r="U396" s="6" t="s">
        <v>803</v>
      </c>
      <c r="V396" s="6" t="s">
        <v>2544</v>
      </c>
      <c r="W396" s="18">
        <v>45632</v>
      </c>
      <c r="X396" s="78">
        <v>0.50208333333333333</v>
      </c>
      <c r="Y396" s="6" t="s">
        <v>2545</v>
      </c>
      <c r="Z396" s="6" t="s">
        <v>2546</v>
      </c>
      <c r="AA396" s="6" t="s">
        <v>2547</v>
      </c>
      <c r="AB396" s="6">
        <v>938989366</v>
      </c>
      <c r="AC396" s="6">
        <f t="shared" si="41"/>
        <v>18</v>
      </c>
      <c r="AD396" s="17">
        <f t="shared" si="42"/>
        <v>81000</v>
      </c>
      <c r="AE396" s="6" t="s">
        <v>6</v>
      </c>
      <c r="AF396" s="17" t="str">
        <f t="shared" si="37"/>
        <v>NO APLICA</v>
      </c>
      <c r="AG396" s="6" t="s">
        <v>400</v>
      </c>
      <c r="AH396" s="39"/>
      <c r="AI396" s="22" t="s">
        <v>558</v>
      </c>
      <c r="AJ396" s="174" t="s">
        <v>492</v>
      </c>
    </row>
    <row r="397" spans="1:36" ht="15.45" customHeight="1">
      <c r="A397" s="168">
        <v>56418</v>
      </c>
      <c r="B397" s="8" t="s">
        <v>320</v>
      </c>
      <c r="C397" s="5" t="s">
        <v>321</v>
      </c>
      <c r="D397" s="39" t="s">
        <v>830</v>
      </c>
      <c r="E397" s="6" t="s">
        <v>831</v>
      </c>
      <c r="F397" s="6" t="s">
        <v>832</v>
      </c>
      <c r="G397" s="6">
        <v>998794226</v>
      </c>
      <c r="H397" s="18">
        <v>45615</v>
      </c>
      <c r="I397" s="21">
        <v>0.87361111111111112</v>
      </c>
      <c r="J397" s="6" t="s">
        <v>373</v>
      </c>
      <c r="K397" s="15">
        <f t="shared" si="39"/>
        <v>1</v>
      </c>
      <c r="L397" s="6" t="s">
        <v>398</v>
      </c>
      <c r="M397" s="6" t="s">
        <v>6</v>
      </c>
      <c r="N397" s="6" t="b">
        <f t="shared" si="40"/>
        <v>0</v>
      </c>
      <c r="O397" s="6" t="s">
        <v>2548</v>
      </c>
      <c r="P397" s="6">
        <v>100796445</v>
      </c>
      <c r="Q397" s="6" t="s">
        <v>6</v>
      </c>
      <c r="R397" s="6" t="s">
        <v>2549</v>
      </c>
      <c r="S397" s="16">
        <f t="shared" si="38"/>
        <v>25000</v>
      </c>
      <c r="T397" s="6" t="s">
        <v>400</v>
      </c>
      <c r="U397" s="6" t="s">
        <v>766</v>
      </c>
      <c r="V397" s="6" t="s">
        <v>2550</v>
      </c>
      <c r="W397" s="18">
        <v>45632</v>
      </c>
      <c r="X397" s="78">
        <v>0.50069444444444444</v>
      </c>
      <c r="Y397" s="6" t="s">
        <v>2551</v>
      </c>
      <c r="Z397" s="6" t="s">
        <v>2552</v>
      </c>
      <c r="AA397" s="6" t="s">
        <v>2553</v>
      </c>
      <c r="AB397" s="6">
        <v>956082127</v>
      </c>
      <c r="AC397" s="6">
        <f t="shared" si="41"/>
        <v>18</v>
      </c>
      <c r="AD397" s="17">
        <f t="shared" si="42"/>
        <v>81000</v>
      </c>
      <c r="AE397" s="6" t="s">
        <v>6</v>
      </c>
      <c r="AF397" s="17" t="str">
        <f t="shared" si="37"/>
        <v>NO APLICA</v>
      </c>
      <c r="AG397" s="6" t="s">
        <v>400</v>
      </c>
      <c r="AH397" s="39"/>
      <c r="AI397" s="22" t="s">
        <v>558</v>
      </c>
      <c r="AJ397" s="174" t="s">
        <v>492</v>
      </c>
    </row>
    <row r="398" spans="1:36" ht="15.45" customHeight="1">
      <c r="A398" s="168">
        <v>56420</v>
      </c>
      <c r="B398" s="8" t="s">
        <v>320</v>
      </c>
      <c r="C398" s="5" t="s">
        <v>321</v>
      </c>
      <c r="D398" s="39" t="s">
        <v>2404</v>
      </c>
      <c r="E398" s="6" t="s">
        <v>2405</v>
      </c>
      <c r="F398" s="6" t="s">
        <v>2406</v>
      </c>
      <c r="G398" s="6">
        <v>942010990</v>
      </c>
      <c r="H398" s="18">
        <v>45615</v>
      </c>
      <c r="I398" s="21">
        <v>0.88749999999999996</v>
      </c>
      <c r="J398" s="6" t="s">
        <v>373</v>
      </c>
      <c r="K398" s="15">
        <f t="shared" si="39"/>
        <v>1</v>
      </c>
      <c r="L398" s="6" t="s">
        <v>398</v>
      </c>
      <c r="M398" s="6" t="s">
        <v>6</v>
      </c>
      <c r="N398" s="6" t="b">
        <f t="shared" si="40"/>
        <v>0</v>
      </c>
      <c r="O398" s="6" t="s">
        <v>2554</v>
      </c>
      <c r="P398" s="6">
        <v>100796447</v>
      </c>
      <c r="Q398" s="6" t="s">
        <v>6</v>
      </c>
      <c r="R398" s="6" t="s">
        <v>2555</v>
      </c>
      <c r="S398" s="16">
        <f t="shared" si="38"/>
        <v>25000</v>
      </c>
      <c r="T398" s="6" t="s">
        <v>400</v>
      </c>
      <c r="U398" s="6" t="s">
        <v>766</v>
      </c>
      <c r="V398" s="6" t="s">
        <v>2556</v>
      </c>
      <c r="W398" s="18">
        <v>45632</v>
      </c>
      <c r="X398" s="78">
        <v>0.49722222222222223</v>
      </c>
      <c r="Y398" s="6" t="s">
        <v>2557</v>
      </c>
      <c r="Z398" s="6" t="s">
        <v>2558</v>
      </c>
      <c r="AA398" s="6" t="s">
        <v>2559</v>
      </c>
      <c r="AB398" s="6">
        <v>998241193</v>
      </c>
      <c r="AC398" s="6">
        <f t="shared" si="41"/>
        <v>18</v>
      </c>
      <c r="AD398" s="17">
        <f t="shared" si="42"/>
        <v>81000</v>
      </c>
      <c r="AE398" s="6" t="s">
        <v>6</v>
      </c>
      <c r="AF398" s="17" t="str">
        <f t="shared" si="37"/>
        <v>NO APLICA</v>
      </c>
      <c r="AG398" s="6" t="s">
        <v>400</v>
      </c>
      <c r="AH398" s="39"/>
      <c r="AI398" s="22" t="s">
        <v>558</v>
      </c>
      <c r="AJ398" s="174" t="s">
        <v>492</v>
      </c>
    </row>
    <row r="399" spans="1:36" ht="15.45" customHeight="1">
      <c r="A399" s="168">
        <v>56421</v>
      </c>
      <c r="B399" s="8" t="s">
        <v>320</v>
      </c>
      <c r="C399" s="5" t="s">
        <v>321</v>
      </c>
      <c r="D399" s="46" t="s">
        <v>1113</v>
      </c>
      <c r="E399" s="27" t="s">
        <v>1114</v>
      </c>
      <c r="F399" s="29" t="s">
        <v>1115</v>
      </c>
      <c r="G399" s="27">
        <v>926464737</v>
      </c>
      <c r="H399" s="18">
        <v>45615</v>
      </c>
      <c r="I399" s="21">
        <v>0.88888888888888884</v>
      </c>
      <c r="J399" s="6" t="s">
        <v>373</v>
      </c>
      <c r="K399" s="15">
        <f t="shared" si="39"/>
        <v>1</v>
      </c>
      <c r="L399" s="6" t="s">
        <v>398</v>
      </c>
      <c r="M399" s="6" t="s">
        <v>6</v>
      </c>
      <c r="N399" s="6" t="b">
        <f t="shared" si="40"/>
        <v>0</v>
      </c>
      <c r="O399" s="6" t="s">
        <v>2560</v>
      </c>
      <c r="P399" s="6">
        <v>100796452</v>
      </c>
      <c r="Q399" s="6" t="s">
        <v>6</v>
      </c>
      <c r="R399" s="6" t="s">
        <v>2561</v>
      </c>
      <c r="S399" s="16">
        <f t="shared" si="38"/>
        <v>25000</v>
      </c>
      <c r="T399" s="6" t="s">
        <v>400</v>
      </c>
      <c r="U399" s="6" t="s">
        <v>803</v>
      </c>
      <c r="V399" s="6" t="s">
        <v>2562</v>
      </c>
      <c r="W399" s="18">
        <v>45632</v>
      </c>
      <c r="X399" s="78">
        <v>0.46944444444444444</v>
      </c>
      <c r="Y399" s="6" t="s">
        <v>2510</v>
      </c>
      <c r="Z399" s="6" t="s">
        <v>2511</v>
      </c>
      <c r="AA399" s="6" t="s">
        <v>2512</v>
      </c>
      <c r="AB399" s="6">
        <v>984416589</v>
      </c>
      <c r="AC399" s="6">
        <f t="shared" si="41"/>
        <v>18</v>
      </c>
      <c r="AD399" s="17">
        <f t="shared" si="42"/>
        <v>81000</v>
      </c>
      <c r="AE399" s="6" t="s">
        <v>6</v>
      </c>
      <c r="AF399" s="17" t="str">
        <f t="shared" si="37"/>
        <v>NO APLICA</v>
      </c>
      <c r="AG399" s="6" t="s">
        <v>400</v>
      </c>
      <c r="AH399" s="39"/>
      <c r="AI399" s="22" t="s">
        <v>558</v>
      </c>
      <c r="AJ399" s="174" t="s">
        <v>492</v>
      </c>
    </row>
    <row r="400" spans="1:36" ht="15.45" customHeight="1">
      <c r="A400" s="168">
        <v>56422</v>
      </c>
      <c r="B400" s="8" t="s">
        <v>320</v>
      </c>
      <c r="C400" s="5" t="s">
        <v>321</v>
      </c>
      <c r="D400" s="46" t="s">
        <v>647</v>
      </c>
      <c r="E400" s="28" t="s">
        <v>648</v>
      </c>
      <c r="F400" s="27" t="s">
        <v>649</v>
      </c>
      <c r="G400" s="27">
        <v>968566439</v>
      </c>
      <c r="H400" s="18">
        <v>45615</v>
      </c>
      <c r="I400" s="21">
        <v>0.89444444444444449</v>
      </c>
      <c r="J400" s="6" t="s">
        <v>373</v>
      </c>
      <c r="K400" s="15">
        <f t="shared" si="39"/>
        <v>1</v>
      </c>
      <c r="L400" s="6" t="s">
        <v>398</v>
      </c>
      <c r="M400" s="6" t="s">
        <v>6</v>
      </c>
      <c r="N400" s="6" t="b">
        <f t="shared" si="40"/>
        <v>0</v>
      </c>
      <c r="O400" s="6" t="s">
        <v>2563</v>
      </c>
      <c r="P400" s="6">
        <v>100796455</v>
      </c>
      <c r="Q400" s="6" t="s">
        <v>6</v>
      </c>
      <c r="R400" s="6" t="s">
        <v>2564</v>
      </c>
      <c r="S400" s="16">
        <f t="shared" si="38"/>
        <v>25000</v>
      </c>
      <c r="T400" s="6" t="s">
        <v>400</v>
      </c>
      <c r="U400" s="6" t="s">
        <v>542</v>
      </c>
      <c r="V400" s="6" t="s">
        <v>2565</v>
      </c>
      <c r="W400" s="18"/>
      <c r="X400" s="78"/>
      <c r="Y400" s="106" t="s">
        <v>2566</v>
      </c>
      <c r="Z400" s="6"/>
      <c r="AA400" s="6"/>
      <c r="AB400" s="6"/>
      <c r="AC400" s="6" t="str">
        <f t="shared" si="41"/>
        <v/>
      </c>
      <c r="AD400" s="23" t="str">
        <f t="shared" si="42"/>
        <v/>
      </c>
      <c r="AE400" s="23"/>
      <c r="AF400" s="17" t="str">
        <f t="shared" si="37"/>
        <v/>
      </c>
      <c r="AG400" s="6"/>
      <c r="AH400" s="39"/>
      <c r="AI400" s="22" t="s">
        <v>558</v>
      </c>
      <c r="AJ400" s="174" t="s">
        <v>492</v>
      </c>
    </row>
    <row r="401" spans="1:36" ht="15.45" customHeight="1">
      <c r="A401" s="168">
        <v>56423</v>
      </c>
      <c r="B401" s="8" t="s">
        <v>320</v>
      </c>
      <c r="C401" s="5" t="s">
        <v>321</v>
      </c>
      <c r="D401" s="39" t="s">
        <v>1134</v>
      </c>
      <c r="E401" s="6" t="s">
        <v>1135</v>
      </c>
      <c r="F401" s="6" t="s">
        <v>1136</v>
      </c>
      <c r="G401" s="6">
        <v>966556539</v>
      </c>
      <c r="H401" s="18">
        <v>45615</v>
      </c>
      <c r="I401" s="21">
        <v>0.89583333333333337</v>
      </c>
      <c r="J401" s="6" t="s">
        <v>373</v>
      </c>
      <c r="K401" s="15">
        <f t="shared" si="39"/>
        <v>1</v>
      </c>
      <c r="L401" s="6" t="s">
        <v>398</v>
      </c>
      <c r="M401" s="6" t="s">
        <v>6</v>
      </c>
      <c r="N401" s="6" t="b">
        <f t="shared" si="40"/>
        <v>0</v>
      </c>
      <c r="O401" s="6" t="s">
        <v>2567</v>
      </c>
      <c r="P401" s="6">
        <v>100796461</v>
      </c>
      <c r="Q401" s="6" t="s">
        <v>6</v>
      </c>
      <c r="R401" s="6" t="s">
        <v>2568</v>
      </c>
      <c r="S401" s="16">
        <f t="shared" si="38"/>
        <v>25000</v>
      </c>
      <c r="T401" s="6" t="s">
        <v>400</v>
      </c>
      <c r="U401" s="6" t="s">
        <v>822</v>
      </c>
      <c r="V401" s="6" t="s">
        <v>2569</v>
      </c>
      <c r="W401" s="18">
        <v>45643</v>
      </c>
      <c r="X401" s="97">
        <v>11.1</v>
      </c>
      <c r="Y401" s="115" t="s">
        <v>2570</v>
      </c>
      <c r="Z401" s="115" t="s">
        <v>2571</v>
      </c>
      <c r="AA401" s="115" t="s">
        <v>2572</v>
      </c>
      <c r="AB401" s="115">
        <v>955224797</v>
      </c>
      <c r="AC401" s="107">
        <f t="shared" si="41"/>
        <v>29</v>
      </c>
      <c r="AD401" s="23">
        <f t="shared" si="42"/>
        <v>136000</v>
      </c>
      <c r="AE401" s="23" t="s">
        <v>6</v>
      </c>
      <c r="AF401" s="17" t="str">
        <f t="shared" si="37"/>
        <v>NO APLICA</v>
      </c>
      <c r="AG401" s="6" t="s">
        <v>400</v>
      </c>
      <c r="AH401" s="39" t="s">
        <v>1956</v>
      </c>
      <c r="AI401" s="22" t="s">
        <v>558</v>
      </c>
      <c r="AJ401" s="174" t="s">
        <v>492</v>
      </c>
    </row>
    <row r="402" spans="1:36" ht="15.45" customHeight="1">
      <c r="A402" s="168">
        <v>56424</v>
      </c>
      <c r="B402" s="8" t="s">
        <v>320</v>
      </c>
      <c r="C402" s="5" t="s">
        <v>321</v>
      </c>
      <c r="D402" s="46" t="s">
        <v>746</v>
      </c>
      <c r="E402" s="27" t="s">
        <v>747</v>
      </c>
      <c r="F402" s="29" t="s">
        <v>748</v>
      </c>
      <c r="G402" s="27">
        <v>993623791</v>
      </c>
      <c r="H402" s="18">
        <v>45615</v>
      </c>
      <c r="I402" s="21">
        <v>0.8979166666666667</v>
      </c>
      <c r="J402" s="6" t="s">
        <v>373</v>
      </c>
      <c r="K402" s="15">
        <f t="shared" si="39"/>
        <v>1</v>
      </c>
      <c r="L402" s="6" t="s">
        <v>398</v>
      </c>
      <c r="M402" s="6" t="s">
        <v>6</v>
      </c>
      <c r="N402" s="6" t="b">
        <f t="shared" si="40"/>
        <v>0</v>
      </c>
      <c r="O402" s="6" t="s">
        <v>2573</v>
      </c>
      <c r="P402" s="6">
        <v>100796459</v>
      </c>
      <c r="Q402" s="6" t="s">
        <v>6</v>
      </c>
      <c r="R402" s="6" t="s">
        <v>2574</v>
      </c>
      <c r="S402" s="16">
        <f t="shared" si="38"/>
        <v>25000</v>
      </c>
      <c r="T402" s="6" t="s">
        <v>400</v>
      </c>
      <c r="U402" s="6" t="s">
        <v>542</v>
      </c>
      <c r="V402" s="6" t="s">
        <v>2575</v>
      </c>
      <c r="W402" s="18"/>
      <c r="X402" s="78"/>
      <c r="Y402" s="106" t="s">
        <v>2566</v>
      </c>
      <c r="Z402" s="6"/>
      <c r="AA402" s="6"/>
      <c r="AB402" s="6"/>
      <c r="AC402" s="6" t="str">
        <f t="shared" si="41"/>
        <v/>
      </c>
      <c r="AD402" s="23" t="str">
        <f t="shared" si="42"/>
        <v/>
      </c>
      <c r="AE402" s="23"/>
      <c r="AF402" s="17" t="str">
        <f t="shared" si="37"/>
        <v/>
      </c>
      <c r="AG402" s="6"/>
      <c r="AH402" s="39"/>
      <c r="AI402" s="22" t="s">
        <v>558</v>
      </c>
      <c r="AJ402" s="174" t="s">
        <v>492</v>
      </c>
    </row>
    <row r="403" spans="1:36" ht="15.45" customHeight="1">
      <c r="A403" s="168">
        <v>56425</v>
      </c>
      <c r="B403" s="8" t="s">
        <v>320</v>
      </c>
      <c r="C403" s="5" t="s">
        <v>321</v>
      </c>
      <c r="D403" s="46" t="s">
        <v>2576</v>
      </c>
      <c r="E403" s="28" t="s">
        <v>2577</v>
      </c>
      <c r="F403" s="27" t="s">
        <v>2578</v>
      </c>
      <c r="G403" s="27">
        <v>947137523</v>
      </c>
      <c r="H403" s="18">
        <v>45615</v>
      </c>
      <c r="I403" s="21">
        <v>0.89930555555555558</v>
      </c>
      <c r="J403" s="6" t="s">
        <v>373</v>
      </c>
      <c r="K403" s="15">
        <f t="shared" si="39"/>
        <v>1</v>
      </c>
      <c r="L403" s="6" t="s">
        <v>398</v>
      </c>
      <c r="M403" s="6" t="s">
        <v>6</v>
      </c>
      <c r="N403" s="6" t="b">
        <f t="shared" si="40"/>
        <v>0</v>
      </c>
      <c r="O403" s="6" t="s">
        <v>2579</v>
      </c>
      <c r="P403" s="6">
        <v>100796462</v>
      </c>
      <c r="Q403" s="6" t="s">
        <v>6</v>
      </c>
      <c r="R403" s="6" t="s">
        <v>2580</v>
      </c>
      <c r="S403" s="16">
        <f t="shared" si="38"/>
        <v>25000</v>
      </c>
      <c r="T403" s="6" t="s">
        <v>400</v>
      </c>
      <c r="U403" s="6" t="s">
        <v>822</v>
      </c>
      <c r="V403" s="6" t="s">
        <v>2581</v>
      </c>
      <c r="W403" s="18">
        <v>45634</v>
      </c>
      <c r="X403" s="78">
        <v>0.99652777777777779</v>
      </c>
      <c r="Y403" s="68" t="s">
        <v>2582</v>
      </c>
      <c r="Z403" s="68" t="s">
        <v>2583</v>
      </c>
      <c r="AA403" s="68" t="s">
        <v>1136</v>
      </c>
      <c r="AB403" s="68">
        <v>947137523</v>
      </c>
      <c r="AC403" s="6">
        <f t="shared" si="41"/>
        <v>20</v>
      </c>
      <c r="AD403" s="17">
        <f t="shared" si="42"/>
        <v>91000</v>
      </c>
      <c r="AE403" s="6" t="s">
        <v>6</v>
      </c>
      <c r="AF403" s="17" t="str">
        <f t="shared" si="37"/>
        <v>NO APLICA</v>
      </c>
      <c r="AG403" s="6" t="s">
        <v>400</v>
      </c>
      <c r="AH403" s="39"/>
      <c r="AI403" s="22" t="s">
        <v>558</v>
      </c>
      <c r="AJ403" s="174" t="s">
        <v>492</v>
      </c>
    </row>
    <row r="404" spans="1:36" ht="15.45" customHeight="1">
      <c r="A404" s="168">
        <v>56426</v>
      </c>
      <c r="B404" s="8" t="s">
        <v>320</v>
      </c>
      <c r="C404" s="5" t="s">
        <v>321</v>
      </c>
      <c r="D404" s="39" t="s">
        <v>2584</v>
      </c>
      <c r="E404" s="6" t="s">
        <v>2585</v>
      </c>
      <c r="F404" s="6" t="s">
        <v>1209</v>
      </c>
      <c r="G404" s="6">
        <v>944259293</v>
      </c>
      <c r="H404" s="18">
        <v>45615</v>
      </c>
      <c r="I404" s="21">
        <v>0.90208333333333335</v>
      </c>
      <c r="J404" s="6" t="s">
        <v>373</v>
      </c>
      <c r="K404" s="15">
        <f t="shared" si="39"/>
        <v>1</v>
      </c>
      <c r="L404" s="6" t="s">
        <v>398</v>
      </c>
      <c r="M404" s="6" t="s">
        <v>6</v>
      </c>
      <c r="N404" s="6" t="b">
        <f t="shared" si="40"/>
        <v>0</v>
      </c>
      <c r="O404" s="6" t="s">
        <v>2586</v>
      </c>
      <c r="P404" s="6">
        <v>100796467</v>
      </c>
      <c r="Q404" s="6" t="s">
        <v>6</v>
      </c>
      <c r="R404" s="6" t="s">
        <v>2587</v>
      </c>
      <c r="S404" s="16">
        <f t="shared" si="38"/>
        <v>25000</v>
      </c>
      <c r="T404" s="6" t="s">
        <v>400</v>
      </c>
      <c r="U404" s="6" t="s">
        <v>822</v>
      </c>
      <c r="V404" s="6" t="s">
        <v>2588</v>
      </c>
      <c r="W404" s="18">
        <v>45643</v>
      </c>
      <c r="X404" s="97">
        <v>0.44930555555555557</v>
      </c>
      <c r="Y404" s="115" t="s">
        <v>597</v>
      </c>
      <c r="Z404" s="115" t="s">
        <v>2589</v>
      </c>
      <c r="AA404" s="115" t="s">
        <v>599</v>
      </c>
      <c r="AB404" s="115">
        <v>974764518</v>
      </c>
      <c r="AC404" s="107">
        <f t="shared" si="41"/>
        <v>29</v>
      </c>
      <c r="AD404" s="23">
        <f t="shared" si="42"/>
        <v>136000</v>
      </c>
      <c r="AE404" s="23" t="s">
        <v>6</v>
      </c>
      <c r="AF404" s="17" t="str">
        <f t="shared" si="37"/>
        <v>NO APLICA</v>
      </c>
      <c r="AG404" s="6" t="s">
        <v>400</v>
      </c>
      <c r="AH404" s="39"/>
      <c r="AI404" s="22" t="s">
        <v>558</v>
      </c>
      <c r="AJ404" s="174" t="s">
        <v>492</v>
      </c>
    </row>
    <row r="405" spans="1:36" ht="15.45" customHeight="1">
      <c r="A405" s="168">
        <v>56427</v>
      </c>
      <c r="B405" s="8" t="s">
        <v>320</v>
      </c>
      <c r="C405" s="5" t="s">
        <v>321</v>
      </c>
      <c r="D405" s="45" t="s">
        <v>597</v>
      </c>
      <c r="E405" s="27" t="s">
        <v>598</v>
      </c>
      <c r="F405" s="27" t="s">
        <v>599</v>
      </c>
      <c r="G405" s="27">
        <v>974764518</v>
      </c>
      <c r="H405" s="18">
        <v>45615</v>
      </c>
      <c r="I405" s="21">
        <v>0.90694444444444444</v>
      </c>
      <c r="J405" s="6" t="s">
        <v>373</v>
      </c>
      <c r="K405" s="15">
        <f t="shared" si="39"/>
        <v>1</v>
      </c>
      <c r="L405" s="6" t="s">
        <v>398</v>
      </c>
      <c r="M405" s="6" t="s">
        <v>6</v>
      </c>
      <c r="N405" s="6" t="b">
        <f t="shared" si="40"/>
        <v>0</v>
      </c>
      <c r="O405" s="6" t="s">
        <v>2590</v>
      </c>
      <c r="P405" s="6">
        <v>100796468</v>
      </c>
      <c r="Q405" s="6" t="s">
        <v>6</v>
      </c>
      <c r="R405" s="6" t="s">
        <v>2591</v>
      </c>
      <c r="S405" s="16">
        <f t="shared" si="38"/>
        <v>25000</v>
      </c>
      <c r="T405" s="6" t="s">
        <v>400</v>
      </c>
      <c r="U405" s="6" t="s">
        <v>803</v>
      </c>
      <c r="V405" s="6" t="s">
        <v>2592</v>
      </c>
      <c r="W405" s="18">
        <v>45635</v>
      </c>
      <c r="X405" s="78">
        <v>0.50555555555555554</v>
      </c>
      <c r="Y405" s="76" t="s">
        <v>2593</v>
      </c>
      <c r="Z405" s="76" t="s">
        <v>2594</v>
      </c>
      <c r="AA405" s="76" t="s">
        <v>2595</v>
      </c>
      <c r="AB405" s="76">
        <v>921797721</v>
      </c>
      <c r="AC405" s="6">
        <f t="shared" si="41"/>
        <v>21</v>
      </c>
      <c r="AD405" s="17">
        <f t="shared" si="42"/>
        <v>96000</v>
      </c>
      <c r="AE405" s="6" t="s">
        <v>6</v>
      </c>
      <c r="AF405" s="17" t="str">
        <f t="shared" si="37"/>
        <v>NO APLICA</v>
      </c>
      <c r="AG405" s="6" t="s">
        <v>400</v>
      </c>
      <c r="AH405" s="39"/>
      <c r="AI405" s="22" t="s">
        <v>558</v>
      </c>
      <c r="AJ405" s="174" t="s">
        <v>492</v>
      </c>
    </row>
    <row r="406" spans="1:36" ht="15.45" customHeight="1">
      <c r="A406" s="168">
        <v>56428</v>
      </c>
      <c r="B406" s="8" t="s">
        <v>320</v>
      </c>
      <c r="C406" s="5" t="s">
        <v>321</v>
      </c>
      <c r="D406" s="39" t="s">
        <v>2596</v>
      </c>
      <c r="E406" s="6" t="s">
        <v>2597</v>
      </c>
      <c r="F406" s="6" t="s">
        <v>2598</v>
      </c>
      <c r="G406" s="6">
        <v>988589744</v>
      </c>
      <c r="H406" s="18">
        <v>45615</v>
      </c>
      <c r="I406" s="21">
        <v>0.91527777777777775</v>
      </c>
      <c r="J406" s="6" t="s">
        <v>373</v>
      </c>
      <c r="K406" s="15">
        <f t="shared" si="39"/>
        <v>1</v>
      </c>
      <c r="L406" s="6" t="s">
        <v>398</v>
      </c>
      <c r="M406" s="6" t="s">
        <v>6</v>
      </c>
      <c r="N406" s="6" t="b">
        <f t="shared" si="40"/>
        <v>0</v>
      </c>
      <c r="O406" s="6" t="s">
        <v>2599</v>
      </c>
      <c r="P406" s="9">
        <v>100796471</v>
      </c>
      <c r="Q406" s="6" t="s">
        <v>6</v>
      </c>
      <c r="R406" s="6" t="s">
        <v>2600</v>
      </c>
      <c r="S406" s="16">
        <f t="shared" si="38"/>
        <v>25000</v>
      </c>
      <c r="T406" s="6" t="s">
        <v>400</v>
      </c>
      <c r="U406" s="6" t="s">
        <v>822</v>
      </c>
      <c r="V406" s="6" t="s">
        <v>2601</v>
      </c>
      <c r="W406" s="18">
        <v>45634</v>
      </c>
      <c r="X406" s="78">
        <v>8.3333333333333332E-3</v>
      </c>
      <c r="Y406" s="6" t="s">
        <v>2602</v>
      </c>
      <c r="Z406" s="6" t="s">
        <v>2603</v>
      </c>
      <c r="AA406" s="6" t="s">
        <v>2249</v>
      </c>
      <c r="AB406" s="6">
        <v>989385797</v>
      </c>
      <c r="AC406" s="6">
        <v>20</v>
      </c>
      <c r="AD406" s="17">
        <v>2500</v>
      </c>
      <c r="AE406" s="6" t="s">
        <v>6</v>
      </c>
      <c r="AF406" s="17">
        <v>91000</v>
      </c>
      <c r="AG406" s="6" t="s">
        <v>400</v>
      </c>
      <c r="AH406" s="39"/>
      <c r="AI406" s="22" t="s">
        <v>558</v>
      </c>
      <c r="AJ406" s="174" t="s">
        <v>492</v>
      </c>
    </row>
    <row r="407" spans="1:36" ht="15.45" customHeight="1">
      <c r="A407" s="168">
        <v>56429</v>
      </c>
      <c r="B407" s="8" t="s">
        <v>320</v>
      </c>
      <c r="C407" s="5" t="s">
        <v>321</v>
      </c>
      <c r="D407" s="45" t="s">
        <v>1957</v>
      </c>
      <c r="E407" s="27" t="s">
        <v>1958</v>
      </c>
      <c r="F407" s="27" t="s">
        <v>1959</v>
      </c>
      <c r="G407" s="27">
        <v>964882975</v>
      </c>
      <c r="H407" s="18">
        <v>45615</v>
      </c>
      <c r="I407" s="21">
        <v>0.91736111111111107</v>
      </c>
      <c r="J407" s="6" t="s">
        <v>373</v>
      </c>
      <c r="K407" s="15">
        <f t="shared" si="39"/>
        <v>1</v>
      </c>
      <c r="L407" s="6" t="s">
        <v>398</v>
      </c>
      <c r="M407" s="6" t="s">
        <v>6</v>
      </c>
      <c r="N407" s="6" t="b">
        <f t="shared" si="40"/>
        <v>0</v>
      </c>
      <c r="O407" s="6" t="s">
        <v>2604</v>
      </c>
      <c r="P407" s="6">
        <v>100796477</v>
      </c>
      <c r="Q407" s="6" t="s">
        <v>6</v>
      </c>
      <c r="R407" s="6" t="s">
        <v>2605</v>
      </c>
      <c r="S407" s="16">
        <f t="shared" si="38"/>
        <v>25000</v>
      </c>
      <c r="T407" s="6" t="s">
        <v>400</v>
      </c>
      <c r="U407" s="6" t="s">
        <v>803</v>
      </c>
      <c r="V407" s="6" t="s">
        <v>2606</v>
      </c>
      <c r="W407" s="18">
        <v>45635</v>
      </c>
      <c r="X407" s="78">
        <v>0.66666666666666663</v>
      </c>
      <c r="Y407" s="6" t="s">
        <v>682</v>
      </c>
      <c r="Z407" s="6" t="s">
        <v>683</v>
      </c>
      <c r="AA407" s="6" t="s">
        <v>684</v>
      </c>
      <c r="AB407" s="6">
        <v>987204298</v>
      </c>
      <c r="AC407" s="6">
        <f t="shared" ref="AC407:AC470" si="43">IF(AND(W407&lt;&gt;"",H407&lt;&gt;"",ISNUMBER(W407-H407)),W407-H407+1,"")</f>
        <v>21</v>
      </c>
      <c r="AD407" s="17">
        <f t="shared" ref="AD407:AD470" si="44">IF(AC407&lt;=0, "ERROR EN DÍA DE SALIDA",
    IF(AC407="", "",
        IF(OR(J407="1X40 RF VACIO", J407="1X40 DRY VACIO"),
            IF(L407="CUSTODIA",
                IF(AC407&lt;=5, 25000,
                    IF(AC407&gt;5, IF(AC407&lt;=8, 25000 + 2000*(AC407 - 5), 31000 + 5000*(AC407-8)), "")
                ),
                IF(OR(L407="TRASPASO",L407="MOVIMIENTO"), 18000, "")
            ),
            IF(OR(J407="1X20 RF VACIO", J407="1X20 DRY VACIO", J407="ISOTANK"),
                IF(L407="CUSTODIA",
                    IF(AC407&lt;=5, 18000,
                        IF(AC407&gt;5, IF(AC407&lt;=8, 18000 + 2000*(AC407 - 5), 24000 + 5000*(AC407-8)), "")
                    ),
                    IF(OR(L407="TRASPASO",L407="MOVIMIENTO"), 15000, "Error en tipo de acción")
                ),
                IF(AND(OR(J407="PALLET", J407="CAJON"), L407="CUSTODIA", AC407&lt;=5),
                    IF(M407="SI (XL)", 7000*K407,
                        IF(M407="SI (XXL)", 9000*K407, 5000*K407)
                    ),
                    IF(AND(OR(J407="PALLET", J407="CAJON"), L407="CUSTODIA", AC407&gt;5),
                        IF(M407="SI (XL)", (7000 + 1000*(AC407 - 5))*K407,
                            IF(M407="SI (XXL)", (9000 + 1000*(AC407 - 5))*K407, (5000 + 1000*(AC407 - 5))*K407)
                        ),
                        IF(AND(OR(J407="PALLET", J407="CAJON"),OR(L407="TRASPASO",L407="MOVIMIENTO")),
                            IF(M407="SI (XL)", 5000*K407,
                                IF(M407="SI (XXL)", 7000*K407, 3500*K407)
                            ),
                            ""
                        )
                    )
                )
            )
        )
    )
)</f>
        <v>96000</v>
      </c>
      <c r="AE407" s="6" t="s">
        <v>6</v>
      </c>
      <c r="AF407" s="17" t="str">
        <f t="shared" ref="AF407:AF470" si="45">IFERROR(IF(AD407="","",IF(AE407="NO","NO APLICA",IF(AE407="SI",AD407*1.19,""))), "")</f>
        <v>NO APLICA</v>
      </c>
      <c r="AG407" s="6" t="s">
        <v>400</v>
      </c>
      <c r="AH407" s="39"/>
      <c r="AI407" s="22" t="s">
        <v>558</v>
      </c>
      <c r="AJ407" s="174" t="s">
        <v>492</v>
      </c>
    </row>
    <row r="408" spans="1:36" ht="15.45" customHeight="1">
      <c r="A408" s="168">
        <v>56430</v>
      </c>
      <c r="B408" s="8" t="s">
        <v>320</v>
      </c>
      <c r="C408" s="5" t="s">
        <v>321</v>
      </c>
      <c r="D408" s="46" t="s">
        <v>667</v>
      </c>
      <c r="E408" s="28" t="s">
        <v>668</v>
      </c>
      <c r="F408" s="27" t="s">
        <v>669</v>
      </c>
      <c r="G408" s="27">
        <v>974317393</v>
      </c>
      <c r="H408" s="18">
        <v>45615</v>
      </c>
      <c r="I408" s="21">
        <v>0.92013888888888884</v>
      </c>
      <c r="J408" s="6" t="s">
        <v>373</v>
      </c>
      <c r="K408" s="15">
        <f t="shared" si="39"/>
        <v>1</v>
      </c>
      <c r="L408" s="6" t="s">
        <v>398</v>
      </c>
      <c r="M408" s="6" t="s">
        <v>6</v>
      </c>
      <c r="N408" s="6" t="b">
        <f t="shared" si="40"/>
        <v>0</v>
      </c>
      <c r="O408" s="6" t="s">
        <v>2607</v>
      </c>
      <c r="P408" s="6">
        <v>100796478</v>
      </c>
      <c r="Q408" s="6" t="s">
        <v>6</v>
      </c>
      <c r="R408" s="6" t="s">
        <v>2608</v>
      </c>
      <c r="S408" s="16">
        <f t="shared" si="38"/>
        <v>25000</v>
      </c>
      <c r="T408" s="6" t="s">
        <v>400</v>
      </c>
      <c r="U408" s="6" t="s">
        <v>1278</v>
      </c>
      <c r="V408" s="6" t="s">
        <v>2609</v>
      </c>
      <c r="W408" s="18">
        <v>45636</v>
      </c>
      <c r="X408" s="78">
        <v>0.1875</v>
      </c>
      <c r="Y408" s="6" t="s">
        <v>2584</v>
      </c>
      <c r="Z408" s="6" t="s">
        <v>2585</v>
      </c>
      <c r="AA408" s="6" t="s">
        <v>1209</v>
      </c>
      <c r="AB408" s="6">
        <v>944259293</v>
      </c>
      <c r="AC408" s="6">
        <f t="shared" si="43"/>
        <v>22</v>
      </c>
      <c r="AD408" s="17">
        <f t="shared" si="44"/>
        <v>101000</v>
      </c>
      <c r="AE408" s="6" t="s">
        <v>6</v>
      </c>
      <c r="AF408" s="17" t="str">
        <f t="shared" si="45"/>
        <v>NO APLICA</v>
      </c>
      <c r="AG408" s="6" t="s">
        <v>400</v>
      </c>
      <c r="AH408" s="39"/>
      <c r="AI408" s="22" t="s">
        <v>558</v>
      </c>
      <c r="AJ408" s="174" t="s">
        <v>492</v>
      </c>
    </row>
    <row r="409" spans="1:36" ht="15.45" customHeight="1">
      <c r="A409" s="168">
        <v>56431</v>
      </c>
      <c r="B409" s="8" t="s">
        <v>320</v>
      </c>
      <c r="C409" s="5" t="s">
        <v>321</v>
      </c>
      <c r="D409" s="46" t="s">
        <v>635</v>
      </c>
      <c r="E409" s="28" t="s">
        <v>636</v>
      </c>
      <c r="F409" s="27" t="s">
        <v>637</v>
      </c>
      <c r="G409" s="27">
        <v>988364635</v>
      </c>
      <c r="H409" s="18">
        <v>45615</v>
      </c>
      <c r="I409" s="21">
        <v>0.93055555555555558</v>
      </c>
      <c r="J409" s="6" t="s">
        <v>373</v>
      </c>
      <c r="K409" s="15">
        <f t="shared" si="39"/>
        <v>1</v>
      </c>
      <c r="L409" s="6" t="s">
        <v>398</v>
      </c>
      <c r="M409" s="6" t="s">
        <v>6</v>
      </c>
      <c r="N409" s="6" t="b">
        <f t="shared" si="40"/>
        <v>0</v>
      </c>
      <c r="O409" s="6" t="s">
        <v>2610</v>
      </c>
      <c r="P409" s="6">
        <v>100796480</v>
      </c>
      <c r="Q409" s="6" t="s">
        <v>6</v>
      </c>
      <c r="R409" s="6" t="s">
        <v>2611</v>
      </c>
      <c r="S409" s="16">
        <f t="shared" si="38"/>
        <v>25000</v>
      </c>
      <c r="T409" s="6" t="s">
        <v>400</v>
      </c>
      <c r="U409" s="6" t="s">
        <v>1278</v>
      </c>
      <c r="V409" s="6" t="s">
        <v>2612</v>
      </c>
      <c r="W409" s="18">
        <v>45636</v>
      </c>
      <c r="X409" s="78">
        <v>0.1451388888888889</v>
      </c>
      <c r="Y409" s="6" t="s">
        <v>2040</v>
      </c>
      <c r="Z409" s="6" t="s">
        <v>642</v>
      </c>
      <c r="AA409" s="6" t="s">
        <v>643</v>
      </c>
      <c r="AB409" s="6">
        <v>997786062</v>
      </c>
      <c r="AC409" s="6">
        <f t="shared" si="43"/>
        <v>22</v>
      </c>
      <c r="AD409" s="17">
        <f t="shared" si="44"/>
        <v>101000</v>
      </c>
      <c r="AE409" s="6" t="s">
        <v>6</v>
      </c>
      <c r="AF409" s="17" t="str">
        <f t="shared" si="45"/>
        <v>NO APLICA</v>
      </c>
      <c r="AG409" s="6" t="s">
        <v>400</v>
      </c>
      <c r="AH409" s="39"/>
      <c r="AI409" s="22" t="s">
        <v>558</v>
      </c>
      <c r="AJ409" s="174" t="s">
        <v>492</v>
      </c>
    </row>
    <row r="410" spans="1:36" ht="15.45" customHeight="1">
      <c r="A410" s="168">
        <v>56432</v>
      </c>
      <c r="B410" s="8" t="s">
        <v>320</v>
      </c>
      <c r="C410" s="5" t="s">
        <v>321</v>
      </c>
      <c r="D410" s="46" t="s">
        <v>2247</v>
      </c>
      <c r="E410" s="28" t="s">
        <v>2248</v>
      </c>
      <c r="F410" s="27" t="s">
        <v>2249</v>
      </c>
      <c r="G410" s="27">
        <v>989385797</v>
      </c>
      <c r="H410" s="18">
        <v>45615</v>
      </c>
      <c r="I410" s="21">
        <v>0.94791666666666663</v>
      </c>
      <c r="J410" s="6" t="s">
        <v>373</v>
      </c>
      <c r="K410" s="15">
        <f t="shared" si="39"/>
        <v>1</v>
      </c>
      <c r="L410" s="6" t="s">
        <v>398</v>
      </c>
      <c r="M410" s="6" t="s">
        <v>6</v>
      </c>
      <c r="N410" s="6" t="b">
        <f t="shared" si="40"/>
        <v>0</v>
      </c>
      <c r="O410" s="6" t="s">
        <v>2613</v>
      </c>
      <c r="P410" s="6">
        <v>100796484</v>
      </c>
      <c r="Q410" s="6" t="s">
        <v>6</v>
      </c>
      <c r="R410" s="6" t="s">
        <v>2614</v>
      </c>
      <c r="S410" s="16">
        <f t="shared" si="38"/>
        <v>25000</v>
      </c>
      <c r="T410" s="6" t="s">
        <v>400</v>
      </c>
      <c r="U410" s="6" t="s">
        <v>1278</v>
      </c>
      <c r="V410" s="6" t="s">
        <v>2615</v>
      </c>
      <c r="W410" s="18">
        <v>45636</v>
      </c>
      <c r="X410" s="78">
        <v>0.12083333333333333</v>
      </c>
      <c r="Y410" s="6" t="s">
        <v>2616</v>
      </c>
      <c r="Z410" s="6" t="s">
        <v>715</v>
      </c>
      <c r="AA410" s="6" t="s">
        <v>2617</v>
      </c>
      <c r="AB410" s="6">
        <v>995307942</v>
      </c>
      <c r="AC410" s="6">
        <f t="shared" si="43"/>
        <v>22</v>
      </c>
      <c r="AD410" s="17">
        <f t="shared" si="44"/>
        <v>101000</v>
      </c>
      <c r="AE410" s="6" t="s">
        <v>6</v>
      </c>
      <c r="AF410" s="17" t="str">
        <f t="shared" si="45"/>
        <v>NO APLICA</v>
      </c>
      <c r="AG410" s="6" t="s">
        <v>400</v>
      </c>
      <c r="AH410" s="39"/>
      <c r="AI410" s="22" t="s">
        <v>558</v>
      </c>
      <c r="AJ410" s="174" t="s">
        <v>492</v>
      </c>
    </row>
    <row r="411" spans="1:36" ht="15.45" customHeight="1">
      <c r="A411" s="168">
        <v>56433</v>
      </c>
      <c r="B411" s="8" t="s">
        <v>320</v>
      </c>
      <c r="C411" s="5" t="s">
        <v>321</v>
      </c>
      <c r="D411" s="46" t="s">
        <v>559</v>
      </c>
      <c r="E411" s="28" t="s">
        <v>560</v>
      </c>
      <c r="F411" s="27" t="s">
        <v>561</v>
      </c>
      <c r="G411" s="27">
        <v>956055766</v>
      </c>
      <c r="H411" s="18">
        <v>45615</v>
      </c>
      <c r="I411" s="21">
        <v>0.95208333333333328</v>
      </c>
      <c r="J411" s="6" t="s">
        <v>373</v>
      </c>
      <c r="K411" s="15">
        <f t="shared" si="39"/>
        <v>1</v>
      </c>
      <c r="L411" s="6" t="s">
        <v>398</v>
      </c>
      <c r="M411" s="6" t="s">
        <v>6</v>
      </c>
      <c r="N411" s="6" t="b">
        <f t="shared" si="40"/>
        <v>0</v>
      </c>
      <c r="O411" s="6" t="s">
        <v>2618</v>
      </c>
      <c r="P411" s="6">
        <v>100796485</v>
      </c>
      <c r="Q411" s="6" t="s">
        <v>6</v>
      </c>
      <c r="R411" s="6" t="s">
        <v>2619</v>
      </c>
      <c r="S411" s="16">
        <f t="shared" si="38"/>
        <v>25000</v>
      </c>
      <c r="T411" s="6" t="s">
        <v>400</v>
      </c>
      <c r="U411" s="6" t="s">
        <v>803</v>
      </c>
      <c r="V411" s="6" t="s">
        <v>2620</v>
      </c>
      <c r="W411" s="18">
        <v>45635</v>
      </c>
      <c r="X411" s="78">
        <v>0.54305555555555551</v>
      </c>
      <c r="Y411" s="6" t="s">
        <v>734</v>
      </c>
      <c r="Z411" s="6" t="s">
        <v>2621</v>
      </c>
      <c r="AA411" s="6" t="s">
        <v>736</v>
      </c>
      <c r="AB411" s="6">
        <v>97326989</v>
      </c>
      <c r="AC411" s="6">
        <f t="shared" si="43"/>
        <v>21</v>
      </c>
      <c r="AD411" s="17">
        <f t="shared" si="44"/>
        <v>96000</v>
      </c>
      <c r="AE411" s="6" t="s">
        <v>6</v>
      </c>
      <c r="AF411" s="17" t="str">
        <f t="shared" si="45"/>
        <v>NO APLICA</v>
      </c>
      <c r="AG411" s="6" t="s">
        <v>400</v>
      </c>
      <c r="AH411" s="39"/>
      <c r="AI411" s="22" t="s">
        <v>558</v>
      </c>
      <c r="AJ411" s="174" t="s">
        <v>492</v>
      </c>
    </row>
    <row r="412" spans="1:36" ht="15.45" customHeight="1">
      <c r="A412" s="168">
        <v>56434</v>
      </c>
      <c r="B412" s="8" t="s">
        <v>320</v>
      </c>
      <c r="C412" s="5" t="s">
        <v>321</v>
      </c>
      <c r="D412" s="39" t="s">
        <v>568</v>
      </c>
      <c r="E412" s="6" t="s">
        <v>569</v>
      </c>
      <c r="F412" s="6" t="s">
        <v>570</v>
      </c>
      <c r="G412" s="6">
        <v>947401808</v>
      </c>
      <c r="H412" s="18">
        <v>45615</v>
      </c>
      <c r="I412" s="21">
        <v>0.9555555555555556</v>
      </c>
      <c r="J412" s="6" t="s">
        <v>373</v>
      </c>
      <c r="K412" s="15">
        <f t="shared" si="39"/>
        <v>1</v>
      </c>
      <c r="L412" s="6" t="s">
        <v>398</v>
      </c>
      <c r="M412" s="6" t="s">
        <v>6</v>
      </c>
      <c r="N412" s="6" t="b">
        <f t="shared" si="40"/>
        <v>0</v>
      </c>
      <c r="O412" s="6" t="s">
        <v>2622</v>
      </c>
      <c r="P412" s="6">
        <v>100796487</v>
      </c>
      <c r="Q412" s="6" t="s">
        <v>6</v>
      </c>
      <c r="R412" s="6" t="s">
        <v>2623</v>
      </c>
      <c r="S412" s="16">
        <f t="shared" si="38"/>
        <v>25000</v>
      </c>
      <c r="T412" s="6" t="s">
        <v>400</v>
      </c>
      <c r="U412" s="6" t="s">
        <v>1278</v>
      </c>
      <c r="V412" s="6" t="s">
        <v>2624</v>
      </c>
      <c r="W412" s="18">
        <v>45636</v>
      </c>
      <c r="X412" s="78">
        <v>7.6388888888888895E-2</v>
      </c>
      <c r="Y412" s="6" t="s">
        <v>2247</v>
      </c>
      <c r="Z412" s="6" t="s">
        <v>2248</v>
      </c>
      <c r="AA412" s="6" t="s">
        <v>2249</v>
      </c>
      <c r="AB412" s="6">
        <v>989385797</v>
      </c>
      <c r="AC412" s="6">
        <f t="shared" si="43"/>
        <v>22</v>
      </c>
      <c r="AD412" s="17">
        <f t="shared" si="44"/>
        <v>101000</v>
      </c>
      <c r="AE412" s="6" t="s">
        <v>6</v>
      </c>
      <c r="AF412" s="17" t="str">
        <f t="shared" si="45"/>
        <v>NO APLICA</v>
      </c>
      <c r="AG412" s="6" t="s">
        <v>400</v>
      </c>
      <c r="AH412" s="39"/>
      <c r="AI412" s="22" t="s">
        <v>558</v>
      </c>
      <c r="AJ412" s="174" t="s">
        <v>492</v>
      </c>
    </row>
    <row r="413" spans="1:36" ht="15.45" customHeight="1">
      <c r="A413" s="168">
        <v>56435</v>
      </c>
      <c r="B413" s="8" t="s">
        <v>320</v>
      </c>
      <c r="C413" s="5" t="s">
        <v>321</v>
      </c>
      <c r="D413" s="39" t="s">
        <v>653</v>
      </c>
      <c r="E413" s="6" t="s">
        <v>654</v>
      </c>
      <c r="F413" s="6" t="s">
        <v>655</v>
      </c>
      <c r="G413" s="6">
        <v>956193777</v>
      </c>
      <c r="H413" s="18">
        <v>45615</v>
      </c>
      <c r="I413" s="21">
        <v>0.95833333333333337</v>
      </c>
      <c r="J413" s="6" t="s">
        <v>373</v>
      </c>
      <c r="K413" s="15">
        <f t="shared" si="39"/>
        <v>1</v>
      </c>
      <c r="L413" s="6" t="s">
        <v>398</v>
      </c>
      <c r="M413" s="6" t="s">
        <v>6</v>
      </c>
      <c r="N413" s="6" t="b">
        <f t="shared" si="40"/>
        <v>0</v>
      </c>
      <c r="O413" s="6" t="s">
        <v>2625</v>
      </c>
      <c r="P413" s="6">
        <v>100796490</v>
      </c>
      <c r="Q413" s="6" t="s">
        <v>6</v>
      </c>
      <c r="R413" s="6" t="s">
        <v>2626</v>
      </c>
      <c r="S413" s="16">
        <f t="shared" si="38"/>
        <v>25000</v>
      </c>
      <c r="T413" s="6" t="s">
        <v>400</v>
      </c>
      <c r="U413" s="6" t="s">
        <v>1278</v>
      </c>
      <c r="V413" s="6" t="s">
        <v>2627</v>
      </c>
      <c r="W413" s="18">
        <v>45636</v>
      </c>
      <c r="X413" s="78">
        <v>6.805555555555555E-2</v>
      </c>
      <c r="Y413" s="6" t="s">
        <v>2628</v>
      </c>
      <c r="Z413" s="6" t="s">
        <v>2280</v>
      </c>
      <c r="AA413" s="6" t="s">
        <v>2281</v>
      </c>
      <c r="AB413" s="6">
        <v>935008959</v>
      </c>
      <c r="AC413" s="6">
        <f t="shared" si="43"/>
        <v>22</v>
      </c>
      <c r="AD413" s="17">
        <f t="shared" si="44"/>
        <v>101000</v>
      </c>
      <c r="AE413" s="6" t="s">
        <v>6</v>
      </c>
      <c r="AF413" s="17" t="str">
        <f t="shared" si="45"/>
        <v>NO APLICA</v>
      </c>
      <c r="AG413" s="6" t="s">
        <v>400</v>
      </c>
      <c r="AH413" s="39"/>
      <c r="AI413" s="22" t="s">
        <v>558</v>
      </c>
      <c r="AJ413" s="174" t="s">
        <v>492</v>
      </c>
    </row>
    <row r="414" spans="1:36" ht="15.45" customHeight="1">
      <c r="A414" s="168">
        <v>56436</v>
      </c>
      <c r="B414" s="8" t="s">
        <v>320</v>
      </c>
      <c r="C414" s="5" t="s">
        <v>321</v>
      </c>
      <c r="D414" s="8" t="s">
        <v>682</v>
      </c>
      <c r="E414" s="5" t="s">
        <v>683</v>
      </c>
      <c r="F414" s="5" t="s">
        <v>684</v>
      </c>
      <c r="G414" s="5">
        <v>987204298</v>
      </c>
      <c r="H414" s="18">
        <v>45615</v>
      </c>
      <c r="I414" s="21">
        <v>0.9604166666666667</v>
      </c>
      <c r="J414" s="6" t="s">
        <v>373</v>
      </c>
      <c r="K414" s="15">
        <f t="shared" si="39"/>
        <v>1</v>
      </c>
      <c r="L414" s="6" t="s">
        <v>398</v>
      </c>
      <c r="M414" s="6" t="s">
        <v>6</v>
      </c>
      <c r="N414" s="6" t="b">
        <f t="shared" si="40"/>
        <v>0</v>
      </c>
      <c r="O414" s="6" t="s">
        <v>2629</v>
      </c>
      <c r="P414" s="6">
        <v>100796492</v>
      </c>
      <c r="Q414" s="6" t="s">
        <v>6</v>
      </c>
      <c r="R414" s="6" t="s">
        <v>2630</v>
      </c>
      <c r="S414" s="16">
        <f t="shared" si="38"/>
        <v>25000</v>
      </c>
      <c r="T414" s="6" t="s">
        <v>400</v>
      </c>
      <c r="U414" s="6" t="s">
        <v>1108</v>
      </c>
      <c r="V414" s="6" t="s">
        <v>2631</v>
      </c>
      <c r="W414" s="18">
        <v>45635</v>
      </c>
      <c r="X414" s="78">
        <v>0.58402777777777781</v>
      </c>
      <c r="Y414" s="6" t="s">
        <v>1974</v>
      </c>
      <c r="Z414" s="6" t="s">
        <v>630</v>
      </c>
      <c r="AA414" s="6" t="s">
        <v>631</v>
      </c>
      <c r="AB414" s="6">
        <v>976530950</v>
      </c>
      <c r="AC414" s="6">
        <f t="shared" si="43"/>
        <v>21</v>
      </c>
      <c r="AD414" s="17">
        <f t="shared" si="44"/>
        <v>96000</v>
      </c>
      <c r="AE414" s="6" t="s">
        <v>6</v>
      </c>
      <c r="AF414" s="17" t="str">
        <f t="shared" si="45"/>
        <v>NO APLICA</v>
      </c>
      <c r="AG414" s="6" t="s">
        <v>400</v>
      </c>
      <c r="AH414" s="39"/>
      <c r="AI414" s="22" t="s">
        <v>558</v>
      </c>
      <c r="AJ414" s="174" t="s">
        <v>492</v>
      </c>
    </row>
    <row r="415" spans="1:36" ht="15.45" customHeight="1">
      <c r="A415" s="168">
        <v>56437</v>
      </c>
      <c r="B415" s="39" t="s">
        <v>380</v>
      </c>
      <c r="C415" s="5" t="s">
        <v>246</v>
      </c>
      <c r="D415" s="46" t="s">
        <v>817</v>
      </c>
      <c r="E415" s="28" t="s">
        <v>818</v>
      </c>
      <c r="F415" s="27" t="s">
        <v>819</v>
      </c>
      <c r="G415" s="27">
        <v>955172412</v>
      </c>
      <c r="H415" s="18">
        <v>45615</v>
      </c>
      <c r="I415" s="21">
        <v>0.96319444444444446</v>
      </c>
      <c r="J415" s="6" t="s">
        <v>373</v>
      </c>
      <c r="K415" s="15">
        <f t="shared" si="39"/>
        <v>1</v>
      </c>
      <c r="L415" s="6" t="s">
        <v>398</v>
      </c>
      <c r="M415" s="6" t="s">
        <v>6</v>
      </c>
      <c r="N415" s="6" t="b">
        <f t="shared" si="40"/>
        <v>0</v>
      </c>
      <c r="O415" s="6" t="s">
        <v>2632</v>
      </c>
      <c r="P415" s="6">
        <v>100796494</v>
      </c>
      <c r="Q415" s="6" t="s">
        <v>6</v>
      </c>
      <c r="R415" s="6" t="s">
        <v>2633</v>
      </c>
      <c r="S415" s="16">
        <f t="shared" si="38"/>
        <v>25000</v>
      </c>
      <c r="T415" s="6" t="s">
        <v>400</v>
      </c>
      <c r="U415" s="6" t="s">
        <v>542</v>
      </c>
      <c r="V415" s="6" t="s">
        <v>2634</v>
      </c>
      <c r="W415" s="18"/>
      <c r="X415" s="78"/>
      <c r="Y415" s="6"/>
      <c r="Z415" s="6"/>
      <c r="AA415" s="6"/>
      <c r="AB415" s="6"/>
      <c r="AC415" s="6" t="str">
        <f t="shared" si="43"/>
        <v/>
      </c>
      <c r="AD415" s="23" t="str">
        <f t="shared" si="44"/>
        <v/>
      </c>
      <c r="AE415" s="23"/>
      <c r="AF415" s="17" t="str">
        <f t="shared" si="45"/>
        <v/>
      </c>
      <c r="AG415" s="6"/>
      <c r="AH415" s="39"/>
      <c r="AI415" s="22" t="s">
        <v>983</v>
      </c>
      <c r="AJ415" s="174" t="s">
        <v>492</v>
      </c>
    </row>
    <row r="416" spans="1:36" ht="15.45" customHeight="1">
      <c r="A416" s="168">
        <v>56441</v>
      </c>
      <c r="B416" s="8" t="s">
        <v>380</v>
      </c>
      <c r="C416" s="5" t="s">
        <v>246</v>
      </c>
      <c r="D416" s="39" t="s">
        <v>1008</v>
      </c>
      <c r="E416" s="6" t="s">
        <v>1009</v>
      </c>
      <c r="F416" s="6" t="s">
        <v>1010</v>
      </c>
      <c r="G416" s="6">
        <v>991915508</v>
      </c>
      <c r="H416" s="18">
        <v>45616</v>
      </c>
      <c r="I416" s="21">
        <v>0.38472222222222224</v>
      </c>
      <c r="J416" s="6" t="s">
        <v>373</v>
      </c>
      <c r="K416" s="15">
        <f t="shared" si="39"/>
        <v>1</v>
      </c>
      <c r="L416" s="6" t="s">
        <v>398</v>
      </c>
      <c r="M416" s="6" t="s">
        <v>6</v>
      </c>
      <c r="N416" s="6" t="b">
        <f t="shared" si="40"/>
        <v>0</v>
      </c>
      <c r="O416" s="6" t="s">
        <v>2635</v>
      </c>
      <c r="P416" s="6">
        <v>24784645</v>
      </c>
      <c r="Q416" s="6" t="s">
        <v>6</v>
      </c>
      <c r="R416" s="6" t="s">
        <v>2636</v>
      </c>
      <c r="S416" s="16">
        <f t="shared" si="38"/>
        <v>25000</v>
      </c>
      <c r="T416" s="6" t="s">
        <v>400</v>
      </c>
      <c r="U416" s="6" t="s">
        <v>620</v>
      </c>
      <c r="V416" s="6" t="s">
        <v>2637</v>
      </c>
      <c r="W416" s="18">
        <v>45637</v>
      </c>
      <c r="X416" s="78">
        <v>0.80555555555555558</v>
      </c>
      <c r="Y416" s="6" t="s">
        <v>2638</v>
      </c>
      <c r="Z416" s="6" t="s">
        <v>2639</v>
      </c>
      <c r="AA416" s="6" t="s">
        <v>2640</v>
      </c>
      <c r="AB416" s="6">
        <v>932895907</v>
      </c>
      <c r="AC416" s="6">
        <f t="shared" si="43"/>
        <v>22</v>
      </c>
      <c r="AD416" s="17">
        <f t="shared" si="44"/>
        <v>101000</v>
      </c>
      <c r="AE416" s="6" t="s">
        <v>6</v>
      </c>
      <c r="AF416" s="17" t="str">
        <f t="shared" si="45"/>
        <v>NO APLICA</v>
      </c>
      <c r="AG416" s="6" t="s">
        <v>400</v>
      </c>
      <c r="AH416" s="39"/>
      <c r="AI416" s="22" t="s">
        <v>983</v>
      </c>
      <c r="AJ416" s="174" t="s">
        <v>1283</v>
      </c>
    </row>
    <row r="417" spans="1:36" ht="15.45" customHeight="1">
      <c r="A417" s="168">
        <v>56442</v>
      </c>
      <c r="B417" s="8" t="s">
        <v>380</v>
      </c>
      <c r="C417" s="5" t="s">
        <v>246</v>
      </c>
      <c r="D417" s="39" t="s">
        <v>1599</v>
      </c>
      <c r="E417" s="6" t="s">
        <v>1003</v>
      </c>
      <c r="F417" s="6" t="s">
        <v>1173</v>
      </c>
      <c r="G417" s="6">
        <v>942723548</v>
      </c>
      <c r="H417" s="18">
        <v>45616</v>
      </c>
      <c r="I417" s="21">
        <v>0.38611111111111113</v>
      </c>
      <c r="J417" s="6" t="s">
        <v>373</v>
      </c>
      <c r="K417" s="15">
        <f t="shared" si="39"/>
        <v>1</v>
      </c>
      <c r="L417" s="6" t="s">
        <v>398</v>
      </c>
      <c r="M417" s="6" t="s">
        <v>6</v>
      </c>
      <c r="N417" s="6" t="b">
        <f t="shared" si="40"/>
        <v>0</v>
      </c>
      <c r="O417" s="6" t="s">
        <v>2641</v>
      </c>
      <c r="P417" s="6">
        <v>24784646</v>
      </c>
      <c r="Q417" s="6" t="s">
        <v>6</v>
      </c>
      <c r="R417" s="6" t="s">
        <v>2642</v>
      </c>
      <c r="S417" s="16">
        <f t="shared" si="38"/>
        <v>25000</v>
      </c>
      <c r="T417" s="6" t="s">
        <v>400</v>
      </c>
      <c r="U417" s="6" t="s">
        <v>620</v>
      </c>
      <c r="V417" s="6" t="s">
        <v>2643</v>
      </c>
      <c r="W417" s="18">
        <v>45637</v>
      </c>
      <c r="X417" s="78">
        <v>0.78333333333333333</v>
      </c>
      <c r="Y417" s="6" t="s">
        <v>2644</v>
      </c>
      <c r="Z417" s="6" t="s">
        <v>2645</v>
      </c>
      <c r="AA417" s="6" t="s">
        <v>2646</v>
      </c>
      <c r="AB417" s="6">
        <v>999442015</v>
      </c>
      <c r="AC417" s="6">
        <f t="shared" si="43"/>
        <v>22</v>
      </c>
      <c r="AD417" s="17">
        <f t="shared" si="44"/>
        <v>101000</v>
      </c>
      <c r="AE417" s="6" t="s">
        <v>6</v>
      </c>
      <c r="AF417" s="17" t="str">
        <f t="shared" si="45"/>
        <v>NO APLICA</v>
      </c>
      <c r="AG417" s="6" t="s">
        <v>400</v>
      </c>
      <c r="AH417" s="39"/>
      <c r="AI417" s="22" t="s">
        <v>983</v>
      </c>
      <c r="AJ417" s="174" t="s">
        <v>1283</v>
      </c>
    </row>
    <row r="418" spans="1:36" ht="15.45" customHeight="1">
      <c r="A418" s="168">
        <v>56444</v>
      </c>
      <c r="B418" s="8" t="s">
        <v>380</v>
      </c>
      <c r="C418" s="5" t="s">
        <v>246</v>
      </c>
      <c r="D418" s="39" t="s">
        <v>1315</v>
      </c>
      <c r="E418" s="6" t="s">
        <v>1089</v>
      </c>
      <c r="F418" s="6" t="s">
        <v>979</v>
      </c>
      <c r="G418" s="6">
        <v>940233947</v>
      </c>
      <c r="H418" s="18">
        <v>45616</v>
      </c>
      <c r="I418" s="21">
        <v>0.40972222222222221</v>
      </c>
      <c r="J418" s="6" t="s">
        <v>373</v>
      </c>
      <c r="K418" s="15">
        <f t="shared" si="39"/>
        <v>1</v>
      </c>
      <c r="L418" s="6" t="s">
        <v>398</v>
      </c>
      <c r="M418" s="6" t="s">
        <v>6</v>
      </c>
      <c r="N418" s="6" t="b">
        <f t="shared" si="40"/>
        <v>0</v>
      </c>
      <c r="O418" s="6" t="s">
        <v>2647</v>
      </c>
      <c r="P418" s="6">
        <v>24784703</v>
      </c>
      <c r="Q418" s="6" t="s">
        <v>6</v>
      </c>
      <c r="R418" s="6" t="s">
        <v>2648</v>
      </c>
      <c r="S418" s="16">
        <f t="shared" si="38"/>
        <v>25000</v>
      </c>
      <c r="T418" s="6" t="s">
        <v>400</v>
      </c>
      <c r="U418" s="6" t="s">
        <v>620</v>
      </c>
      <c r="V418" s="6" t="s">
        <v>2649</v>
      </c>
      <c r="W418" s="18">
        <v>45637</v>
      </c>
      <c r="X418" s="78">
        <v>0.69166666666666665</v>
      </c>
      <c r="Y418" s="6" t="s">
        <v>1159</v>
      </c>
      <c r="Z418" s="6" t="s">
        <v>1160</v>
      </c>
      <c r="AA418" s="6" t="s">
        <v>986</v>
      </c>
      <c r="AB418" s="6">
        <v>94466946</v>
      </c>
      <c r="AC418" s="6">
        <f t="shared" si="43"/>
        <v>22</v>
      </c>
      <c r="AD418" s="17">
        <f t="shared" si="44"/>
        <v>101000</v>
      </c>
      <c r="AE418" s="6" t="s">
        <v>6</v>
      </c>
      <c r="AF418" s="17" t="str">
        <f t="shared" si="45"/>
        <v>NO APLICA</v>
      </c>
      <c r="AG418" s="6" t="s">
        <v>400</v>
      </c>
      <c r="AH418" s="39"/>
      <c r="AI418" s="22" t="s">
        <v>983</v>
      </c>
      <c r="AJ418" s="174" t="s">
        <v>2650</v>
      </c>
    </row>
    <row r="419" spans="1:36" ht="15.45" customHeight="1">
      <c r="A419" s="168">
        <v>56445</v>
      </c>
      <c r="B419" s="8" t="s">
        <v>380</v>
      </c>
      <c r="C419" s="5" t="s">
        <v>246</v>
      </c>
      <c r="D419" s="39" t="s">
        <v>1855</v>
      </c>
      <c r="E419" s="6" t="s">
        <v>1856</v>
      </c>
      <c r="F419" s="6" t="s">
        <v>1857</v>
      </c>
      <c r="G419" s="6">
        <v>983137351</v>
      </c>
      <c r="H419" s="18">
        <v>45616</v>
      </c>
      <c r="I419" s="21">
        <v>0.43472222222222223</v>
      </c>
      <c r="J419" s="6" t="s">
        <v>373</v>
      </c>
      <c r="K419" s="15">
        <f t="shared" si="39"/>
        <v>1</v>
      </c>
      <c r="L419" s="6" t="s">
        <v>398</v>
      </c>
      <c r="M419" s="6" t="s">
        <v>6</v>
      </c>
      <c r="N419" s="6" t="b">
        <f t="shared" si="40"/>
        <v>0</v>
      </c>
      <c r="O419" s="6" t="s">
        <v>2651</v>
      </c>
      <c r="P419" s="6">
        <v>100796848</v>
      </c>
      <c r="Q419" s="6" t="s">
        <v>6</v>
      </c>
      <c r="R419" s="6" t="s">
        <v>2652</v>
      </c>
      <c r="S419" s="16">
        <f t="shared" si="38"/>
        <v>25000</v>
      </c>
      <c r="T419" s="6" t="s">
        <v>400</v>
      </c>
      <c r="U419" s="6" t="s">
        <v>524</v>
      </c>
      <c r="V419" s="6" t="s">
        <v>2653</v>
      </c>
      <c r="W419" s="18"/>
      <c r="X419" s="78"/>
      <c r="Y419" s="6"/>
      <c r="Z419" s="6"/>
      <c r="AA419" s="6"/>
      <c r="AB419" s="6"/>
      <c r="AC419" s="6" t="str">
        <f t="shared" si="43"/>
        <v/>
      </c>
      <c r="AD419" s="23" t="str">
        <f t="shared" si="44"/>
        <v/>
      </c>
      <c r="AE419" s="23"/>
      <c r="AF419" s="17" t="str">
        <f t="shared" si="45"/>
        <v/>
      </c>
      <c r="AG419" s="6"/>
      <c r="AH419" s="39"/>
      <c r="AI419" s="22" t="s">
        <v>983</v>
      </c>
      <c r="AJ419" s="174" t="s">
        <v>492</v>
      </c>
    </row>
    <row r="420" spans="1:36" ht="15.45" customHeight="1">
      <c r="A420" s="168">
        <v>56446</v>
      </c>
      <c r="B420" s="8" t="s">
        <v>380</v>
      </c>
      <c r="C420" s="5" t="s">
        <v>246</v>
      </c>
      <c r="D420" s="39" t="s">
        <v>2654</v>
      </c>
      <c r="E420" s="6" t="s">
        <v>2324</v>
      </c>
      <c r="F420" s="6" t="s">
        <v>2325</v>
      </c>
      <c r="G420" s="6">
        <v>941681899</v>
      </c>
      <c r="H420" s="18">
        <v>45616</v>
      </c>
      <c r="I420" s="21">
        <v>0.43958333333333333</v>
      </c>
      <c r="J420" s="6" t="s">
        <v>373</v>
      </c>
      <c r="K420" s="15">
        <f t="shared" si="39"/>
        <v>1</v>
      </c>
      <c r="L420" s="6" t="s">
        <v>398</v>
      </c>
      <c r="M420" s="6" t="s">
        <v>6</v>
      </c>
      <c r="N420" s="6" t="b">
        <f t="shared" si="40"/>
        <v>0</v>
      </c>
      <c r="O420" s="6" t="s">
        <v>2655</v>
      </c>
      <c r="P420" s="6">
        <v>100796854</v>
      </c>
      <c r="Q420" s="6" t="s">
        <v>6</v>
      </c>
      <c r="R420" s="6" t="s">
        <v>2656</v>
      </c>
      <c r="S420" s="16">
        <f t="shared" si="38"/>
        <v>25000</v>
      </c>
      <c r="T420" s="6" t="s">
        <v>400</v>
      </c>
      <c r="U420" s="6" t="s">
        <v>524</v>
      </c>
      <c r="V420" s="6" t="s">
        <v>2657</v>
      </c>
      <c r="W420" s="18"/>
      <c r="X420" s="78"/>
      <c r="Y420" s="6"/>
      <c r="Z420" s="6"/>
      <c r="AA420" s="6"/>
      <c r="AB420" s="6"/>
      <c r="AC420" s="6" t="str">
        <f t="shared" si="43"/>
        <v/>
      </c>
      <c r="AD420" s="23" t="str">
        <f t="shared" si="44"/>
        <v/>
      </c>
      <c r="AE420" s="23"/>
      <c r="AF420" s="17" t="str">
        <f t="shared" si="45"/>
        <v/>
      </c>
      <c r="AG420" s="6"/>
      <c r="AH420" s="39"/>
      <c r="AI420" s="22" t="s">
        <v>983</v>
      </c>
      <c r="AJ420" s="174" t="s">
        <v>492</v>
      </c>
    </row>
    <row r="421" spans="1:36" ht="15.45" customHeight="1">
      <c r="A421" s="168">
        <v>56447</v>
      </c>
      <c r="B421" s="8" t="s">
        <v>380</v>
      </c>
      <c r="C421" s="5" t="s">
        <v>246</v>
      </c>
      <c r="D421" s="39" t="s">
        <v>2658</v>
      </c>
      <c r="E421" s="6" t="s">
        <v>2318</v>
      </c>
      <c r="F421" s="6" t="s">
        <v>2319</v>
      </c>
      <c r="G421" s="6">
        <v>957418555</v>
      </c>
      <c r="H421" s="18">
        <v>45616</v>
      </c>
      <c r="I421" s="21">
        <v>0.44166666666666665</v>
      </c>
      <c r="J421" s="6" t="s">
        <v>373</v>
      </c>
      <c r="K421" s="15">
        <f t="shared" si="39"/>
        <v>1</v>
      </c>
      <c r="L421" s="6" t="s">
        <v>398</v>
      </c>
      <c r="M421" s="6" t="s">
        <v>6</v>
      </c>
      <c r="N421" s="6" t="b">
        <f t="shared" si="40"/>
        <v>0</v>
      </c>
      <c r="O421" s="6" t="s">
        <v>2659</v>
      </c>
      <c r="P421" s="6">
        <v>100796858</v>
      </c>
      <c r="Q421" s="6" t="s">
        <v>6</v>
      </c>
      <c r="R421" s="6" t="s">
        <v>2660</v>
      </c>
      <c r="S421" s="16">
        <f t="shared" si="38"/>
        <v>25000</v>
      </c>
      <c r="T421" s="6" t="s">
        <v>400</v>
      </c>
      <c r="U421" s="6" t="s">
        <v>524</v>
      </c>
      <c r="V421" s="6" t="s">
        <v>2661</v>
      </c>
      <c r="W421" s="18"/>
      <c r="X421" s="78"/>
      <c r="Y421" s="6"/>
      <c r="Z421" s="6"/>
      <c r="AA421" s="6"/>
      <c r="AB421" s="6"/>
      <c r="AC421" s="6" t="str">
        <f t="shared" si="43"/>
        <v/>
      </c>
      <c r="AD421" s="23" t="str">
        <f t="shared" si="44"/>
        <v/>
      </c>
      <c r="AE421" s="23"/>
      <c r="AF421" s="17" t="str">
        <f t="shared" si="45"/>
        <v/>
      </c>
      <c r="AG421" s="6"/>
      <c r="AH421" s="39"/>
      <c r="AI421" s="22" t="s">
        <v>983</v>
      </c>
      <c r="AJ421" s="174" t="s">
        <v>492</v>
      </c>
    </row>
    <row r="422" spans="1:36" ht="15.45" customHeight="1">
      <c r="A422" s="168">
        <v>56448</v>
      </c>
      <c r="B422" s="8" t="s">
        <v>380</v>
      </c>
      <c r="C422" s="5" t="s">
        <v>246</v>
      </c>
      <c r="D422" s="39" t="s">
        <v>817</v>
      </c>
      <c r="E422" s="6" t="s">
        <v>818</v>
      </c>
      <c r="F422" s="6" t="s">
        <v>819</v>
      </c>
      <c r="G422" s="6">
        <v>955172412</v>
      </c>
      <c r="H422" s="18">
        <v>45616</v>
      </c>
      <c r="I422" s="21">
        <v>0.44305555555555554</v>
      </c>
      <c r="J422" s="6" t="s">
        <v>373</v>
      </c>
      <c r="K422" s="15">
        <f t="shared" si="39"/>
        <v>1</v>
      </c>
      <c r="L422" s="6" t="s">
        <v>398</v>
      </c>
      <c r="M422" s="6" t="s">
        <v>6</v>
      </c>
      <c r="N422" s="6" t="b">
        <f t="shared" si="40"/>
        <v>0</v>
      </c>
      <c r="O422" s="6" t="s">
        <v>2662</v>
      </c>
      <c r="P422" s="6">
        <v>100796860</v>
      </c>
      <c r="Q422" s="6" t="s">
        <v>6</v>
      </c>
      <c r="R422" s="6" t="s">
        <v>2663</v>
      </c>
      <c r="S422" s="16">
        <f t="shared" si="38"/>
        <v>25000</v>
      </c>
      <c r="T422" s="6" t="s">
        <v>400</v>
      </c>
      <c r="U422" s="6" t="s">
        <v>524</v>
      </c>
      <c r="V422" s="6" t="s">
        <v>2664</v>
      </c>
      <c r="W422" s="18"/>
      <c r="X422" s="78"/>
      <c r="Y422" s="6"/>
      <c r="Z422" s="6"/>
      <c r="AA422" s="6"/>
      <c r="AB422" s="6"/>
      <c r="AC422" s="6" t="str">
        <f t="shared" si="43"/>
        <v/>
      </c>
      <c r="AD422" s="23" t="str">
        <f t="shared" si="44"/>
        <v/>
      </c>
      <c r="AE422" s="23"/>
      <c r="AF422" s="17" t="str">
        <f t="shared" si="45"/>
        <v/>
      </c>
      <c r="AG422" s="6"/>
      <c r="AH422" s="39"/>
      <c r="AI422" s="22" t="s">
        <v>983</v>
      </c>
      <c r="AJ422" s="174" t="s">
        <v>492</v>
      </c>
    </row>
    <row r="423" spans="1:36" ht="15.45" customHeight="1">
      <c r="A423" s="168">
        <v>56449</v>
      </c>
      <c r="B423" s="8" t="s">
        <v>380</v>
      </c>
      <c r="C423" s="5" t="s">
        <v>246</v>
      </c>
      <c r="D423" s="39" t="s">
        <v>2665</v>
      </c>
      <c r="E423" s="6" t="s">
        <v>2329</v>
      </c>
      <c r="F423" s="6" t="s">
        <v>1454</v>
      </c>
      <c r="G423" s="6">
        <v>964284814</v>
      </c>
      <c r="H423" s="18">
        <v>45616</v>
      </c>
      <c r="I423" s="21">
        <v>0.4465277777777778</v>
      </c>
      <c r="J423" s="6" t="s">
        <v>373</v>
      </c>
      <c r="K423" s="15">
        <f t="shared" si="39"/>
        <v>1</v>
      </c>
      <c r="L423" s="6" t="s">
        <v>398</v>
      </c>
      <c r="M423" s="6" t="s">
        <v>6</v>
      </c>
      <c r="N423" s="6" t="b">
        <f t="shared" si="40"/>
        <v>0</v>
      </c>
      <c r="O423" s="6" t="s">
        <v>2666</v>
      </c>
      <c r="P423" s="6">
        <v>100796866</v>
      </c>
      <c r="Q423" s="6" t="s">
        <v>6</v>
      </c>
      <c r="R423" s="6" t="s">
        <v>2667</v>
      </c>
      <c r="S423" s="16">
        <f t="shared" si="38"/>
        <v>25000</v>
      </c>
      <c r="T423" s="6" t="s">
        <v>400</v>
      </c>
      <c r="U423" s="6" t="s">
        <v>524</v>
      </c>
      <c r="V423" s="6" t="s">
        <v>2668</v>
      </c>
      <c r="W423" s="18"/>
      <c r="X423" s="78"/>
      <c r="Y423" s="6"/>
      <c r="Z423" s="6"/>
      <c r="AA423" s="6"/>
      <c r="AB423" s="6"/>
      <c r="AC423" s="6" t="str">
        <f t="shared" si="43"/>
        <v/>
      </c>
      <c r="AD423" s="23" t="str">
        <f t="shared" si="44"/>
        <v/>
      </c>
      <c r="AE423" s="23"/>
      <c r="AF423" s="17" t="str">
        <f t="shared" si="45"/>
        <v/>
      </c>
      <c r="AG423" s="6"/>
      <c r="AH423" s="39"/>
      <c r="AI423" s="22" t="s">
        <v>983</v>
      </c>
      <c r="AJ423" s="174" t="s">
        <v>492</v>
      </c>
    </row>
    <row r="424" spans="1:36" ht="15.45" customHeight="1">
      <c r="A424" s="168">
        <v>56450</v>
      </c>
      <c r="B424" s="8" t="s">
        <v>380</v>
      </c>
      <c r="C424" s="5" t="s">
        <v>246</v>
      </c>
      <c r="D424" s="39" t="s">
        <v>1031</v>
      </c>
      <c r="E424" s="6" t="s">
        <v>1032</v>
      </c>
      <c r="F424" s="6" t="s">
        <v>1033</v>
      </c>
      <c r="G424" s="6">
        <v>973592739</v>
      </c>
      <c r="H424" s="18">
        <v>45616</v>
      </c>
      <c r="I424" s="21">
        <v>0.44930555555555557</v>
      </c>
      <c r="J424" s="6" t="s">
        <v>373</v>
      </c>
      <c r="K424" s="15">
        <f t="shared" si="39"/>
        <v>1</v>
      </c>
      <c r="L424" s="6" t="s">
        <v>398</v>
      </c>
      <c r="M424" s="6" t="s">
        <v>6</v>
      </c>
      <c r="N424" s="6" t="b">
        <f t="shared" si="40"/>
        <v>0</v>
      </c>
      <c r="O424" s="6" t="s">
        <v>2669</v>
      </c>
      <c r="P424" s="6">
        <v>100796869</v>
      </c>
      <c r="Q424" s="6" t="s">
        <v>6</v>
      </c>
      <c r="R424" s="6" t="s">
        <v>2670</v>
      </c>
      <c r="S424" s="16">
        <f t="shared" si="38"/>
        <v>25000</v>
      </c>
      <c r="T424" s="6" t="s">
        <v>400</v>
      </c>
      <c r="U424" s="6" t="s">
        <v>620</v>
      </c>
      <c r="V424" s="6" t="s">
        <v>2671</v>
      </c>
      <c r="W424" s="18">
        <v>45643</v>
      </c>
      <c r="X424" s="78">
        <v>0.98958333333333337</v>
      </c>
      <c r="Y424" s="6" t="s">
        <v>2672</v>
      </c>
      <c r="Z424" s="64" t="s">
        <v>2673</v>
      </c>
      <c r="AA424" s="64" t="s">
        <v>2674</v>
      </c>
      <c r="AB424" s="6">
        <v>953917415</v>
      </c>
      <c r="AC424" s="6">
        <f t="shared" si="43"/>
        <v>28</v>
      </c>
      <c r="AD424" s="23">
        <f t="shared" si="44"/>
        <v>131000</v>
      </c>
      <c r="AE424" s="23" t="s">
        <v>6</v>
      </c>
      <c r="AF424" s="17" t="str">
        <f t="shared" si="45"/>
        <v>NO APLICA</v>
      </c>
      <c r="AG424" s="6" t="s">
        <v>400</v>
      </c>
      <c r="AH424" s="39" t="s">
        <v>263</v>
      </c>
      <c r="AI424" s="22" t="s">
        <v>983</v>
      </c>
      <c r="AJ424" s="174" t="s">
        <v>492</v>
      </c>
    </row>
    <row r="425" spans="1:36" ht="15.45" customHeight="1">
      <c r="A425" s="168">
        <v>56451</v>
      </c>
      <c r="B425" s="8" t="s">
        <v>380</v>
      </c>
      <c r="C425" s="5" t="s">
        <v>246</v>
      </c>
      <c r="D425" s="39" t="s">
        <v>817</v>
      </c>
      <c r="E425" s="6" t="s">
        <v>699</v>
      </c>
      <c r="F425" s="6" t="s">
        <v>700</v>
      </c>
      <c r="G425" s="6">
        <v>947974081</v>
      </c>
      <c r="H425" s="18">
        <v>45616</v>
      </c>
      <c r="I425" s="21">
        <v>0.4548611111111111</v>
      </c>
      <c r="J425" s="6" t="s">
        <v>373</v>
      </c>
      <c r="K425" s="15">
        <f t="shared" si="39"/>
        <v>1</v>
      </c>
      <c r="L425" s="6" t="s">
        <v>398</v>
      </c>
      <c r="M425" s="6" t="s">
        <v>6</v>
      </c>
      <c r="N425" s="6" t="b">
        <f t="shared" si="40"/>
        <v>0</v>
      </c>
      <c r="O425" s="6" t="s">
        <v>2675</v>
      </c>
      <c r="P425" s="6">
        <v>100796871</v>
      </c>
      <c r="Q425" s="6" t="s">
        <v>6</v>
      </c>
      <c r="R425" s="6" t="s">
        <v>2676</v>
      </c>
      <c r="S425" s="16">
        <f t="shared" si="38"/>
        <v>25000</v>
      </c>
      <c r="T425" s="6" t="s">
        <v>400</v>
      </c>
      <c r="U425" s="6" t="s">
        <v>610</v>
      </c>
      <c r="V425" s="6" t="s">
        <v>2677</v>
      </c>
      <c r="W425" s="18">
        <v>45643</v>
      </c>
      <c r="X425" s="78">
        <v>0.94861111111111107</v>
      </c>
      <c r="Y425" s="64" t="s">
        <v>2678</v>
      </c>
      <c r="Z425" s="6" t="s">
        <v>2679</v>
      </c>
      <c r="AA425" s="64" t="s">
        <v>2680</v>
      </c>
      <c r="AB425" s="6">
        <v>982967378</v>
      </c>
      <c r="AC425" s="6">
        <f t="shared" si="43"/>
        <v>28</v>
      </c>
      <c r="AD425" s="23">
        <f t="shared" si="44"/>
        <v>131000</v>
      </c>
      <c r="AE425" s="23" t="s">
        <v>6</v>
      </c>
      <c r="AF425" s="17" t="str">
        <f t="shared" si="45"/>
        <v>NO APLICA</v>
      </c>
      <c r="AG425" s="6" t="s">
        <v>400</v>
      </c>
      <c r="AH425" s="39" t="s">
        <v>263</v>
      </c>
      <c r="AI425" s="22" t="s">
        <v>983</v>
      </c>
      <c r="AJ425" s="174" t="s">
        <v>492</v>
      </c>
    </row>
    <row r="426" spans="1:36" ht="15.45" customHeight="1">
      <c r="A426" s="168">
        <v>56452</v>
      </c>
      <c r="B426" s="8" t="s">
        <v>380</v>
      </c>
      <c r="C426" s="5" t="s">
        <v>246</v>
      </c>
      <c r="D426" s="39" t="s">
        <v>2681</v>
      </c>
      <c r="E426" s="6" t="s">
        <v>2682</v>
      </c>
      <c r="F426" s="6" t="s">
        <v>2683</v>
      </c>
      <c r="G426" s="6">
        <v>942210321</v>
      </c>
      <c r="H426" s="18">
        <v>45616</v>
      </c>
      <c r="I426" s="21">
        <v>0.46319444444444446</v>
      </c>
      <c r="J426" s="6" t="s">
        <v>373</v>
      </c>
      <c r="K426" s="15">
        <f t="shared" si="39"/>
        <v>1</v>
      </c>
      <c r="L426" s="6" t="s">
        <v>398</v>
      </c>
      <c r="M426" s="6" t="s">
        <v>6</v>
      </c>
      <c r="N426" s="6" t="b">
        <f t="shared" si="40"/>
        <v>0</v>
      </c>
      <c r="O426" s="6" t="s">
        <v>2684</v>
      </c>
      <c r="P426" s="6">
        <v>100796916</v>
      </c>
      <c r="Q426" s="6" t="s">
        <v>6</v>
      </c>
      <c r="R426" s="6" t="s">
        <v>2685</v>
      </c>
      <c r="S426" s="16">
        <f t="shared" si="38"/>
        <v>25000</v>
      </c>
      <c r="T426" s="6" t="s">
        <v>400</v>
      </c>
      <c r="U426" s="6" t="s">
        <v>610</v>
      </c>
      <c r="V426" s="6" t="s">
        <v>2686</v>
      </c>
      <c r="W426" s="18">
        <v>45643</v>
      </c>
      <c r="X426" s="78">
        <v>0.94027777777777777</v>
      </c>
      <c r="Y426" s="64" t="s">
        <v>2687</v>
      </c>
      <c r="Z426" s="64" t="s">
        <v>2688</v>
      </c>
      <c r="AA426" s="64" t="s">
        <v>2689</v>
      </c>
      <c r="AB426" s="6">
        <v>987612746</v>
      </c>
      <c r="AC426" s="6">
        <f t="shared" si="43"/>
        <v>28</v>
      </c>
      <c r="AD426" s="23">
        <f t="shared" si="44"/>
        <v>131000</v>
      </c>
      <c r="AE426" s="23" t="s">
        <v>6</v>
      </c>
      <c r="AF426" s="17" t="str">
        <f t="shared" si="45"/>
        <v>NO APLICA</v>
      </c>
      <c r="AG426" s="6" t="s">
        <v>400</v>
      </c>
      <c r="AH426" s="39" t="s">
        <v>263</v>
      </c>
      <c r="AI426" s="22" t="s">
        <v>983</v>
      </c>
      <c r="AJ426" s="174" t="s">
        <v>492</v>
      </c>
    </row>
    <row r="427" spans="1:36" ht="15.45" customHeight="1">
      <c r="A427" s="168">
        <v>56453</v>
      </c>
      <c r="B427" s="8" t="s">
        <v>380</v>
      </c>
      <c r="C427" s="5" t="s">
        <v>246</v>
      </c>
      <c r="D427" s="39" t="s">
        <v>2690</v>
      </c>
      <c r="E427" s="6" t="s">
        <v>2691</v>
      </c>
      <c r="F427" s="6" t="s">
        <v>2692</v>
      </c>
      <c r="G427" s="6">
        <v>940471935</v>
      </c>
      <c r="H427" s="18">
        <v>45616</v>
      </c>
      <c r="I427" s="21">
        <v>0.46458333333333335</v>
      </c>
      <c r="J427" s="6" t="s">
        <v>373</v>
      </c>
      <c r="K427" s="15">
        <f t="shared" si="39"/>
        <v>1</v>
      </c>
      <c r="L427" s="6" t="s">
        <v>398</v>
      </c>
      <c r="M427" s="6" t="s">
        <v>6</v>
      </c>
      <c r="N427" s="6" t="b">
        <f t="shared" si="40"/>
        <v>0</v>
      </c>
      <c r="O427" s="6" t="s">
        <v>2693</v>
      </c>
      <c r="P427" s="6">
        <v>100796910</v>
      </c>
      <c r="Q427" s="6" t="s">
        <v>6</v>
      </c>
      <c r="R427" s="6" t="s">
        <v>2694</v>
      </c>
      <c r="S427" s="16">
        <f t="shared" ref="S427:S495" si="46">IF(OR(H427&lt;=0, H427=""), "",
    IF(OR(J427="1X40 RF VACIO", J427="1X40 DRY VACIO"),
        IF(L427="CUSTODIA", 25000,
            IF(OR(L427="TRASPASO", L427="MOVIMIENTO"), 18000, "")
        ),
        IF(OR(J427="1X20 RF VACIO", J427="1X20 DRY VACIO", J427="ISOTANK"),
            IF(L427="CUSTODIA", 18000,
                IF(OR(L427="TRASPASO", L427="MOVIMIENTO"), 15000, "Error en tipo de acción")
            ),
            IF(AND(OR(J427="PALLET", J427="CAJON"), L427="CUSTODIA"),
                IF(M427="SI (XL)", 7000*K427,
                    IF(M427="SI (XXL)", 9000*K427,
                        IF(M427="SI (OTRO)", "", 5000*K427)
                    )
                ),
                IF(AND(OR(J427="PALLET", J427="CAJON"),OR(L427="TRASPASO", L427="MOVIMIENTO")),
                    IF(M427="SI (XL)", 5000*K427,
                        IF(M427="SI (XXL)", 7000*K427,
                            IF(M427="SI (OTRO)", "", 3500*K427)
                        )
                    ),
                    ""
                )
            )
        )
    )
)</f>
        <v>25000</v>
      </c>
      <c r="T427" s="6" t="s">
        <v>400</v>
      </c>
      <c r="U427" s="6" t="s">
        <v>620</v>
      </c>
      <c r="V427" s="6" t="s">
        <v>2695</v>
      </c>
      <c r="W427" s="18">
        <v>45643</v>
      </c>
      <c r="X427" s="78">
        <v>0.91736111111111107</v>
      </c>
      <c r="Y427" s="64" t="s">
        <v>2696</v>
      </c>
      <c r="Z427" s="64" t="s">
        <v>2697</v>
      </c>
      <c r="AA427" s="64" t="s">
        <v>2698</v>
      </c>
      <c r="AB427" s="6">
        <v>955267794</v>
      </c>
      <c r="AC427" s="6">
        <f t="shared" si="43"/>
        <v>28</v>
      </c>
      <c r="AD427" s="23">
        <f t="shared" si="44"/>
        <v>131000</v>
      </c>
      <c r="AE427" s="23" t="s">
        <v>6</v>
      </c>
      <c r="AF427" s="17" t="str">
        <f t="shared" si="45"/>
        <v>NO APLICA</v>
      </c>
      <c r="AG427" s="6" t="s">
        <v>400</v>
      </c>
      <c r="AH427" s="39" t="s">
        <v>263</v>
      </c>
      <c r="AI427" s="22" t="s">
        <v>983</v>
      </c>
      <c r="AJ427" s="174" t="s">
        <v>492</v>
      </c>
    </row>
    <row r="428" spans="1:36" ht="15.45" customHeight="1">
      <c r="A428" s="168">
        <v>56454</v>
      </c>
      <c r="B428" s="8" t="s">
        <v>380</v>
      </c>
      <c r="C428" s="5" t="s">
        <v>246</v>
      </c>
      <c r="D428" s="39" t="s">
        <v>990</v>
      </c>
      <c r="E428" s="6" t="s">
        <v>991</v>
      </c>
      <c r="F428" s="6" t="s">
        <v>992</v>
      </c>
      <c r="G428" s="6">
        <v>994345393</v>
      </c>
      <c r="H428" s="18">
        <v>45616</v>
      </c>
      <c r="I428" s="21">
        <v>0.46597222222222223</v>
      </c>
      <c r="J428" s="6" t="s">
        <v>373</v>
      </c>
      <c r="K428" s="15">
        <f t="shared" si="39"/>
        <v>1</v>
      </c>
      <c r="L428" s="6" t="s">
        <v>398</v>
      </c>
      <c r="M428" s="6" t="s">
        <v>6</v>
      </c>
      <c r="N428" s="6" t="b">
        <f t="shared" si="40"/>
        <v>1</v>
      </c>
      <c r="O428" s="6" t="s">
        <v>2699</v>
      </c>
      <c r="P428" s="6">
        <v>24784595</v>
      </c>
      <c r="Q428" s="6" t="s">
        <v>6</v>
      </c>
      <c r="R428" s="6" t="s">
        <v>2700</v>
      </c>
      <c r="S428" s="16">
        <f t="shared" si="46"/>
        <v>25000</v>
      </c>
      <c r="T428" s="6" t="s">
        <v>400</v>
      </c>
      <c r="U428" s="6" t="s">
        <v>620</v>
      </c>
      <c r="V428" s="6" t="s">
        <v>2701</v>
      </c>
      <c r="W428" s="18">
        <v>45637</v>
      </c>
      <c r="X428" s="78">
        <v>0.64513888888888893</v>
      </c>
      <c r="Y428" s="6" t="s">
        <v>2702</v>
      </c>
      <c r="Z428" s="6" t="s">
        <v>2703</v>
      </c>
      <c r="AA428" s="6" t="s">
        <v>2704</v>
      </c>
      <c r="AB428" s="6">
        <v>2615131278</v>
      </c>
      <c r="AC428" s="8">
        <f t="shared" si="43"/>
        <v>22</v>
      </c>
      <c r="AD428" s="8">
        <f t="shared" si="44"/>
        <v>101000</v>
      </c>
      <c r="AE428" s="8" t="s">
        <v>6</v>
      </c>
      <c r="AF428" s="17" t="str">
        <f t="shared" si="45"/>
        <v>NO APLICA</v>
      </c>
      <c r="AG428" s="6" t="s">
        <v>400</v>
      </c>
      <c r="AH428" s="39"/>
      <c r="AI428" s="22" t="s">
        <v>983</v>
      </c>
      <c r="AJ428" s="174" t="s">
        <v>2705</v>
      </c>
    </row>
    <row r="429" spans="1:36" ht="15.45" customHeight="1">
      <c r="A429" s="168">
        <v>56457</v>
      </c>
      <c r="B429" s="8" t="s">
        <v>380</v>
      </c>
      <c r="C429" s="5" t="s">
        <v>246</v>
      </c>
      <c r="D429" s="39" t="s">
        <v>1855</v>
      </c>
      <c r="E429" s="6" t="s">
        <v>1856</v>
      </c>
      <c r="F429" s="6" t="s">
        <v>1857</v>
      </c>
      <c r="G429" s="6">
        <v>983137351</v>
      </c>
      <c r="H429" s="18">
        <v>45616</v>
      </c>
      <c r="I429" s="21">
        <v>0.48402777777777778</v>
      </c>
      <c r="J429" s="6" t="s">
        <v>373</v>
      </c>
      <c r="K429" s="15">
        <f t="shared" si="39"/>
        <v>1</v>
      </c>
      <c r="L429" s="6" t="s">
        <v>398</v>
      </c>
      <c r="M429" s="6" t="s">
        <v>6</v>
      </c>
      <c r="N429" s="6" t="b">
        <f t="shared" si="40"/>
        <v>0</v>
      </c>
      <c r="O429" s="6" t="s">
        <v>2706</v>
      </c>
      <c r="P429" s="6">
        <v>100796925</v>
      </c>
      <c r="Q429" s="6" t="s">
        <v>6</v>
      </c>
      <c r="R429" s="6" t="s">
        <v>2707</v>
      </c>
      <c r="S429" s="16">
        <f t="shared" si="46"/>
        <v>25000</v>
      </c>
      <c r="T429" s="6" t="s">
        <v>400</v>
      </c>
      <c r="U429" s="6" t="s">
        <v>620</v>
      </c>
      <c r="V429" s="6" t="s">
        <v>2708</v>
      </c>
      <c r="W429" s="18">
        <v>45643</v>
      </c>
      <c r="X429" s="78">
        <v>0.89861111111111114</v>
      </c>
      <c r="Y429" s="8" t="s">
        <v>2709</v>
      </c>
      <c r="Z429" s="8" t="s">
        <v>2710</v>
      </c>
      <c r="AA429" s="8" t="s">
        <v>2711</v>
      </c>
      <c r="AB429" s="6">
        <v>986626481</v>
      </c>
      <c r="AC429" s="6">
        <f t="shared" si="43"/>
        <v>28</v>
      </c>
      <c r="AD429" s="23">
        <f t="shared" si="44"/>
        <v>131000</v>
      </c>
      <c r="AE429" s="23" t="s">
        <v>6</v>
      </c>
      <c r="AF429" s="17" t="str">
        <f t="shared" si="45"/>
        <v>NO APLICA</v>
      </c>
      <c r="AG429" s="6" t="s">
        <v>400</v>
      </c>
      <c r="AH429" s="39" t="s">
        <v>263</v>
      </c>
      <c r="AI429" s="22" t="s">
        <v>983</v>
      </c>
      <c r="AJ429" s="174" t="s">
        <v>492</v>
      </c>
    </row>
    <row r="430" spans="1:36" ht="15.45" customHeight="1">
      <c r="A430" s="168">
        <v>56458</v>
      </c>
      <c r="B430" s="8" t="s">
        <v>380</v>
      </c>
      <c r="C430" s="5" t="s">
        <v>246</v>
      </c>
      <c r="D430" s="39" t="s">
        <v>817</v>
      </c>
      <c r="E430" s="6" t="s">
        <v>699</v>
      </c>
      <c r="F430" s="6" t="s">
        <v>700</v>
      </c>
      <c r="G430" s="6">
        <v>947974081</v>
      </c>
      <c r="H430" s="18">
        <v>45616</v>
      </c>
      <c r="I430" s="21">
        <v>0.49027777777777776</v>
      </c>
      <c r="J430" s="6" t="s">
        <v>373</v>
      </c>
      <c r="K430" s="15">
        <f t="shared" si="39"/>
        <v>1</v>
      </c>
      <c r="L430" s="6" t="s">
        <v>398</v>
      </c>
      <c r="M430" s="6" t="s">
        <v>6</v>
      </c>
      <c r="N430" s="6" t="b">
        <f t="shared" si="40"/>
        <v>0</v>
      </c>
      <c r="O430" s="6" t="s">
        <v>2712</v>
      </c>
      <c r="P430" s="6">
        <v>100796942</v>
      </c>
      <c r="Q430" s="6" t="s">
        <v>6</v>
      </c>
      <c r="R430" s="6" t="s">
        <v>2713</v>
      </c>
      <c r="S430" s="16">
        <f t="shared" si="46"/>
        <v>25000</v>
      </c>
      <c r="T430" s="6" t="s">
        <v>400</v>
      </c>
      <c r="U430" s="6" t="s">
        <v>620</v>
      </c>
      <c r="V430" s="6" t="s">
        <v>2714</v>
      </c>
      <c r="W430" s="18">
        <v>45643</v>
      </c>
      <c r="X430" s="78">
        <v>0.89444444444444449</v>
      </c>
      <c r="Y430" s="6" t="s">
        <v>2715</v>
      </c>
      <c r="Z430" s="165" t="s">
        <v>2716</v>
      </c>
      <c r="AA430" s="165" t="s">
        <v>2717</v>
      </c>
      <c r="AB430" s="6">
        <v>995128850</v>
      </c>
      <c r="AC430" s="6">
        <f t="shared" si="43"/>
        <v>28</v>
      </c>
      <c r="AD430" s="23">
        <f t="shared" si="44"/>
        <v>131000</v>
      </c>
      <c r="AE430" s="23" t="s">
        <v>6</v>
      </c>
      <c r="AF430" s="17" t="str">
        <f t="shared" si="45"/>
        <v>NO APLICA</v>
      </c>
      <c r="AG430" s="6" t="s">
        <v>400</v>
      </c>
      <c r="AH430" s="39" t="s">
        <v>263</v>
      </c>
      <c r="AI430" s="22" t="s">
        <v>983</v>
      </c>
      <c r="AJ430" s="174" t="s">
        <v>492</v>
      </c>
    </row>
    <row r="431" spans="1:36" ht="15.45" customHeight="1">
      <c r="A431" s="168">
        <v>56460</v>
      </c>
      <c r="B431" s="8" t="s">
        <v>380</v>
      </c>
      <c r="C431" s="5" t="s">
        <v>246</v>
      </c>
      <c r="D431" s="39" t="s">
        <v>1042</v>
      </c>
      <c r="E431" s="6" t="s">
        <v>1043</v>
      </c>
      <c r="F431" s="6" t="s">
        <v>1044</v>
      </c>
      <c r="G431" s="6">
        <v>933294463</v>
      </c>
      <c r="H431" s="18">
        <v>45616</v>
      </c>
      <c r="I431" s="21">
        <v>0.50277777777777777</v>
      </c>
      <c r="J431" s="6" t="s">
        <v>373</v>
      </c>
      <c r="K431" s="15">
        <f t="shared" si="39"/>
        <v>1</v>
      </c>
      <c r="L431" s="6" t="s">
        <v>398</v>
      </c>
      <c r="M431" s="6" t="s">
        <v>6</v>
      </c>
      <c r="N431" s="6" t="b">
        <f t="shared" si="40"/>
        <v>0</v>
      </c>
      <c r="O431" s="6" t="s">
        <v>2718</v>
      </c>
      <c r="P431" s="6">
        <v>100796993</v>
      </c>
      <c r="Q431" s="6" t="s">
        <v>6</v>
      </c>
      <c r="R431" s="6" t="s">
        <v>2719</v>
      </c>
      <c r="S431" s="16">
        <f t="shared" si="46"/>
        <v>25000</v>
      </c>
      <c r="T431" s="6" t="s">
        <v>400</v>
      </c>
      <c r="U431" s="6" t="s">
        <v>620</v>
      </c>
      <c r="V431" s="6" t="s">
        <v>2720</v>
      </c>
      <c r="W431" s="18">
        <v>45643</v>
      </c>
      <c r="X431" s="78">
        <v>0.88888888888888884</v>
      </c>
      <c r="Y431" s="64" t="s">
        <v>2721</v>
      </c>
      <c r="Z431" s="64" t="s">
        <v>2722</v>
      </c>
      <c r="AA431" s="64" t="s">
        <v>2723</v>
      </c>
      <c r="AB431" s="6">
        <v>976030957</v>
      </c>
      <c r="AC431" s="6">
        <f t="shared" si="43"/>
        <v>28</v>
      </c>
      <c r="AD431" s="23">
        <f t="shared" si="44"/>
        <v>131000</v>
      </c>
      <c r="AE431" s="23" t="s">
        <v>6</v>
      </c>
      <c r="AF431" s="17" t="str">
        <f t="shared" si="45"/>
        <v>NO APLICA</v>
      </c>
      <c r="AG431" s="6" t="s">
        <v>400</v>
      </c>
      <c r="AH431" s="39" t="s">
        <v>263</v>
      </c>
      <c r="AI431" s="22" t="s">
        <v>983</v>
      </c>
      <c r="AJ431" s="174" t="s">
        <v>492</v>
      </c>
    </row>
    <row r="432" spans="1:36" ht="15.45" customHeight="1">
      <c r="A432" s="168">
        <v>56464</v>
      </c>
      <c r="B432" s="8" t="s">
        <v>380</v>
      </c>
      <c r="C432" s="5" t="s">
        <v>246</v>
      </c>
      <c r="D432" s="39" t="s">
        <v>2665</v>
      </c>
      <c r="E432" s="6" t="s">
        <v>2329</v>
      </c>
      <c r="F432" s="6" t="s">
        <v>1454</v>
      </c>
      <c r="G432" s="6">
        <v>964284814</v>
      </c>
      <c r="H432" s="18">
        <v>45616</v>
      </c>
      <c r="I432" s="21">
        <v>0.55069444444444449</v>
      </c>
      <c r="J432" s="6" t="s">
        <v>373</v>
      </c>
      <c r="K432" s="15">
        <f t="shared" si="39"/>
        <v>1</v>
      </c>
      <c r="L432" s="6" t="s">
        <v>398</v>
      </c>
      <c r="M432" s="6" t="s">
        <v>6</v>
      </c>
      <c r="N432" s="6" t="b">
        <f t="shared" si="40"/>
        <v>0</v>
      </c>
      <c r="O432" s="6" t="s">
        <v>2724</v>
      </c>
      <c r="P432" s="6">
        <v>100797087</v>
      </c>
      <c r="Q432" s="6" t="s">
        <v>6</v>
      </c>
      <c r="R432" s="6" t="s">
        <v>2725</v>
      </c>
      <c r="S432" s="16">
        <f t="shared" si="46"/>
        <v>25000</v>
      </c>
      <c r="T432" s="6" t="s">
        <v>400</v>
      </c>
      <c r="U432" s="6" t="s">
        <v>620</v>
      </c>
      <c r="V432" s="6" t="s">
        <v>2726</v>
      </c>
      <c r="W432" s="18">
        <v>45643</v>
      </c>
      <c r="X432" s="78">
        <v>0.85763888888888884</v>
      </c>
      <c r="Y432" s="6" t="s">
        <v>2715</v>
      </c>
      <c r="Z432" s="165" t="s">
        <v>2716</v>
      </c>
      <c r="AA432" s="165" t="s">
        <v>2717</v>
      </c>
      <c r="AB432" s="6">
        <v>995128850</v>
      </c>
      <c r="AC432" s="6">
        <f t="shared" si="43"/>
        <v>28</v>
      </c>
      <c r="AD432" s="23">
        <f t="shared" si="44"/>
        <v>131000</v>
      </c>
      <c r="AE432" s="23" t="s">
        <v>6</v>
      </c>
      <c r="AF432" s="17" t="str">
        <f t="shared" si="45"/>
        <v>NO APLICA</v>
      </c>
      <c r="AG432" s="6" t="s">
        <v>400</v>
      </c>
      <c r="AH432" s="39" t="s">
        <v>263</v>
      </c>
      <c r="AI432" s="22" t="s">
        <v>983</v>
      </c>
      <c r="AJ432" s="174" t="s">
        <v>492</v>
      </c>
    </row>
    <row r="433" spans="1:36" ht="15.45" customHeight="1">
      <c r="A433" s="168">
        <v>56466</v>
      </c>
      <c r="B433" s="8" t="s">
        <v>380</v>
      </c>
      <c r="C433" s="5" t="s">
        <v>246</v>
      </c>
      <c r="D433" s="39" t="s">
        <v>2654</v>
      </c>
      <c r="E433" s="6" t="s">
        <v>2324</v>
      </c>
      <c r="F433" s="6" t="s">
        <v>2325</v>
      </c>
      <c r="G433" s="6">
        <v>941681899</v>
      </c>
      <c r="H433" s="18">
        <v>45616</v>
      </c>
      <c r="I433" s="21">
        <v>0.57152777777777775</v>
      </c>
      <c r="J433" s="6" t="s">
        <v>373</v>
      </c>
      <c r="K433" s="15">
        <f t="shared" si="39"/>
        <v>1</v>
      </c>
      <c r="L433" s="6" t="s">
        <v>398</v>
      </c>
      <c r="M433" s="6" t="s">
        <v>6</v>
      </c>
      <c r="N433" s="6" t="b">
        <f t="shared" si="40"/>
        <v>0</v>
      </c>
      <c r="O433" s="6" t="s">
        <v>2727</v>
      </c>
      <c r="P433" s="6">
        <v>100797110</v>
      </c>
      <c r="Q433" s="6" t="s">
        <v>6</v>
      </c>
      <c r="R433" s="6" t="s">
        <v>2728</v>
      </c>
      <c r="S433" s="16">
        <f t="shared" si="46"/>
        <v>25000</v>
      </c>
      <c r="T433" s="6" t="s">
        <v>400</v>
      </c>
      <c r="U433" s="6" t="s">
        <v>524</v>
      </c>
      <c r="V433" s="6" t="s">
        <v>2729</v>
      </c>
      <c r="W433" s="18"/>
      <c r="X433" s="78"/>
      <c r="Y433" s="6"/>
      <c r="Z433" s="6"/>
      <c r="AA433" s="6"/>
      <c r="AB433" s="6"/>
      <c r="AC433" s="6" t="str">
        <f t="shared" si="43"/>
        <v/>
      </c>
      <c r="AD433" s="23" t="str">
        <f t="shared" si="44"/>
        <v/>
      </c>
      <c r="AE433" s="23"/>
      <c r="AF433" s="17" t="str">
        <f t="shared" si="45"/>
        <v/>
      </c>
      <c r="AG433" s="6"/>
      <c r="AH433" s="39"/>
      <c r="AI433" s="22" t="s">
        <v>983</v>
      </c>
      <c r="AJ433" s="174" t="s">
        <v>492</v>
      </c>
    </row>
    <row r="434" spans="1:36" ht="15.45" customHeight="1">
      <c r="A434" s="168">
        <v>56467</v>
      </c>
      <c r="B434" s="8" t="s">
        <v>380</v>
      </c>
      <c r="C434" s="5" t="s">
        <v>246</v>
      </c>
      <c r="D434" s="39" t="s">
        <v>2658</v>
      </c>
      <c r="E434" s="6" t="s">
        <v>2318</v>
      </c>
      <c r="F434" s="6" t="s">
        <v>2319</v>
      </c>
      <c r="G434" s="6">
        <v>957418555</v>
      </c>
      <c r="H434" s="18">
        <v>45616</v>
      </c>
      <c r="I434" s="21">
        <v>0.5756944444444444</v>
      </c>
      <c r="J434" s="6" t="s">
        <v>373</v>
      </c>
      <c r="K434" s="15">
        <f t="shared" si="39"/>
        <v>1</v>
      </c>
      <c r="L434" s="6" t="s">
        <v>398</v>
      </c>
      <c r="M434" s="6" t="s">
        <v>6</v>
      </c>
      <c r="N434" s="6" t="b">
        <f t="shared" si="40"/>
        <v>0</v>
      </c>
      <c r="O434" s="6" t="s">
        <v>2730</v>
      </c>
      <c r="P434" s="6">
        <v>100797112</v>
      </c>
      <c r="Q434" s="6" t="s">
        <v>6</v>
      </c>
      <c r="R434" s="6" t="s">
        <v>2731</v>
      </c>
      <c r="S434" s="16">
        <f t="shared" si="46"/>
        <v>25000</v>
      </c>
      <c r="T434" s="6" t="s">
        <v>400</v>
      </c>
      <c r="U434" s="6" t="s">
        <v>524</v>
      </c>
      <c r="V434" s="6" t="s">
        <v>2732</v>
      </c>
      <c r="W434" s="18"/>
      <c r="X434" s="78"/>
      <c r="Y434" s="6"/>
      <c r="Z434" s="6"/>
      <c r="AA434" s="6"/>
      <c r="AB434" s="6"/>
      <c r="AC434" s="6" t="str">
        <f t="shared" si="43"/>
        <v/>
      </c>
      <c r="AD434" s="23" t="str">
        <f t="shared" si="44"/>
        <v/>
      </c>
      <c r="AE434" s="23"/>
      <c r="AF434" s="17" t="str">
        <f t="shared" si="45"/>
        <v/>
      </c>
      <c r="AG434" s="6"/>
      <c r="AH434" s="39"/>
      <c r="AI434" s="22" t="s">
        <v>983</v>
      </c>
      <c r="AJ434" s="174" t="s">
        <v>492</v>
      </c>
    </row>
    <row r="435" spans="1:36" ht="15.45" customHeight="1">
      <c r="A435" s="168">
        <v>56468</v>
      </c>
      <c r="B435" s="8" t="s">
        <v>380</v>
      </c>
      <c r="C435" s="5" t="s">
        <v>246</v>
      </c>
      <c r="D435" s="39" t="s">
        <v>817</v>
      </c>
      <c r="E435" s="6" t="s">
        <v>818</v>
      </c>
      <c r="F435" s="6" t="s">
        <v>819</v>
      </c>
      <c r="G435" s="6">
        <v>955172412</v>
      </c>
      <c r="H435" s="18">
        <v>45616</v>
      </c>
      <c r="I435" s="21">
        <v>0.61250000000000004</v>
      </c>
      <c r="J435" s="6" t="s">
        <v>373</v>
      </c>
      <c r="K435" s="15">
        <f t="shared" si="39"/>
        <v>1</v>
      </c>
      <c r="L435" s="6" t="s">
        <v>398</v>
      </c>
      <c r="M435" s="6" t="s">
        <v>6</v>
      </c>
      <c r="N435" s="6" t="b">
        <f t="shared" si="40"/>
        <v>0</v>
      </c>
      <c r="O435" s="6" t="s">
        <v>2733</v>
      </c>
      <c r="P435" s="6">
        <v>100797159</v>
      </c>
      <c r="Q435" s="6" t="s">
        <v>6</v>
      </c>
      <c r="R435" s="6" t="s">
        <v>2734</v>
      </c>
      <c r="S435" s="16">
        <f t="shared" si="46"/>
        <v>25000</v>
      </c>
      <c r="T435" s="6" t="s">
        <v>400</v>
      </c>
      <c r="U435" s="6" t="s">
        <v>512</v>
      </c>
      <c r="V435" s="6" t="s">
        <v>2735</v>
      </c>
      <c r="W435" s="18"/>
      <c r="X435" s="78"/>
      <c r="Y435" s="6"/>
      <c r="Z435" s="6"/>
      <c r="AA435" s="6"/>
      <c r="AB435" s="6"/>
      <c r="AC435" s="6" t="str">
        <f t="shared" si="43"/>
        <v/>
      </c>
      <c r="AD435" s="23" t="str">
        <f t="shared" si="44"/>
        <v/>
      </c>
      <c r="AE435" s="23"/>
      <c r="AF435" s="17" t="str">
        <f t="shared" si="45"/>
        <v/>
      </c>
      <c r="AG435" s="6"/>
      <c r="AH435" s="39"/>
      <c r="AI435" s="22" t="s">
        <v>983</v>
      </c>
      <c r="AJ435" s="174" t="s">
        <v>492</v>
      </c>
    </row>
    <row r="436" spans="1:36" ht="15.45" customHeight="1">
      <c r="A436" s="168">
        <v>56469</v>
      </c>
      <c r="B436" s="8" t="s">
        <v>380</v>
      </c>
      <c r="C436" s="5" t="s">
        <v>246</v>
      </c>
      <c r="D436" s="39" t="s">
        <v>1031</v>
      </c>
      <c r="E436" s="6" t="s">
        <v>1032</v>
      </c>
      <c r="F436" s="6" t="s">
        <v>1033</v>
      </c>
      <c r="G436" s="6">
        <v>973592739</v>
      </c>
      <c r="H436" s="18">
        <v>45616</v>
      </c>
      <c r="I436" s="21">
        <v>0.62083333333333335</v>
      </c>
      <c r="J436" s="6" t="s">
        <v>373</v>
      </c>
      <c r="K436" s="15">
        <f t="shared" si="39"/>
        <v>1</v>
      </c>
      <c r="L436" s="6" t="s">
        <v>398</v>
      </c>
      <c r="M436" s="6" t="s">
        <v>6</v>
      </c>
      <c r="N436" s="6" t="b">
        <f t="shared" si="40"/>
        <v>0</v>
      </c>
      <c r="O436" s="6" t="s">
        <v>2736</v>
      </c>
      <c r="P436" s="6">
        <v>100797165</v>
      </c>
      <c r="Q436" s="6" t="s">
        <v>6</v>
      </c>
      <c r="R436" s="6" t="s">
        <v>2737</v>
      </c>
      <c r="S436" s="16">
        <f t="shared" si="46"/>
        <v>25000</v>
      </c>
      <c r="T436" s="6" t="s">
        <v>400</v>
      </c>
      <c r="U436" s="6" t="s">
        <v>512</v>
      </c>
      <c r="V436" s="6" t="s">
        <v>2738</v>
      </c>
      <c r="W436" s="18"/>
      <c r="X436" s="78"/>
      <c r="Y436" s="6"/>
      <c r="Z436" s="6"/>
      <c r="AA436" s="6"/>
      <c r="AB436" s="6"/>
      <c r="AC436" s="6" t="str">
        <f t="shared" si="43"/>
        <v/>
      </c>
      <c r="AD436" s="23" t="str">
        <f t="shared" si="44"/>
        <v/>
      </c>
      <c r="AE436" s="23"/>
      <c r="AF436" s="17" t="str">
        <f t="shared" si="45"/>
        <v/>
      </c>
      <c r="AG436" s="6"/>
      <c r="AH436" s="39"/>
      <c r="AI436" s="22" t="s">
        <v>983</v>
      </c>
      <c r="AJ436" s="174" t="s">
        <v>492</v>
      </c>
    </row>
    <row r="437" spans="1:36" ht="15.45" customHeight="1">
      <c r="A437" s="168">
        <v>56470</v>
      </c>
      <c r="B437" s="8" t="s">
        <v>380</v>
      </c>
      <c r="C437" s="5" t="s">
        <v>246</v>
      </c>
      <c r="D437" s="39" t="s">
        <v>2681</v>
      </c>
      <c r="E437" s="6" t="s">
        <v>2682</v>
      </c>
      <c r="F437" s="6" t="s">
        <v>2683</v>
      </c>
      <c r="G437" s="6">
        <v>942210321</v>
      </c>
      <c r="H437" s="18">
        <v>45616</v>
      </c>
      <c r="I437" s="21">
        <v>0.64027777777777772</v>
      </c>
      <c r="J437" s="6" t="s">
        <v>373</v>
      </c>
      <c r="K437" s="15">
        <f t="shared" si="39"/>
        <v>1</v>
      </c>
      <c r="L437" s="6" t="s">
        <v>398</v>
      </c>
      <c r="M437" s="6" t="s">
        <v>6</v>
      </c>
      <c r="N437" s="6" t="b">
        <f t="shared" si="40"/>
        <v>0</v>
      </c>
      <c r="O437" s="6" t="s">
        <v>2739</v>
      </c>
      <c r="P437" s="6">
        <v>100797193</v>
      </c>
      <c r="Q437" s="6" t="s">
        <v>6</v>
      </c>
      <c r="R437" s="6" t="s">
        <v>2740</v>
      </c>
      <c r="S437" s="16">
        <f t="shared" si="46"/>
        <v>25000</v>
      </c>
      <c r="T437" s="6" t="s">
        <v>400</v>
      </c>
      <c r="U437" s="6" t="s">
        <v>524</v>
      </c>
      <c r="V437" s="6" t="s">
        <v>2741</v>
      </c>
      <c r="W437" s="18"/>
      <c r="X437" s="78"/>
      <c r="Y437" s="6"/>
      <c r="Z437" s="6"/>
      <c r="AA437" s="6"/>
      <c r="AB437" s="6"/>
      <c r="AC437" s="6" t="str">
        <f t="shared" si="43"/>
        <v/>
      </c>
      <c r="AD437" s="23" t="str">
        <f t="shared" si="44"/>
        <v/>
      </c>
      <c r="AE437" s="23"/>
      <c r="AF437" s="17" t="str">
        <f t="shared" si="45"/>
        <v/>
      </c>
      <c r="AG437" s="6"/>
      <c r="AH437" s="39"/>
      <c r="AI437" s="22" t="s">
        <v>983</v>
      </c>
      <c r="AJ437" s="174" t="s">
        <v>492</v>
      </c>
    </row>
    <row r="438" spans="1:36" ht="15.45" customHeight="1">
      <c r="A438" s="168">
        <v>56471</v>
      </c>
      <c r="B438" s="8" t="s">
        <v>380</v>
      </c>
      <c r="C438" s="5" t="s">
        <v>246</v>
      </c>
      <c r="D438" s="39" t="s">
        <v>2690</v>
      </c>
      <c r="E438" s="6" t="s">
        <v>2691</v>
      </c>
      <c r="F438" s="6" t="s">
        <v>2692</v>
      </c>
      <c r="G438" s="6">
        <v>940471935</v>
      </c>
      <c r="H438" s="18">
        <v>45616</v>
      </c>
      <c r="I438" s="21">
        <v>0.64236111111111116</v>
      </c>
      <c r="J438" s="6" t="s">
        <v>373</v>
      </c>
      <c r="K438" s="15">
        <f t="shared" si="39"/>
        <v>1</v>
      </c>
      <c r="L438" s="6" t="s">
        <v>398</v>
      </c>
      <c r="M438" s="6" t="s">
        <v>6</v>
      </c>
      <c r="N438" s="6" t="b">
        <f t="shared" si="40"/>
        <v>0</v>
      </c>
      <c r="O438" s="6" t="s">
        <v>2742</v>
      </c>
      <c r="P438" s="6">
        <v>100797194</v>
      </c>
      <c r="Q438" s="6" t="s">
        <v>6</v>
      </c>
      <c r="R438" s="6" t="s">
        <v>2743</v>
      </c>
      <c r="S438" s="16">
        <f t="shared" si="46"/>
        <v>25000</v>
      </c>
      <c r="T438" s="6" t="s">
        <v>400</v>
      </c>
      <c r="U438" s="6" t="s">
        <v>524</v>
      </c>
      <c r="V438" s="6" t="s">
        <v>2744</v>
      </c>
      <c r="W438" s="18"/>
      <c r="X438" s="78"/>
      <c r="Y438" s="6"/>
      <c r="Z438" s="6"/>
      <c r="AA438" s="6"/>
      <c r="AB438" s="6"/>
      <c r="AC438" s="6" t="str">
        <f t="shared" si="43"/>
        <v/>
      </c>
      <c r="AD438" s="23" t="str">
        <f t="shared" si="44"/>
        <v/>
      </c>
      <c r="AE438" s="23"/>
      <c r="AF438" s="17" t="str">
        <f t="shared" si="45"/>
        <v/>
      </c>
      <c r="AG438" s="6"/>
      <c r="AH438" s="39"/>
      <c r="AI438" s="22" t="s">
        <v>983</v>
      </c>
      <c r="AJ438" s="174" t="s">
        <v>492</v>
      </c>
    </row>
    <row r="439" spans="1:36" ht="15.45" customHeight="1">
      <c r="A439" s="168">
        <v>56472</v>
      </c>
      <c r="B439" s="8" t="s">
        <v>380</v>
      </c>
      <c r="C439" s="5" t="s">
        <v>246</v>
      </c>
      <c r="D439" s="39" t="s">
        <v>2745</v>
      </c>
      <c r="E439" s="6" t="s">
        <v>1916</v>
      </c>
      <c r="F439" s="6" t="s">
        <v>1917</v>
      </c>
      <c r="G439" s="6">
        <v>922001083</v>
      </c>
      <c r="H439" s="18">
        <v>45616</v>
      </c>
      <c r="I439" s="21">
        <v>0.70138888888888884</v>
      </c>
      <c r="J439" s="6" t="s">
        <v>373</v>
      </c>
      <c r="K439" s="15">
        <f t="shared" si="39"/>
        <v>1</v>
      </c>
      <c r="L439" s="6" t="s">
        <v>398</v>
      </c>
      <c r="M439" s="6" t="s">
        <v>6</v>
      </c>
      <c r="N439" s="6" t="b">
        <f t="shared" si="40"/>
        <v>0</v>
      </c>
      <c r="O439" s="6" t="s">
        <v>2746</v>
      </c>
      <c r="P439" s="6">
        <v>100797264</v>
      </c>
      <c r="Q439" s="6" t="s">
        <v>6</v>
      </c>
      <c r="R439" s="6" t="s">
        <v>2747</v>
      </c>
      <c r="S439" s="16">
        <f t="shared" si="46"/>
        <v>25000</v>
      </c>
      <c r="T439" s="6" t="s">
        <v>400</v>
      </c>
      <c r="U439" s="6" t="s">
        <v>524</v>
      </c>
      <c r="V439" s="6" t="s">
        <v>2748</v>
      </c>
      <c r="W439" s="18"/>
      <c r="X439" s="78"/>
      <c r="Y439" s="6"/>
      <c r="Z439" s="6"/>
      <c r="AA439" s="6"/>
      <c r="AB439" s="6"/>
      <c r="AC439" s="6" t="str">
        <f t="shared" si="43"/>
        <v/>
      </c>
      <c r="AD439" s="23" t="str">
        <f t="shared" si="44"/>
        <v/>
      </c>
      <c r="AE439" s="23"/>
      <c r="AF439" s="17" t="str">
        <f t="shared" si="45"/>
        <v/>
      </c>
      <c r="AG439" s="6"/>
      <c r="AH439" s="39"/>
      <c r="AI439" s="22" t="s">
        <v>983</v>
      </c>
      <c r="AJ439" s="174" t="s">
        <v>492</v>
      </c>
    </row>
    <row r="440" spans="1:36" ht="15.45" customHeight="1">
      <c r="A440" s="168">
        <v>56491</v>
      </c>
      <c r="B440" s="39" t="s">
        <v>124</v>
      </c>
      <c r="C440" s="5" t="s">
        <v>125</v>
      </c>
      <c r="D440" s="39" t="s">
        <v>2749</v>
      </c>
      <c r="E440" s="6" t="s">
        <v>2750</v>
      </c>
      <c r="F440" s="6" t="s">
        <v>2751</v>
      </c>
      <c r="G440" s="6">
        <v>952180890</v>
      </c>
      <c r="H440" s="18">
        <v>45617</v>
      </c>
      <c r="I440" s="21">
        <v>0.70833333333333337</v>
      </c>
      <c r="J440" s="6" t="s">
        <v>373</v>
      </c>
      <c r="K440" s="15">
        <f t="shared" si="39"/>
        <v>1</v>
      </c>
      <c r="L440" s="6" t="s">
        <v>398</v>
      </c>
      <c r="M440" s="6" t="s">
        <v>6</v>
      </c>
      <c r="N440" s="6" t="b">
        <f t="shared" si="40"/>
        <v>0</v>
      </c>
      <c r="O440" s="6" t="s">
        <v>2752</v>
      </c>
      <c r="P440" s="6">
        <v>1221793</v>
      </c>
      <c r="Q440" s="6" t="s">
        <v>6</v>
      </c>
      <c r="R440" s="6" t="s">
        <v>2753</v>
      </c>
      <c r="S440" s="16">
        <f t="shared" si="46"/>
        <v>25000</v>
      </c>
      <c r="T440" s="6" t="s">
        <v>400</v>
      </c>
      <c r="U440" s="6" t="s">
        <v>1450</v>
      </c>
      <c r="V440" s="6" t="s">
        <v>2754</v>
      </c>
      <c r="W440" s="18">
        <v>45635</v>
      </c>
      <c r="X440" s="78">
        <v>0.11666666666666667</v>
      </c>
      <c r="Y440" s="6" t="s">
        <v>2755</v>
      </c>
      <c r="Z440" s="6" t="s">
        <v>2756</v>
      </c>
      <c r="AA440" s="6" t="s">
        <v>2757</v>
      </c>
      <c r="AB440" s="6">
        <v>935732759</v>
      </c>
      <c r="AC440" s="6">
        <f t="shared" si="43"/>
        <v>19</v>
      </c>
      <c r="AD440" s="17">
        <f t="shared" si="44"/>
        <v>86000</v>
      </c>
      <c r="AE440" s="6" t="s">
        <v>9</v>
      </c>
      <c r="AF440" s="17">
        <f t="shared" si="45"/>
        <v>102340</v>
      </c>
      <c r="AG440" s="6" t="s">
        <v>1874</v>
      </c>
      <c r="AH440" s="39" t="s">
        <v>2758</v>
      </c>
      <c r="AI440" s="22" t="s">
        <v>2759</v>
      </c>
      <c r="AJ440" s="174" t="s">
        <v>492</v>
      </c>
    </row>
    <row r="441" spans="1:36" ht="15.45" customHeight="1">
      <c r="A441" s="168">
        <v>56499</v>
      </c>
      <c r="B441" s="8" t="s">
        <v>310</v>
      </c>
      <c r="C441" s="8" t="s">
        <v>311</v>
      </c>
      <c r="D441" s="39" t="s">
        <v>2760</v>
      </c>
      <c r="E441" s="6" t="s">
        <v>2761</v>
      </c>
      <c r="F441" s="6" t="s">
        <v>2762</v>
      </c>
      <c r="G441" s="6">
        <v>983846232</v>
      </c>
      <c r="H441" s="18">
        <v>45617</v>
      </c>
      <c r="I441" s="21">
        <v>0.80972222222222223</v>
      </c>
      <c r="J441" s="6" t="s">
        <v>373</v>
      </c>
      <c r="K441" s="15">
        <f t="shared" si="39"/>
        <v>1</v>
      </c>
      <c r="L441" s="6" t="s">
        <v>398</v>
      </c>
      <c r="M441" s="6" t="s">
        <v>6</v>
      </c>
      <c r="N441" s="6" t="b">
        <f t="shared" si="40"/>
        <v>0</v>
      </c>
      <c r="O441" s="6" t="s">
        <v>2763</v>
      </c>
      <c r="P441" s="6">
        <v>1221882</v>
      </c>
      <c r="Q441" s="6" t="s">
        <v>6</v>
      </c>
      <c r="R441" s="6" t="s">
        <v>2764</v>
      </c>
      <c r="S441" s="16">
        <f t="shared" si="46"/>
        <v>25000</v>
      </c>
      <c r="T441" s="6" t="s">
        <v>400</v>
      </c>
      <c r="U441" s="6" t="s">
        <v>1450</v>
      </c>
      <c r="V441" s="6" t="s">
        <v>2765</v>
      </c>
      <c r="W441" s="18">
        <v>45627</v>
      </c>
      <c r="X441" s="78">
        <v>0.56527777777777777</v>
      </c>
      <c r="Y441" s="6" t="s">
        <v>2766</v>
      </c>
      <c r="Z441" s="6" t="s">
        <v>2767</v>
      </c>
      <c r="AA441" s="6" t="s">
        <v>2768</v>
      </c>
      <c r="AB441" s="6">
        <v>933994689</v>
      </c>
      <c r="AC441" s="6">
        <f t="shared" si="43"/>
        <v>11</v>
      </c>
      <c r="AD441" s="17">
        <f t="shared" si="44"/>
        <v>46000</v>
      </c>
      <c r="AE441" s="6" t="s">
        <v>6</v>
      </c>
      <c r="AF441" s="17" t="str">
        <f t="shared" si="45"/>
        <v>NO APLICA</v>
      </c>
      <c r="AG441" s="6" t="s">
        <v>400</v>
      </c>
      <c r="AH441" s="39"/>
      <c r="AI441" s="22" t="s">
        <v>2769</v>
      </c>
      <c r="AJ441" s="174" t="s">
        <v>492</v>
      </c>
    </row>
    <row r="442" spans="1:36" ht="15.45" customHeight="1">
      <c r="A442" s="168">
        <v>56500</v>
      </c>
      <c r="B442" s="39" t="s">
        <v>2770</v>
      </c>
      <c r="C442" s="8" t="s">
        <v>311</v>
      </c>
      <c r="D442" s="39" t="s">
        <v>2771</v>
      </c>
      <c r="E442" s="6" t="s">
        <v>2772</v>
      </c>
      <c r="F442" s="6" t="s">
        <v>2773</v>
      </c>
      <c r="G442" s="6">
        <v>989552893</v>
      </c>
      <c r="H442" s="18">
        <v>45617</v>
      </c>
      <c r="I442" s="21">
        <v>0.81319444444444444</v>
      </c>
      <c r="J442" s="6" t="s">
        <v>373</v>
      </c>
      <c r="K442" s="15">
        <f t="shared" si="39"/>
        <v>1</v>
      </c>
      <c r="L442" s="6" t="s">
        <v>398</v>
      </c>
      <c r="M442" s="6" t="s">
        <v>6</v>
      </c>
      <c r="N442" s="6" t="b">
        <f t="shared" si="40"/>
        <v>0</v>
      </c>
      <c r="O442" s="6" t="s">
        <v>2774</v>
      </c>
      <c r="P442" s="6">
        <v>1221886</v>
      </c>
      <c r="Q442" s="6" t="s">
        <v>6</v>
      </c>
      <c r="R442" s="6" t="s">
        <v>2775</v>
      </c>
      <c r="S442" s="16">
        <f t="shared" si="46"/>
        <v>25000</v>
      </c>
      <c r="T442" s="6" t="s">
        <v>400</v>
      </c>
      <c r="U442" s="6" t="s">
        <v>1450</v>
      </c>
      <c r="V442" s="6" t="s">
        <v>2776</v>
      </c>
      <c r="W442" s="18">
        <v>45627</v>
      </c>
      <c r="X442" s="78">
        <v>0.60277777777777775</v>
      </c>
      <c r="Y442" s="6" t="s">
        <v>2777</v>
      </c>
      <c r="Z442" s="6" t="s">
        <v>2778</v>
      </c>
      <c r="AA442" s="6" t="s">
        <v>2779</v>
      </c>
      <c r="AB442" s="6">
        <v>973129453</v>
      </c>
      <c r="AC442" s="6">
        <f t="shared" si="43"/>
        <v>11</v>
      </c>
      <c r="AD442" s="17">
        <f t="shared" si="44"/>
        <v>46000</v>
      </c>
      <c r="AE442" s="6" t="s">
        <v>6</v>
      </c>
      <c r="AF442" s="17" t="str">
        <f t="shared" si="45"/>
        <v>NO APLICA</v>
      </c>
      <c r="AG442" s="6" t="s">
        <v>400</v>
      </c>
      <c r="AH442" s="39"/>
      <c r="AI442" s="22" t="s">
        <v>2769</v>
      </c>
      <c r="AJ442" s="174" t="s">
        <v>492</v>
      </c>
    </row>
    <row r="443" spans="1:36" ht="15.45" customHeight="1">
      <c r="A443" s="168">
        <v>56501</v>
      </c>
      <c r="B443" s="39" t="s">
        <v>2770</v>
      </c>
      <c r="C443" s="8" t="s">
        <v>311</v>
      </c>
      <c r="D443" s="39" t="s">
        <v>2780</v>
      </c>
      <c r="E443" s="6" t="s">
        <v>2781</v>
      </c>
      <c r="F443" s="6" t="s">
        <v>2782</v>
      </c>
      <c r="G443" s="6">
        <v>990224974</v>
      </c>
      <c r="H443" s="18">
        <v>45617</v>
      </c>
      <c r="I443" s="21">
        <v>0.82013888888888886</v>
      </c>
      <c r="J443" s="6" t="s">
        <v>373</v>
      </c>
      <c r="K443" s="15">
        <f t="shared" si="39"/>
        <v>1</v>
      </c>
      <c r="L443" s="6" t="s">
        <v>398</v>
      </c>
      <c r="M443" s="6" t="s">
        <v>6</v>
      </c>
      <c r="N443" s="6" t="b">
        <f t="shared" si="40"/>
        <v>0</v>
      </c>
      <c r="O443" s="6" t="s">
        <v>2783</v>
      </c>
      <c r="P443" s="6">
        <v>1221885</v>
      </c>
      <c r="Q443" s="6" t="s">
        <v>6</v>
      </c>
      <c r="R443" s="6" t="s">
        <v>2784</v>
      </c>
      <c r="S443" s="16">
        <f t="shared" si="46"/>
        <v>25000</v>
      </c>
      <c r="T443" s="6" t="s">
        <v>400</v>
      </c>
      <c r="U443" s="6" t="s">
        <v>610</v>
      </c>
      <c r="V443" s="6" t="s">
        <v>2785</v>
      </c>
      <c r="W443" s="18">
        <v>45628</v>
      </c>
      <c r="X443" s="78">
        <v>0.92361111111111116</v>
      </c>
      <c r="Y443" s="6" t="s">
        <v>2780</v>
      </c>
      <c r="Z443" s="6" t="s">
        <v>2781</v>
      </c>
      <c r="AA443" s="6" t="s">
        <v>2782</v>
      </c>
      <c r="AB443" s="6">
        <v>990224974</v>
      </c>
      <c r="AC443" s="6">
        <f t="shared" si="43"/>
        <v>12</v>
      </c>
      <c r="AD443" s="17">
        <f t="shared" si="44"/>
        <v>51000</v>
      </c>
      <c r="AE443" s="6" t="s">
        <v>6</v>
      </c>
      <c r="AF443" s="17" t="str">
        <f t="shared" si="45"/>
        <v>NO APLICA</v>
      </c>
      <c r="AG443" s="6" t="s">
        <v>400</v>
      </c>
      <c r="AH443" s="39"/>
      <c r="AI443" s="22" t="s">
        <v>2769</v>
      </c>
      <c r="AJ443" s="174" t="s">
        <v>492</v>
      </c>
    </row>
    <row r="444" spans="1:36" ht="15.45" customHeight="1">
      <c r="A444" s="168">
        <v>56517</v>
      </c>
      <c r="B444" s="39" t="s">
        <v>435</v>
      </c>
      <c r="C444" s="5" t="s">
        <v>125</v>
      </c>
      <c r="D444" s="39" t="s">
        <v>2749</v>
      </c>
      <c r="E444" s="6" t="s">
        <v>2750</v>
      </c>
      <c r="F444" s="6" t="s">
        <v>2751</v>
      </c>
      <c r="G444" s="6">
        <v>952180890</v>
      </c>
      <c r="H444" s="18">
        <v>45618</v>
      </c>
      <c r="I444" s="21">
        <v>0.43819444444444444</v>
      </c>
      <c r="J444" s="6" t="s">
        <v>373</v>
      </c>
      <c r="K444" s="15">
        <f t="shared" si="39"/>
        <v>1</v>
      </c>
      <c r="L444" s="6" t="s">
        <v>398</v>
      </c>
      <c r="M444" s="6" t="s">
        <v>6</v>
      </c>
      <c r="N444" s="6" t="b">
        <f t="shared" si="40"/>
        <v>0</v>
      </c>
      <c r="O444" s="6" t="s">
        <v>2786</v>
      </c>
      <c r="P444" s="6">
        <v>1221853</v>
      </c>
      <c r="Q444" s="6" t="s">
        <v>6</v>
      </c>
      <c r="R444" s="6" t="s">
        <v>2787</v>
      </c>
      <c r="S444" s="16">
        <f t="shared" si="46"/>
        <v>25000</v>
      </c>
      <c r="T444" s="6" t="s">
        <v>400</v>
      </c>
      <c r="U444" s="6" t="s">
        <v>1450</v>
      </c>
      <c r="V444" s="6" t="s">
        <v>2788</v>
      </c>
      <c r="W444" s="18">
        <v>45635</v>
      </c>
      <c r="X444" s="78">
        <v>0.11388888888888889</v>
      </c>
      <c r="Y444" s="6" t="s">
        <v>2789</v>
      </c>
      <c r="Z444" s="6" t="s">
        <v>2790</v>
      </c>
      <c r="AA444" s="6" t="s">
        <v>2791</v>
      </c>
      <c r="AB444" s="6">
        <v>963312923</v>
      </c>
      <c r="AC444" s="6">
        <f t="shared" si="43"/>
        <v>18</v>
      </c>
      <c r="AD444" s="17">
        <f t="shared" si="44"/>
        <v>81000</v>
      </c>
      <c r="AE444" s="6" t="s">
        <v>9</v>
      </c>
      <c r="AF444" s="17">
        <f t="shared" si="45"/>
        <v>96390</v>
      </c>
      <c r="AG444" s="6" t="s">
        <v>1874</v>
      </c>
      <c r="AH444" s="39" t="s">
        <v>2758</v>
      </c>
      <c r="AI444" s="22" t="s">
        <v>2759</v>
      </c>
      <c r="AJ444" s="174" t="s">
        <v>492</v>
      </c>
    </row>
    <row r="445" spans="1:36" ht="15.45" customHeight="1">
      <c r="A445" s="168">
        <v>56524</v>
      </c>
      <c r="B445" s="39" t="s">
        <v>2792</v>
      </c>
      <c r="C445" s="5" t="s">
        <v>340</v>
      </c>
      <c r="D445" s="39" t="s">
        <v>1031</v>
      </c>
      <c r="E445" s="6" t="s">
        <v>1032</v>
      </c>
      <c r="F445" s="6" t="s">
        <v>1033</v>
      </c>
      <c r="G445" s="6">
        <v>973592739</v>
      </c>
      <c r="H445" s="18">
        <v>45618</v>
      </c>
      <c r="I445" s="21">
        <v>0.47986111111111113</v>
      </c>
      <c r="J445" s="6" t="s">
        <v>373</v>
      </c>
      <c r="K445" s="15">
        <f t="shared" si="39"/>
        <v>1</v>
      </c>
      <c r="L445" s="6" t="s">
        <v>398</v>
      </c>
      <c r="M445" s="6" t="s">
        <v>6</v>
      </c>
      <c r="N445" s="6" t="b">
        <f t="shared" si="40"/>
        <v>0</v>
      </c>
      <c r="O445" s="6" t="s">
        <v>2793</v>
      </c>
      <c r="P445" s="6">
        <v>2478718</v>
      </c>
      <c r="Q445" s="6" t="s">
        <v>6</v>
      </c>
      <c r="R445" s="6" t="s">
        <v>2794</v>
      </c>
      <c r="S445" s="16">
        <f t="shared" si="46"/>
        <v>25000</v>
      </c>
      <c r="T445" s="6" t="s">
        <v>400</v>
      </c>
      <c r="U445" s="6" t="s">
        <v>2795</v>
      </c>
      <c r="V445" s="6" t="s">
        <v>2796</v>
      </c>
      <c r="W445" s="18">
        <v>45629</v>
      </c>
      <c r="X445" s="78">
        <v>0.4513888888888889</v>
      </c>
      <c r="Y445" s="6" t="s">
        <v>322</v>
      </c>
      <c r="Z445" s="6" t="s">
        <v>323</v>
      </c>
      <c r="AA445" s="6" t="s">
        <v>2535</v>
      </c>
      <c r="AB445" s="6">
        <v>955325343</v>
      </c>
      <c r="AC445" s="6">
        <f t="shared" si="43"/>
        <v>12</v>
      </c>
      <c r="AD445" s="17">
        <f t="shared" si="44"/>
        <v>51000</v>
      </c>
      <c r="AE445" s="6" t="s">
        <v>9</v>
      </c>
      <c r="AF445" s="17">
        <f t="shared" si="45"/>
        <v>60690</v>
      </c>
      <c r="AG445" s="6" t="s">
        <v>400</v>
      </c>
      <c r="AH445" s="39"/>
      <c r="AI445" s="22" t="s">
        <v>2797</v>
      </c>
      <c r="AJ445" s="174" t="s">
        <v>492</v>
      </c>
    </row>
    <row r="446" spans="1:36" ht="15.45" customHeight="1">
      <c r="A446" s="168">
        <v>56526</v>
      </c>
      <c r="B446" s="8" t="s">
        <v>61</v>
      </c>
      <c r="C446" s="8" t="s">
        <v>62</v>
      </c>
      <c r="D446" s="39" t="s">
        <v>1372</v>
      </c>
      <c r="E446" s="6" t="s">
        <v>1373</v>
      </c>
      <c r="F446" s="6" t="s">
        <v>1374</v>
      </c>
      <c r="G446" s="6">
        <v>961430375</v>
      </c>
      <c r="H446" s="18">
        <v>45618</v>
      </c>
      <c r="I446" s="21">
        <v>0.48680555555555555</v>
      </c>
      <c r="J446" s="6" t="s">
        <v>373</v>
      </c>
      <c r="K446" s="15">
        <f t="shared" si="39"/>
        <v>1</v>
      </c>
      <c r="L446" s="6" t="s">
        <v>398</v>
      </c>
      <c r="M446" s="6" t="s">
        <v>6</v>
      </c>
      <c r="N446" s="6" t="b">
        <f t="shared" si="40"/>
        <v>0</v>
      </c>
      <c r="O446" s="6" t="s">
        <v>2798</v>
      </c>
      <c r="P446" s="6">
        <v>100799041</v>
      </c>
      <c r="Q446" s="6" t="s">
        <v>6</v>
      </c>
      <c r="R446" s="6" t="s">
        <v>2799</v>
      </c>
      <c r="S446" s="16">
        <f t="shared" si="46"/>
        <v>25000</v>
      </c>
      <c r="T446" s="6" t="s">
        <v>400</v>
      </c>
      <c r="U446" s="6" t="s">
        <v>2795</v>
      </c>
      <c r="V446" s="6" t="s">
        <v>2800</v>
      </c>
      <c r="W446" s="18">
        <v>45631</v>
      </c>
      <c r="X446" s="78">
        <v>0.55069444444444449</v>
      </c>
      <c r="Y446" s="6" t="s">
        <v>2801</v>
      </c>
      <c r="Z446" s="6" t="s">
        <v>2802</v>
      </c>
      <c r="AA446" s="6" t="s">
        <v>2803</v>
      </c>
      <c r="AB446" s="6">
        <v>923830541</v>
      </c>
      <c r="AC446" s="6">
        <f t="shared" si="43"/>
        <v>14</v>
      </c>
      <c r="AD446" s="17">
        <f t="shared" si="44"/>
        <v>61000</v>
      </c>
      <c r="AE446" s="6" t="s">
        <v>6</v>
      </c>
      <c r="AF446" s="17" t="str">
        <f t="shared" si="45"/>
        <v>NO APLICA</v>
      </c>
      <c r="AG446" s="6" t="s">
        <v>1874</v>
      </c>
      <c r="AH446" s="39" t="s">
        <v>2804</v>
      </c>
      <c r="AI446" s="22" t="s">
        <v>2805</v>
      </c>
      <c r="AJ446" s="174" t="s">
        <v>492</v>
      </c>
    </row>
    <row r="447" spans="1:36" ht="15.45" customHeight="1">
      <c r="A447" s="168">
        <v>56527</v>
      </c>
      <c r="B447" s="8" t="s">
        <v>320</v>
      </c>
      <c r="C447" s="5" t="s">
        <v>321</v>
      </c>
      <c r="D447" s="39" t="s">
        <v>2247</v>
      </c>
      <c r="E447" s="6" t="s">
        <v>2806</v>
      </c>
      <c r="F447" s="6" t="s">
        <v>2249</v>
      </c>
      <c r="G447" s="6">
        <v>989385797</v>
      </c>
      <c r="H447" s="18">
        <v>45618</v>
      </c>
      <c r="I447" s="21">
        <v>0.49305555555555558</v>
      </c>
      <c r="J447" s="6" t="s">
        <v>373</v>
      </c>
      <c r="K447" s="15">
        <f t="shared" si="39"/>
        <v>1</v>
      </c>
      <c r="L447" s="6" t="s">
        <v>398</v>
      </c>
      <c r="M447" s="6" t="s">
        <v>6</v>
      </c>
      <c r="N447" s="6" t="b">
        <f t="shared" si="40"/>
        <v>0</v>
      </c>
      <c r="O447" s="6" t="s">
        <v>2807</v>
      </c>
      <c r="P447" s="6">
        <v>1222135</v>
      </c>
      <c r="Q447" s="6" t="s">
        <v>6</v>
      </c>
      <c r="R447" s="6" t="s">
        <v>2808</v>
      </c>
      <c r="S447" s="16">
        <f t="shared" si="46"/>
        <v>25000</v>
      </c>
      <c r="T447" s="6" t="s">
        <v>400</v>
      </c>
      <c r="U447" s="6" t="s">
        <v>2809</v>
      </c>
      <c r="V447" s="6" t="s">
        <v>2810</v>
      </c>
      <c r="W447" s="18">
        <v>45629</v>
      </c>
      <c r="X447" s="78">
        <v>8.6805555555555552E-2</v>
      </c>
      <c r="Y447" s="6" t="s">
        <v>734</v>
      </c>
      <c r="Z447" s="6" t="s">
        <v>2621</v>
      </c>
      <c r="AA447" s="6" t="s">
        <v>736</v>
      </c>
      <c r="AB447" s="6">
        <v>97326989</v>
      </c>
      <c r="AC447" s="6">
        <f t="shared" si="43"/>
        <v>12</v>
      </c>
      <c r="AD447" s="17">
        <f t="shared" si="44"/>
        <v>51000</v>
      </c>
      <c r="AE447" s="6" t="s">
        <v>6</v>
      </c>
      <c r="AF447" s="17" t="str">
        <f t="shared" si="45"/>
        <v>NO APLICA</v>
      </c>
      <c r="AG447" s="6" t="s">
        <v>400</v>
      </c>
      <c r="AH447" s="39"/>
      <c r="AI447" s="22" t="s">
        <v>558</v>
      </c>
      <c r="AJ447" s="174" t="s">
        <v>492</v>
      </c>
    </row>
    <row r="448" spans="1:36" ht="15.45" customHeight="1">
      <c r="A448" s="168">
        <v>56534</v>
      </c>
      <c r="B448" s="39" t="s">
        <v>380</v>
      </c>
      <c r="C448" s="5" t="s">
        <v>246</v>
      </c>
      <c r="D448" s="39" t="s">
        <v>2811</v>
      </c>
      <c r="E448" s="6" t="s">
        <v>709</v>
      </c>
      <c r="F448" s="6" t="s">
        <v>710</v>
      </c>
      <c r="G448" s="6">
        <v>987744411</v>
      </c>
      <c r="H448" s="18">
        <v>45618</v>
      </c>
      <c r="I448" s="21">
        <v>0.51388888888888884</v>
      </c>
      <c r="J448" s="6" t="s">
        <v>373</v>
      </c>
      <c r="K448" s="15">
        <f t="shared" si="39"/>
        <v>1</v>
      </c>
      <c r="L448" s="6" t="s">
        <v>398</v>
      </c>
      <c r="M448" s="6" t="s">
        <v>6</v>
      </c>
      <c r="N448" s="6" t="b">
        <f t="shared" si="40"/>
        <v>0</v>
      </c>
      <c r="O448" s="6" t="s">
        <v>2812</v>
      </c>
      <c r="P448" s="6">
        <v>100799115</v>
      </c>
      <c r="Q448" s="6" t="s">
        <v>6</v>
      </c>
      <c r="R448" s="6" t="s">
        <v>2813</v>
      </c>
      <c r="S448" s="16">
        <f t="shared" si="46"/>
        <v>25000</v>
      </c>
      <c r="T448" s="6" t="s">
        <v>400</v>
      </c>
      <c r="U448" s="6" t="s">
        <v>524</v>
      </c>
      <c r="V448" s="6" t="s">
        <v>2814</v>
      </c>
      <c r="W448" s="18"/>
      <c r="X448" s="78"/>
      <c r="Y448" s="6"/>
      <c r="Z448" s="6"/>
      <c r="AA448" s="6"/>
      <c r="AB448" s="6"/>
      <c r="AC448" s="6"/>
      <c r="AD448" s="23"/>
      <c r="AE448" s="23"/>
      <c r="AF448" s="17"/>
      <c r="AG448" s="6"/>
      <c r="AH448" s="39"/>
      <c r="AI448" s="22" t="s">
        <v>983</v>
      </c>
      <c r="AJ448" s="174" t="s">
        <v>492</v>
      </c>
    </row>
    <row r="449" spans="1:36" ht="15.45" customHeight="1">
      <c r="A449" s="168">
        <v>56538</v>
      </c>
      <c r="B449" s="39" t="s">
        <v>380</v>
      </c>
      <c r="C449" s="5" t="s">
        <v>246</v>
      </c>
      <c r="D449" s="39" t="s">
        <v>1031</v>
      </c>
      <c r="E449" s="6" t="s">
        <v>1032</v>
      </c>
      <c r="F449" s="6" t="s">
        <v>1033</v>
      </c>
      <c r="G449" s="6">
        <v>973592739</v>
      </c>
      <c r="H449" s="18">
        <v>45618</v>
      </c>
      <c r="I449" s="21">
        <v>0.52777777777777779</v>
      </c>
      <c r="J449" s="6" t="s">
        <v>373</v>
      </c>
      <c r="K449" s="15">
        <f t="shared" si="39"/>
        <v>1</v>
      </c>
      <c r="L449" s="6" t="s">
        <v>398</v>
      </c>
      <c r="M449" s="6" t="s">
        <v>6</v>
      </c>
      <c r="N449" s="6" t="b">
        <f t="shared" si="40"/>
        <v>0</v>
      </c>
      <c r="O449" s="6" t="s">
        <v>2815</v>
      </c>
      <c r="P449" s="6">
        <v>100799154</v>
      </c>
      <c r="Q449" s="6" t="s">
        <v>6</v>
      </c>
      <c r="R449" s="6" t="s">
        <v>2816</v>
      </c>
      <c r="S449" s="16">
        <f t="shared" si="46"/>
        <v>25000</v>
      </c>
      <c r="T449" s="6" t="s">
        <v>400</v>
      </c>
      <c r="U449" s="6" t="s">
        <v>524</v>
      </c>
      <c r="V449" s="6" t="s">
        <v>2817</v>
      </c>
      <c r="W449" s="18"/>
      <c r="X449" s="78"/>
      <c r="Y449" s="6"/>
      <c r="Z449" s="6"/>
      <c r="AA449" s="6"/>
      <c r="AB449" s="6"/>
      <c r="AC449" s="6" t="str">
        <f t="shared" si="43"/>
        <v/>
      </c>
      <c r="AD449" s="23" t="str">
        <f t="shared" si="44"/>
        <v/>
      </c>
      <c r="AE449" s="23"/>
      <c r="AF449" s="17" t="str">
        <f t="shared" si="45"/>
        <v/>
      </c>
      <c r="AG449" s="6"/>
      <c r="AH449" s="39"/>
      <c r="AI449" s="22" t="s">
        <v>983</v>
      </c>
      <c r="AJ449" s="174" t="s">
        <v>492</v>
      </c>
    </row>
    <row r="450" spans="1:36" ht="15.45" customHeight="1">
      <c r="A450" s="168">
        <v>56540</v>
      </c>
      <c r="B450" s="39" t="s">
        <v>380</v>
      </c>
      <c r="C450" s="5" t="s">
        <v>246</v>
      </c>
      <c r="D450" s="24" t="s">
        <v>2818</v>
      </c>
      <c r="E450" s="6" t="s">
        <v>2819</v>
      </c>
      <c r="F450" s="6" t="s">
        <v>2820</v>
      </c>
      <c r="G450" s="6">
        <v>955972412</v>
      </c>
      <c r="H450" s="18">
        <v>45618</v>
      </c>
      <c r="I450" s="21">
        <v>0.53611111111111109</v>
      </c>
      <c r="J450" s="6" t="s">
        <v>373</v>
      </c>
      <c r="K450" s="15">
        <f t="shared" ref="K450:K456" si="47">IF(J450&lt;&gt;"",1,"")</f>
        <v>1</v>
      </c>
      <c r="L450" s="6" t="s">
        <v>398</v>
      </c>
      <c r="M450" s="6" t="s">
        <v>6</v>
      </c>
      <c r="N450" s="6" t="b">
        <f t="shared" ref="N450:N513" si="48">COUNTIF($O$1:$O$1172,O450)&gt;1</f>
        <v>0</v>
      </c>
      <c r="O450" s="6" t="s">
        <v>2821</v>
      </c>
      <c r="P450" s="6">
        <v>100799161</v>
      </c>
      <c r="Q450" s="6" t="s">
        <v>6</v>
      </c>
      <c r="R450" s="6" t="s">
        <v>2822</v>
      </c>
      <c r="S450" s="16">
        <f t="shared" si="46"/>
        <v>25000</v>
      </c>
      <c r="T450" s="6" t="s">
        <v>400</v>
      </c>
      <c r="U450" s="6" t="s">
        <v>524</v>
      </c>
      <c r="V450" s="6" t="s">
        <v>2823</v>
      </c>
      <c r="W450" s="18"/>
      <c r="X450" s="78"/>
      <c r="Y450" s="6"/>
      <c r="Z450" s="6"/>
      <c r="AA450" s="6"/>
      <c r="AB450" s="6"/>
      <c r="AC450" s="6" t="str">
        <f t="shared" si="43"/>
        <v/>
      </c>
      <c r="AD450" s="23" t="str">
        <f t="shared" si="44"/>
        <v/>
      </c>
      <c r="AE450" s="23"/>
      <c r="AF450" s="17" t="str">
        <f t="shared" si="45"/>
        <v/>
      </c>
      <c r="AG450" s="6"/>
      <c r="AH450" s="39"/>
      <c r="AI450" s="22" t="s">
        <v>983</v>
      </c>
      <c r="AJ450" s="174" t="s">
        <v>492</v>
      </c>
    </row>
    <row r="451" spans="1:36" ht="15.45" customHeight="1">
      <c r="A451" s="168">
        <v>56541</v>
      </c>
      <c r="B451" s="39" t="s">
        <v>380</v>
      </c>
      <c r="C451" s="5" t="s">
        <v>246</v>
      </c>
      <c r="D451" s="39" t="s">
        <v>817</v>
      </c>
      <c r="E451" s="6" t="s">
        <v>818</v>
      </c>
      <c r="F451" s="6" t="s">
        <v>2824</v>
      </c>
      <c r="G451" s="6">
        <v>955172412</v>
      </c>
      <c r="H451" s="18">
        <v>45618</v>
      </c>
      <c r="I451" s="21">
        <v>0.53680555555555554</v>
      </c>
      <c r="J451" s="6" t="s">
        <v>373</v>
      </c>
      <c r="K451" s="15">
        <f t="shared" si="47"/>
        <v>1</v>
      </c>
      <c r="L451" s="6" t="s">
        <v>398</v>
      </c>
      <c r="M451" s="6" t="s">
        <v>6</v>
      </c>
      <c r="N451" s="6" t="b">
        <f t="shared" si="48"/>
        <v>0</v>
      </c>
      <c r="O451" s="6" t="s">
        <v>2825</v>
      </c>
      <c r="P451" s="6">
        <v>100799170</v>
      </c>
      <c r="Q451" s="6" t="s">
        <v>6</v>
      </c>
      <c r="R451" s="6" t="s">
        <v>2826</v>
      </c>
      <c r="S451" s="16">
        <f t="shared" si="46"/>
        <v>25000</v>
      </c>
      <c r="T451" s="6" t="s">
        <v>400</v>
      </c>
      <c r="U451" s="6" t="s">
        <v>524</v>
      </c>
      <c r="V451" s="6" t="s">
        <v>2827</v>
      </c>
      <c r="W451" s="18"/>
      <c r="X451" s="78"/>
      <c r="Y451" s="6"/>
      <c r="Z451" s="6"/>
      <c r="AA451" s="6"/>
      <c r="AB451" s="6"/>
      <c r="AC451" s="6" t="str">
        <f t="shared" si="43"/>
        <v/>
      </c>
      <c r="AD451" s="23" t="str">
        <f t="shared" si="44"/>
        <v/>
      </c>
      <c r="AE451" s="23"/>
      <c r="AF451" s="17" t="str">
        <f t="shared" si="45"/>
        <v/>
      </c>
      <c r="AG451" s="6"/>
      <c r="AH451" s="39"/>
      <c r="AI451" s="22" t="s">
        <v>983</v>
      </c>
      <c r="AJ451" s="174" t="s">
        <v>492</v>
      </c>
    </row>
    <row r="452" spans="1:36" ht="15.45" customHeight="1">
      <c r="A452" s="168">
        <v>56542</v>
      </c>
      <c r="B452" s="8" t="s">
        <v>320</v>
      </c>
      <c r="C452" s="5" t="s">
        <v>321</v>
      </c>
      <c r="D452" s="39" t="s">
        <v>1149</v>
      </c>
      <c r="E452" s="6" t="s">
        <v>1150</v>
      </c>
      <c r="F452" s="6" t="s">
        <v>1151</v>
      </c>
      <c r="G452" s="6">
        <v>984444429</v>
      </c>
      <c r="H452" s="18">
        <v>45618</v>
      </c>
      <c r="I452" s="21">
        <v>0.5395833333333333</v>
      </c>
      <c r="J452" s="6" t="s">
        <v>373</v>
      </c>
      <c r="K452" s="15">
        <f t="shared" si="47"/>
        <v>1</v>
      </c>
      <c r="L452" s="6" t="s">
        <v>398</v>
      </c>
      <c r="M452" s="6" t="s">
        <v>6</v>
      </c>
      <c r="N452" s="6" t="b">
        <f t="shared" si="48"/>
        <v>0</v>
      </c>
      <c r="O452" s="6" t="s">
        <v>2828</v>
      </c>
      <c r="P452" s="6">
        <v>24786827</v>
      </c>
      <c r="Q452" s="6" t="s">
        <v>6</v>
      </c>
      <c r="R452" s="6" t="s">
        <v>2829</v>
      </c>
      <c r="S452" s="16">
        <f t="shared" si="46"/>
        <v>25000</v>
      </c>
      <c r="T452" s="6" t="s">
        <v>400</v>
      </c>
      <c r="U452" s="6" t="s">
        <v>1450</v>
      </c>
      <c r="V452" s="6" t="s">
        <v>2830</v>
      </c>
      <c r="W452" s="18">
        <v>45634</v>
      </c>
      <c r="X452" s="78">
        <v>3.472222222222222E-3</v>
      </c>
      <c r="Y452" s="6" t="s">
        <v>2831</v>
      </c>
      <c r="Z452" s="6" t="s">
        <v>1503</v>
      </c>
      <c r="AA452" s="6" t="s">
        <v>1504</v>
      </c>
      <c r="AB452" s="6">
        <v>974309634</v>
      </c>
      <c r="AC452" s="6">
        <f t="shared" si="43"/>
        <v>17</v>
      </c>
      <c r="AD452" s="17">
        <f t="shared" si="44"/>
        <v>76000</v>
      </c>
      <c r="AE452" s="6" t="s">
        <v>6</v>
      </c>
      <c r="AF452" s="17" t="str">
        <f t="shared" si="45"/>
        <v>NO APLICA</v>
      </c>
      <c r="AG452" s="6" t="s">
        <v>400</v>
      </c>
      <c r="AH452" s="39"/>
      <c r="AI452" s="22" t="s">
        <v>558</v>
      </c>
      <c r="AJ452" s="174" t="s">
        <v>492</v>
      </c>
    </row>
    <row r="453" spans="1:36" ht="15.45" customHeight="1">
      <c r="A453" s="168">
        <v>56544</v>
      </c>
      <c r="B453" s="39" t="s">
        <v>380</v>
      </c>
      <c r="C453" s="5" t="s">
        <v>246</v>
      </c>
      <c r="D453" s="39" t="s">
        <v>2832</v>
      </c>
      <c r="E453" s="6" t="s">
        <v>2691</v>
      </c>
      <c r="F453" s="6" t="s">
        <v>2692</v>
      </c>
      <c r="G453" s="6">
        <v>940471935</v>
      </c>
      <c r="H453" s="18">
        <v>45618</v>
      </c>
      <c r="I453" s="21">
        <v>0.54374999999999996</v>
      </c>
      <c r="J453" s="6" t="s">
        <v>373</v>
      </c>
      <c r="K453" s="15">
        <f t="shared" si="47"/>
        <v>1</v>
      </c>
      <c r="L453" s="6" t="s">
        <v>398</v>
      </c>
      <c r="M453" s="6" t="s">
        <v>6</v>
      </c>
      <c r="N453" s="6" t="b">
        <f t="shared" si="48"/>
        <v>0</v>
      </c>
      <c r="O453" s="6" t="s">
        <v>2833</v>
      </c>
      <c r="P453" s="6">
        <v>100799179</v>
      </c>
      <c r="Q453" s="6" t="s">
        <v>6</v>
      </c>
      <c r="R453" s="6" t="s">
        <v>2834</v>
      </c>
      <c r="S453" s="16">
        <f t="shared" si="46"/>
        <v>25000</v>
      </c>
      <c r="T453" s="6" t="s">
        <v>400</v>
      </c>
      <c r="U453" s="6" t="s">
        <v>524</v>
      </c>
      <c r="V453" s="6" t="s">
        <v>2835</v>
      </c>
      <c r="W453" s="18"/>
      <c r="X453" s="78"/>
      <c r="Y453" s="6"/>
      <c r="Z453" s="6"/>
      <c r="AA453" s="6"/>
      <c r="AB453" s="6"/>
      <c r="AC453" s="6" t="str">
        <f t="shared" si="43"/>
        <v/>
      </c>
      <c r="AD453" s="23" t="str">
        <f t="shared" si="44"/>
        <v/>
      </c>
      <c r="AE453" s="23"/>
      <c r="AF453" s="17" t="str">
        <f t="shared" si="45"/>
        <v/>
      </c>
      <c r="AG453" s="6"/>
      <c r="AH453" s="39"/>
      <c r="AI453" s="22" t="s">
        <v>983</v>
      </c>
      <c r="AJ453" s="174" t="s">
        <v>492</v>
      </c>
    </row>
    <row r="454" spans="1:36" ht="15.45" customHeight="1">
      <c r="A454" s="168">
        <v>56547</v>
      </c>
      <c r="B454" s="39" t="s">
        <v>380</v>
      </c>
      <c r="C454" s="5" t="s">
        <v>246</v>
      </c>
      <c r="D454" s="39" t="s">
        <v>2681</v>
      </c>
      <c r="E454" s="6" t="s">
        <v>2682</v>
      </c>
      <c r="F454" s="6" t="s">
        <v>2683</v>
      </c>
      <c r="G454" s="6">
        <v>942210321</v>
      </c>
      <c r="H454" s="18">
        <v>45618</v>
      </c>
      <c r="I454" s="21">
        <v>0.55069444444444449</v>
      </c>
      <c r="J454" s="6" t="s">
        <v>373</v>
      </c>
      <c r="K454" s="15">
        <f t="shared" si="47"/>
        <v>1</v>
      </c>
      <c r="L454" s="6" t="s">
        <v>398</v>
      </c>
      <c r="M454" s="6" t="s">
        <v>6</v>
      </c>
      <c r="N454" s="6" t="b">
        <f t="shared" si="48"/>
        <v>0</v>
      </c>
      <c r="O454" s="6" t="s">
        <v>2836</v>
      </c>
      <c r="P454" s="6">
        <v>100799187</v>
      </c>
      <c r="Q454" s="6" t="s">
        <v>6</v>
      </c>
      <c r="R454" s="6" t="s">
        <v>2837</v>
      </c>
      <c r="S454" s="16">
        <f t="shared" si="46"/>
        <v>25000</v>
      </c>
      <c r="T454" s="6" t="s">
        <v>400</v>
      </c>
      <c r="U454" s="6" t="s">
        <v>524</v>
      </c>
      <c r="V454" s="6" t="s">
        <v>2838</v>
      </c>
      <c r="W454" s="18"/>
      <c r="X454" s="78"/>
      <c r="Y454" s="6"/>
      <c r="Z454" s="6"/>
      <c r="AA454" s="6"/>
      <c r="AB454" s="6"/>
      <c r="AC454" s="6" t="str">
        <f t="shared" si="43"/>
        <v/>
      </c>
      <c r="AD454" s="23" t="str">
        <f t="shared" si="44"/>
        <v/>
      </c>
      <c r="AE454" s="23"/>
      <c r="AF454" s="17" t="str">
        <f t="shared" si="45"/>
        <v/>
      </c>
      <c r="AG454" s="6"/>
      <c r="AH454" s="39"/>
      <c r="AI454" s="22" t="s">
        <v>983</v>
      </c>
      <c r="AJ454" s="174" t="s">
        <v>492</v>
      </c>
    </row>
    <row r="455" spans="1:36" ht="15.45" customHeight="1">
      <c r="A455" s="168">
        <v>56551</v>
      </c>
      <c r="B455" s="8" t="s">
        <v>380</v>
      </c>
      <c r="C455" s="5" t="s">
        <v>246</v>
      </c>
      <c r="D455" s="39" t="s">
        <v>817</v>
      </c>
      <c r="E455" s="6" t="s">
        <v>699</v>
      </c>
      <c r="F455" s="6" t="s">
        <v>700</v>
      </c>
      <c r="G455" s="6">
        <v>947974081</v>
      </c>
      <c r="H455" s="18">
        <v>45618</v>
      </c>
      <c r="I455" s="21">
        <v>0.59930555555555554</v>
      </c>
      <c r="J455" s="6" t="s">
        <v>373</v>
      </c>
      <c r="K455" s="15">
        <f t="shared" si="47"/>
        <v>1</v>
      </c>
      <c r="L455" s="6" t="s">
        <v>398</v>
      </c>
      <c r="M455" s="6" t="s">
        <v>6</v>
      </c>
      <c r="N455" s="6" t="b">
        <f t="shared" si="48"/>
        <v>0</v>
      </c>
      <c r="O455" s="6" t="s">
        <v>2839</v>
      </c>
      <c r="P455" s="6">
        <v>100799259</v>
      </c>
      <c r="Q455" s="6" t="s">
        <v>6</v>
      </c>
      <c r="R455" s="6" t="s">
        <v>2840</v>
      </c>
      <c r="S455" s="16">
        <f t="shared" si="46"/>
        <v>25000</v>
      </c>
      <c r="T455" s="6" t="s">
        <v>400</v>
      </c>
      <c r="U455" s="6" t="s">
        <v>547</v>
      </c>
      <c r="V455" s="6" t="s">
        <v>2841</v>
      </c>
      <c r="W455" s="18"/>
      <c r="X455" s="78"/>
      <c r="Y455" s="6"/>
      <c r="Z455" s="6"/>
      <c r="AA455" s="6"/>
      <c r="AB455" s="6"/>
      <c r="AC455" s="6" t="str">
        <f t="shared" si="43"/>
        <v/>
      </c>
      <c r="AD455" s="23" t="str">
        <f t="shared" si="44"/>
        <v/>
      </c>
      <c r="AE455" s="23"/>
      <c r="AF455" s="17" t="str">
        <f t="shared" si="45"/>
        <v/>
      </c>
      <c r="AG455" s="6"/>
      <c r="AH455" s="39"/>
      <c r="AI455" s="22" t="s">
        <v>983</v>
      </c>
      <c r="AJ455" s="174" t="s">
        <v>492</v>
      </c>
    </row>
    <row r="456" spans="1:36" ht="15.45" customHeight="1">
      <c r="A456" s="168">
        <v>56552</v>
      </c>
      <c r="B456" s="39" t="s">
        <v>380</v>
      </c>
      <c r="C456" s="5" t="s">
        <v>246</v>
      </c>
      <c r="D456" s="39" t="s">
        <v>817</v>
      </c>
      <c r="E456" s="6" t="s">
        <v>818</v>
      </c>
      <c r="F456" s="6" t="s">
        <v>2824</v>
      </c>
      <c r="G456" s="6">
        <v>955172412</v>
      </c>
      <c r="H456" s="18">
        <v>45618</v>
      </c>
      <c r="I456" s="21">
        <v>0.6020833333333333</v>
      </c>
      <c r="J456" s="6" t="s">
        <v>373</v>
      </c>
      <c r="K456" s="15">
        <f t="shared" si="47"/>
        <v>1</v>
      </c>
      <c r="L456" s="6" t="s">
        <v>398</v>
      </c>
      <c r="M456" s="6" t="s">
        <v>6</v>
      </c>
      <c r="N456" s="6" t="b">
        <f t="shared" si="48"/>
        <v>0</v>
      </c>
      <c r="O456" s="6" t="s">
        <v>2842</v>
      </c>
      <c r="P456" s="6">
        <v>100799266</v>
      </c>
      <c r="Q456" s="6" t="s">
        <v>6</v>
      </c>
      <c r="R456" s="6" t="s">
        <v>2843</v>
      </c>
      <c r="S456" s="16">
        <f t="shared" si="46"/>
        <v>25000</v>
      </c>
      <c r="T456" s="6" t="s">
        <v>400</v>
      </c>
      <c r="U456" s="6" t="s">
        <v>547</v>
      </c>
      <c r="V456" s="6" t="s">
        <v>2844</v>
      </c>
      <c r="W456" s="18"/>
      <c r="X456" s="78"/>
      <c r="Y456" s="6"/>
      <c r="Z456" s="6"/>
      <c r="AA456" s="6"/>
      <c r="AB456" s="6"/>
      <c r="AC456" s="6" t="str">
        <f t="shared" si="43"/>
        <v/>
      </c>
      <c r="AD456" s="23" t="str">
        <f t="shared" si="44"/>
        <v/>
      </c>
      <c r="AE456" s="23"/>
      <c r="AF456" s="17" t="str">
        <f t="shared" si="45"/>
        <v/>
      </c>
      <c r="AG456" s="6"/>
      <c r="AH456" s="39"/>
      <c r="AI456" s="22" t="s">
        <v>983</v>
      </c>
      <c r="AJ456" s="174" t="s">
        <v>492</v>
      </c>
    </row>
    <row r="457" spans="1:36" ht="15.45" customHeight="1">
      <c r="A457" s="168">
        <v>56554</v>
      </c>
      <c r="B457" s="39" t="s">
        <v>380</v>
      </c>
      <c r="C457" s="5" t="s">
        <v>246</v>
      </c>
      <c r="D457" s="46" t="s">
        <v>1915</v>
      </c>
      <c r="E457" s="27" t="s">
        <v>1916</v>
      </c>
      <c r="F457" s="29" t="s">
        <v>1917</v>
      </c>
      <c r="G457" s="27">
        <v>922001083</v>
      </c>
      <c r="H457" s="18">
        <v>45618</v>
      </c>
      <c r="I457" s="21">
        <v>0.63402777777777775</v>
      </c>
      <c r="J457" s="6" t="s">
        <v>373</v>
      </c>
      <c r="K457" s="15">
        <v>1</v>
      </c>
      <c r="L457" s="6" t="s">
        <v>398</v>
      </c>
      <c r="M457" s="6" t="s">
        <v>6</v>
      </c>
      <c r="N457" s="6" t="b">
        <f t="shared" si="48"/>
        <v>0</v>
      </c>
      <c r="O457" s="6" t="s">
        <v>2845</v>
      </c>
      <c r="P457" s="6">
        <v>100799339</v>
      </c>
      <c r="Q457" s="6" t="s">
        <v>6</v>
      </c>
      <c r="R457" s="6" t="s">
        <v>2846</v>
      </c>
      <c r="S457" s="16">
        <f t="shared" si="46"/>
        <v>25000</v>
      </c>
      <c r="T457" s="6" t="s">
        <v>400</v>
      </c>
      <c r="U457" s="6" t="s">
        <v>547</v>
      </c>
      <c r="V457" s="6" t="s">
        <v>2847</v>
      </c>
      <c r="W457" s="18"/>
      <c r="X457" s="78"/>
      <c r="Y457" s="6"/>
      <c r="Z457" s="6"/>
      <c r="AA457" s="6"/>
      <c r="AB457" s="6"/>
      <c r="AC457" s="6" t="str">
        <f t="shared" si="43"/>
        <v/>
      </c>
      <c r="AD457" s="23" t="str">
        <f t="shared" si="44"/>
        <v/>
      </c>
      <c r="AE457" s="23"/>
      <c r="AF457" s="17" t="str">
        <f t="shared" si="45"/>
        <v/>
      </c>
      <c r="AG457" s="6"/>
      <c r="AH457" s="39"/>
      <c r="AI457" s="22" t="s">
        <v>983</v>
      </c>
      <c r="AJ457" s="174" t="s">
        <v>492</v>
      </c>
    </row>
    <row r="458" spans="1:36" ht="15.45" customHeight="1">
      <c r="A458" s="168">
        <v>56556</v>
      </c>
      <c r="B458" s="39" t="s">
        <v>380</v>
      </c>
      <c r="C458" s="5" t="s">
        <v>246</v>
      </c>
      <c r="D458" s="39" t="s">
        <v>817</v>
      </c>
      <c r="E458" s="6" t="s">
        <v>699</v>
      </c>
      <c r="F458" s="6" t="s">
        <v>700</v>
      </c>
      <c r="G458" s="6">
        <v>947974081</v>
      </c>
      <c r="H458" s="18">
        <v>45618</v>
      </c>
      <c r="I458" s="21">
        <v>0.64236111111111116</v>
      </c>
      <c r="J458" s="6" t="s">
        <v>373</v>
      </c>
      <c r="K458" s="15">
        <f t="shared" ref="K458:K470" si="49">IF(J458&lt;&gt;"",1,"")</f>
        <v>1</v>
      </c>
      <c r="L458" s="6" t="s">
        <v>398</v>
      </c>
      <c r="M458" s="6" t="s">
        <v>6</v>
      </c>
      <c r="N458" s="6" t="b">
        <f t="shared" si="48"/>
        <v>0</v>
      </c>
      <c r="O458" s="6" t="s">
        <v>2848</v>
      </c>
      <c r="P458" s="6">
        <v>100799340</v>
      </c>
      <c r="Q458" s="6" t="s">
        <v>6</v>
      </c>
      <c r="R458" s="6" t="s">
        <v>2849</v>
      </c>
      <c r="S458" s="16">
        <f t="shared" si="46"/>
        <v>25000</v>
      </c>
      <c r="T458" s="6" t="s">
        <v>400</v>
      </c>
      <c r="U458" s="6" t="s">
        <v>524</v>
      </c>
      <c r="V458" s="6" t="s">
        <v>2850</v>
      </c>
      <c r="W458" s="18"/>
      <c r="X458" s="78"/>
      <c r="Y458" s="6"/>
      <c r="Z458" s="6"/>
      <c r="AA458" s="6"/>
      <c r="AB458" s="6"/>
      <c r="AC458" s="6" t="str">
        <f t="shared" si="43"/>
        <v/>
      </c>
      <c r="AD458" s="23" t="str">
        <f t="shared" si="44"/>
        <v/>
      </c>
      <c r="AE458" s="23"/>
      <c r="AF458" s="17" t="str">
        <f t="shared" si="45"/>
        <v/>
      </c>
      <c r="AG458" s="6"/>
      <c r="AH458" s="39"/>
      <c r="AI458" s="22" t="s">
        <v>983</v>
      </c>
      <c r="AJ458" s="174" t="s">
        <v>492</v>
      </c>
    </row>
    <row r="459" spans="1:36" ht="15.45" customHeight="1">
      <c r="A459" s="168">
        <v>56557</v>
      </c>
      <c r="B459" s="8" t="s">
        <v>181</v>
      </c>
      <c r="C459" s="5" t="s">
        <v>383</v>
      </c>
      <c r="D459" s="39" t="s">
        <v>2851</v>
      </c>
      <c r="E459" s="6" t="s">
        <v>560</v>
      </c>
      <c r="F459" s="6" t="s">
        <v>561</v>
      </c>
      <c r="G459" s="6">
        <v>956055766</v>
      </c>
      <c r="H459" s="18">
        <v>45618</v>
      </c>
      <c r="I459" s="21">
        <v>0.64583333333333337</v>
      </c>
      <c r="J459" s="6" t="s">
        <v>373</v>
      </c>
      <c r="K459" s="15">
        <f t="shared" si="49"/>
        <v>1</v>
      </c>
      <c r="L459" s="6" t="s">
        <v>398</v>
      </c>
      <c r="M459" s="6" t="s">
        <v>6</v>
      </c>
      <c r="N459" s="6" t="b">
        <f t="shared" si="48"/>
        <v>0</v>
      </c>
      <c r="O459" s="6" t="s">
        <v>2852</v>
      </c>
      <c r="P459" s="6">
        <v>100799348</v>
      </c>
      <c r="Q459" s="6" t="s">
        <v>6</v>
      </c>
      <c r="R459" s="6" t="s">
        <v>2853</v>
      </c>
      <c r="S459" s="16">
        <f t="shared" si="46"/>
        <v>25000</v>
      </c>
      <c r="T459" s="6" t="s">
        <v>400</v>
      </c>
      <c r="U459" s="6" t="s">
        <v>1450</v>
      </c>
      <c r="V459" s="6" t="s">
        <v>498</v>
      </c>
      <c r="W459" s="18">
        <v>45633</v>
      </c>
      <c r="X459" s="78">
        <v>0.96597222222222223</v>
      </c>
      <c r="Y459" s="6" t="s">
        <v>2854</v>
      </c>
      <c r="Z459" s="6" t="s">
        <v>2855</v>
      </c>
      <c r="AA459" s="6" t="s">
        <v>2856</v>
      </c>
      <c r="AB459" s="6">
        <v>941189763</v>
      </c>
      <c r="AC459" s="6">
        <f t="shared" si="43"/>
        <v>16</v>
      </c>
      <c r="AD459" s="17">
        <f t="shared" si="44"/>
        <v>71000</v>
      </c>
      <c r="AE459" s="6" t="s">
        <v>9</v>
      </c>
      <c r="AF459" s="17">
        <f t="shared" si="45"/>
        <v>84490</v>
      </c>
      <c r="AG459" s="6" t="s">
        <v>1874</v>
      </c>
      <c r="AH459" s="39" t="s">
        <v>2857</v>
      </c>
      <c r="AI459" s="22" t="s">
        <v>2858</v>
      </c>
      <c r="AJ459" s="174" t="s">
        <v>2859</v>
      </c>
    </row>
    <row r="460" spans="1:36" ht="15.45" customHeight="1">
      <c r="A460" s="168">
        <v>56565</v>
      </c>
      <c r="B460" s="8" t="s">
        <v>2860</v>
      </c>
      <c r="C460" s="5" t="s">
        <v>202</v>
      </c>
      <c r="D460" s="39" t="s">
        <v>1671</v>
      </c>
      <c r="E460" s="6" t="s">
        <v>1672</v>
      </c>
      <c r="F460" s="6" t="s">
        <v>1673</v>
      </c>
      <c r="G460" s="6">
        <v>953511839</v>
      </c>
      <c r="H460" s="18">
        <v>45618</v>
      </c>
      <c r="I460" s="21">
        <v>0.7729166666666667</v>
      </c>
      <c r="J460" s="6" t="s">
        <v>373</v>
      </c>
      <c r="K460" s="15">
        <f t="shared" si="49"/>
        <v>1</v>
      </c>
      <c r="L460" s="6" t="s">
        <v>398</v>
      </c>
      <c r="M460" s="6" t="s">
        <v>6</v>
      </c>
      <c r="N460" s="6" t="b">
        <f t="shared" si="48"/>
        <v>0</v>
      </c>
      <c r="O460" s="6" t="s">
        <v>2861</v>
      </c>
      <c r="P460" s="6">
        <v>24787207</v>
      </c>
      <c r="Q460" s="6" t="s">
        <v>6</v>
      </c>
      <c r="R460" s="6" t="s">
        <v>2862</v>
      </c>
      <c r="S460" s="16">
        <f t="shared" si="46"/>
        <v>25000</v>
      </c>
      <c r="T460" s="6" t="s">
        <v>400</v>
      </c>
      <c r="U460" s="6" t="s">
        <v>620</v>
      </c>
      <c r="V460" s="6" t="s">
        <v>2863</v>
      </c>
      <c r="W460" s="18">
        <v>45629</v>
      </c>
      <c r="X460" s="78">
        <v>0.20069444444444445</v>
      </c>
      <c r="Y460" s="6" t="s">
        <v>2864</v>
      </c>
      <c r="Z460" s="6" t="s">
        <v>2865</v>
      </c>
      <c r="AA460" s="6" t="s">
        <v>2866</v>
      </c>
      <c r="AB460" s="6">
        <v>950975501</v>
      </c>
      <c r="AC460" s="6">
        <f t="shared" si="43"/>
        <v>12</v>
      </c>
      <c r="AD460" s="17">
        <f t="shared" si="44"/>
        <v>51000</v>
      </c>
      <c r="AE460" s="6" t="s">
        <v>6</v>
      </c>
      <c r="AF460" s="17" t="str">
        <f t="shared" si="45"/>
        <v>NO APLICA</v>
      </c>
      <c r="AG460" s="6" t="s">
        <v>1874</v>
      </c>
      <c r="AH460" s="39" t="s">
        <v>2867</v>
      </c>
      <c r="AI460" s="22" t="s">
        <v>2868</v>
      </c>
      <c r="AJ460" s="174" t="s">
        <v>492</v>
      </c>
    </row>
    <row r="461" spans="1:36" ht="15.45" customHeight="1">
      <c r="A461" s="168">
        <v>56566</v>
      </c>
      <c r="B461" s="8" t="s">
        <v>339</v>
      </c>
      <c r="C461" s="8" t="s">
        <v>340</v>
      </c>
      <c r="D461" s="39" t="s">
        <v>1031</v>
      </c>
      <c r="E461" s="6" t="s">
        <v>1032</v>
      </c>
      <c r="F461" s="6" t="s">
        <v>1033</v>
      </c>
      <c r="G461" s="6">
        <v>973592739</v>
      </c>
      <c r="H461" s="18">
        <v>45618</v>
      </c>
      <c r="I461" s="21">
        <v>0.7993055555555556</v>
      </c>
      <c r="J461" s="6" t="s">
        <v>373</v>
      </c>
      <c r="K461" s="15">
        <f t="shared" si="49"/>
        <v>1</v>
      </c>
      <c r="L461" s="6" t="s">
        <v>398</v>
      </c>
      <c r="M461" s="6" t="s">
        <v>6</v>
      </c>
      <c r="N461" s="6" t="b">
        <f t="shared" si="48"/>
        <v>0</v>
      </c>
      <c r="O461" s="6" t="s">
        <v>2869</v>
      </c>
      <c r="P461" s="6">
        <v>100799631</v>
      </c>
      <c r="Q461" s="6" t="s">
        <v>6</v>
      </c>
      <c r="R461" s="6" t="s">
        <v>2870</v>
      </c>
      <c r="S461" s="16">
        <f t="shared" si="46"/>
        <v>25000</v>
      </c>
      <c r="T461" s="6" t="s">
        <v>400</v>
      </c>
      <c r="U461" s="6" t="s">
        <v>759</v>
      </c>
      <c r="V461" s="6" t="s">
        <v>2871</v>
      </c>
      <c r="W461" s="18">
        <v>45628</v>
      </c>
      <c r="X461" s="78">
        <v>0.96458333333333335</v>
      </c>
      <c r="Y461" s="6" t="s">
        <v>830</v>
      </c>
      <c r="Z461" s="6" t="s">
        <v>831</v>
      </c>
      <c r="AA461" s="6" t="s">
        <v>501</v>
      </c>
      <c r="AB461" s="6">
        <v>998794226</v>
      </c>
      <c r="AC461" s="6">
        <f t="shared" si="43"/>
        <v>11</v>
      </c>
      <c r="AD461" s="17">
        <f t="shared" si="44"/>
        <v>46000</v>
      </c>
      <c r="AE461" s="6" t="s">
        <v>6</v>
      </c>
      <c r="AF461" s="17" t="str">
        <f t="shared" si="45"/>
        <v>NO APLICA</v>
      </c>
      <c r="AG461" s="6" t="s">
        <v>400</v>
      </c>
      <c r="AH461" s="39"/>
      <c r="AI461" s="22" t="s">
        <v>2797</v>
      </c>
      <c r="AJ461" s="174" t="s">
        <v>492</v>
      </c>
    </row>
    <row r="462" spans="1:36" ht="15.45" customHeight="1">
      <c r="A462" s="168">
        <v>56578</v>
      </c>
      <c r="B462" s="8" t="s">
        <v>124</v>
      </c>
      <c r="C462" s="8" t="s">
        <v>125</v>
      </c>
      <c r="D462" s="39" t="s">
        <v>1378</v>
      </c>
      <c r="E462" s="6" t="s">
        <v>1379</v>
      </c>
      <c r="F462" s="6" t="s">
        <v>1380</v>
      </c>
      <c r="G462" s="6">
        <v>945327090</v>
      </c>
      <c r="H462" s="18">
        <v>45619</v>
      </c>
      <c r="I462" s="21">
        <v>0.44097222222222221</v>
      </c>
      <c r="J462" s="6" t="s">
        <v>373</v>
      </c>
      <c r="K462" s="15">
        <f t="shared" si="49"/>
        <v>1</v>
      </c>
      <c r="L462" s="6" t="s">
        <v>398</v>
      </c>
      <c r="M462" s="6" t="s">
        <v>6</v>
      </c>
      <c r="N462" s="6" t="b">
        <f t="shared" si="48"/>
        <v>0</v>
      </c>
      <c r="O462" s="6" t="s">
        <v>2872</v>
      </c>
      <c r="P462" s="6">
        <v>24787349</v>
      </c>
      <c r="Q462" s="6" t="s">
        <v>6</v>
      </c>
      <c r="R462" s="6" t="s">
        <v>2873</v>
      </c>
      <c r="S462" s="16">
        <f t="shared" si="46"/>
        <v>25000</v>
      </c>
      <c r="T462" s="6" t="s">
        <v>400</v>
      </c>
      <c r="U462" s="6" t="s">
        <v>2412</v>
      </c>
      <c r="V462" s="6" t="s">
        <v>2874</v>
      </c>
      <c r="W462" s="18">
        <v>45629</v>
      </c>
      <c r="X462" s="78">
        <v>0.78541666666666665</v>
      </c>
      <c r="Y462" s="6" t="s">
        <v>2755</v>
      </c>
      <c r="Z462" s="6" t="s">
        <v>2756</v>
      </c>
      <c r="AA462" s="6" t="s">
        <v>2875</v>
      </c>
      <c r="AB462" s="6">
        <v>935732759</v>
      </c>
      <c r="AC462" s="6">
        <f t="shared" si="43"/>
        <v>11</v>
      </c>
      <c r="AD462" s="17">
        <f t="shared" si="44"/>
        <v>46000</v>
      </c>
      <c r="AE462" s="6" t="s">
        <v>9</v>
      </c>
      <c r="AF462" s="17">
        <f t="shared" si="45"/>
        <v>54740</v>
      </c>
      <c r="AG462" s="6" t="s">
        <v>1874</v>
      </c>
      <c r="AH462" s="39" t="s">
        <v>2876</v>
      </c>
      <c r="AI462" s="22" t="s">
        <v>2759</v>
      </c>
      <c r="AJ462" s="174" t="s">
        <v>492</v>
      </c>
    </row>
    <row r="463" spans="1:36" ht="15.45" customHeight="1">
      <c r="A463" s="168">
        <v>56580</v>
      </c>
      <c r="B463" s="8" t="s">
        <v>191</v>
      </c>
      <c r="C463" s="8" t="s">
        <v>192</v>
      </c>
      <c r="D463" s="39" t="s">
        <v>2877</v>
      </c>
      <c r="E463" s="6" t="s">
        <v>2878</v>
      </c>
      <c r="F463" s="6" t="s">
        <v>819</v>
      </c>
      <c r="G463" s="6">
        <v>982139767</v>
      </c>
      <c r="H463" s="18">
        <v>45619</v>
      </c>
      <c r="I463" s="21">
        <v>0.4513888888888889</v>
      </c>
      <c r="J463" s="6" t="s">
        <v>373</v>
      </c>
      <c r="K463" s="15">
        <f t="shared" si="49"/>
        <v>1</v>
      </c>
      <c r="L463" s="6" t="s">
        <v>398</v>
      </c>
      <c r="M463" s="6" t="s">
        <v>6</v>
      </c>
      <c r="N463" s="6" t="b">
        <f t="shared" si="48"/>
        <v>0</v>
      </c>
      <c r="O463" s="6" t="s">
        <v>2879</v>
      </c>
      <c r="P463" s="6">
        <v>24787358</v>
      </c>
      <c r="Q463" s="6" t="s">
        <v>6</v>
      </c>
      <c r="R463" s="6" t="s">
        <v>2880</v>
      </c>
      <c r="S463" s="16">
        <f t="shared" si="46"/>
        <v>25000</v>
      </c>
      <c r="T463" s="6" t="s">
        <v>400</v>
      </c>
      <c r="U463" s="6" t="s">
        <v>610</v>
      </c>
      <c r="V463" s="6" t="s">
        <v>2881</v>
      </c>
      <c r="W463" s="18">
        <v>45628</v>
      </c>
      <c r="X463" s="78">
        <v>0.61250000000000004</v>
      </c>
      <c r="Y463" s="6" t="s">
        <v>2658</v>
      </c>
      <c r="Z463" s="6" t="s">
        <v>2318</v>
      </c>
      <c r="AA463" s="6" t="s">
        <v>2319</v>
      </c>
      <c r="AB463" s="6">
        <v>957418555</v>
      </c>
      <c r="AC463" s="6">
        <f t="shared" si="43"/>
        <v>10</v>
      </c>
      <c r="AD463" s="17">
        <f t="shared" si="44"/>
        <v>41000</v>
      </c>
      <c r="AE463" s="6" t="s">
        <v>6</v>
      </c>
      <c r="AF463" s="17" t="str">
        <f t="shared" si="45"/>
        <v>NO APLICA</v>
      </c>
      <c r="AG463" s="6" t="s">
        <v>1874</v>
      </c>
      <c r="AH463" s="39" t="s">
        <v>2882</v>
      </c>
      <c r="AI463" s="22" t="s">
        <v>2883</v>
      </c>
      <c r="AJ463" s="174" t="s">
        <v>492</v>
      </c>
    </row>
    <row r="464" spans="1:36" ht="15.45" customHeight="1">
      <c r="A464" s="168">
        <v>56581</v>
      </c>
      <c r="B464" s="39" t="s">
        <v>124</v>
      </c>
      <c r="C464" s="8" t="s">
        <v>125</v>
      </c>
      <c r="D464" s="39" t="s">
        <v>2749</v>
      </c>
      <c r="E464" s="6" t="s">
        <v>2750</v>
      </c>
      <c r="F464" s="6" t="s">
        <v>2751</v>
      </c>
      <c r="G464" s="6">
        <v>952180890</v>
      </c>
      <c r="H464" s="18">
        <v>45619</v>
      </c>
      <c r="I464" s="21">
        <v>0.46388888888888891</v>
      </c>
      <c r="J464" s="6" t="s">
        <v>373</v>
      </c>
      <c r="K464" s="15">
        <f t="shared" si="49"/>
        <v>1</v>
      </c>
      <c r="L464" s="6" t="s">
        <v>398</v>
      </c>
      <c r="M464" s="6" t="s">
        <v>6</v>
      </c>
      <c r="N464" s="6" t="b">
        <f t="shared" si="48"/>
        <v>0</v>
      </c>
      <c r="O464" s="6" t="s">
        <v>2884</v>
      </c>
      <c r="P464" s="6">
        <v>24787367</v>
      </c>
      <c r="Q464" s="6" t="s">
        <v>6</v>
      </c>
      <c r="R464" s="6" t="s">
        <v>2885</v>
      </c>
      <c r="S464" s="16">
        <f t="shared" si="46"/>
        <v>25000</v>
      </c>
      <c r="T464" s="6" t="s">
        <v>400</v>
      </c>
      <c r="U464" s="6" t="s">
        <v>620</v>
      </c>
      <c r="V464" s="6" t="s">
        <v>2213</v>
      </c>
      <c r="W464" s="18">
        <v>45639</v>
      </c>
      <c r="X464" s="78">
        <v>0.4152777777777778</v>
      </c>
      <c r="Y464" s="6" t="s">
        <v>2886</v>
      </c>
      <c r="Z464" s="6" t="s">
        <v>2756</v>
      </c>
      <c r="AA464" s="6" t="s">
        <v>2887</v>
      </c>
      <c r="AB464" s="6">
        <v>935732759</v>
      </c>
      <c r="AC464" s="6">
        <f t="shared" si="43"/>
        <v>21</v>
      </c>
      <c r="AD464" s="17">
        <f t="shared" si="44"/>
        <v>96000</v>
      </c>
      <c r="AE464" s="6" t="s">
        <v>9</v>
      </c>
      <c r="AF464" s="17">
        <f t="shared" si="45"/>
        <v>114240</v>
      </c>
      <c r="AG464" s="6" t="s">
        <v>1874</v>
      </c>
      <c r="AH464" s="39" t="s">
        <v>2888</v>
      </c>
      <c r="AI464" s="22" t="s">
        <v>2759</v>
      </c>
      <c r="AJ464" s="174" t="s">
        <v>492</v>
      </c>
    </row>
    <row r="465" spans="1:36" ht="15.45" customHeight="1">
      <c r="A465" s="168">
        <v>56591</v>
      </c>
      <c r="B465" s="8" t="s">
        <v>353</v>
      </c>
      <c r="C465" s="8" t="s">
        <v>354</v>
      </c>
      <c r="D465" s="39" t="s">
        <v>2064</v>
      </c>
      <c r="E465" s="6" t="s">
        <v>2065</v>
      </c>
      <c r="F465" s="6" t="s">
        <v>2066</v>
      </c>
      <c r="G465" s="6">
        <v>977262904</v>
      </c>
      <c r="H465" s="18">
        <v>45619</v>
      </c>
      <c r="I465" s="21">
        <v>0.69097222222222221</v>
      </c>
      <c r="J465" s="6" t="s">
        <v>373</v>
      </c>
      <c r="K465" s="15">
        <f t="shared" si="49"/>
        <v>1</v>
      </c>
      <c r="L465" s="6" t="s">
        <v>398</v>
      </c>
      <c r="M465" s="6" t="s">
        <v>6</v>
      </c>
      <c r="N465" s="6" t="b">
        <f t="shared" si="48"/>
        <v>0</v>
      </c>
      <c r="O465" s="6" t="s">
        <v>2889</v>
      </c>
      <c r="P465" s="6">
        <v>1222790</v>
      </c>
      <c r="Q465" s="6" t="s">
        <v>6</v>
      </c>
      <c r="R465" s="6" t="s">
        <v>2890</v>
      </c>
      <c r="S465" s="16">
        <f t="shared" si="46"/>
        <v>25000</v>
      </c>
      <c r="T465" s="6" t="s">
        <v>400</v>
      </c>
      <c r="U465" s="6" t="s">
        <v>1450</v>
      </c>
      <c r="V465" s="6" t="s">
        <v>2863</v>
      </c>
      <c r="W465" s="18">
        <v>45627</v>
      </c>
      <c r="X465" s="78">
        <v>0.62847222222222221</v>
      </c>
      <c r="Y465" s="6" t="s">
        <v>2891</v>
      </c>
      <c r="Z465" s="6" t="s">
        <v>2892</v>
      </c>
      <c r="AA465" s="6" t="s">
        <v>2893</v>
      </c>
      <c r="AB465" s="6">
        <v>942332149</v>
      </c>
      <c r="AC465" s="6">
        <f t="shared" si="43"/>
        <v>9</v>
      </c>
      <c r="AD465" s="17">
        <f t="shared" si="44"/>
        <v>36000</v>
      </c>
      <c r="AE465" s="6" t="s">
        <v>6</v>
      </c>
      <c r="AF465" s="17" t="str">
        <f t="shared" si="45"/>
        <v>NO APLICA</v>
      </c>
      <c r="AG465" s="6" t="s">
        <v>400</v>
      </c>
      <c r="AH465" s="39"/>
      <c r="AI465" s="22" t="s">
        <v>2894</v>
      </c>
      <c r="AJ465" s="174" t="s">
        <v>492</v>
      </c>
    </row>
    <row r="466" spans="1:36" ht="15.45" customHeight="1">
      <c r="A466" s="168">
        <v>56593</v>
      </c>
      <c r="B466" s="39" t="s">
        <v>353</v>
      </c>
      <c r="C466" s="5" t="s">
        <v>354</v>
      </c>
      <c r="D466" s="39" t="s">
        <v>2895</v>
      </c>
      <c r="E466" s="6" t="s">
        <v>2896</v>
      </c>
      <c r="F466" s="6" t="s">
        <v>2897</v>
      </c>
      <c r="G466" s="6">
        <v>940942296</v>
      </c>
      <c r="H466" s="18">
        <v>45619</v>
      </c>
      <c r="I466" s="21">
        <v>0.70138888888888884</v>
      </c>
      <c r="J466" s="6" t="s">
        <v>373</v>
      </c>
      <c r="K466" s="15">
        <f t="shared" si="49"/>
        <v>1</v>
      </c>
      <c r="L466" s="6" t="s">
        <v>398</v>
      </c>
      <c r="M466" s="6" t="s">
        <v>6</v>
      </c>
      <c r="N466" s="6" t="b">
        <f t="shared" si="48"/>
        <v>0</v>
      </c>
      <c r="O466" s="6" t="s">
        <v>2898</v>
      </c>
      <c r="P466" s="6">
        <v>1222802</v>
      </c>
      <c r="Q466" s="6" t="s">
        <v>6</v>
      </c>
      <c r="R466" s="6" t="s">
        <v>2899</v>
      </c>
      <c r="S466" s="16">
        <f t="shared" si="46"/>
        <v>25000</v>
      </c>
      <c r="T466" s="6" t="s">
        <v>400</v>
      </c>
      <c r="U466" s="6" t="s">
        <v>552</v>
      </c>
      <c r="V466" s="6" t="s">
        <v>2900</v>
      </c>
      <c r="W466" s="18">
        <v>45627</v>
      </c>
      <c r="X466" s="78">
        <v>0.89027777777777772</v>
      </c>
      <c r="Y466" s="6" t="s">
        <v>2901</v>
      </c>
      <c r="Z466" s="6" t="s">
        <v>2902</v>
      </c>
      <c r="AA466" s="6" t="s">
        <v>2903</v>
      </c>
      <c r="AB466" s="6">
        <v>963419830</v>
      </c>
      <c r="AC466" s="6">
        <f t="shared" si="43"/>
        <v>9</v>
      </c>
      <c r="AD466" s="17">
        <f t="shared" si="44"/>
        <v>36000</v>
      </c>
      <c r="AE466" s="6" t="s">
        <v>6</v>
      </c>
      <c r="AF466" s="17" t="str">
        <f t="shared" si="45"/>
        <v>NO APLICA</v>
      </c>
      <c r="AG466" s="6" t="s">
        <v>400</v>
      </c>
      <c r="AH466" s="39"/>
      <c r="AI466" s="22" t="s">
        <v>2894</v>
      </c>
      <c r="AJ466" s="174" t="s">
        <v>492</v>
      </c>
    </row>
    <row r="467" spans="1:36" ht="15.45" customHeight="1">
      <c r="A467" s="168">
        <v>56595</v>
      </c>
      <c r="B467" s="8" t="s">
        <v>310</v>
      </c>
      <c r="C467" s="8" t="s">
        <v>311</v>
      </c>
      <c r="D467" s="39" t="s">
        <v>2904</v>
      </c>
      <c r="E467" s="6" t="s">
        <v>2905</v>
      </c>
      <c r="F467" s="6" t="s">
        <v>2906</v>
      </c>
      <c r="G467" s="6">
        <v>994432783</v>
      </c>
      <c r="H467" s="18">
        <v>45619</v>
      </c>
      <c r="I467" s="21">
        <v>0.72222222222222221</v>
      </c>
      <c r="J467" s="6" t="s">
        <v>373</v>
      </c>
      <c r="K467" s="15">
        <f t="shared" si="49"/>
        <v>1</v>
      </c>
      <c r="L467" s="6" t="s">
        <v>398</v>
      </c>
      <c r="M467" s="6" t="s">
        <v>6</v>
      </c>
      <c r="N467" s="6" t="b">
        <f t="shared" si="48"/>
        <v>0</v>
      </c>
      <c r="O467" s="6" t="s">
        <v>2907</v>
      </c>
      <c r="P467" s="6">
        <v>1222827</v>
      </c>
      <c r="Q467" s="6" t="s">
        <v>6</v>
      </c>
      <c r="R467" s="6" t="s">
        <v>2908</v>
      </c>
      <c r="S467" s="16">
        <f t="shared" si="46"/>
        <v>25000</v>
      </c>
      <c r="T467" s="6" t="s">
        <v>400</v>
      </c>
      <c r="U467" s="6" t="s">
        <v>610</v>
      </c>
      <c r="V467" s="6"/>
      <c r="W467" s="18">
        <v>45628</v>
      </c>
      <c r="X467" s="78">
        <v>0.91388888888888886</v>
      </c>
      <c r="Y467" s="6" t="s">
        <v>2909</v>
      </c>
      <c r="Z467" s="6" t="s">
        <v>2761</v>
      </c>
      <c r="AA467" s="6" t="s">
        <v>2762</v>
      </c>
      <c r="AB467" s="6">
        <v>983846232</v>
      </c>
      <c r="AC467" s="6">
        <f t="shared" si="43"/>
        <v>10</v>
      </c>
      <c r="AD467" s="17">
        <f t="shared" si="44"/>
        <v>41000</v>
      </c>
      <c r="AE467" s="6" t="s">
        <v>6</v>
      </c>
      <c r="AF467" s="17" t="str">
        <f t="shared" si="45"/>
        <v>NO APLICA</v>
      </c>
      <c r="AG467" s="6" t="s">
        <v>400</v>
      </c>
      <c r="AH467" s="39"/>
      <c r="AI467" s="22" t="s">
        <v>2769</v>
      </c>
      <c r="AJ467" s="174" t="s">
        <v>492</v>
      </c>
    </row>
    <row r="468" spans="1:36" ht="15.45" customHeight="1">
      <c r="A468" s="168">
        <v>56596</v>
      </c>
      <c r="B468" s="8" t="s">
        <v>310</v>
      </c>
      <c r="C468" s="8" t="s">
        <v>311</v>
      </c>
      <c r="D468" s="39" t="s">
        <v>2780</v>
      </c>
      <c r="E468" s="6" t="s">
        <v>2781</v>
      </c>
      <c r="F468" s="6" t="s">
        <v>2782</v>
      </c>
      <c r="G468" s="6">
        <v>990224974</v>
      </c>
      <c r="H468" s="18">
        <v>45619</v>
      </c>
      <c r="I468" s="21">
        <v>0.7270833333333333</v>
      </c>
      <c r="J468" s="6" t="s">
        <v>373</v>
      </c>
      <c r="K468" s="15">
        <f t="shared" si="49"/>
        <v>1</v>
      </c>
      <c r="L468" s="6" t="s">
        <v>398</v>
      </c>
      <c r="M468" s="6" t="s">
        <v>6</v>
      </c>
      <c r="N468" s="6" t="b">
        <f t="shared" si="48"/>
        <v>0</v>
      </c>
      <c r="O468" s="6" t="s">
        <v>2910</v>
      </c>
      <c r="P468" s="6">
        <v>1222826</v>
      </c>
      <c r="Q468" s="6" t="s">
        <v>6</v>
      </c>
      <c r="R468" s="6" t="s">
        <v>2911</v>
      </c>
      <c r="S468" s="16">
        <f t="shared" si="46"/>
        <v>25000</v>
      </c>
      <c r="T468" s="6" t="s">
        <v>400</v>
      </c>
      <c r="U468" s="6" t="s">
        <v>610</v>
      </c>
      <c r="V468" s="6"/>
      <c r="W468" s="18">
        <v>45628</v>
      </c>
      <c r="X468" s="78">
        <v>0.91805555555555551</v>
      </c>
      <c r="Y468" s="6" t="s">
        <v>2904</v>
      </c>
      <c r="Z468" s="6" t="s">
        <v>2905</v>
      </c>
      <c r="AA468" s="6" t="s">
        <v>2906</v>
      </c>
      <c r="AB468" s="6">
        <v>994432783</v>
      </c>
      <c r="AC468" s="6">
        <f t="shared" si="43"/>
        <v>10</v>
      </c>
      <c r="AD468" s="17">
        <f t="shared" si="44"/>
        <v>41000</v>
      </c>
      <c r="AE468" s="6" t="s">
        <v>6</v>
      </c>
      <c r="AF468" s="17" t="str">
        <f t="shared" si="45"/>
        <v>NO APLICA</v>
      </c>
      <c r="AG468" s="6" t="s">
        <v>400</v>
      </c>
      <c r="AH468" s="39"/>
      <c r="AI468" s="22" t="s">
        <v>2769</v>
      </c>
      <c r="AJ468" s="174" t="s">
        <v>492</v>
      </c>
    </row>
    <row r="469" spans="1:36" ht="15.45" customHeight="1">
      <c r="A469" s="168">
        <v>56597</v>
      </c>
      <c r="B469" s="8" t="s">
        <v>353</v>
      </c>
      <c r="C469" s="8" t="s">
        <v>354</v>
      </c>
      <c r="D469" s="39" t="s">
        <v>2912</v>
      </c>
      <c r="E469" s="6" t="s">
        <v>2913</v>
      </c>
      <c r="F469" s="6" t="s">
        <v>2914</v>
      </c>
      <c r="G469" s="6">
        <v>942667171</v>
      </c>
      <c r="H469" s="18">
        <v>45619</v>
      </c>
      <c r="I469" s="21">
        <v>0.73819444444444449</v>
      </c>
      <c r="J469" s="6" t="s">
        <v>373</v>
      </c>
      <c r="K469" s="15">
        <f t="shared" si="49"/>
        <v>1</v>
      </c>
      <c r="L469" s="6" t="s">
        <v>398</v>
      </c>
      <c r="M469" s="6" t="s">
        <v>6</v>
      </c>
      <c r="N469" s="6" t="b">
        <f t="shared" si="48"/>
        <v>0</v>
      </c>
      <c r="O469" s="6" t="s">
        <v>2915</v>
      </c>
      <c r="P469" s="6">
        <v>1222832</v>
      </c>
      <c r="Q469" s="6" t="s">
        <v>6</v>
      </c>
      <c r="R469" s="6" t="s">
        <v>2916</v>
      </c>
      <c r="S469" s="16">
        <f t="shared" si="46"/>
        <v>25000</v>
      </c>
      <c r="T469" s="6" t="s">
        <v>400</v>
      </c>
      <c r="U469" s="6" t="s">
        <v>1450</v>
      </c>
      <c r="V469" s="6" t="s">
        <v>2863</v>
      </c>
      <c r="W469" s="18">
        <v>45627</v>
      </c>
      <c r="X469" s="78">
        <v>0.61527777777777781</v>
      </c>
      <c r="Y469" s="6" t="s">
        <v>2917</v>
      </c>
      <c r="Z469" s="6" t="s">
        <v>2918</v>
      </c>
      <c r="AA469" s="6" t="s">
        <v>2919</v>
      </c>
      <c r="AB469" s="6">
        <v>972164407</v>
      </c>
      <c r="AC469" s="6">
        <f t="shared" si="43"/>
        <v>9</v>
      </c>
      <c r="AD469" s="17">
        <f t="shared" si="44"/>
        <v>36000</v>
      </c>
      <c r="AE469" s="6" t="s">
        <v>6</v>
      </c>
      <c r="AF469" s="17" t="str">
        <f t="shared" si="45"/>
        <v>NO APLICA</v>
      </c>
      <c r="AG469" s="6" t="s">
        <v>400</v>
      </c>
      <c r="AH469" s="39"/>
      <c r="AI469" s="22" t="s">
        <v>2894</v>
      </c>
      <c r="AJ469" s="174" t="s">
        <v>492</v>
      </c>
    </row>
    <row r="470" spans="1:36" ht="15.45" customHeight="1">
      <c r="A470" s="168">
        <v>56598</v>
      </c>
      <c r="B470" s="8" t="s">
        <v>310</v>
      </c>
      <c r="C470" s="8" t="s">
        <v>311</v>
      </c>
      <c r="D470" s="39" t="s">
        <v>2904</v>
      </c>
      <c r="E470" s="6" t="s">
        <v>2905</v>
      </c>
      <c r="F470" s="6" t="s">
        <v>2906</v>
      </c>
      <c r="G470" s="6">
        <v>994432783</v>
      </c>
      <c r="H470" s="18">
        <v>45619</v>
      </c>
      <c r="I470" s="21">
        <v>0.77569444444444446</v>
      </c>
      <c r="J470" s="6" t="s">
        <v>373</v>
      </c>
      <c r="K470" s="15">
        <f t="shared" si="49"/>
        <v>1</v>
      </c>
      <c r="L470" s="6" t="s">
        <v>398</v>
      </c>
      <c r="M470" s="6" t="s">
        <v>6</v>
      </c>
      <c r="N470" s="6" t="b">
        <f t="shared" si="48"/>
        <v>0</v>
      </c>
      <c r="O470" s="6" t="s">
        <v>2920</v>
      </c>
      <c r="P470" s="6">
        <v>1222855</v>
      </c>
      <c r="Q470" s="6" t="s">
        <v>6</v>
      </c>
      <c r="R470" s="6" t="s">
        <v>2921</v>
      </c>
      <c r="S470" s="16">
        <f t="shared" si="46"/>
        <v>25000</v>
      </c>
      <c r="T470" s="6" t="s">
        <v>400</v>
      </c>
      <c r="U470" s="6" t="s">
        <v>732</v>
      </c>
      <c r="V470" s="6" t="s">
        <v>490</v>
      </c>
      <c r="W470" s="18">
        <v>45628</v>
      </c>
      <c r="X470" s="78">
        <v>0.90972222222222221</v>
      </c>
      <c r="Y470" s="6" t="s">
        <v>2922</v>
      </c>
      <c r="Z470" s="6" t="s">
        <v>2772</v>
      </c>
      <c r="AA470" s="6" t="s">
        <v>2773</v>
      </c>
      <c r="AB470" s="6">
        <v>989552893</v>
      </c>
      <c r="AC470" s="6">
        <f t="shared" si="43"/>
        <v>10</v>
      </c>
      <c r="AD470" s="17">
        <f t="shared" si="44"/>
        <v>41000</v>
      </c>
      <c r="AE470" s="6" t="s">
        <v>6</v>
      </c>
      <c r="AF470" s="17" t="str">
        <f t="shared" si="45"/>
        <v>NO APLICA</v>
      </c>
      <c r="AG470" s="6" t="s">
        <v>400</v>
      </c>
      <c r="AH470" s="39"/>
      <c r="AI470" s="22" t="s">
        <v>2769</v>
      </c>
      <c r="AJ470" s="174" t="s">
        <v>492</v>
      </c>
    </row>
    <row r="471" spans="1:36" ht="15.45" customHeight="1">
      <c r="A471" s="170">
        <v>56625</v>
      </c>
      <c r="B471" s="4" t="s">
        <v>339</v>
      </c>
      <c r="C471" s="4" t="s">
        <v>340</v>
      </c>
      <c r="D471" s="39" t="s">
        <v>1031</v>
      </c>
      <c r="E471" s="6" t="s">
        <v>1032</v>
      </c>
      <c r="F471" s="6" t="s">
        <v>2923</v>
      </c>
      <c r="G471" s="6">
        <v>973592739</v>
      </c>
      <c r="H471" s="18">
        <v>45621</v>
      </c>
      <c r="I471" s="21">
        <v>0.66180555555555554</v>
      </c>
      <c r="J471" s="6" t="s">
        <v>373</v>
      </c>
      <c r="K471" s="15">
        <v>1</v>
      </c>
      <c r="L471" s="6" t="s">
        <v>398</v>
      </c>
      <c r="M471" s="6" t="s">
        <v>6</v>
      </c>
      <c r="N471" s="6" t="b">
        <f t="shared" si="48"/>
        <v>0</v>
      </c>
      <c r="O471" s="6" t="s">
        <v>2924</v>
      </c>
      <c r="P471" s="6">
        <v>100801089</v>
      </c>
      <c r="Q471" s="6" t="s">
        <v>6</v>
      </c>
      <c r="R471" s="6" t="s">
        <v>2925</v>
      </c>
      <c r="S471" s="16">
        <f t="shared" si="46"/>
        <v>25000</v>
      </c>
      <c r="T471" s="6" t="s">
        <v>400</v>
      </c>
      <c r="U471" s="6" t="s">
        <v>759</v>
      </c>
      <c r="V471" s="6" t="s">
        <v>2754</v>
      </c>
      <c r="W471" s="18">
        <v>45636</v>
      </c>
      <c r="X471" s="78">
        <v>0.46458333333333335</v>
      </c>
      <c r="Y471" s="6" t="s">
        <v>2926</v>
      </c>
      <c r="Z471" s="6" t="s">
        <v>2927</v>
      </c>
      <c r="AA471" s="6" t="s">
        <v>2928</v>
      </c>
      <c r="AB471" s="6">
        <v>982533189</v>
      </c>
      <c r="AC471" s="6">
        <f t="shared" ref="AC471:AC534" si="50">IF(AND(W471&lt;&gt;"",H471&lt;&gt;"",ISNUMBER(W471-H471)),W471-H471+1,"")</f>
        <v>16</v>
      </c>
      <c r="AD471" s="17">
        <f t="shared" ref="AD471:AD534" si="51">IF(AC471&lt;=0, "ERROR EN DÍA DE SALIDA",
    IF(AC471="", "",
        IF(OR(J471="1X40 RF VACIO", J471="1X40 DRY VACIO"),
            IF(L471="CUSTODIA",
                IF(AC471&lt;=5, 25000,
                    IF(AC471&gt;5, IF(AC471&lt;=8, 25000 + 2000*(AC471 - 5), 31000 + 5000*(AC471-8)), "")
                ),
                IF(OR(L471="TRASPASO",L471="MOVIMIENTO"), 18000, "")
            ),
            IF(OR(J471="1X20 RF VACIO", J471="1X20 DRY VACIO", J471="ISOTANK"),
                IF(L471="CUSTODIA",
                    IF(AC471&lt;=5, 18000,
                        IF(AC471&gt;5, IF(AC471&lt;=8, 18000 + 2000*(AC471 - 5), 24000 + 5000*(AC471-8)), "")
                    ),
                    IF(OR(L471="TRASPASO",L471="MOVIMIENTO"), 15000, "Error en tipo de acción")
                ),
                IF(AND(OR(J471="PALLET", J471="CAJON"), L471="CUSTODIA", AC471&lt;=5),
                    IF(M471="SI (XL)", 7000*K471,
                        IF(M471="SI (XXL)", 9000*K471, 5000*K471)
                    ),
                    IF(AND(OR(J471="PALLET", J471="CAJON"), L471="CUSTODIA", AC471&gt;5),
                        IF(M471="SI (XL)", (7000 + 1000*(AC471 - 5))*K471,
                            IF(M471="SI (XXL)", (9000 + 1000*(AC471 - 5))*K471, (5000 + 1000*(AC471 - 5))*K471)
                        ),
                        IF(AND(OR(J471="PALLET", J471="CAJON"),OR(L471="TRASPASO",L471="MOVIMIENTO")),
                            IF(M471="SI (XL)", 5000*K471,
                                IF(M471="SI (XXL)", 7000*K471, 3500*K471)
                            ),
                            ""
                        )
                    )
                )
            )
        )
    )
)</f>
        <v>71000</v>
      </c>
      <c r="AE471" s="6" t="s">
        <v>6</v>
      </c>
      <c r="AF471" s="17" t="str">
        <f t="shared" ref="AF471:AF486" si="52">IFERROR(IF(AD471="","",IF(AE471="NO","NO APLICA",IF(AE471="SI",AD471*1.19,""))), "")</f>
        <v>NO APLICA</v>
      </c>
      <c r="AG471" s="6" t="s">
        <v>400</v>
      </c>
      <c r="AH471" s="39"/>
      <c r="AI471" s="22" t="s">
        <v>2797</v>
      </c>
      <c r="AJ471" s="174" t="s">
        <v>492</v>
      </c>
    </row>
    <row r="472" spans="1:36" ht="15.45" customHeight="1">
      <c r="A472" s="170">
        <v>56648</v>
      </c>
      <c r="B472" s="4" t="s">
        <v>353</v>
      </c>
      <c r="C472" s="4" t="s">
        <v>354</v>
      </c>
      <c r="D472" s="39" t="s">
        <v>2929</v>
      </c>
      <c r="E472" s="6" t="s">
        <v>2902</v>
      </c>
      <c r="F472" s="6" t="s">
        <v>2903</v>
      </c>
      <c r="G472" s="6">
        <v>963419830</v>
      </c>
      <c r="H472" s="18">
        <v>45622</v>
      </c>
      <c r="I472" s="21">
        <v>0.75069444444444444</v>
      </c>
      <c r="J472" s="6" t="s">
        <v>373</v>
      </c>
      <c r="K472" s="15">
        <v>1</v>
      </c>
      <c r="L472" s="6" t="s">
        <v>398</v>
      </c>
      <c r="M472" s="6" t="s">
        <v>6</v>
      </c>
      <c r="N472" s="6" t="b">
        <f t="shared" si="48"/>
        <v>0</v>
      </c>
      <c r="O472" s="6" t="s">
        <v>2930</v>
      </c>
      <c r="P472" s="6">
        <v>24789052</v>
      </c>
      <c r="Q472" s="6" t="s">
        <v>6</v>
      </c>
      <c r="R472" s="6" t="s">
        <v>2931</v>
      </c>
      <c r="S472" s="16">
        <f t="shared" si="46"/>
        <v>25000</v>
      </c>
      <c r="T472" s="6" t="s">
        <v>400</v>
      </c>
      <c r="U472" s="6" t="s">
        <v>1972</v>
      </c>
      <c r="V472" s="6" t="s">
        <v>2754</v>
      </c>
      <c r="W472" s="18">
        <v>45634</v>
      </c>
      <c r="X472" s="78">
        <v>0.51736111111111116</v>
      </c>
      <c r="Y472" s="6" t="s">
        <v>2932</v>
      </c>
      <c r="Z472" s="6" t="s">
        <v>2933</v>
      </c>
      <c r="AA472" s="6" t="s">
        <v>2934</v>
      </c>
      <c r="AB472" s="6">
        <v>998679289</v>
      </c>
      <c r="AC472" s="6">
        <f t="shared" si="50"/>
        <v>13</v>
      </c>
      <c r="AD472" s="17">
        <f t="shared" si="51"/>
        <v>56000</v>
      </c>
      <c r="AE472" s="6" t="s">
        <v>6</v>
      </c>
      <c r="AF472" s="17" t="str">
        <f t="shared" si="52"/>
        <v>NO APLICA</v>
      </c>
      <c r="AG472" s="6" t="s">
        <v>400</v>
      </c>
      <c r="AH472" s="39"/>
      <c r="AI472" s="22" t="s">
        <v>2894</v>
      </c>
      <c r="AJ472" s="174" t="s">
        <v>492</v>
      </c>
    </row>
    <row r="473" spans="1:36" ht="15.45" customHeight="1">
      <c r="A473" s="170">
        <v>56655</v>
      </c>
      <c r="B473" s="4" t="s">
        <v>339</v>
      </c>
      <c r="C473" s="4" t="s">
        <v>340</v>
      </c>
      <c r="D473" s="39" t="s">
        <v>2935</v>
      </c>
      <c r="E473" s="6" t="s">
        <v>1120</v>
      </c>
      <c r="F473" s="6" t="s">
        <v>1121</v>
      </c>
      <c r="G473" s="6">
        <v>991545276</v>
      </c>
      <c r="H473" s="18">
        <v>45622</v>
      </c>
      <c r="I473" s="21">
        <v>0.82013888888888886</v>
      </c>
      <c r="J473" s="6" t="s">
        <v>373</v>
      </c>
      <c r="K473" s="15">
        <v>1</v>
      </c>
      <c r="L473" s="6" t="s">
        <v>398</v>
      </c>
      <c r="M473" s="6" t="s">
        <v>6</v>
      </c>
      <c r="N473" s="6" t="b">
        <f t="shared" si="48"/>
        <v>0</v>
      </c>
      <c r="O473" s="6" t="s">
        <v>2936</v>
      </c>
      <c r="P473" s="6">
        <v>1223827</v>
      </c>
      <c r="Q473" s="6" t="s">
        <v>6</v>
      </c>
      <c r="R473" s="6" t="s">
        <v>2937</v>
      </c>
      <c r="S473" s="16">
        <f t="shared" si="46"/>
        <v>25000</v>
      </c>
      <c r="T473" s="6" t="s">
        <v>400</v>
      </c>
      <c r="U473" s="6" t="s">
        <v>1943</v>
      </c>
      <c r="V473" s="6" t="s">
        <v>2938</v>
      </c>
      <c r="W473" s="18">
        <v>45629</v>
      </c>
      <c r="X473" s="78">
        <v>0.99930555555555556</v>
      </c>
      <c r="Y473" s="6" t="s">
        <v>2939</v>
      </c>
      <c r="Z473" s="6" t="s">
        <v>2940</v>
      </c>
      <c r="AA473" s="6" t="s">
        <v>2941</v>
      </c>
      <c r="AB473" s="6">
        <v>938835786</v>
      </c>
      <c r="AC473" s="6">
        <f t="shared" si="50"/>
        <v>8</v>
      </c>
      <c r="AD473" s="17">
        <f t="shared" si="51"/>
        <v>31000</v>
      </c>
      <c r="AE473" s="6" t="s">
        <v>6</v>
      </c>
      <c r="AF473" s="17" t="str">
        <f t="shared" si="52"/>
        <v>NO APLICA</v>
      </c>
      <c r="AG473" s="6" t="s">
        <v>400</v>
      </c>
      <c r="AH473" s="39"/>
      <c r="AI473" s="22" t="s">
        <v>2797</v>
      </c>
      <c r="AJ473" s="174" t="s">
        <v>492</v>
      </c>
    </row>
    <row r="474" spans="1:36" ht="15.45" customHeight="1">
      <c r="A474" s="170">
        <v>56656</v>
      </c>
      <c r="B474" s="4" t="s">
        <v>339</v>
      </c>
      <c r="C474" s="4" t="s">
        <v>340</v>
      </c>
      <c r="D474" s="39" t="s">
        <v>1031</v>
      </c>
      <c r="E474" s="24" t="s">
        <v>1032</v>
      </c>
      <c r="F474" s="26" t="s">
        <v>1033</v>
      </c>
      <c r="G474" s="24">
        <v>943592739</v>
      </c>
      <c r="H474" s="18">
        <v>45622</v>
      </c>
      <c r="I474" s="21">
        <v>0.8256944444444444</v>
      </c>
      <c r="J474" s="6" t="s">
        <v>373</v>
      </c>
      <c r="K474" s="15">
        <v>1</v>
      </c>
      <c r="L474" s="6" t="s">
        <v>398</v>
      </c>
      <c r="M474" s="6" t="s">
        <v>6</v>
      </c>
      <c r="N474" s="6" t="b">
        <f t="shared" si="48"/>
        <v>0</v>
      </c>
      <c r="O474" s="6" t="s">
        <v>2942</v>
      </c>
      <c r="P474" s="6">
        <v>1223826</v>
      </c>
      <c r="Q474" s="6" t="s">
        <v>6</v>
      </c>
      <c r="R474" s="6" t="s">
        <v>2943</v>
      </c>
      <c r="S474" s="16">
        <f t="shared" si="46"/>
        <v>25000</v>
      </c>
      <c r="T474" s="6" t="s">
        <v>400</v>
      </c>
      <c r="U474" s="6" t="s">
        <v>1962</v>
      </c>
      <c r="V474" s="6" t="s">
        <v>2944</v>
      </c>
      <c r="W474" s="18">
        <v>45629</v>
      </c>
      <c r="X474" s="78">
        <v>0.7006944444444444</v>
      </c>
      <c r="Y474" s="6" t="s">
        <v>2945</v>
      </c>
      <c r="Z474" s="6" t="s">
        <v>2946</v>
      </c>
      <c r="AA474" s="6" t="s">
        <v>2947</v>
      </c>
      <c r="AB474" s="6">
        <v>936459063</v>
      </c>
      <c r="AC474" s="6">
        <f t="shared" si="50"/>
        <v>8</v>
      </c>
      <c r="AD474" s="17">
        <f t="shared" si="51"/>
        <v>31000</v>
      </c>
      <c r="AE474" s="6" t="s">
        <v>6</v>
      </c>
      <c r="AF474" s="17" t="str">
        <f t="shared" si="52"/>
        <v>NO APLICA</v>
      </c>
      <c r="AG474" s="6" t="s">
        <v>400</v>
      </c>
      <c r="AH474" s="39"/>
      <c r="AI474" s="22" t="s">
        <v>2797</v>
      </c>
      <c r="AJ474" s="174" t="s">
        <v>492</v>
      </c>
    </row>
    <row r="475" spans="1:36" ht="15.45" customHeight="1">
      <c r="A475" s="170">
        <v>56657</v>
      </c>
      <c r="B475" s="34" t="s">
        <v>339</v>
      </c>
      <c r="C475" s="34" t="s">
        <v>340</v>
      </c>
      <c r="D475" s="49" t="s">
        <v>1042</v>
      </c>
      <c r="E475" s="35" t="s">
        <v>1043</v>
      </c>
      <c r="F475" s="36" t="s">
        <v>1044</v>
      </c>
      <c r="G475" s="35">
        <v>933294463</v>
      </c>
      <c r="H475" s="18">
        <v>45622</v>
      </c>
      <c r="I475" s="21">
        <v>0.83263888888888893</v>
      </c>
      <c r="J475" s="6" t="s">
        <v>373</v>
      </c>
      <c r="K475" s="15">
        <v>1</v>
      </c>
      <c r="L475" s="6" t="s">
        <v>398</v>
      </c>
      <c r="M475" s="6" t="s">
        <v>6</v>
      </c>
      <c r="N475" s="6" t="b">
        <f t="shared" si="48"/>
        <v>0</v>
      </c>
      <c r="O475" s="6" t="s">
        <v>2948</v>
      </c>
      <c r="P475" s="6">
        <v>1223834</v>
      </c>
      <c r="Q475" s="6" t="s">
        <v>6</v>
      </c>
      <c r="R475" s="6" t="s">
        <v>2949</v>
      </c>
      <c r="S475" s="16">
        <f t="shared" si="46"/>
        <v>25000</v>
      </c>
      <c r="T475" s="6" t="s">
        <v>400</v>
      </c>
      <c r="U475" s="6" t="s">
        <v>1943</v>
      </c>
      <c r="V475" s="6" t="s">
        <v>2950</v>
      </c>
      <c r="W475" s="18">
        <v>45629</v>
      </c>
      <c r="X475" s="78">
        <v>0.95694444444444449</v>
      </c>
      <c r="Y475" s="6" t="s">
        <v>2951</v>
      </c>
      <c r="Z475" s="6" t="s">
        <v>2952</v>
      </c>
      <c r="AA475" s="6" t="s">
        <v>2953</v>
      </c>
      <c r="AB475" s="6">
        <v>945447241</v>
      </c>
      <c r="AC475" s="6">
        <f t="shared" si="50"/>
        <v>8</v>
      </c>
      <c r="AD475" s="17">
        <f t="shared" si="51"/>
        <v>31000</v>
      </c>
      <c r="AE475" s="6" t="s">
        <v>6</v>
      </c>
      <c r="AF475" s="17" t="str">
        <f t="shared" si="52"/>
        <v>NO APLICA</v>
      </c>
      <c r="AG475" s="6" t="s">
        <v>400</v>
      </c>
      <c r="AH475" s="39"/>
      <c r="AI475" s="22" t="s">
        <v>2797</v>
      </c>
      <c r="AJ475" s="174" t="s">
        <v>492</v>
      </c>
    </row>
    <row r="476" spans="1:36" ht="15.45" customHeight="1">
      <c r="A476" s="170">
        <v>56659</v>
      </c>
      <c r="B476" s="4" t="s">
        <v>223</v>
      </c>
      <c r="C476" s="4" t="s">
        <v>224</v>
      </c>
      <c r="D476" s="48" t="s">
        <v>2954</v>
      </c>
      <c r="E476" s="31" t="s">
        <v>2955</v>
      </c>
      <c r="F476" s="24" t="s">
        <v>2956</v>
      </c>
      <c r="G476" s="24">
        <v>997037360</v>
      </c>
      <c r="H476" s="18">
        <v>45622</v>
      </c>
      <c r="I476" s="21">
        <v>0.85486111111111107</v>
      </c>
      <c r="J476" s="6" t="s">
        <v>373</v>
      </c>
      <c r="K476" s="15">
        <v>1</v>
      </c>
      <c r="L476" s="6" t="s">
        <v>398</v>
      </c>
      <c r="M476" s="6" t="s">
        <v>6</v>
      </c>
      <c r="N476" s="6" t="b">
        <f t="shared" si="48"/>
        <v>0</v>
      </c>
      <c r="O476" s="6" t="s">
        <v>2957</v>
      </c>
      <c r="P476" s="6">
        <v>3245476</v>
      </c>
      <c r="Q476" s="6" t="s">
        <v>9</v>
      </c>
      <c r="R476" s="6" t="s">
        <v>2958</v>
      </c>
      <c r="S476" s="16">
        <f t="shared" si="46"/>
        <v>25000</v>
      </c>
      <c r="T476" s="6" t="s">
        <v>400</v>
      </c>
      <c r="U476" s="6" t="s">
        <v>528</v>
      </c>
      <c r="V476" s="6" t="s">
        <v>2800</v>
      </c>
      <c r="W476" s="18">
        <v>45628</v>
      </c>
      <c r="X476" s="78">
        <v>0.6381944444444444</v>
      </c>
      <c r="Y476" s="6" t="s">
        <v>2912</v>
      </c>
      <c r="Z476" s="6" t="s">
        <v>2913</v>
      </c>
      <c r="AA476" s="6" t="s">
        <v>2914</v>
      </c>
      <c r="AB476" s="6">
        <v>942667171</v>
      </c>
      <c r="AC476" s="6">
        <f t="shared" si="50"/>
        <v>7</v>
      </c>
      <c r="AD476" s="17">
        <f t="shared" si="51"/>
        <v>29000</v>
      </c>
      <c r="AE476" s="6" t="s">
        <v>6</v>
      </c>
      <c r="AF476" s="17" t="str">
        <f t="shared" si="52"/>
        <v>NO APLICA</v>
      </c>
      <c r="AG476" s="6" t="s">
        <v>1874</v>
      </c>
      <c r="AH476" s="34" t="s">
        <v>2959</v>
      </c>
      <c r="AI476" s="22" t="s">
        <v>2960</v>
      </c>
      <c r="AJ476" s="174" t="s">
        <v>492</v>
      </c>
    </row>
    <row r="477" spans="1:36" ht="15.45" customHeight="1">
      <c r="A477" s="170">
        <v>56662</v>
      </c>
      <c r="B477" s="8" t="s">
        <v>380</v>
      </c>
      <c r="C477" s="5" t="s">
        <v>246</v>
      </c>
      <c r="D477" s="11" t="s">
        <v>2961</v>
      </c>
      <c r="E477" s="24" t="s">
        <v>2962</v>
      </c>
      <c r="F477" s="24" t="s">
        <v>1329</v>
      </c>
      <c r="G477" s="24">
        <v>998502609</v>
      </c>
      <c r="H477" s="18">
        <v>45622</v>
      </c>
      <c r="I477" s="21">
        <v>0.88749999999999996</v>
      </c>
      <c r="J477" s="6" t="s">
        <v>373</v>
      </c>
      <c r="K477" s="15">
        <v>1</v>
      </c>
      <c r="L477" s="6" t="s">
        <v>398</v>
      </c>
      <c r="M477" s="6" t="s">
        <v>6</v>
      </c>
      <c r="N477" s="6" t="b">
        <f t="shared" si="48"/>
        <v>0</v>
      </c>
      <c r="O477" s="6" t="s">
        <v>2963</v>
      </c>
      <c r="P477" s="6">
        <v>21090897</v>
      </c>
      <c r="Q477" s="6" t="s">
        <v>6</v>
      </c>
      <c r="R477" s="6" t="s">
        <v>2964</v>
      </c>
      <c r="S477" s="16">
        <f t="shared" si="46"/>
        <v>25000</v>
      </c>
      <c r="T477" s="6" t="s">
        <v>400</v>
      </c>
      <c r="U477" s="6" t="s">
        <v>528</v>
      </c>
      <c r="V477" s="6" t="s">
        <v>2965</v>
      </c>
      <c r="W477" s="18">
        <v>45628</v>
      </c>
      <c r="X477" s="78">
        <v>0.73333333333333328</v>
      </c>
      <c r="Y477" s="6" t="s">
        <v>2966</v>
      </c>
      <c r="Z477" s="6" t="s">
        <v>2967</v>
      </c>
      <c r="AA477" s="6" t="s">
        <v>2968</v>
      </c>
      <c r="AB477" s="6">
        <v>971906922</v>
      </c>
      <c r="AC477" s="6">
        <f t="shared" si="50"/>
        <v>7</v>
      </c>
      <c r="AD477" s="17">
        <f t="shared" si="51"/>
        <v>29000</v>
      </c>
      <c r="AE477" s="6" t="s">
        <v>6</v>
      </c>
      <c r="AF477" s="17" t="str">
        <f t="shared" si="52"/>
        <v>NO APLICA</v>
      </c>
      <c r="AG477" s="6" t="s">
        <v>400</v>
      </c>
      <c r="AH477" s="39"/>
      <c r="AI477" s="22" t="s">
        <v>983</v>
      </c>
      <c r="AJ477" s="174" t="s">
        <v>492</v>
      </c>
    </row>
    <row r="478" spans="1:36" ht="15.45" customHeight="1">
      <c r="A478" s="170">
        <v>56663</v>
      </c>
      <c r="B478" s="34" t="s">
        <v>339</v>
      </c>
      <c r="C478" s="34" t="s">
        <v>340</v>
      </c>
      <c r="D478" s="49" t="s">
        <v>1042</v>
      </c>
      <c r="E478" s="35" t="s">
        <v>1043</v>
      </c>
      <c r="F478" s="36" t="s">
        <v>1044</v>
      </c>
      <c r="G478" s="35">
        <v>933294463</v>
      </c>
      <c r="H478" s="18">
        <v>45622</v>
      </c>
      <c r="I478" s="21">
        <v>0.89513888888888893</v>
      </c>
      <c r="J478" s="6" t="s">
        <v>373</v>
      </c>
      <c r="K478" s="15">
        <v>1</v>
      </c>
      <c r="L478" s="6" t="s">
        <v>398</v>
      </c>
      <c r="M478" s="6" t="s">
        <v>6</v>
      </c>
      <c r="N478" s="6" t="b">
        <f t="shared" si="48"/>
        <v>0</v>
      </c>
      <c r="O478" s="6" t="s">
        <v>2969</v>
      </c>
      <c r="P478" s="6">
        <v>1223872</v>
      </c>
      <c r="Q478" s="6" t="s">
        <v>6</v>
      </c>
      <c r="R478" s="6" t="s">
        <v>2970</v>
      </c>
      <c r="S478" s="16">
        <f t="shared" si="46"/>
        <v>25000</v>
      </c>
      <c r="T478" s="6" t="s">
        <v>400</v>
      </c>
      <c r="U478" s="6" t="s">
        <v>528</v>
      </c>
      <c r="V478" s="6" t="s">
        <v>2971</v>
      </c>
      <c r="W478" s="18">
        <v>45629</v>
      </c>
      <c r="X478" s="78">
        <v>0.70347222222222228</v>
      </c>
      <c r="Y478" s="6" t="s">
        <v>2972</v>
      </c>
      <c r="Z478" s="6" t="s">
        <v>2973</v>
      </c>
      <c r="AA478" s="6" t="s">
        <v>2974</v>
      </c>
      <c r="AB478" s="6">
        <v>964532431</v>
      </c>
      <c r="AC478" s="6">
        <f t="shared" si="50"/>
        <v>8</v>
      </c>
      <c r="AD478" s="17">
        <f t="shared" si="51"/>
        <v>31000</v>
      </c>
      <c r="AE478" s="6" t="s">
        <v>6</v>
      </c>
      <c r="AF478" s="17" t="str">
        <f t="shared" si="52"/>
        <v>NO APLICA</v>
      </c>
      <c r="AG478" s="6" t="s">
        <v>400</v>
      </c>
      <c r="AH478" s="39"/>
      <c r="AI478" s="22" t="s">
        <v>2797</v>
      </c>
      <c r="AJ478" s="174" t="s">
        <v>492</v>
      </c>
    </row>
    <row r="479" spans="1:36" ht="15.45" customHeight="1">
      <c r="A479" s="170">
        <v>56664</v>
      </c>
      <c r="B479" s="4" t="s">
        <v>320</v>
      </c>
      <c r="C479" s="4" t="s">
        <v>321</v>
      </c>
      <c r="D479" s="39" t="s">
        <v>720</v>
      </c>
      <c r="E479" s="6" t="s">
        <v>721</v>
      </c>
      <c r="F479" s="6" t="s">
        <v>722</v>
      </c>
      <c r="G479" s="6">
        <v>97177590</v>
      </c>
      <c r="H479" s="18">
        <v>45623</v>
      </c>
      <c r="I479" s="21">
        <v>0.40208333333333335</v>
      </c>
      <c r="J479" s="6" t="s">
        <v>373</v>
      </c>
      <c r="K479" s="15">
        <v>1</v>
      </c>
      <c r="L479" s="6" t="s">
        <v>398</v>
      </c>
      <c r="M479" s="6" t="s">
        <v>6</v>
      </c>
      <c r="N479" s="6" t="b">
        <f t="shared" si="48"/>
        <v>0</v>
      </c>
      <c r="O479" s="6" t="s">
        <v>2975</v>
      </c>
      <c r="P479" s="6">
        <v>1223915</v>
      </c>
      <c r="Q479" s="6" t="s">
        <v>6</v>
      </c>
      <c r="R479" s="6" t="s">
        <v>2976</v>
      </c>
      <c r="S479" s="16">
        <f t="shared" si="46"/>
        <v>25000</v>
      </c>
      <c r="T479" s="6" t="s">
        <v>400</v>
      </c>
      <c r="U479" s="6" t="s">
        <v>1962</v>
      </c>
      <c r="V479" s="6" t="s">
        <v>2977</v>
      </c>
      <c r="W479" s="18">
        <v>45630</v>
      </c>
      <c r="X479" s="78">
        <v>0.51388888888888884</v>
      </c>
      <c r="Y479" s="6" t="s">
        <v>2584</v>
      </c>
      <c r="Z479" s="6" t="s">
        <v>1208</v>
      </c>
      <c r="AA479" s="6" t="s">
        <v>1209</v>
      </c>
      <c r="AB479" s="6">
        <v>944259293</v>
      </c>
      <c r="AC479" s="6">
        <f t="shared" si="50"/>
        <v>8</v>
      </c>
      <c r="AD479" s="17">
        <f t="shared" si="51"/>
        <v>31000</v>
      </c>
      <c r="AE479" s="6" t="s">
        <v>6</v>
      </c>
      <c r="AF479" s="17" t="str">
        <f t="shared" si="52"/>
        <v>NO APLICA</v>
      </c>
      <c r="AG479" s="6" t="s">
        <v>400</v>
      </c>
      <c r="AH479" s="39"/>
      <c r="AI479" s="22" t="s">
        <v>558</v>
      </c>
      <c r="AJ479" s="174" t="s">
        <v>492</v>
      </c>
    </row>
    <row r="480" spans="1:36" ht="15.45" customHeight="1">
      <c r="A480" s="170">
        <v>56665</v>
      </c>
      <c r="B480" s="4" t="s">
        <v>320</v>
      </c>
      <c r="C480" s="4" t="s">
        <v>321</v>
      </c>
      <c r="D480" s="39" t="s">
        <v>2208</v>
      </c>
      <c r="E480" s="6" t="s">
        <v>2209</v>
      </c>
      <c r="F480" s="6" t="s">
        <v>2210</v>
      </c>
      <c r="G480" s="6">
        <v>999447137</v>
      </c>
      <c r="H480" s="18">
        <v>45623</v>
      </c>
      <c r="I480" s="21">
        <v>0.40694444444444444</v>
      </c>
      <c r="J480" s="6" t="s">
        <v>373</v>
      </c>
      <c r="K480" s="15">
        <v>1</v>
      </c>
      <c r="L480" s="6" t="s">
        <v>398</v>
      </c>
      <c r="M480" s="6" t="s">
        <v>6</v>
      </c>
      <c r="N480" s="6" t="b">
        <f t="shared" si="48"/>
        <v>0</v>
      </c>
      <c r="O480" s="6" t="s">
        <v>2978</v>
      </c>
      <c r="P480" s="6">
        <v>1223921</v>
      </c>
      <c r="Q480" s="6" t="s">
        <v>6</v>
      </c>
      <c r="R480" s="6" t="s">
        <v>2979</v>
      </c>
      <c r="S480" s="16">
        <f t="shared" si="46"/>
        <v>25000</v>
      </c>
      <c r="T480" s="6" t="s">
        <v>400</v>
      </c>
      <c r="U480" s="6" t="s">
        <v>1962</v>
      </c>
      <c r="V480" s="6" t="s">
        <v>2980</v>
      </c>
      <c r="W480" s="18">
        <v>45631</v>
      </c>
      <c r="X480" s="78">
        <v>0.40208333333333335</v>
      </c>
      <c r="Y480" s="6" t="s">
        <v>597</v>
      </c>
      <c r="Z480" s="6" t="s">
        <v>598</v>
      </c>
      <c r="AA480" s="6" t="s">
        <v>599</v>
      </c>
      <c r="AB480" s="6">
        <v>974764518</v>
      </c>
      <c r="AC480" s="6">
        <f t="shared" si="50"/>
        <v>9</v>
      </c>
      <c r="AD480" s="17">
        <f t="shared" si="51"/>
        <v>36000</v>
      </c>
      <c r="AE480" s="6" t="s">
        <v>6</v>
      </c>
      <c r="AF480" s="17" t="str">
        <f t="shared" si="52"/>
        <v>NO APLICA</v>
      </c>
      <c r="AG480" s="6" t="s">
        <v>400</v>
      </c>
      <c r="AH480" s="39"/>
      <c r="AI480" s="22" t="s">
        <v>558</v>
      </c>
      <c r="AJ480" s="174" t="s">
        <v>492</v>
      </c>
    </row>
    <row r="481" spans="1:36" ht="15.45" customHeight="1">
      <c r="A481" s="170">
        <v>56668</v>
      </c>
      <c r="B481" s="4" t="s">
        <v>320</v>
      </c>
      <c r="C481" s="4" t="s">
        <v>321</v>
      </c>
      <c r="D481" s="39" t="s">
        <v>1228</v>
      </c>
      <c r="E481" s="6" t="s">
        <v>1229</v>
      </c>
      <c r="F481" s="6" t="s">
        <v>1980</v>
      </c>
      <c r="G481" s="6">
        <v>973591252</v>
      </c>
      <c r="H481" s="18">
        <v>45623</v>
      </c>
      <c r="I481" s="21">
        <v>0.45</v>
      </c>
      <c r="J481" s="6" t="s">
        <v>373</v>
      </c>
      <c r="K481" s="15">
        <v>1</v>
      </c>
      <c r="L481" s="6" t="s">
        <v>398</v>
      </c>
      <c r="M481" s="6" t="s">
        <v>6</v>
      </c>
      <c r="N481" s="6" t="b">
        <f t="shared" si="48"/>
        <v>0</v>
      </c>
      <c r="O481" s="6" t="s">
        <v>2981</v>
      </c>
      <c r="P481" s="6">
        <v>1223949</v>
      </c>
      <c r="Q481" s="6" t="s">
        <v>6</v>
      </c>
      <c r="R481" s="6" t="s">
        <v>2982</v>
      </c>
      <c r="S481" s="16">
        <f t="shared" si="46"/>
        <v>25000</v>
      </c>
      <c r="T481" s="6" t="s">
        <v>400</v>
      </c>
      <c r="U481" s="6" t="s">
        <v>1962</v>
      </c>
      <c r="V481" s="6" t="s">
        <v>2796</v>
      </c>
      <c r="W481" s="18">
        <v>45630</v>
      </c>
      <c r="X481" s="78">
        <v>0.70694444444444449</v>
      </c>
      <c r="Y481" s="6" t="s">
        <v>2570</v>
      </c>
      <c r="Z481" s="6" t="s">
        <v>2983</v>
      </c>
      <c r="AA481" s="6" t="s">
        <v>2572</v>
      </c>
      <c r="AB481" s="6">
        <v>955224797</v>
      </c>
      <c r="AC481" s="6">
        <f t="shared" si="50"/>
        <v>8</v>
      </c>
      <c r="AD481" s="17">
        <f t="shared" si="51"/>
        <v>31000</v>
      </c>
      <c r="AE481" s="6" t="s">
        <v>6</v>
      </c>
      <c r="AF481" s="17" t="str">
        <f t="shared" si="52"/>
        <v>NO APLICA</v>
      </c>
      <c r="AG481" s="6" t="s">
        <v>400</v>
      </c>
      <c r="AH481" s="39"/>
      <c r="AI481" s="22" t="s">
        <v>558</v>
      </c>
      <c r="AJ481" s="174" t="s">
        <v>492</v>
      </c>
    </row>
    <row r="482" spans="1:36" ht="15.45" customHeight="1">
      <c r="A482" s="170">
        <v>56669</v>
      </c>
      <c r="B482" s="4" t="s">
        <v>320</v>
      </c>
      <c r="C482" s="4" t="s">
        <v>321</v>
      </c>
      <c r="D482" s="48" t="s">
        <v>746</v>
      </c>
      <c r="E482" s="24" t="s">
        <v>747</v>
      </c>
      <c r="F482" s="37" t="s">
        <v>748</v>
      </c>
      <c r="G482" s="24">
        <v>993623791</v>
      </c>
      <c r="H482" s="18">
        <v>45623</v>
      </c>
      <c r="I482" s="21">
        <v>0.4548611111111111</v>
      </c>
      <c r="J482" s="6" t="s">
        <v>373</v>
      </c>
      <c r="K482" s="15">
        <v>1</v>
      </c>
      <c r="L482" s="6" t="s">
        <v>398</v>
      </c>
      <c r="M482" s="6" t="s">
        <v>6</v>
      </c>
      <c r="N482" s="6" t="b">
        <f t="shared" si="48"/>
        <v>0</v>
      </c>
      <c r="O482" s="6" t="s">
        <v>2984</v>
      </c>
      <c r="P482" s="6">
        <v>1223937</v>
      </c>
      <c r="Q482" s="6" t="s">
        <v>6</v>
      </c>
      <c r="R482" s="6" t="s">
        <v>2985</v>
      </c>
      <c r="S482" s="16">
        <f t="shared" si="46"/>
        <v>25000</v>
      </c>
      <c r="T482" s="6" t="s">
        <v>400</v>
      </c>
      <c r="U482" s="6" t="s">
        <v>1943</v>
      </c>
      <c r="V482" s="6" t="s">
        <v>2871</v>
      </c>
      <c r="W482" s="18">
        <v>45630</v>
      </c>
      <c r="X482" s="78">
        <v>2.7083333333333334E-2</v>
      </c>
      <c r="Y482" s="6" t="s">
        <v>2986</v>
      </c>
      <c r="Z482" s="6" t="s">
        <v>588</v>
      </c>
      <c r="AA482" s="6" t="s">
        <v>589</v>
      </c>
      <c r="AB482" s="6">
        <v>966777388</v>
      </c>
      <c r="AC482" s="6">
        <f t="shared" si="50"/>
        <v>8</v>
      </c>
      <c r="AD482" s="17">
        <f t="shared" si="51"/>
        <v>31000</v>
      </c>
      <c r="AE482" s="6" t="s">
        <v>6</v>
      </c>
      <c r="AF482" s="17" t="str">
        <f t="shared" si="52"/>
        <v>NO APLICA</v>
      </c>
      <c r="AG482" s="6" t="s">
        <v>400</v>
      </c>
      <c r="AH482" s="39"/>
      <c r="AI482" s="22" t="s">
        <v>558</v>
      </c>
      <c r="AJ482" s="174" t="s">
        <v>492</v>
      </c>
    </row>
    <row r="483" spans="1:36" ht="15.45" customHeight="1">
      <c r="A483" s="170">
        <v>56670</v>
      </c>
      <c r="B483" s="34" t="s">
        <v>339</v>
      </c>
      <c r="C483" s="34" t="s">
        <v>340</v>
      </c>
      <c r="D483" s="39" t="s">
        <v>2935</v>
      </c>
      <c r="E483" s="6" t="s">
        <v>1120</v>
      </c>
      <c r="F483" s="6" t="s">
        <v>1121</v>
      </c>
      <c r="G483" s="6">
        <v>991545276</v>
      </c>
      <c r="H483" s="18">
        <v>45623</v>
      </c>
      <c r="I483" s="21">
        <v>0.47083333333333333</v>
      </c>
      <c r="J483" s="6" t="s">
        <v>373</v>
      </c>
      <c r="K483" s="15">
        <v>1</v>
      </c>
      <c r="L483" s="6" t="s">
        <v>398</v>
      </c>
      <c r="M483" s="6" t="s">
        <v>6</v>
      </c>
      <c r="N483" s="6" t="b">
        <f t="shared" si="48"/>
        <v>0</v>
      </c>
      <c r="O483" s="6" t="s">
        <v>2987</v>
      </c>
      <c r="P483" s="6">
        <v>3230469</v>
      </c>
      <c r="Q483" s="6" t="s">
        <v>6</v>
      </c>
      <c r="R483" s="6" t="s">
        <v>2988</v>
      </c>
      <c r="S483" s="16">
        <f t="shared" si="46"/>
        <v>25000</v>
      </c>
      <c r="T483" s="6" t="s">
        <v>400</v>
      </c>
      <c r="U483" s="6" t="s">
        <v>1953</v>
      </c>
      <c r="V483" s="6" t="s">
        <v>2989</v>
      </c>
      <c r="W483" s="18">
        <v>45626</v>
      </c>
      <c r="X483" s="78">
        <v>0.81666666666666665</v>
      </c>
      <c r="Y483" s="6" t="s">
        <v>2990</v>
      </c>
      <c r="Z483" s="6" t="s">
        <v>2991</v>
      </c>
      <c r="AA483" s="6" t="s">
        <v>2992</v>
      </c>
      <c r="AB483" s="6">
        <v>937326730</v>
      </c>
      <c r="AC483" s="6">
        <f t="shared" si="50"/>
        <v>4</v>
      </c>
      <c r="AD483" s="17">
        <f t="shared" si="51"/>
        <v>25000</v>
      </c>
      <c r="AE483" s="6" t="s">
        <v>6</v>
      </c>
      <c r="AF483" s="17" t="str">
        <f t="shared" si="52"/>
        <v>NO APLICA</v>
      </c>
      <c r="AG483" s="6" t="s">
        <v>400</v>
      </c>
      <c r="AH483" s="39"/>
      <c r="AI483" s="22" t="s">
        <v>2797</v>
      </c>
      <c r="AJ483" s="174" t="s">
        <v>492</v>
      </c>
    </row>
    <row r="484" spans="1:36" ht="15.45" customHeight="1">
      <c r="A484" s="170">
        <v>56671</v>
      </c>
      <c r="B484" s="34" t="s">
        <v>339</v>
      </c>
      <c r="C484" s="34" t="s">
        <v>340</v>
      </c>
      <c r="D484" s="39" t="s">
        <v>1031</v>
      </c>
      <c r="E484" s="6" t="s">
        <v>1032</v>
      </c>
      <c r="F484" s="6" t="s">
        <v>2923</v>
      </c>
      <c r="G484" s="6">
        <v>973592739</v>
      </c>
      <c r="H484" s="18">
        <v>45623</v>
      </c>
      <c r="I484" s="21">
        <v>0.47291666666666665</v>
      </c>
      <c r="J484" s="6" t="s">
        <v>373</v>
      </c>
      <c r="K484" s="15">
        <v>1</v>
      </c>
      <c r="L484" s="6" t="s">
        <v>398</v>
      </c>
      <c r="M484" s="6" t="s">
        <v>6</v>
      </c>
      <c r="N484" s="6" t="b">
        <f t="shared" si="48"/>
        <v>0</v>
      </c>
      <c r="O484" s="6" t="s">
        <v>2993</v>
      </c>
      <c r="P484" s="6">
        <v>3230472</v>
      </c>
      <c r="Q484" s="6" t="s">
        <v>6</v>
      </c>
      <c r="R484" s="6" t="s">
        <v>2994</v>
      </c>
      <c r="S484" s="16">
        <f t="shared" si="46"/>
        <v>25000</v>
      </c>
      <c r="T484" s="6" t="s">
        <v>400</v>
      </c>
      <c r="U484" s="6" t="s">
        <v>1972</v>
      </c>
      <c r="V484" s="6" t="s">
        <v>2995</v>
      </c>
      <c r="W484" s="18">
        <v>45627</v>
      </c>
      <c r="X484" s="78">
        <v>0.30069444444444443</v>
      </c>
      <c r="Y484" s="6" t="s">
        <v>2996</v>
      </c>
      <c r="Z484" s="6" t="s">
        <v>2997</v>
      </c>
      <c r="AA484" s="6" t="s">
        <v>2998</v>
      </c>
      <c r="AB484" s="6">
        <v>992272376</v>
      </c>
      <c r="AC484" s="6">
        <f t="shared" si="50"/>
        <v>5</v>
      </c>
      <c r="AD484" s="17">
        <f t="shared" si="51"/>
        <v>25000</v>
      </c>
      <c r="AE484" s="6" t="s">
        <v>6</v>
      </c>
      <c r="AF484" s="17" t="str">
        <f t="shared" si="52"/>
        <v>NO APLICA</v>
      </c>
      <c r="AG484" s="6" t="s">
        <v>400</v>
      </c>
      <c r="AH484" s="39"/>
      <c r="AI484" s="22" t="s">
        <v>2797</v>
      </c>
      <c r="AJ484" s="174" t="s">
        <v>492</v>
      </c>
    </row>
    <row r="485" spans="1:36" ht="15.45" customHeight="1">
      <c r="A485" s="170">
        <v>56672</v>
      </c>
      <c r="B485" s="4" t="s">
        <v>320</v>
      </c>
      <c r="C485" s="4" t="s">
        <v>321</v>
      </c>
      <c r="D485" s="8" t="s">
        <v>1974</v>
      </c>
      <c r="E485" s="5" t="s">
        <v>630</v>
      </c>
      <c r="F485" s="5" t="s">
        <v>631</v>
      </c>
      <c r="G485" s="5">
        <v>976530950</v>
      </c>
      <c r="H485" s="18">
        <v>45623</v>
      </c>
      <c r="I485" s="21">
        <v>0.4777777777777778</v>
      </c>
      <c r="J485" s="6" t="s">
        <v>373</v>
      </c>
      <c r="K485" s="15">
        <v>1</v>
      </c>
      <c r="L485" s="6" t="s">
        <v>398</v>
      </c>
      <c r="M485" s="6" t="s">
        <v>6</v>
      </c>
      <c r="N485" s="6" t="b">
        <f t="shared" si="48"/>
        <v>0</v>
      </c>
      <c r="O485" s="6" t="s">
        <v>2999</v>
      </c>
      <c r="P485" s="6">
        <v>1223967</v>
      </c>
      <c r="Q485" s="6" t="s">
        <v>6</v>
      </c>
      <c r="R485" s="6" t="s">
        <v>3000</v>
      </c>
      <c r="S485" s="16">
        <f t="shared" si="46"/>
        <v>25000</v>
      </c>
      <c r="T485" s="6" t="s">
        <v>400</v>
      </c>
      <c r="U485" s="6" t="s">
        <v>1943</v>
      </c>
      <c r="V485" s="6" t="s">
        <v>3001</v>
      </c>
      <c r="W485" s="18">
        <v>45630</v>
      </c>
      <c r="X485" s="78">
        <v>4.583333333333333E-2</v>
      </c>
      <c r="Y485" s="6" t="s">
        <v>1228</v>
      </c>
      <c r="Z485" s="6" t="s">
        <v>1229</v>
      </c>
      <c r="AA485" s="6" t="s">
        <v>1980</v>
      </c>
      <c r="AB485" s="6">
        <v>973591252</v>
      </c>
      <c r="AC485" s="6">
        <f t="shared" si="50"/>
        <v>8</v>
      </c>
      <c r="AD485" s="17">
        <f t="shared" si="51"/>
        <v>31000</v>
      </c>
      <c r="AE485" s="6" t="s">
        <v>6</v>
      </c>
      <c r="AF485" s="17" t="str">
        <f t="shared" si="52"/>
        <v>NO APLICA</v>
      </c>
      <c r="AG485" s="6" t="s">
        <v>400</v>
      </c>
      <c r="AH485" s="39"/>
      <c r="AI485" s="22" t="s">
        <v>558</v>
      </c>
      <c r="AJ485" s="174" t="s">
        <v>492</v>
      </c>
    </row>
    <row r="486" spans="1:36" ht="15.45" customHeight="1">
      <c r="A486" s="170">
        <v>56675</v>
      </c>
      <c r="B486" s="4" t="s">
        <v>320</v>
      </c>
      <c r="C486" s="4" t="s">
        <v>321</v>
      </c>
      <c r="D486" s="8" t="s">
        <v>3002</v>
      </c>
      <c r="E486" s="5" t="s">
        <v>579</v>
      </c>
      <c r="F486" s="5" t="s">
        <v>580</v>
      </c>
      <c r="G486" s="5">
        <v>992200094</v>
      </c>
      <c r="H486" s="18">
        <v>45623</v>
      </c>
      <c r="I486" s="21">
        <v>0.49444444444444446</v>
      </c>
      <c r="J486" s="6" t="s">
        <v>373</v>
      </c>
      <c r="K486" s="15">
        <v>1</v>
      </c>
      <c r="L486" s="6" t="s">
        <v>398</v>
      </c>
      <c r="M486" s="6" t="s">
        <v>6</v>
      </c>
      <c r="N486" s="6" t="b">
        <f t="shared" si="48"/>
        <v>0</v>
      </c>
      <c r="O486" s="6" t="s">
        <v>3003</v>
      </c>
      <c r="P486" s="6">
        <v>1223959</v>
      </c>
      <c r="Q486" s="6" t="s">
        <v>6</v>
      </c>
      <c r="R486" s="6" t="s">
        <v>3004</v>
      </c>
      <c r="S486" s="16">
        <f t="shared" si="46"/>
        <v>25000</v>
      </c>
      <c r="T486" s="6" t="s">
        <v>400</v>
      </c>
      <c r="U486" s="6" t="s">
        <v>1943</v>
      </c>
      <c r="V486" s="6" t="s">
        <v>3005</v>
      </c>
      <c r="W486" s="18">
        <v>45629</v>
      </c>
      <c r="X486" s="78">
        <v>0.94652777777777775</v>
      </c>
      <c r="Y486" s="6" t="s">
        <v>3006</v>
      </c>
      <c r="Z486" s="6" t="s">
        <v>3007</v>
      </c>
      <c r="AA486" s="6" t="s">
        <v>3008</v>
      </c>
      <c r="AB486" s="6">
        <v>963996446</v>
      </c>
      <c r="AC486" s="6">
        <f t="shared" si="50"/>
        <v>7</v>
      </c>
      <c r="AD486" s="17">
        <f t="shared" si="51"/>
        <v>29000</v>
      </c>
      <c r="AE486" s="6" t="s">
        <v>6</v>
      </c>
      <c r="AF486" s="17" t="str">
        <f t="shared" si="52"/>
        <v>NO APLICA</v>
      </c>
      <c r="AG486" s="6" t="s">
        <v>400</v>
      </c>
      <c r="AH486" s="39"/>
      <c r="AI486" s="22" t="s">
        <v>558</v>
      </c>
      <c r="AJ486" s="174" t="s">
        <v>492</v>
      </c>
    </row>
    <row r="487" spans="1:36" ht="15.45" customHeight="1">
      <c r="A487" s="170">
        <v>56676</v>
      </c>
      <c r="B487" s="4" t="s">
        <v>320</v>
      </c>
      <c r="C487" s="4" t="s">
        <v>321</v>
      </c>
      <c r="D487" s="39" t="s">
        <v>597</v>
      </c>
      <c r="E487" s="6" t="s">
        <v>3009</v>
      </c>
      <c r="F487" s="6" t="s">
        <v>599</v>
      </c>
      <c r="G487" s="6">
        <v>974764518</v>
      </c>
      <c r="H487" s="18">
        <v>45623</v>
      </c>
      <c r="I487" s="21">
        <v>0.50694444444444442</v>
      </c>
      <c r="J487" s="6" t="s">
        <v>373</v>
      </c>
      <c r="K487" s="15">
        <v>1</v>
      </c>
      <c r="L487" s="6" t="s">
        <v>398</v>
      </c>
      <c r="M487" s="6" t="s">
        <v>6</v>
      </c>
      <c r="N487" s="6" t="b">
        <f t="shared" si="48"/>
        <v>0</v>
      </c>
      <c r="O487" s="6" t="s">
        <v>3010</v>
      </c>
      <c r="P487" s="6">
        <v>1223965</v>
      </c>
      <c r="Q487" s="6" t="s">
        <v>6</v>
      </c>
      <c r="R487" s="6" t="s">
        <v>3011</v>
      </c>
      <c r="S487" s="16">
        <f t="shared" si="46"/>
        <v>25000</v>
      </c>
      <c r="T487" s="6" t="s">
        <v>400</v>
      </c>
      <c r="U487" s="6" t="s">
        <v>3012</v>
      </c>
      <c r="V487" s="6" t="s">
        <v>2938</v>
      </c>
      <c r="W487" s="18">
        <v>45630</v>
      </c>
      <c r="X487" s="78">
        <v>0.59305555555555556</v>
      </c>
      <c r="Y487" s="6" t="s">
        <v>3013</v>
      </c>
      <c r="Z487" s="6" t="s">
        <v>2502</v>
      </c>
      <c r="AA487" s="6" t="s">
        <v>2503</v>
      </c>
      <c r="AB487" s="6">
        <v>983262493</v>
      </c>
      <c r="AC487" s="6">
        <f t="shared" si="50"/>
        <v>8</v>
      </c>
      <c r="AD487" s="17">
        <f t="shared" si="51"/>
        <v>31000</v>
      </c>
      <c r="AE487" s="6"/>
      <c r="AF487" s="17" t="s">
        <v>1045</v>
      </c>
      <c r="AG487" s="6" t="s">
        <v>400</v>
      </c>
      <c r="AH487" s="39"/>
      <c r="AI487" s="22" t="s">
        <v>558</v>
      </c>
      <c r="AJ487" s="174" t="s">
        <v>492</v>
      </c>
    </row>
    <row r="488" spans="1:36" ht="15.45" customHeight="1">
      <c r="A488" s="170">
        <v>56679</v>
      </c>
      <c r="B488" s="4" t="s">
        <v>245</v>
      </c>
      <c r="C488" s="4" t="s">
        <v>246</v>
      </c>
      <c r="D488" s="39" t="s">
        <v>984</v>
      </c>
      <c r="E488" s="6" t="s">
        <v>1160</v>
      </c>
      <c r="F488" s="6" t="s">
        <v>986</v>
      </c>
      <c r="G488" s="6">
        <v>944666949</v>
      </c>
      <c r="H488" s="18">
        <v>45623</v>
      </c>
      <c r="I488" s="21">
        <v>0.5493055555555556</v>
      </c>
      <c r="J488" s="6" t="s">
        <v>373</v>
      </c>
      <c r="K488" s="15">
        <v>1</v>
      </c>
      <c r="L488" s="6" t="s">
        <v>398</v>
      </c>
      <c r="M488" s="6" t="s">
        <v>6</v>
      </c>
      <c r="N488" s="6" t="b">
        <f t="shared" si="48"/>
        <v>0</v>
      </c>
      <c r="O488" s="6" t="s">
        <v>3014</v>
      </c>
      <c r="P488" s="6">
        <v>24787768</v>
      </c>
      <c r="Q488" s="6" t="s">
        <v>6</v>
      </c>
      <c r="R488" s="6" t="s">
        <v>3015</v>
      </c>
      <c r="S488" s="16">
        <f t="shared" si="46"/>
        <v>25000</v>
      </c>
      <c r="T488" s="6" t="s">
        <v>400</v>
      </c>
      <c r="U488" s="6" t="s">
        <v>3016</v>
      </c>
      <c r="V488" s="6" t="s">
        <v>2874</v>
      </c>
      <c r="W488" s="18">
        <v>45628</v>
      </c>
      <c r="X488" s="78">
        <v>0.60763888888888884</v>
      </c>
      <c r="Y488" s="6" t="s">
        <v>984</v>
      </c>
      <c r="Z488" s="6" t="s">
        <v>1160</v>
      </c>
      <c r="AA488" s="6" t="s">
        <v>986</v>
      </c>
      <c r="AB488" s="6">
        <v>944666949</v>
      </c>
      <c r="AC488" s="6">
        <f t="shared" si="50"/>
        <v>6</v>
      </c>
      <c r="AD488" s="17">
        <f t="shared" si="51"/>
        <v>27000</v>
      </c>
      <c r="AE488" s="6" t="s">
        <v>6</v>
      </c>
      <c r="AF488" s="17" t="str">
        <f t="shared" ref="AF488:AF551" si="53">IFERROR(IF(AD488="","",IF(AE488="NO","NO APLICA",IF(AE488="SI",AD488*1.19,""))), "")</f>
        <v>NO APLICA</v>
      </c>
      <c r="AG488" s="6" t="s">
        <v>400</v>
      </c>
      <c r="AH488" s="39"/>
      <c r="AI488" s="22" t="s">
        <v>983</v>
      </c>
      <c r="AJ488" s="174" t="s">
        <v>492</v>
      </c>
    </row>
    <row r="489" spans="1:36" ht="15.45" customHeight="1">
      <c r="A489" s="170">
        <v>56688</v>
      </c>
      <c r="B489" s="4" t="s">
        <v>61</v>
      </c>
      <c r="C489" s="4" t="s">
        <v>62</v>
      </c>
      <c r="D489" s="11" t="s">
        <v>3017</v>
      </c>
      <c r="E489" s="24" t="s">
        <v>3018</v>
      </c>
      <c r="F489" s="24" t="s">
        <v>3019</v>
      </c>
      <c r="G489" s="24">
        <v>92367733</v>
      </c>
      <c r="H489" s="18">
        <v>45623</v>
      </c>
      <c r="I489" s="21">
        <v>0.68125000000000002</v>
      </c>
      <c r="J489" s="6" t="s">
        <v>373</v>
      </c>
      <c r="K489" s="15">
        <v>1</v>
      </c>
      <c r="L489" s="6" t="s">
        <v>398</v>
      </c>
      <c r="M489" s="6" t="s">
        <v>6</v>
      </c>
      <c r="N489" s="6" t="b">
        <f t="shared" si="48"/>
        <v>1</v>
      </c>
      <c r="O489" s="6" t="s">
        <v>3020</v>
      </c>
      <c r="P489" s="6">
        <v>24785049</v>
      </c>
      <c r="Q489" s="6" t="s">
        <v>6</v>
      </c>
      <c r="R489" s="6" t="s">
        <v>3021</v>
      </c>
      <c r="S489" s="16">
        <f t="shared" si="46"/>
        <v>25000</v>
      </c>
      <c r="T489" s="6" t="s">
        <v>400</v>
      </c>
      <c r="U489" s="6" t="s">
        <v>1962</v>
      </c>
      <c r="V489" s="6" t="s">
        <v>3022</v>
      </c>
      <c r="W489" s="18">
        <v>45631</v>
      </c>
      <c r="X489" s="78">
        <v>0.64444444444444449</v>
      </c>
      <c r="Y489" s="6" t="s">
        <v>2801</v>
      </c>
      <c r="Z489" s="6" t="s">
        <v>2802</v>
      </c>
      <c r="AA489" s="6" t="s">
        <v>2803</v>
      </c>
      <c r="AB489" s="6">
        <v>923830541</v>
      </c>
      <c r="AC489" s="6">
        <f t="shared" si="50"/>
        <v>9</v>
      </c>
      <c r="AD489" s="17">
        <f t="shared" si="51"/>
        <v>36000</v>
      </c>
      <c r="AE489" s="6" t="s">
        <v>6</v>
      </c>
      <c r="AF489" s="17" t="str">
        <f t="shared" si="53"/>
        <v>NO APLICA</v>
      </c>
      <c r="AG489" s="6" t="s">
        <v>1874</v>
      </c>
      <c r="AH489" s="39" t="s">
        <v>3023</v>
      </c>
      <c r="AI489" s="22" t="s">
        <v>2805</v>
      </c>
      <c r="AJ489" s="174" t="s">
        <v>492</v>
      </c>
    </row>
    <row r="490" spans="1:36" ht="15.45" customHeight="1">
      <c r="A490" s="170">
        <v>56689</v>
      </c>
      <c r="B490" s="4" t="s">
        <v>320</v>
      </c>
      <c r="C490" s="4" t="s">
        <v>321</v>
      </c>
      <c r="D490" s="11" t="s">
        <v>3024</v>
      </c>
      <c r="E490" s="6" t="s">
        <v>1150</v>
      </c>
      <c r="F490" s="6" t="s">
        <v>1151</v>
      </c>
      <c r="G490" s="6">
        <v>984444429</v>
      </c>
      <c r="H490" s="18">
        <v>45623</v>
      </c>
      <c r="I490" s="21">
        <v>0.70347222222222228</v>
      </c>
      <c r="J490" s="6" t="s">
        <v>373</v>
      </c>
      <c r="K490" s="15">
        <v>1</v>
      </c>
      <c r="L490" s="6" t="s">
        <v>398</v>
      </c>
      <c r="M490" s="6" t="s">
        <v>6</v>
      </c>
      <c r="N490" s="6" t="b">
        <f t="shared" si="48"/>
        <v>0</v>
      </c>
      <c r="O490" s="6" t="s">
        <v>3025</v>
      </c>
      <c r="P490" s="6">
        <v>1223932</v>
      </c>
      <c r="Q490" s="6" t="s">
        <v>6</v>
      </c>
      <c r="R490" s="6" t="s">
        <v>3026</v>
      </c>
      <c r="S490" s="16">
        <f t="shared" si="46"/>
        <v>25000</v>
      </c>
      <c r="T490" s="6" t="s">
        <v>400</v>
      </c>
      <c r="U490" s="6" t="s">
        <v>1962</v>
      </c>
      <c r="V490" s="6" t="s">
        <v>2938</v>
      </c>
      <c r="W490" s="18">
        <v>45631</v>
      </c>
      <c r="X490" s="78">
        <v>0.75277777777777777</v>
      </c>
      <c r="Y490" s="6" t="s">
        <v>3027</v>
      </c>
      <c r="Z490" s="6" t="s">
        <v>3028</v>
      </c>
      <c r="AA490" s="6" t="s">
        <v>3029</v>
      </c>
      <c r="AB490" s="6">
        <v>941989934</v>
      </c>
      <c r="AC490" s="6">
        <f t="shared" si="50"/>
        <v>9</v>
      </c>
      <c r="AD490" s="17">
        <f t="shared" si="51"/>
        <v>36000</v>
      </c>
      <c r="AE490" s="6" t="s">
        <v>6</v>
      </c>
      <c r="AF490" s="17" t="str">
        <f t="shared" si="53"/>
        <v>NO APLICA</v>
      </c>
      <c r="AG490" s="6" t="s">
        <v>400</v>
      </c>
      <c r="AH490" s="39"/>
      <c r="AI490" s="22" t="s">
        <v>558</v>
      </c>
      <c r="AJ490" s="174" t="s">
        <v>492</v>
      </c>
    </row>
    <row r="491" spans="1:36" ht="15.45" customHeight="1">
      <c r="A491" s="170">
        <v>56691</v>
      </c>
      <c r="B491" s="39" t="s">
        <v>539</v>
      </c>
      <c r="C491" s="6"/>
      <c r="D491" s="11" t="s">
        <v>3030</v>
      </c>
      <c r="E491" s="24" t="s">
        <v>514</v>
      </c>
      <c r="F491" s="24" t="s">
        <v>515</v>
      </c>
      <c r="G491" s="24">
        <v>940534751</v>
      </c>
      <c r="H491" s="18">
        <v>45623</v>
      </c>
      <c r="I491" s="21">
        <v>0.72361111111111109</v>
      </c>
      <c r="J491" s="6" t="s">
        <v>372</v>
      </c>
      <c r="K491" s="15">
        <v>1</v>
      </c>
      <c r="L491" s="6" t="s">
        <v>398</v>
      </c>
      <c r="M491" s="6" t="s">
        <v>6</v>
      </c>
      <c r="N491" s="6" t="b">
        <f t="shared" si="48"/>
        <v>0</v>
      </c>
      <c r="O491" s="6" t="s">
        <v>3031</v>
      </c>
      <c r="P491" s="6">
        <v>4552</v>
      </c>
      <c r="Q491" s="6" t="s">
        <v>6</v>
      </c>
      <c r="R491" s="6" t="s">
        <v>488</v>
      </c>
      <c r="S491" s="16">
        <f t="shared" si="46"/>
        <v>18000</v>
      </c>
      <c r="T491" s="6" t="s">
        <v>400</v>
      </c>
      <c r="U491" s="6" t="s">
        <v>1962</v>
      </c>
      <c r="V491" s="6" t="s">
        <v>490</v>
      </c>
      <c r="W491" s="18">
        <v>45637</v>
      </c>
      <c r="X491" s="78">
        <v>0.33124999999999999</v>
      </c>
      <c r="Y491" s="6" t="s">
        <v>3030</v>
      </c>
      <c r="Z491" s="6" t="s">
        <v>514</v>
      </c>
      <c r="AA491" s="6" t="s">
        <v>515</v>
      </c>
      <c r="AB491" s="6">
        <v>940534751</v>
      </c>
      <c r="AC491" s="6">
        <f t="shared" si="50"/>
        <v>15</v>
      </c>
      <c r="AD491" s="17">
        <f t="shared" si="51"/>
        <v>59000</v>
      </c>
      <c r="AE491" s="6" t="s">
        <v>6</v>
      </c>
      <c r="AF491" s="17" t="str">
        <f t="shared" si="53"/>
        <v>NO APLICA</v>
      </c>
      <c r="AG491" s="6" t="s">
        <v>400</v>
      </c>
      <c r="AH491" s="39"/>
      <c r="AI491" s="22" t="s">
        <v>499</v>
      </c>
      <c r="AJ491" s="174" t="s">
        <v>492</v>
      </c>
    </row>
    <row r="492" spans="1:36" ht="15.45" customHeight="1">
      <c r="A492" s="170">
        <v>56692</v>
      </c>
      <c r="B492" s="39" t="s">
        <v>539</v>
      </c>
      <c r="C492" s="6"/>
      <c r="D492" s="11" t="s">
        <v>3030</v>
      </c>
      <c r="E492" s="24" t="s">
        <v>514</v>
      </c>
      <c r="F492" s="24" t="s">
        <v>515</v>
      </c>
      <c r="G492" s="24">
        <v>940534751</v>
      </c>
      <c r="H492" s="18">
        <v>45623</v>
      </c>
      <c r="I492" s="21">
        <v>0.72361111111111109</v>
      </c>
      <c r="J492" s="6" t="s">
        <v>374</v>
      </c>
      <c r="K492" s="15">
        <v>1</v>
      </c>
      <c r="L492" s="6" t="s">
        <v>398</v>
      </c>
      <c r="M492" s="6" t="s">
        <v>6</v>
      </c>
      <c r="N492" s="6" t="b">
        <f t="shared" si="48"/>
        <v>0</v>
      </c>
      <c r="O492" s="6" t="s">
        <v>3032</v>
      </c>
      <c r="P492" s="6">
        <v>4552</v>
      </c>
      <c r="Q492" s="6" t="s">
        <v>6</v>
      </c>
      <c r="R492" s="6" t="s">
        <v>488</v>
      </c>
      <c r="S492" s="16">
        <f t="shared" si="46"/>
        <v>18000</v>
      </c>
      <c r="T492" s="6" t="s">
        <v>400</v>
      </c>
      <c r="U492" s="6" t="s">
        <v>537</v>
      </c>
      <c r="V492" s="6" t="s">
        <v>490</v>
      </c>
      <c r="W492" s="6"/>
      <c r="X492" s="78"/>
      <c r="Y492" s="6"/>
      <c r="Z492" s="6"/>
      <c r="AA492" s="6"/>
      <c r="AB492" s="6"/>
      <c r="AC492" s="6" t="str">
        <f t="shared" si="50"/>
        <v/>
      </c>
      <c r="AD492" s="23" t="str">
        <f t="shared" si="51"/>
        <v/>
      </c>
      <c r="AE492" s="23"/>
      <c r="AF492" s="17" t="str">
        <f t="shared" si="53"/>
        <v/>
      </c>
      <c r="AG492" s="6"/>
      <c r="AH492" s="39"/>
      <c r="AI492" s="22" t="s">
        <v>499</v>
      </c>
      <c r="AJ492" s="174" t="s">
        <v>492</v>
      </c>
    </row>
    <row r="493" spans="1:36" ht="15.45" customHeight="1">
      <c r="A493" s="170">
        <v>56693</v>
      </c>
      <c r="B493" s="39" t="s">
        <v>539</v>
      </c>
      <c r="C493" s="6"/>
      <c r="D493" s="11" t="s">
        <v>3030</v>
      </c>
      <c r="E493" s="24" t="s">
        <v>514</v>
      </c>
      <c r="F493" s="24" t="s">
        <v>515</v>
      </c>
      <c r="G493" s="24">
        <v>940534751</v>
      </c>
      <c r="H493" s="18">
        <v>45623</v>
      </c>
      <c r="I493" s="21">
        <v>0.72361111111111109</v>
      </c>
      <c r="J493" s="6" t="s">
        <v>372</v>
      </c>
      <c r="K493" s="15">
        <v>1</v>
      </c>
      <c r="L493" s="6" t="s">
        <v>398</v>
      </c>
      <c r="M493" s="6" t="s">
        <v>6</v>
      </c>
      <c r="N493" s="6" t="b">
        <f t="shared" si="48"/>
        <v>0</v>
      </c>
      <c r="O493" s="6" t="s">
        <v>3033</v>
      </c>
      <c r="P493" s="6">
        <v>4553</v>
      </c>
      <c r="Q493" s="6" t="s">
        <v>6</v>
      </c>
      <c r="R493" s="6" t="s">
        <v>488</v>
      </c>
      <c r="S493" s="16">
        <f t="shared" si="46"/>
        <v>18000</v>
      </c>
      <c r="T493" s="6" t="s">
        <v>400</v>
      </c>
      <c r="U493" s="6" t="s">
        <v>537</v>
      </c>
      <c r="V493" s="6" t="s">
        <v>490</v>
      </c>
      <c r="W493" s="6"/>
      <c r="X493" s="78"/>
      <c r="Y493" s="6"/>
      <c r="Z493" s="6"/>
      <c r="AA493" s="6"/>
      <c r="AB493" s="6"/>
      <c r="AC493" s="6" t="str">
        <f t="shared" si="50"/>
        <v/>
      </c>
      <c r="AD493" s="23" t="str">
        <f t="shared" si="51"/>
        <v/>
      </c>
      <c r="AE493" s="23"/>
      <c r="AF493" s="17" t="str">
        <f t="shared" si="53"/>
        <v/>
      </c>
      <c r="AG493" s="6"/>
      <c r="AH493" s="39"/>
      <c r="AI493" s="22" t="s">
        <v>499</v>
      </c>
      <c r="AJ493" s="174" t="s">
        <v>492</v>
      </c>
    </row>
    <row r="494" spans="1:36" ht="15.45" customHeight="1">
      <c r="A494" s="170">
        <v>56707</v>
      </c>
      <c r="B494" s="8" t="s">
        <v>320</v>
      </c>
      <c r="C494" s="5" t="s">
        <v>321</v>
      </c>
      <c r="D494" s="39" t="s">
        <v>1134</v>
      </c>
      <c r="E494" s="6" t="s">
        <v>1135</v>
      </c>
      <c r="F494" s="6" t="s">
        <v>1136</v>
      </c>
      <c r="G494" s="6">
        <v>966556539</v>
      </c>
      <c r="H494" s="18">
        <v>45624</v>
      </c>
      <c r="I494" s="21">
        <v>0.41875000000000001</v>
      </c>
      <c r="J494" s="6" t="s">
        <v>373</v>
      </c>
      <c r="K494" s="15">
        <v>1</v>
      </c>
      <c r="L494" s="6" t="s">
        <v>398</v>
      </c>
      <c r="M494" s="6" t="s">
        <v>6</v>
      </c>
      <c r="N494" s="6" t="b">
        <f t="shared" si="48"/>
        <v>0</v>
      </c>
      <c r="O494" s="6" t="s">
        <v>3034</v>
      </c>
      <c r="P494" s="6">
        <v>307848</v>
      </c>
      <c r="Q494" s="6" t="s">
        <v>6</v>
      </c>
      <c r="R494" s="6" t="s">
        <v>3035</v>
      </c>
      <c r="S494" s="16">
        <f t="shared" si="46"/>
        <v>25000</v>
      </c>
      <c r="T494" s="6" t="s">
        <v>400</v>
      </c>
      <c r="U494" s="6" t="s">
        <v>1271</v>
      </c>
      <c r="V494" s="6" t="s">
        <v>3005</v>
      </c>
      <c r="W494" s="18">
        <v>45630</v>
      </c>
      <c r="X494" s="78">
        <v>0.96597222222222223</v>
      </c>
      <c r="Y494" s="6" t="s">
        <v>3036</v>
      </c>
      <c r="Z494" s="6" t="s">
        <v>654</v>
      </c>
      <c r="AA494" s="6" t="s">
        <v>655</v>
      </c>
      <c r="AB494" s="6">
        <v>956193777</v>
      </c>
      <c r="AC494" s="6">
        <f t="shared" si="50"/>
        <v>7</v>
      </c>
      <c r="AD494" s="17">
        <f t="shared" si="51"/>
        <v>29000</v>
      </c>
      <c r="AE494" s="6" t="s">
        <v>6</v>
      </c>
      <c r="AF494" s="17" t="str">
        <f t="shared" si="53"/>
        <v>NO APLICA</v>
      </c>
      <c r="AG494" s="6" t="s">
        <v>400</v>
      </c>
      <c r="AH494" s="39"/>
      <c r="AI494" s="22" t="s">
        <v>558</v>
      </c>
      <c r="AJ494" s="174" t="s">
        <v>492</v>
      </c>
    </row>
    <row r="495" spans="1:36" ht="15.45" customHeight="1">
      <c r="A495" s="170">
        <v>56708</v>
      </c>
      <c r="B495" s="8" t="s">
        <v>320</v>
      </c>
      <c r="C495" s="5" t="s">
        <v>321</v>
      </c>
      <c r="D495" s="45" t="s">
        <v>951</v>
      </c>
      <c r="E495" s="27" t="s">
        <v>952</v>
      </c>
      <c r="F495" s="27" t="s">
        <v>953</v>
      </c>
      <c r="G495" s="27">
        <v>993724954</v>
      </c>
      <c r="H495" s="18">
        <v>45624</v>
      </c>
      <c r="I495" s="21">
        <v>0.42777777777777776</v>
      </c>
      <c r="J495" s="6" t="s">
        <v>373</v>
      </c>
      <c r="K495" s="15">
        <v>1</v>
      </c>
      <c r="L495" s="6" t="s">
        <v>398</v>
      </c>
      <c r="M495" s="6" t="s">
        <v>6</v>
      </c>
      <c r="N495" s="6" t="b">
        <f t="shared" si="48"/>
        <v>0</v>
      </c>
      <c r="O495" s="6" t="s">
        <v>3037</v>
      </c>
      <c r="P495" s="6">
        <v>1223929</v>
      </c>
      <c r="Q495" s="6" t="s">
        <v>6</v>
      </c>
      <c r="R495" s="6" t="s">
        <v>3038</v>
      </c>
      <c r="S495" s="16">
        <f t="shared" si="46"/>
        <v>25000</v>
      </c>
      <c r="T495" s="6" t="s">
        <v>400</v>
      </c>
      <c r="U495" s="6" t="s">
        <v>1278</v>
      </c>
      <c r="V495" s="6" t="s">
        <v>3039</v>
      </c>
      <c r="W495" s="18">
        <v>45630</v>
      </c>
      <c r="X495" s="78">
        <v>0.69027777777777777</v>
      </c>
      <c r="Y495" s="6" t="s">
        <v>2831</v>
      </c>
      <c r="Z495" s="6" t="s">
        <v>1503</v>
      </c>
      <c r="AA495" s="6" t="s">
        <v>1504</v>
      </c>
      <c r="AB495" s="6">
        <v>974309634</v>
      </c>
      <c r="AC495" s="6">
        <f t="shared" si="50"/>
        <v>7</v>
      </c>
      <c r="AD495" s="17">
        <f t="shared" si="51"/>
        <v>29000</v>
      </c>
      <c r="AE495" s="6" t="s">
        <v>6</v>
      </c>
      <c r="AF495" s="17" t="str">
        <f t="shared" si="53"/>
        <v>NO APLICA</v>
      </c>
      <c r="AG495" s="6" t="s">
        <v>400</v>
      </c>
      <c r="AH495" s="39"/>
      <c r="AI495" s="22" t="s">
        <v>558</v>
      </c>
      <c r="AJ495" s="174" t="s">
        <v>492</v>
      </c>
    </row>
    <row r="496" spans="1:36" ht="15.45" customHeight="1">
      <c r="A496" s="170">
        <v>56709</v>
      </c>
      <c r="B496" s="8" t="s">
        <v>320</v>
      </c>
      <c r="C496" s="5" t="s">
        <v>321</v>
      </c>
      <c r="D496" s="8" t="s">
        <v>737</v>
      </c>
      <c r="E496" s="5" t="s">
        <v>738</v>
      </c>
      <c r="F496" s="5" t="s">
        <v>739</v>
      </c>
      <c r="G496" s="5">
        <v>973639638</v>
      </c>
      <c r="H496" s="18">
        <v>45624</v>
      </c>
      <c r="I496" s="21">
        <v>0.42986111111111114</v>
      </c>
      <c r="J496" s="6" t="s">
        <v>373</v>
      </c>
      <c r="K496" s="15">
        <v>1</v>
      </c>
      <c r="L496" s="6" t="s">
        <v>398</v>
      </c>
      <c r="M496" s="6" t="s">
        <v>6</v>
      </c>
      <c r="N496" s="6" t="b">
        <f t="shared" si="48"/>
        <v>0</v>
      </c>
      <c r="O496" s="6" t="s">
        <v>3040</v>
      </c>
      <c r="P496" s="6">
        <v>307858</v>
      </c>
      <c r="Q496" s="6" t="s">
        <v>6</v>
      </c>
      <c r="R496" s="6" t="s">
        <v>3041</v>
      </c>
      <c r="S496" s="16">
        <v>25000</v>
      </c>
      <c r="T496" s="6" t="s">
        <v>400</v>
      </c>
      <c r="U496" s="6" t="s">
        <v>1271</v>
      </c>
      <c r="V496" s="6" t="s">
        <v>2980</v>
      </c>
      <c r="W496" s="18">
        <v>45630</v>
      </c>
      <c r="X496" s="78">
        <v>0.86944444444444446</v>
      </c>
      <c r="Y496" s="6" t="s">
        <v>3042</v>
      </c>
      <c r="Z496" s="6" t="s">
        <v>3043</v>
      </c>
      <c r="AA496" s="6" t="s">
        <v>3044</v>
      </c>
      <c r="AB496" s="6">
        <v>983614640</v>
      </c>
      <c r="AC496" s="6">
        <f t="shared" si="50"/>
        <v>7</v>
      </c>
      <c r="AD496" s="17">
        <f t="shared" si="51"/>
        <v>29000</v>
      </c>
      <c r="AE496" s="6" t="s">
        <v>6</v>
      </c>
      <c r="AF496" s="17" t="str">
        <f t="shared" si="53"/>
        <v>NO APLICA</v>
      </c>
      <c r="AG496" s="6" t="s">
        <v>400</v>
      </c>
      <c r="AH496" s="39"/>
      <c r="AI496" s="22" t="s">
        <v>558</v>
      </c>
      <c r="AJ496" s="174" t="s">
        <v>492</v>
      </c>
    </row>
    <row r="497" spans="1:36" ht="15.45" customHeight="1">
      <c r="A497" s="170">
        <v>56711</v>
      </c>
      <c r="B497" s="8" t="s">
        <v>320</v>
      </c>
      <c r="C497" s="5" t="s">
        <v>321</v>
      </c>
      <c r="D497" s="39" t="s">
        <v>1502</v>
      </c>
      <c r="E497" s="6" t="s">
        <v>1503</v>
      </c>
      <c r="F497" s="6" t="s">
        <v>1504</v>
      </c>
      <c r="G497" s="6">
        <v>974309634</v>
      </c>
      <c r="H497" s="18">
        <v>45624</v>
      </c>
      <c r="I497" s="21">
        <v>0.4375</v>
      </c>
      <c r="J497" s="6" t="s">
        <v>373</v>
      </c>
      <c r="K497" s="15">
        <v>1</v>
      </c>
      <c r="L497" s="6" t="s">
        <v>398</v>
      </c>
      <c r="M497" s="6" t="s">
        <v>6</v>
      </c>
      <c r="N497" s="6" t="b">
        <f t="shared" si="48"/>
        <v>0</v>
      </c>
      <c r="O497" s="6" t="s">
        <v>3045</v>
      </c>
      <c r="P497" s="6">
        <v>307864</v>
      </c>
      <c r="Q497" s="6" t="s">
        <v>6</v>
      </c>
      <c r="R497" s="6" t="s">
        <v>3046</v>
      </c>
      <c r="S497" s="16">
        <v>25000</v>
      </c>
      <c r="T497" s="6" t="s">
        <v>400</v>
      </c>
      <c r="U497" s="6" t="s">
        <v>1271</v>
      </c>
      <c r="V497" s="6" t="s">
        <v>2830</v>
      </c>
      <c r="W497" s="18">
        <v>45630</v>
      </c>
      <c r="X497" s="78">
        <v>0.8930555555555556</v>
      </c>
      <c r="Y497" s="6" t="s">
        <v>3002</v>
      </c>
      <c r="Z497" s="6" t="s">
        <v>579</v>
      </c>
      <c r="AA497" s="6" t="s">
        <v>580</v>
      </c>
      <c r="AB497" s="6">
        <v>992200094</v>
      </c>
      <c r="AC497" s="6">
        <f t="shared" si="50"/>
        <v>7</v>
      </c>
      <c r="AD497" s="17">
        <f t="shared" si="51"/>
        <v>29000</v>
      </c>
      <c r="AE497" s="6" t="s">
        <v>6</v>
      </c>
      <c r="AF497" s="17" t="str">
        <f t="shared" si="53"/>
        <v>NO APLICA</v>
      </c>
      <c r="AG497" s="6" t="s">
        <v>400</v>
      </c>
      <c r="AH497" s="39"/>
      <c r="AI497" s="22" t="s">
        <v>558</v>
      </c>
      <c r="AJ497" s="174" t="s">
        <v>492</v>
      </c>
    </row>
    <row r="498" spans="1:36" ht="15.45" customHeight="1">
      <c r="A498" s="170">
        <v>56715</v>
      </c>
      <c r="B498" s="8" t="s">
        <v>320</v>
      </c>
      <c r="C498" s="5" t="s">
        <v>321</v>
      </c>
      <c r="D498" s="39" t="s">
        <v>2576</v>
      </c>
      <c r="E498" s="6" t="s">
        <v>2577</v>
      </c>
      <c r="F498" s="6" t="s">
        <v>2578</v>
      </c>
      <c r="G498" s="6">
        <v>947137523</v>
      </c>
      <c r="H498" s="18">
        <v>45624</v>
      </c>
      <c r="I498" s="21">
        <v>0.47291666666666665</v>
      </c>
      <c r="J498" s="6" t="s">
        <v>373</v>
      </c>
      <c r="K498" s="15">
        <v>1</v>
      </c>
      <c r="L498" s="6" t="s">
        <v>398</v>
      </c>
      <c r="M498" s="6" t="s">
        <v>6</v>
      </c>
      <c r="N498" s="6" t="b">
        <f t="shared" si="48"/>
        <v>0</v>
      </c>
      <c r="O498" s="6" t="s">
        <v>3047</v>
      </c>
      <c r="P498" s="6">
        <v>1224549</v>
      </c>
      <c r="Q498" s="6" t="s">
        <v>6</v>
      </c>
      <c r="R498" s="6" t="s">
        <v>3048</v>
      </c>
      <c r="S498" s="16">
        <v>25000</v>
      </c>
      <c r="T498" s="6" t="s">
        <v>400</v>
      </c>
      <c r="U498" s="6" t="s">
        <v>1278</v>
      </c>
      <c r="V498" s="6" t="s">
        <v>3049</v>
      </c>
      <c r="W498" s="18">
        <v>45629</v>
      </c>
      <c r="X498" s="78">
        <v>0.78888888888888886</v>
      </c>
      <c r="Y498" s="6" t="s">
        <v>2628</v>
      </c>
      <c r="Z498" s="6" t="s">
        <v>2280</v>
      </c>
      <c r="AA498" s="6" t="s">
        <v>2281</v>
      </c>
      <c r="AB498" s="6">
        <v>935008959</v>
      </c>
      <c r="AC498" s="6">
        <f t="shared" si="50"/>
        <v>6</v>
      </c>
      <c r="AD498" s="17">
        <f t="shared" si="51"/>
        <v>27000</v>
      </c>
      <c r="AE498" s="6" t="s">
        <v>6</v>
      </c>
      <c r="AF498" s="17" t="str">
        <f t="shared" si="53"/>
        <v>NO APLICA</v>
      </c>
      <c r="AG498" s="6" t="s">
        <v>400</v>
      </c>
      <c r="AH498" s="39"/>
      <c r="AI498" s="22" t="s">
        <v>558</v>
      </c>
      <c r="AJ498" s="174" t="s">
        <v>492</v>
      </c>
    </row>
    <row r="499" spans="1:36" ht="15.45" customHeight="1">
      <c r="A499" s="170">
        <v>56716</v>
      </c>
      <c r="B499" s="8" t="s">
        <v>320</v>
      </c>
      <c r="C499" s="5" t="s">
        <v>321</v>
      </c>
      <c r="D499" s="39" t="s">
        <v>2501</v>
      </c>
      <c r="E499" s="6" t="s">
        <v>2502</v>
      </c>
      <c r="F499" s="6" t="s">
        <v>2503</v>
      </c>
      <c r="G499" s="6">
        <v>983262493</v>
      </c>
      <c r="H499" s="18">
        <v>45624</v>
      </c>
      <c r="I499" s="21">
        <v>0.47430555555555554</v>
      </c>
      <c r="J499" s="6" t="s">
        <v>373</v>
      </c>
      <c r="K499" s="15">
        <v>1</v>
      </c>
      <c r="L499" s="6" t="s">
        <v>398</v>
      </c>
      <c r="M499" s="6" t="s">
        <v>6</v>
      </c>
      <c r="N499" s="6" t="b">
        <f t="shared" si="48"/>
        <v>0</v>
      </c>
      <c r="O499" s="6" t="s">
        <v>3050</v>
      </c>
      <c r="P499" s="6">
        <v>1224552</v>
      </c>
      <c r="Q499" s="6" t="s">
        <v>6</v>
      </c>
      <c r="R499" s="6" t="s">
        <v>3051</v>
      </c>
      <c r="S499" s="16">
        <v>25000</v>
      </c>
      <c r="T499" s="6" t="s">
        <v>400</v>
      </c>
      <c r="U499" s="6" t="s">
        <v>1278</v>
      </c>
      <c r="V499" s="6" t="s">
        <v>2977</v>
      </c>
      <c r="W499" s="18">
        <v>45629</v>
      </c>
      <c r="X499" s="78">
        <v>0.76527777777777772</v>
      </c>
      <c r="Y499" s="6" t="s">
        <v>3042</v>
      </c>
      <c r="Z499" s="6" t="s">
        <v>3052</v>
      </c>
      <c r="AA499" s="6" t="s">
        <v>3044</v>
      </c>
      <c r="AB499" s="6">
        <v>983614640</v>
      </c>
      <c r="AC499" s="6">
        <f t="shared" si="50"/>
        <v>6</v>
      </c>
      <c r="AD499" s="17">
        <f t="shared" si="51"/>
        <v>27000</v>
      </c>
      <c r="AE499" s="6" t="s">
        <v>6</v>
      </c>
      <c r="AF499" s="17" t="str">
        <f t="shared" si="53"/>
        <v>NO APLICA</v>
      </c>
      <c r="AG499" s="6" t="s">
        <v>400</v>
      </c>
      <c r="AH499" s="39"/>
      <c r="AI499" s="22" t="s">
        <v>558</v>
      </c>
      <c r="AJ499" s="174" t="s">
        <v>492</v>
      </c>
    </row>
    <row r="500" spans="1:36" ht="15.45" customHeight="1">
      <c r="A500" s="170">
        <v>56717</v>
      </c>
      <c r="B500" s="8" t="s">
        <v>320</v>
      </c>
      <c r="C500" s="5" t="s">
        <v>321</v>
      </c>
      <c r="D500" s="39" t="s">
        <v>1228</v>
      </c>
      <c r="E500" s="6" t="s">
        <v>1229</v>
      </c>
      <c r="F500" s="6" t="s">
        <v>1980</v>
      </c>
      <c r="G500" s="6">
        <v>973591252</v>
      </c>
      <c r="H500" s="18">
        <v>45624</v>
      </c>
      <c r="I500" s="21">
        <v>0.48402777777777778</v>
      </c>
      <c r="J500" s="6" t="s">
        <v>373</v>
      </c>
      <c r="K500" s="15">
        <v>1</v>
      </c>
      <c r="L500" s="6" t="s">
        <v>398</v>
      </c>
      <c r="M500" s="6" t="s">
        <v>6</v>
      </c>
      <c r="N500" s="6" t="b">
        <f t="shared" si="48"/>
        <v>0</v>
      </c>
      <c r="O500" s="6" t="s">
        <v>3053</v>
      </c>
      <c r="P500" s="6">
        <v>1224543</v>
      </c>
      <c r="Q500" s="6" t="s">
        <v>6</v>
      </c>
      <c r="R500" s="6" t="s">
        <v>3054</v>
      </c>
      <c r="S500" s="16">
        <v>25000</v>
      </c>
      <c r="T500" s="6" t="s">
        <v>400</v>
      </c>
      <c r="U500" s="6" t="s">
        <v>1278</v>
      </c>
      <c r="V500" s="6" t="s">
        <v>2980</v>
      </c>
      <c r="W500" s="18">
        <v>45629</v>
      </c>
      <c r="X500" s="78">
        <v>0.78611111111111109</v>
      </c>
      <c r="Y500" s="6" t="s">
        <v>1502</v>
      </c>
      <c r="Z500" s="6" t="s">
        <v>1503</v>
      </c>
      <c r="AA500" s="6" t="s">
        <v>1504</v>
      </c>
      <c r="AB500" s="6">
        <v>974309634</v>
      </c>
      <c r="AC500" s="6">
        <f t="shared" si="50"/>
        <v>6</v>
      </c>
      <c r="AD500" s="17">
        <f t="shared" si="51"/>
        <v>27000</v>
      </c>
      <c r="AE500" s="6" t="s">
        <v>6</v>
      </c>
      <c r="AF500" s="17" t="str">
        <f t="shared" si="53"/>
        <v>NO APLICA</v>
      </c>
      <c r="AG500" s="6" t="s">
        <v>400</v>
      </c>
      <c r="AH500" s="39"/>
      <c r="AI500" s="22" t="s">
        <v>558</v>
      </c>
      <c r="AJ500" s="174" t="s">
        <v>492</v>
      </c>
    </row>
    <row r="501" spans="1:36" ht="15.45" customHeight="1">
      <c r="A501" s="170">
        <v>56718</v>
      </c>
      <c r="B501" s="8" t="s">
        <v>320</v>
      </c>
      <c r="C501" s="5" t="s">
        <v>321</v>
      </c>
      <c r="D501" s="39" t="s">
        <v>659</v>
      </c>
      <c r="E501" s="6" t="s">
        <v>660</v>
      </c>
      <c r="F501" s="6" t="s">
        <v>599</v>
      </c>
      <c r="G501" s="6">
        <v>974764518</v>
      </c>
      <c r="H501" s="18">
        <v>45624</v>
      </c>
      <c r="I501" s="21">
        <v>0.48472222222222222</v>
      </c>
      <c r="J501" s="6" t="s">
        <v>373</v>
      </c>
      <c r="K501" s="15">
        <v>1</v>
      </c>
      <c r="L501" s="6" t="s">
        <v>398</v>
      </c>
      <c r="M501" s="6" t="s">
        <v>6</v>
      </c>
      <c r="N501" s="6" t="b">
        <f t="shared" si="48"/>
        <v>0</v>
      </c>
      <c r="O501" s="6" t="s">
        <v>3055</v>
      </c>
      <c r="P501" s="6">
        <v>1224561</v>
      </c>
      <c r="Q501" s="6" t="s">
        <v>6</v>
      </c>
      <c r="R501" s="6" t="s">
        <v>3056</v>
      </c>
      <c r="S501" s="16">
        <v>25000</v>
      </c>
      <c r="T501" s="6" t="s">
        <v>400</v>
      </c>
      <c r="U501" s="6" t="s">
        <v>1278</v>
      </c>
      <c r="V501" s="6" t="s">
        <v>3049</v>
      </c>
      <c r="W501" s="18">
        <v>45629</v>
      </c>
      <c r="X501" s="78">
        <v>0.38611111111111113</v>
      </c>
      <c r="Y501" s="6" t="s">
        <v>3057</v>
      </c>
      <c r="Z501" s="6" t="s">
        <v>715</v>
      </c>
      <c r="AA501" s="6" t="s">
        <v>2617</v>
      </c>
      <c r="AB501" s="6">
        <v>995307942</v>
      </c>
      <c r="AC501" s="6">
        <f t="shared" si="50"/>
        <v>6</v>
      </c>
      <c r="AD501" s="17">
        <f t="shared" si="51"/>
        <v>27000</v>
      </c>
      <c r="AE501" s="6" t="s">
        <v>6</v>
      </c>
      <c r="AF501" s="17" t="str">
        <f t="shared" si="53"/>
        <v>NO APLICA</v>
      </c>
      <c r="AG501" s="6" t="s">
        <v>400</v>
      </c>
      <c r="AH501" s="39"/>
      <c r="AI501" s="22" t="s">
        <v>558</v>
      </c>
      <c r="AJ501" s="174" t="s">
        <v>492</v>
      </c>
    </row>
    <row r="502" spans="1:36" ht="15.45" customHeight="1">
      <c r="A502" s="170">
        <v>56719</v>
      </c>
      <c r="B502" s="8" t="s">
        <v>320</v>
      </c>
      <c r="C502" s="5" t="s">
        <v>321</v>
      </c>
      <c r="D502" s="39" t="s">
        <v>2247</v>
      </c>
      <c r="E502" s="6" t="s">
        <v>2806</v>
      </c>
      <c r="F502" s="6" t="s">
        <v>2249</v>
      </c>
      <c r="G502" s="6">
        <v>989385797</v>
      </c>
      <c r="H502" s="18">
        <v>45624</v>
      </c>
      <c r="I502" s="21">
        <v>0.49652777777777779</v>
      </c>
      <c r="J502" s="6" t="s">
        <v>373</v>
      </c>
      <c r="K502" s="15">
        <v>1</v>
      </c>
      <c r="L502" s="6" t="s">
        <v>398</v>
      </c>
      <c r="M502" s="6" t="s">
        <v>6</v>
      </c>
      <c r="N502" s="6" t="b">
        <f t="shared" si="48"/>
        <v>0</v>
      </c>
      <c r="O502" s="6" t="s">
        <v>3058</v>
      </c>
      <c r="P502" s="6">
        <v>1224556</v>
      </c>
      <c r="Q502" s="6" t="s">
        <v>6</v>
      </c>
      <c r="R502" s="6" t="s">
        <v>3059</v>
      </c>
      <c r="S502" s="16">
        <f t="shared" ref="S502:S508" si="54">IF(OR(H447&lt;=0, H447=""), "",
    IF(OR(J447="1X40 RF VACIO", J447="1X40 DRY VACIO"),
        IF(L447="CUSTODIA", 25000,
            IF(OR(L447="TRASPASO", L447="MOVIMIENTO"), 18000, "")
        ),
        IF(OR(J447="1X20 RF VACIO", J447="1X20 DRY VACIO", J447="ISOTANK"),
            IF(L447="CUSTODIA", 18000,
                IF(OR(L447="TRASPASO", L447="MOVIMIENTO"), 15000, "Error en tipo de acción")
            ),
            IF(AND(OR(J447="PALLET", J447="CAJON"), L447="CUSTODIA"),
                IF(M447="SI (XL)", 7000*K447,
                    IF(M447="SI (XXL)", 9000*K447,
                        IF(M447="SI (OTRO)", "", 5000*K447)
                    )
                ),
                IF(AND(OR(J447="PALLET", J447="CAJON"),OR(L447="TRASPASO", L447="MOVIMIENTO")),
                    IF(M447="SI (XL)", 5000*K447,
                        IF(M447="SI (XXL)", 7000*K447,
                            IF(M447="SI (OTRO)", "", 3500*K447)
                        )
                    ),
                    ""
                )
            )
        )
    )
)</f>
        <v>25000</v>
      </c>
      <c r="T502" s="6" t="s">
        <v>400</v>
      </c>
      <c r="U502" s="6" t="s">
        <v>1108</v>
      </c>
      <c r="V502" s="6" t="s">
        <v>2871</v>
      </c>
      <c r="W502" s="18">
        <v>45629</v>
      </c>
      <c r="X502" s="78">
        <v>0.80347222222222225</v>
      </c>
      <c r="Y502" s="6" t="s">
        <v>2576</v>
      </c>
      <c r="Z502" s="6" t="s">
        <v>2577</v>
      </c>
      <c r="AA502" s="6" t="s">
        <v>1136</v>
      </c>
      <c r="AB502" s="6">
        <v>947137523</v>
      </c>
      <c r="AC502" s="6">
        <f t="shared" si="50"/>
        <v>6</v>
      </c>
      <c r="AD502" s="17">
        <f t="shared" si="51"/>
        <v>27000</v>
      </c>
      <c r="AE502" s="6" t="s">
        <v>6</v>
      </c>
      <c r="AF502" s="17" t="str">
        <f t="shared" si="53"/>
        <v>NO APLICA</v>
      </c>
      <c r="AG502" s="6" t="s">
        <v>400</v>
      </c>
      <c r="AH502" s="39"/>
      <c r="AI502" s="22" t="s">
        <v>558</v>
      </c>
      <c r="AJ502" s="174" t="s">
        <v>492</v>
      </c>
    </row>
    <row r="503" spans="1:36" ht="15.45" customHeight="1">
      <c r="A503" s="170">
        <v>56720</v>
      </c>
      <c r="B503" s="39" t="s">
        <v>339</v>
      </c>
      <c r="C503" s="34" t="s">
        <v>340</v>
      </c>
      <c r="D503" s="39" t="s">
        <v>2935</v>
      </c>
      <c r="E503" s="6" t="s">
        <v>1120</v>
      </c>
      <c r="F503" s="6" t="s">
        <v>1121</v>
      </c>
      <c r="G503" s="6">
        <v>991545276</v>
      </c>
      <c r="H503" s="18">
        <v>45624</v>
      </c>
      <c r="I503" s="21">
        <v>0.5180555555555556</v>
      </c>
      <c r="J503" s="6" t="s">
        <v>373</v>
      </c>
      <c r="K503" s="15">
        <v>1</v>
      </c>
      <c r="L503" s="6" t="s">
        <v>398</v>
      </c>
      <c r="M503" s="6" t="s">
        <v>6</v>
      </c>
      <c r="N503" s="6" t="b">
        <f t="shared" si="48"/>
        <v>0</v>
      </c>
      <c r="O503" s="6" t="s">
        <v>3060</v>
      </c>
      <c r="P503" s="6">
        <v>1224567</v>
      </c>
      <c r="Q503" s="6" t="s">
        <v>6</v>
      </c>
      <c r="R503" s="6" t="s">
        <v>3061</v>
      </c>
      <c r="S503" s="16">
        <f t="shared" si="54"/>
        <v>25000</v>
      </c>
      <c r="T503" s="6" t="s">
        <v>400</v>
      </c>
      <c r="U503" s="6" t="s">
        <v>1278</v>
      </c>
      <c r="V503" s="6" t="s">
        <v>3062</v>
      </c>
      <c r="W503" s="18">
        <v>45629</v>
      </c>
      <c r="X503" s="78">
        <v>0.38055555555555554</v>
      </c>
      <c r="Y503" s="6" t="s">
        <v>3063</v>
      </c>
      <c r="Z503" s="6" t="s">
        <v>3064</v>
      </c>
      <c r="AA503" s="6" t="s">
        <v>3065</v>
      </c>
      <c r="AB503" s="6">
        <v>950076967</v>
      </c>
      <c r="AC503" s="6">
        <f t="shared" si="50"/>
        <v>6</v>
      </c>
      <c r="AD503" s="17">
        <f t="shared" si="51"/>
        <v>27000</v>
      </c>
      <c r="AE503" s="6" t="s">
        <v>6</v>
      </c>
      <c r="AF503" s="17" t="str">
        <f t="shared" si="53"/>
        <v>NO APLICA</v>
      </c>
      <c r="AG503" s="6" t="s">
        <v>400</v>
      </c>
      <c r="AH503" s="39"/>
      <c r="AI503" s="22" t="s">
        <v>2797</v>
      </c>
      <c r="AJ503" s="174" t="s">
        <v>492</v>
      </c>
    </row>
    <row r="504" spans="1:36" ht="15.45" customHeight="1">
      <c r="A504" s="170">
        <v>56721</v>
      </c>
      <c r="B504" s="39" t="s">
        <v>339</v>
      </c>
      <c r="C504" s="34" t="s">
        <v>340</v>
      </c>
      <c r="D504" s="48" t="s">
        <v>1042</v>
      </c>
      <c r="E504" s="24" t="s">
        <v>1043</v>
      </c>
      <c r="F504" s="37" t="s">
        <v>1044</v>
      </c>
      <c r="G504" s="24">
        <v>933294463</v>
      </c>
      <c r="H504" s="18">
        <v>45624</v>
      </c>
      <c r="I504" s="21">
        <v>0.52013888888888893</v>
      </c>
      <c r="J504" s="6" t="s">
        <v>373</v>
      </c>
      <c r="K504" s="15">
        <v>1</v>
      </c>
      <c r="L504" s="6" t="s">
        <v>398</v>
      </c>
      <c r="M504" s="6" t="s">
        <v>6</v>
      </c>
      <c r="N504" s="6" t="b">
        <f t="shared" si="48"/>
        <v>0</v>
      </c>
      <c r="O504" s="6" t="s">
        <v>3066</v>
      </c>
      <c r="P504" s="6">
        <v>1221568</v>
      </c>
      <c r="Q504" s="6" t="s">
        <v>6</v>
      </c>
      <c r="R504" s="6" t="s">
        <v>3067</v>
      </c>
      <c r="S504" s="16">
        <f t="shared" si="54"/>
        <v>25000</v>
      </c>
      <c r="T504" s="6" t="s">
        <v>400</v>
      </c>
      <c r="U504" s="6" t="s">
        <v>1271</v>
      </c>
      <c r="V504" s="6" t="s">
        <v>3068</v>
      </c>
      <c r="W504" s="18">
        <v>45628</v>
      </c>
      <c r="X504" s="78">
        <v>0.96666666666666667</v>
      </c>
      <c r="Y504" s="6" t="s">
        <v>3069</v>
      </c>
      <c r="Z504" s="6" t="s">
        <v>2952</v>
      </c>
      <c r="AA504" s="6" t="s">
        <v>2953</v>
      </c>
      <c r="AB504" s="6">
        <v>945447241</v>
      </c>
      <c r="AC504" s="6">
        <f t="shared" si="50"/>
        <v>5</v>
      </c>
      <c r="AD504" s="17">
        <f t="shared" si="51"/>
        <v>25000</v>
      </c>
      <c r="AE504" s="6" t="s">
        <v>6</v>
      </c>
      <c r="AF504" s="17" t="str">
        <f t="shared" si="53"/>
        <v>NO APLICA</v>
      </c>
      <c r="AG504" s="6" t="s">
        <v>400</v>
      </c>
      <c r="AH504" s="39"/>
      <c r="AI504" s="22" t="s">
        <v>2797</v>
      </c>
      <c r="AJ504" s="174" t="s">
        <v>492</v>
      </c>
    </row>
    <row r="505" spans="1:36" ht="15.45" customHeight="1">
      <c r="A505" s="170">
        <v>56723</v>
      </c>
      <c r="B505" s="39" t="s">
        <v>339</v>
      </c>
      <c r="C505" s="34" t="s">
        <v>340</v>
      </c>
      <c r="D505" s="39" t="s">
        <v>2935</v>
      </c>
      <c r="E505" s="6" t="s">
        <v>1120</v>
      </c>
      <c r="F505" s="6" t="s">
        <v>1121</v>
      </c>
      <c r="G505" s="6">
        <v>991545276</v>
      </c>
      <c r="H505" s="18">
        <v>45624</v>
      </c>
      <c r="I505" s="21">
        <v>0.54513888888888884</v>
      </c>
      <c r="J505" s="6" t="s">
        <v>373</v>
      </c>
      <c r="K505" s="15">
        <v>1</v>
      </c>
      <c r="L505" s="6" t="s">
        <v>398</v>
      </c>
      <c r="M505" s="6" t="s">
        <v>6</v>
      </c>
      <c r="N505" s="6" t="b">
        <f t="shared" si="48"/>
        <v>0</v>
      </c>
      <c r="O505" s="6" t="s">
        <v>3070</v>
      </c>
      <c r="P505" s="6">
        <v>307898</v>
      </c>
      <c r="Q505" s="6" t="s">
        <v>6</v>
      </c>
      <c r="R505" s="6" t="s">
        <v>3071</v>
      </c>
      <c r="S505" s="16">
        <f t="shared" si="54"/>
        <v>25000</v>
      </c>
      <c r="T505" s="6" t="s">
        <v>400</v>
      </c>
      <c r="U505" s="6" t="s">
        <v>1278</v>
      </c>
      <c r="V505" s="6" t="s">
        <v>3072</v>
      </c>
      <c r="W505" s="18">
        <v>45630</v>
      </c>
      <c r="X505" s="78">
        <v>0.81805555555555554</v>
      </c>
      <c r="Y505" s="6" t="s">
        <v>3073</v>
      </c>
      <c r="Z505" s="6" t="s">
        <v>2940</v>
      </c>
      <c r="AA505" s="6" t="s">
        <v>2941</v>
      </c>
      <c r="AB505" s="6">
        <v>938835786</v>
      </c>
      <c r="AC505" s="5">
        <f t="shared" si="50"/>
        <v>7</v>
      </c>
      <c r="AD505" s="17">
        <f t="shared" si="51"/>
        <v>29000</v>
      </c>
      <c r="AE505" s="6" t="s">
        <v>6</v>
      </c>
      <c r="AF505" s="17" t="str">
        <f t="shared" si="53"/>
        <v>NO APLICA</v>
      </c>
      <c r="AG505" s="6" t="s">
        <v>400</v>
      </c>
      <c r="AH505" s="39"/>
      <c r="AI505" s="22" t="s">
        <v>2797</v>
      </c>
      <c r="AJ505" s="174" t="s">
        <v>492</v>
      </c>
    </row>
    <row r="506" spans="1:36" ht="15.45" customHeight="1">
      <c r="A506" s="170">
        <v>56724</v>
      </c>
      <c r="B506" s="39" t="s">
        <v>320</v>
      </c>
      <c r="C506" s="6" t="s">
        <v>321</v>
      </c>
      <c r="D506" s="39" t="s">
        <v>2570</v>
      </c>
      <c r="E506" s="6" t="s">
        <v>2983</v>
      </c>
      <c r="F506" s="6" t="s">
        <v>2572</v>
      </c>
      <c r="G506" s="6">
        <v>955224797</v>
      </c>
      <c r="H506" s="18">
        <v>45624</v>
      </c>
      <c r="I506" s="21">
        <v>0.55277777777777781</v>
      </c>
      <c r="J506" s="6" t="s">
        <v>373</v>
      </c>
      <c r="K506" s="15">
        <v>1</v>
      </c>
      <c r="L506" s="6" t="s">
        <v>398</v>
      </c>
      <c r="M506" s="6" t="s">
        <v>6</v>
      </c>
      <c r="N506" s="6" t="b">
        <f t="shared" si="48"/>
        <v>0</v>
      </c>
      <c r="O506" s="6" t="s">
        <v>3074</v>
      </c>
      <c r="P506" s="6">
        <v>1224580</v>
      </c>
      <c r="Q506" s="6" t="s">
        <v>6</v>
      </c>
      <c r="R506" s="6" t="s">
        <v>3075</v>
      </c>
      <c r="S506" s="16">
        <f t="shared" si="54"/>
        <v>25000</v>
      </c>
      <c r="T506" s="6" t="s">
        <v>400</v>
      </c>
      <c r="U506" s="6" t="s">
        <v>822</v>
      </c>
      <c r="V506" s="6" t="s">
        <v>2810</v>
      </c>
      <c r="W506" s="18">
        <v>45631</v>
      </c>
      <c r="X506" s="78">
        <v>0.9</v>
      </c>
      <c r="Y506" s="6" t="s">
        <v>682</v>
      </c>
      <c r="Z506" s="6" t="s">
        <v>683</v>
      </c>
      <c r="AA506" s="6" t="s">
        <v>684</v>
      </c>
      <c r="AB506" s="6">
        <v>987204298</v>
      </c>
      <c r="AC506" s="6">
        <f t="shared" si="50"/>
        <v>8</v>
      </c>
      <c r="AD506" s="17">
        <f t="shared" si="51"/>
        <v>31000</v>
      </c>
      <c r="AE506" s="6" t="s">
        <v>6</v>
      </c>
      <c r="AF506" s="17" t="str">
        <f t="shared" si="53"/>
        <v>NO APLICA</v>
      </c>
      <c r="AG506" s="6" t="s">
        <v>400</v>
      </c>
      <c r="AH506" s="39"/>
      <c r="AI506" s="22" t="s">
        <v>558</v>
      </c>
      <c r="AJ506" s="174" t="s">
        <v>492</v>
      </c>
    </row>
    <row r="507" spans="1:36" ht="15.45" customHeight="1">
      <c r="A507" s="170">
        <v>56729</v>
      </c>
      <c r="B507" s="8" t="s">
        <v>320</v>
      </c>
      <c r="C507" s="5" t="s">
        <v>321</v>
      </c>
      <c r="D507" s="4" t="s">
        <v>3006</v>
      </c>
      <c r="E507" s="3" t="s">
        <v>3007</v>
      </c>
      <c r="F507" s="3" t="s">
        <v>3008</v>
      </c>
      <c r="G507" s="3">
        <v>963996446</v>
      </c>
      <c r="H507" s="18">
        <v>45624</v>
      </c>
      <c r="I507" s="21">
        <v>0.62638888888888888</v>
      </c>
      <c r="J507" s="6" t="s">
        <v>373</v>
      </c>
      <c r="K507" s="15">
        <v>1</v>
      </c>
      <c r="L507" s="6" t="s">
        <v>398</v>
      </c>
      <c r="M507" s="6" t="s">
        <v>6</v>
      </c>
      <c r="N507" s="6" t="b">
        <f t="shared" si="48"/>
        <v>0</v>
      </c>
      <c r="O507" s="6" t="s">
        <v>3076</v>
      </c>
      <c r="P507" s="6">
        <v>307854</v>
      </c>
      <c r="Q507" s="6" t="s">
        <v>6</v>
      </c>
      <c r="R507" s="6" t="s">
        <v>3077</v>
      </c>
      <c r="S507" s="16">
        <f t="shared" si="54"/>
        <v>25000</v>
      </c>
      <c r="T507" s="6" t="s">
        <v>400</v>
      </c>
      <c r="U507" s="6" t="s">
        <v>3078</v>
      </c>
      <c r="V507" s="6" t="s">
        <v>2989</v>
      </c>
      <c r="W507" s="18">
        <v>45630</v>
      </c>
      <c r="X507" s="78">
        <v>0.83750000000000002</v>
      </c>
      <c r="Y507" s="6" t="s">
        <v>3079</v>
      </c>
      <c r="Z507" s="6" t="s">
        <v>3080</v>
      </c>
      <c r="AA507" s="6" t="s">
        <v>3081</v>
      </c>
      <c r="AB507" s="6">
        <v>989710493</v>
      </c>
      <c r="AC507" s="6">
        <f t="shared" si="50"/>
        <v>7</v>
      </c>
      <c r="AD507" s="17">
        <f t="shared" si="51"/>
        <v>29000</v>
      </c>
      <c r="AE507" s="6" t="s">
        <v>6</v>
      </c>
      <c r="AF507" s="17" t="str">
        <f t="shared" si="53"/>
        <v>NO APLICA</v>
      </c>
      <c r="AG507" s="6" t="s">
        <v>400</v>
      </c>
      <c r="AH507" s="39"/>
      <c r="AI507" s="22" t="s">
        <v>558</v>
      </c>
      <c r="AJ507" s="174" t="s">
        <v>492</v>
      </c>
    </row>
    <row r="508" spans="1:36" ht="15.45" customHeight="1">
      <c r="A508" s="170">
        <v>56730</v>
      </c>
      <c r="B508" s="4" t="s">
        <v>353</v>
      </c>
      <c r="C508" s="4" t="s">
        <v>354</v>
      </c>
      <c r="D508" s="39" t="s">
        <v>3082</v>
      </c>
      <c r="E508" s="6" t="s">
        <v>2902</v>
      </c>
      <c r="F508" s="6" t="s">
        <v>2903</v>
      </c>
      <c r="G508" s="6">
        <v>96419830</v>
      </c>
      <c r="H508" s="18">
        <v>45624</v>
      </c>
      <c r="I508" s="21">
        <v>0.62916666666666665</v>
      </c>
      <c r="J508" s="6" t="s">
        <v>373</v>
      </c>
      <c r="K508" s="15">
        <v>1</v>
      </c>
      <c r="L508" s="6" t="s">
        <v>398</v>
      </c>
      <c r="M508" s="6" t="s">
        <v>6</v>
      </c>
      <c r="N508" s="6" t="b">
        <f t="shared" si="48"/>
        <v>0</v>
      </c>
      <c r="O508" s="6" t="s">
        <v>3083</v>
      </c>
      <c r="P508" s="6">
        <v>24787574</v>
      </c>
      <c r="Q508" s="6" t="s">
        <v>6</v>
      </c>
      <c r="R508" s="6" t="s">
        <v>3084</v>
      </c>
      <c r="S508" s="16">
        <f t="shared" si="54"/>
        <v>25000</v>
      </c>
      <c r="T508" s="6" t="s">
        <v>400</v>
      </c>
      <c r="U508" s="6" t="s">
        <v>3085</v>
      </c>
      <c r="V508" s="6" t="s">
        <v>3005</v>
      </c>
      <c r="W508" s="18">
        <v>45629</v>
      </c>
      <c r="X508" s="78">
        <v>0.53194444444444444</v>
      </c>
      <c r="Y508" s="6" t="s">
        <v>2929</v>
      </c>
      <c r="Z508" s="6" t="s">
        <v>2902</v>
      </c>
      <c r="AA508" s="6" t="s">
        <v>2903</v>
      </c>
      <c r="AB508" s="6">
        <v>963419830</v>
      </c>
      <c r="AC508" s="6">
        <f t="shared" si="50"/>
        <v>6</v>
      </c>
      <c r="AD508" s="17">
        <f t="shared" si="51"/>
        <v>27000</v>
      </c>
      <c r="AE508" s="6" t="s">
        <v>6</v>
      </c>
      <c r="AF508" s="17" t="str">
        <f t="shared" si="53"/>
        <v>NO APLICA</v>
      </c>
      <c r="AG508" s="6" t="s">
        <v>400</v>
      </c>
      <c r="AH508" s="39" t="s">
        <v>3086</v>
      </c>
      <c r="AI508" s="22" t="s">
        <v>2894</v>
      </c>
      <c r="AJ508" s="174" t="s">
        <v>492</v>
      </c>
    </row>
    <row r="509" spans="1:36" ht="15.45" customHeight="1">
      <c r="A509" s="170">
        <v>56732</v>
      </c>
      <c r="B509" s="39" t="s">
        <v>124</v>
      </c>
      <c r="C509" s="4" t="s">
        <v>125</v>
      </c>
      <c r="D509" s="39" t="s">
        <v>3087</v>
      </c>
      <c r="E509" s="6" t="s">
        <v>2790</v>
      </c>
      <c r="F509" s="6" t="s">
        <v>2791</v>
      </c>
      <c r="G509" s="6">
        <v>963312923</v>
      </c>
      <c r="H509" s="18">
        <v>45624</v>
      </c>
      <c r="I509" s="21">
        <v>0.65833333333333333</v>
      </c>
      <c r="J509" s="6" t="s">
        <v>373</v>
      </c>
      <c r="K509" s="15">
        <v>1</v>
      </c>
      <c r="L509" s="6" t="s">
        <v>398</v>
      </c>
      <c r="M509" s="6" t="s">
        <v>6</v>
      </c>
      <c r="N509" s="6" t="b">
        <f t="shared" si="48"/>
        <v>0</v>
      </c>
      <c r="O509" s="6" t="s">
        <v>3088</v>
      </c>
      <c r="P509" s="6">
        <v>3253555</v>
      </c>
      <c r="Q509" s="6" t="s">
        <v>6</v>
      </c>
      <c r="R509" s="6" t="s">
        <v>3089</v>
      </c>
      <c r="S509" s="16">
        <f>IF(OR(H509&lt;=0, H509=""), "",
    IF(OR(J509="1X40 RF VACIO", J509="1X40 DRY VACIO"),
        IF(L509="CUSTODIA", 25000,
            IF(OR(L509="TRASPASO", L509="MOVIMIENTO"), 18000, "")
        ),
        IF(OR(J509="1X20 RF VACIO", J509="1X20 DRY VACIO", J509="ISOTANK"),
            IF(L509="CUSTODIA", 18000,
                IF(OR(L509="TRASPASO", L509="MOVIMIENTO"), 15000, "Error en tipo de acción")
            ),
            IF(AND(OR(J509="PALLET", J509="CAJON"), L509="CUSTODIA"),
                IF(M509="SI (XL)", 7000*K509,
                    IF(M509="SI (XXL)", 9000*K509,
                        IF(M509="SI (OTRO)", "", 5000*K509)
                    )
                ),
                IF(AND(OR(J509="PALLET", J509="CAJON"),OR(L509="TRASPASO", L509="MOVIMIENTO")),
                    IF(M509="SI (XL)", 5000*K509,
                        IF(M509="SI (XXL)", 7000*K509,
                            IF(M509="SI (OTRO)", "", 3500*K509)
                        )
                    ),
                    ""
                )
            )
        )
    )
)</f>
        <v>25000</v>
      </c>
      <c r="T509" s="6" t="s">
        <v>400</v>
      </c>
      <c r="U509" s="6" t="s">
        <v>1108</v>
      </c>
      <c r="V509" s="6" t="s">
        <v>3090</v>
      </c>
      <c r="W509" s="18">
        <v>45628</v>
      </c>
      <c r="X509" s="78">
        <v>0.81597222222222221</v>
      </c>
      <c r="Y509" s="6" t="s">
        <v>2755</v>
      </c>
      <c r="Z509" s="6" t="s">
        <v>3091</v>
      </c>
      <c r="AA509" s="6" t="s">
        <v>2875</v>
      </c>
      <c r="AB509" s="6" t="s">
        <v>3092</v>
      </c>
      <c r="AC509" s="6">
        <f t="shared" si="50"/>
        <v>5</v>
      </c>
      <c r="AD509" s="17">
        <f t="shared" si="51"/>
        <v>25000</v>
      </c>
      <c r="AE509" s="6" t="s">
        <v>9</v>
      </c>
      <c r="AF509" s="17">
        <f t="shared" si="53"/>
        <v>29750</v>
      </c>
      <c r="AG509" s="6" t="s">
        <v>1874</v>
      </c>
      <c r="AH509" s="39" t="s">
        <v>3093</v>
      </c>
      <c r="AI509" s="22" t="s">
        <v>2759</v>
      </c>
      <c r="AJ509" s="174" t="s">
        <v>492</v>
      </c>
    </row>
    <row r="510" spans="1:36" ht="15.45" customHeight="1">
      <c r="A510" s="170">
        <v>56733</v>
      </c>
      <c r="B510" s="39" t="s">
        <v>339</v>
      </c>
      <c r="C510" s="34" t="s">
        <v>340</v>
      </c>
      <c r="D510" s="39" t="s">
        <v>3094</v>
      </c>
      <c r="E510" s="6" t="s">
        <v>3095</v>
      </c>
      <c r="F510" s="6" t="s">
        <v>1121</v>
      </c>
      <c r="G510" s="6">
        <v>995758698</v>
      </c>
      <c r="H510" s="18">
        <v>45624</v>
      </c>
      <c r="I510" s="21">
        <v>0.6645833333333333</v>
      </c>
      <c r="J510" s="6" t="s">
        <v>373</v>
      </c>
      <c r="K510" s="15">
        <v>1</v>
      </c>
      <c r="L510" s="6" t="s">
        <v>398</v>
      </c>
      <c r="M510" s="6" t="s">
        <v>6</v>
      </c>
      <c r="N510" s="6" t="b">
        <f t="shared" si="48"/>
        <v>1</v>
      </c>
      <c r="O510" s="6" t="s">
        <v>3096</v>
      </c>
      <c r="P510" s="6">
        <v>100804409</v>
      </c>
      <c r="Q510" s="6" t="s">
        <v>6</v>
      </c>
      <c r="R510" s="6" t="s">
        <v>3097</v>
      </c>
      <c r="S510" s="16">
        <v>25000</v>
      </c>
      <c r="T510" s="6" t="s">
        <v>400</v>
      </c>
      <c r="U510" s="6" t="s">
        <v>1271</v>
      </c>
      <c r="V510" s="6" t="s">
        <v>2874</v>
      </c>
      <c r="W510" s="18">
        <v>45636</v>
      </c>
      <c r="X510" s="78">
        <v>0.72361111111111109</v>
      </c>
      <c r="Y510" s="6" t="s">
        <v>3098</v>
      </c>
      <c r="Z510" s="6" t="s">
        <v>831</v>
      </c>
      <c r="AA510" s="6" t="s">
        <v>501</v>
      </c>
      <c r="AB510" s="6">
        <v>998794226</v>
      </c>
      <c r="AC510" s="6">
        <f t="shared" si="50"/>
        <v>13</v>
      </c>
      <c r="AD510" s="17">
        <f t="shared" si="51"/>
        <v>56000</v>
      </c>
      <c r="AE510" s="6" t="s">
        <v>6</v>
      </c>
      <c r="AF510" s="17" t="str">
        <f t="shared" si="53"/>
        <v>NO APLICA</v>
      </c>
      <c r="AG510" s="6" t="s">
        <v>400</v>
      </c>
      <c r="AH510" s="39"/>
      <c r="AI510" s="22" t="s">
        <v>2797</v>
      </c>
      <c r="AJ510" s="174" t="s">
        <v>492</v>
      </c>
    </row>
    <row r="511" spans="1:36" ht="15.45" customHeight="1">
      <c r="A511" s="170">
        <v>56735</v>
      </c>
      <c r="B511" s="4" t="s">
        <v>353</v>
      </c>
      <c r="C511" s="4" t="s">
        <v>354</v>
      </c>
      <c r="D511" s="39" t="s">
        <v>3099</v>
      </c>
      <c r="E511" s="6" t="s">
        <v>3100</v>
      </c>
      <c r="F511" s="6" t="s">
        <v>3101</v>
      </c>
      <c r="G511" s="6">
        <v>927191120</v>
      </c>
      <c r="H511" s="18">
        <v>45624</v>
      </c>
      <c r="I511" s="21">
        <v>0.67152777777777772</v>
      </c>
      <c r="J511" s="6" t="s">
        <v>373</v>
      </c>
      <c r="K511" s="15">
        <v>1</v>
      </c>
      <c r="L511" s="6" t="s">
        <v>398</v>
      </c>
      <c r="M511" s="6" t="s">
        <v>6</v>
      </c>
      <c r="N511" s="6" t="b">
        <f t="shared" si="48"/>
        <v>0</v>
      </c>
      <c r="O511" s="6" t="s">
        <v>3102</v>
      </c>
      <c r="P511" s="6">
        <v>24788921</v>
      </c>
      <c r="Q511" s="6" t="s">
        <v>6</v>
      </c>
      <c r="R511" s="6" t="s">
        <v>3103</v>
      </c>
      <c r="S511" s="16">
        <v>25000</v>
      </c>
      <c r="T511" s="6" t="s">
        <v>400</v>
      </c>
      <c r="U511" s="6" t="s">
        <v>822</v>
      </c>
      <c r="V511" s="6" t="s">
        <v>3104</v>
      </c>
      <c r="W511" s="18">
        <v>45640</v>
      </c>
      <c r="X511" s="78">
        <v>0.4284722222222222</v>
      </c>
      <c r="Y511" s="94" t="s">
        <v>3105</v>
      </c>
      <c r="Z511" s="93" t="s">
        <v>3106</v>
      </c>
      <c r="AA511" s="92" t="s">
        <v>3107</v>
      </c>
      <c r="AB511" s="92">
        <v>943889655</v>
      </c>
      <c r="AC511" s="6">
        <f t="shared" si="50"/>
        <v>17</v>
      </c>
      <c r="AD511" s="17">
        <f t="shared" si="51"/>
        <v>76000</v>
      </c>
      <c r="AE511" s="6" t="s">
        <v>6</v>
      </c>
      <c r="AF511" s="17" t="str">
        <f t="shared" si="53"/>
        <v>NO APLICA</v>
      </c>
      <c r="AG511" s="6" t="s">
        <v>400</v>
      </c>
      <c r="AH511" s="39"/>
      <c r="AI511" s="22" t="s">
        <v>2894</v>
      </c>
      <c r="AJ511" s="174" t="s">
        <v>492</v>
      </c>
    </row>
    <row r="512" spans="1:36" ht="15.45" customHeight="1">
      <c r="A512" s="170">
        <v>56737</v>
      </c>
      <c r="B512" s="8" t="s">
        <v>320</v>
      </c>
      <c r="C512" s="5" t="s">
        <v>321</v>
      </c>
      <c r="D512" s="39" t="s">
        <v>2576</v>
      </c>
      <c r="E512" s="6" t="s">
        <v>2577</v>
      </c>
      <c r="F512" s="6" t="s">
        <v>2578</v>
      </c>
      <c r="G512" s="6">
        <v>947137523</v>
      </c>
      <c r="H512" s="18">
        <v>45624</v>
      </c>
      <c r="I512" s="21">
        <v>0.69374999999999998</v>
      </c>
      <c r="J512" s="6" t="s">
        <v>373</v>
      </c>
      <c r="K512" s="15">
        <v>1</v>
      </c>
      <c r="L512" s="6" t="s">
        <v>398</v>
      </c>
      <c r="M512" s="6" t="s">
        <v>6</v>
      </c>
      <c r="N512" s="6" t="b">
        <f t="shared" si="48"/>
        <v>0</v>
      </c>
      <c r="O512" s="6" t="s">
        <v>3108</v>
      </c>
      <c r="P512" s="6">
        <v>307934</v>
      </c>
      <c r="Q512" s="6" t="s">
        <v>6</v>
      </c>
      <c r="R512" s="6" t="s">
        <v>3109</v>
      </c>
      <c r="S512" s="16">
        <v>25000</v>
      </c>
      <c r="T512" s="6" t="s">
        <v>400</v>
      </c>
      <c r="U512" s="6" t="s">
        <v>1278</v>
      </c>
      <c r="V512" s="6" t="s">
        <v>3072</v>
      </c>
      <c r="W512" s="18">
        <v>45631</v>
      </c>
      <c r="X512" s="78">
        <v>0.75138888888888888</v>
      </c>
      <c r="Y512" s="6" t="s">
        <v>720</v>
      </c>
      <c r="Z512" s="6" t="s">
        <v>721</v>
      </c>
      <c r="AA512" s="6" t="s">
        <v>722</v>
      </c>
      <c r="AB512" s="6">
        <v>997177590</v>
      </c>
      <c r="AC512" s="6">
        <f t="shared" si="50"/>
        <v>8</v>
      </c>
      <c r="AD512" s="17">
        <f t="shared" si="51"/>
        <v>31000</v>
      </c>
      <c r="AE512" s="6" t="s">
        <v>6</v>
      </c>
      <c r="AF512" s="17" t="str">
        <f t="shared" si="53"/>
        <v>NO APLICA</v>
      </c>
      <c r="AG512" s="6" t="s">
        <v>400</v>
      </c>
      <c r="AH512" s="39"/>
      <c r="AI512" s="22" t="s">
        <v>558</v>
      </c>
      <c r="AJ512" s="174" t="s">
        <v>492</v>
      </c>
    </row>
    <row r="513" spans="1:36" ht="15.45" customHeight="1">
      <c r="A513" s="170">
        <v>56738</v>
      </c>
      <c r="B513" s="8" t="s">
        <v>320</v>
      </c>
      <c r="C513" s="5" t="s">
        <v>321</v>
      </c>
      <c r="D513" s="39" t="s">
        <v>3110</v>
      </c>
      <c r="E513" s="6" t="s">
        <v>648</v>
      </c>
      <c r="F513" s="6" t="s">
        <v>1142</v>
      </c>
      <c r="G513" s="6">
        <v>968566439</v>
      </c>
      <c r="H513" s="18">
        <v>45624</v>
      </c>
      <c r="I513" s="21">
        <v>0.69513888888888886</v>
      </c>
      <c r="J513" s="6" t="s">
        <v>373</v>
      </c>
      <c r="K513" s="15">
        <v>1</v>
      </c>
      <c r="L513" s="6" t="s">
        <v>398</v>
      </c>
      <c r="M513" s="6" t="s">
        <v>6</v>
      </c>
      <c r="N513" s="6" t="b">
        <f t="shared" si="48"/>
        <v>0</v>
      </c>
      <c r="O513" s="6" t="s">
        <v>3111</v>
      </c>
      <c r="P513" s="6">
        <v>3079938</v>
      </c>
      <c r="Q513" s="6" t="s">
        <v>6</v>
      </c>
      <c r="R513" s="6" t="s">
        <v>3112</v>
      </c>
      <c r="S513" s="16">
        <f>IF(OR(H513&lt;=0, H513=""), "",
    IF(OR(J513="1X40 RF VACIO", J513="1X40 DRY VACIO"),
        IF(L513="CUSTODIA", 25000,
            IF(OR(L513="TRASPASO", L513="MOVIMIENTO"), 18000, "")
        ),
        IF(OR(J513="1X20 RF VACIO", J513="1X20 DRY VACIO", J513="ISOTANK"),
            IF(L513="CUSTODIA", 18000,
                IF(OR(L513="TRASPASO", L513="MOVIMIENTO"), 15000, "Error en tipo de acción")
            ),
            IF(AND(OR(J513="PALLET", J513="CAJON"), L513="CUSTODIA"),
                IF(M513="SI (XL)", 7000*K513,
                    IF(M513="SI (XXL)", 9000*K513,
                        IF(M513="SI (OTRO)", "", 5000*K513)
                    )
                ),
                IF(AND(OR(J513="PALLET", J513="CAJON"),OR(L513="TRASPASO", L513="MOVIMIENTO")),
                    IF(M513="SI (XL)", 5000*K513,
                        IF(M513="SI (XXL)", 7000*K513,
                            IF(M513="SI (OTRO)", "", 3500*K513)
                        )
                    ),
                    ""
                )
            )
        )
    )
)</f>
        <v>25000</v>
      </c>
      <c r="T513" s="6" t="s">
        <v>400</v>
      </c>
      <c r="U513" s="6" t="s">
        <v>822</v>
      </c>
      <c r="V513" s="6" t="s">
        <v>2938</v>
      </c>
      <c r="W513" s="18">
        <v>45631</v>
      </c>
      <c r="X513" s="78">
        <v>0.88263888888888886</v>
      </c>
      <c r="Y513" s="6" t="s">
        <v>3036</v>
      </c>
      <c r="Z513" s="6" t="s">
        <v>654</v>
      </c>
      <c r="AA513" s="6" t="s">
        <v>655</v>
      </c>
      <c r="AB513" s="6">
        <v>956193777</v>
      </c>
      <c r="AC513" s="6">
        <f t="shared" si="50"/>
        <v>8</v>
      </c>
      <c r="AD513" s="17">
        <f t="shared" si="51"/>
        <v>31000</v>
      </c>
      <c r="AE513" s="6" t="s">
        <v>6</v>
      </c>
      <c r="AF513" s="17" t="str">
        <f t="shared" si="53"/>
        <v>NO APLICA</v>
      </c>
      <c r="AG513" s="6" t="s">
        <v>400</v>
      </c>
      <c r="AH513" s="39"/>
      <c r="AI513" s="22" t="s">
        <v>558</v>
      </c>
      <c r="AJ513" s="174" t="s">
        <v>492</v>
      </c>
    </row>
    <row r="514" spans="1:36" ht="15.45" customHeight="1">
      <c r="A514" s="170">
        <v>56739</v>
      </c>
      <c r="B514" s="8" t="s">
        <v>320</v>
      </c>
      <c r="C514" s="5" t="s">
        <v>321</v>
      </c>
      <c r="D514" s="39" t="s">
        <v>3113</v>
      </c>
      <c r="E514" s="6" t="s">
        <v>636</v>
      </c>
      <c r="F514" s="6" t="s">
        <v>637</v>
      </c>
      <c r="G514" s="6">
        <v>988364635</v>
      </c>
      <c r="H514" s="18">
        <v>45624</v>
      </c>
      <c r="I514" s="21">
        <v>0.69791666666666663</v>
      </c>
      <c r="J514" s="6" t="s">
        <v>373</v>
      </c>
      <c r="K514" s="15">
        <v>1</v>
      </c>
      <c r="L514" s="6" t="s">
        <v>398</v>
      </c>
      <c r="M514" s="6" t="s">
        <v>6</v>
      </c>
      <c r="N514" s="6" t="b">
        <f t="shared" ref="N514:N577" si="55">COUNTIF($O$1:$O$1172,O514)&gt;1</f>
        <v>0</v>
      </c>
      <c r="O514" s="6" t="s">
        <v>3114</v>
      </c>
      <c r="P514" s="6">
        <v>3079939</v>
      </c>
      <c r="Q514" s="6" t="s">
        <v>6</v>
      </c>
      <c r="R514" s="6" t="s">
        <v>3115</v>
      </c>
      <c r="S514" s="16">
        <f>IF(OR(H514&lt;=0, H514=""), "",
    IF(OR(J514="1X40 RF VACIO", J514="1X40 DRY VACIO"),
        IF(L514="CUSTODIA", 25000,
            IF(OR(L514="TRASPASO", L514="MOVIMIENTO"), 18000, "")
        ),
        IF(OR(J514="1X20 RF VACIO", J514="1X20 DRY VACIO", J514="ISOTANK"),
            IF(L514="CUSTODIA", 18000,
                IF(OR(L514="TRASPASO", L514="MOVIMIENTO"), 15000, "Error en tipo de acción")
            ),
            IF(AND(OR(J514="PALLET", J514="CAJON"), L514="CUSTODIA"),
                IF(M514="SI (XL)", 7000*K514,
                    IF(M514="SI (XXL)", 9000*K514,
                        IF(M514="SI (OTRO)", "", 5000*K514)
                    )
                ),
                IF(AND(OR(J514="PALLET", J514="CAJON"),OR(L514="TRASPASO", L514="MOVIMIENTO")),
                    IF(M514="SI (XL)", 5000*K514,
                        IF(M514="SI (XXL)", 7000*K514,
                            IF(M514="SI (OTRO)", "", 3500*K514)
                        )
                    ),
                    ""
                )
            )
        )
    )
)</f>
        <v>25000</v>
      </c>
      <c r="T514" s="6" t="s">
        <v>400</v>
      </c>
      <c r="U514" s="6" t="s">
        <v>803</v>
      </c>
      <c r="V514" s="6" t="s">
        <v>3104</v>
      </c>
      <c r="W514" s="18">
        <v>45632</v>
      </c>
      <c r="X514" s="78">
        <v>0.69652777777777775</v>
      </c>
      <c r="Y514" s="6" t="s">
        <v>3116</v>
      </c>
      <c r="Z514" s="6" t="s">
        <v>694</v>
      </c>
      <c r="AA514" s="6" t="s">
        <v>695</v>
      </c>
      <c r="AB514" s="6">
        <v>930540516</v>
      </c>
      <c r="AC514" s="6">
        <f t="shared" si="50"/>
        <v>9</v>
      </c>
      <c r="AD514" s="17">
        <f t="shared" si="51"/>
        <v>36000</v>
      </c>
      <c r="AE514" s="6" t="s">
        <v>6</v>
      </c>
      <c r="AF514" s="17" t="str">
        <f t="shared" si="53"/>
        <v>NO APLICA</v>
      </c>
      <c r="AG514" s="6" t="s">
        <v>400</v>
      </c>
      <c r="AH514" s="39"/>
      <c r="AI514" s="22" t="s">
        <v>558</v>
      </c>
      <c r="AJ514" s="174" t="s">
        <v>492</v>
      </c>
    </row>
    <row r="515" spans="1:36" ht="15.45" customHeight="1">
      <c r="A515" s="170">
        <v>56740</v>
      </c>
      <c r="B515" s="8" t="s">
        <v>320</v>
      </c>
      <c r="C515" s="5" t="s">
        <v>321</v>
      </c>
      <c r="D515" s="4" t="s">
        <v>1502</v>
      </c>
      <c r="E515" s="3" t="s">
        <v>1503</v>
      </c>
      <c r="F515" s="3" t="s">
        <v>1504</v>
      </c>
      <c r="G515" s="3">
        <v>974309634</v>
      </c>
      <c r="H515" s="18">
        <v>45624</v>
      </c>
      <c r="I515" s="21">
        <v>0.70486111111111116</v>
      </c>
      <c r="J515" s="6" t="s">
        <v>373</v>
      </c>
      <c r="K515" s="15">
        <v>1</v>
      </c>
      <c r="L515" s="6" t="s">
        <v>398</v>
      </c>
      <c r="M515" s="6" t="s">
        <v>6</v>
      </c>
      <c r="N515" s="6" t="b">
        <f t="shared" si="55"/>
        <v>0</v>
      </c>
      <c r="O515" s="6" t="s">
        <v>3117</v>
      </c>
      <c r="P515" s="6">
        <v>307944</v>
      </c>
      <c r="Q515" s="6" t="s">
        <v>6</v>
      </c>
      <c r="R515" s="6" t="s">
        <v>3118</v>
      </c>
      <c r="S515" s="16">
        <v>25000</v>
      </c>
      <c r="T515" s="6" t="s">
        <v>400</v>
      </c>
      <c r="U515" s="6" t="s">
        <v>3119</v>
      </c>
      <c r="V515" s="6" t="s">
        <v>2977</v>
      </c>
      <c r="W515" s="18">
        <v>45631</v>
      </c>
      <c r="X515" s="78">
        <v>0.46527777777777779</v>
      </c>
      <c r="Y515" s="6" t="s">
        <v>3120</v>
      </c>
      <c r="Z515" s="6" t="s">
        <v>694</v>
      </c>
      <c r="AA515" s="6" t="s">
        <v>695</v>
      </c>
      <c r="AB515" s="6">
        <v>939686092</v>
      </c>
      <c r="AC515" s="6">
        <f t="shared" si="50"/>
        <v>8</v>
      </c>
      <c r="AD515" s="17">
        <f t="shared" si="51"/>
        <v>31000</v>
      </c>
      <c r="AE515" s="6" t="s">
        <v>6</v>
      </c>
      <c r="AF515" s="17" t="str">
        <f t="shared" si="53"/>
        <v>NO APLICA</v>
      </c>
      <c r="AG515" s="6" t="s">
        <v>400</v>
      </c>
      <c r="AH515" s="39"/>
      <c r="AI515" s="22" t="s">
        <v>558</v>
      </c>
      <c r="AJ515" s="174" t="s">
        <v>492</v>
      </c>
    </row>
    <row r="516" spans="1:36" ht="15.45" customHeight="1">
      <c r="A516" s="170">
        <v>56741</v>
      </c>
      <c r="B516" s="8" t="s">
        <v>320</v>
      </c>
      <c r="C516" s="5" t="s">
        <v>321</v>
      </c>
      <c r="D516" s="39" t="s">
        <v>1228</v>
      </c>
      <c r="E516" s="6" t="s">
        <v>1229</v>
      </c>
      <c r="F516" s="6" t="s">
        <v>1980</v>
      </c>
      <c r="G516" s="6">
        <v>973591252</v>
      </c>
      <c r="H516" s="18">
        <v>45624</v>
      </c>
      <c r="I516" s="21">
        <v>0.70625000000000004</v>
      </c>
      <c r="J516" s="6" t="s">
        <v>373</v>
      </c>
      <c r="K516" s="15">
        <v>1</v>
      </c>
      <c r="L516" s="6" t="s">
        <v>398</v>
      </c>
      <c r="M516" s="6" t="s">
        <v>6</v>
      </c>
      <c r="N516" s="6" t="b">
        <f t="shared" si="55"/>
        <v>0</v>
      </c>
      <c r="O516" s="6" t="s">
        <v>3121</v>
      </c>
      <c r="P516" s="6">
        <v>307943</v>
      </c>
      <c r="Q516" s="6" t="s">
        <v>6</v>
      </c>
      <c r="R516" s="6" t="s">
        <v>3122</v>
      </c>
      <c r="S516" s="16">
        <v>25000</v>
      </c>
      <c r="T516" s="6" t="s">
        <v>400</v>
      </c>
      <c r="U516" s="6" t="s">
        <v>1278</v>
      </c>
      <c r="V516" s="6" t="s">
        <v>3123</v>
      </c>
      <c r="W516" s="18">
        <v>45631</v>
      </c>
      <c r="X516" s="78">
        <v>0.44027777777777777</v>
      </c>
      <c r="Y516" s="6" t="s">
        <v>3124</v>
      </c>
      <c r="Z516" s="6" t="s">
        <v>727</v>
      </c>
      <c r="AA516" s="6" t="s">
        <v>728</v>
      </c>
      <c r="AB516" s="6">
        <v>992376903</v>
      </c>
      <c r="AC516" s="6">
        <f t="shared" si="50"/>
        <v>8</v>
      </c>
      <c r="AD516" s="17">
        <f t="shared" si="51"/>
        <v>31000</v>
      </c>
      <c r="AE516" s="6" t="s">
        <v>6</v>
      </c>
      <c r="AF516" s="17" t="str">
        <f t="shared" si="53"/>
        <v>NO APLICA</v>
      </c>
      <c r="AG516" s="6" t="s">
        <v>400</v>
      </c>
      <c r="AH516" s="39"/>
      <c r="AI516" s="22" t="s">
        <v>558</v>
      </c>
      <c r="AJ516" s="174" t="s">
        <v>492</v>
      </c>
    </row>
    <row r="517" spans="1:36" ht="15.45" customHeight="1">
      <c r="A517" s="170">
        <v>56742</v>
      </c>
      <c r="B517" s="8" t="s">
        <v>320</v>
      </c>
      <c r="C517" s="5" t="s">
        <v>321</v>
      </c>
      <c r="D517" s="8" t="s">
        <v>737</v>
      </c>
      <c r="E517" s="5" t="s">
        <v>738</v>
      </c>
      <c r="F517" s="5" t="s">
        <v>739</v>
      </c>
      <c r="G517" s="5">
        <v>973639638</v>
      </c>
      <c r="H517" s="18">
        <v>45624</v>
      </c>
      <c r="I517" s="21">
        <v>0.70972222222222225</v>
      </c>
      <c r="J517" s="6" t="s">
        <v>373</v>
      </c>
      <c r="K517" s="15">
        <v>1</v>
      </c>
      <c r="L517" s="6" t="s">
        <v>398</v>
      </c>
      <c r="M517" s="6" t="s">
        <v>6</v>
      </c>
      <c r="N517" s="6" t="b">
        <f t="shared" si="55"/>
        <v>0</v>
      </c>
      <c r="O517" s="6" t="s">
        <v>3125</v>
      </c>
      <c r="P517" s="6">
        <v>307945</v>
      </c>
      <c r="Q517" s="6" t="s">
        <v>6</v>
      </c>
      <c r="R517" s="6" t="s">
        <v>3126</v>
      </c>
      <c r="S517" s="16">
        <v>25000</v>
      </c>
      <c r="T517" s="6" t="s">
        <v>400</v>
      </c>
      <c r="U517" s="6" t="s">
        <v>1278</v>
      </c>
      <c r="V517" s="6" t="s">
        <v>2980</v>
      </c>
      <c r="W517" s="18">
        <v>45631</v>
      </c>
      <c r="X517" s="78">
        <v>0.46319444444444446</v>
      </c>
      <c r="Y517" s="6" t="s">
        <v>3127</v>
      </c>
      <c r="Z517" s="6" t="s">
        <v>606</v>
      </c>
      <c r="AA517" s="6" t="s">
        <v>607</v>
      </c>
      <c r="AB517" s="6">
        <v>982495724</v>
      </c>
      <c r="AC517" s="6">
        <f t="shared" si="50"/>
        <v>8</v>
      </c>
      <c r="AD517" s="17">
        <f t="shared" si="51"/>
        <v>31000</v>
      </c>
      <c r="AE517" s="6" t="s">
        <v>6</v>
      </c>
      <c r="AF517" s="17" t="str">
        <f t="shared" si="53"/>
        <v>NO APLICA</v>
      </c>
      <c r="AG517" s="6" t="s">
        <v>400</v>
      </c>
      <c r="AH517" s="39"/>
      <c r="AI517" s="22" t="s">
        <v>558</v>
      </c>
      <c r="AJ517" s="174" t="s">
        <v>492</v>
      </c>
    </row>
    <row r="518" spans="1:36" ht="15.45" customHeight="1">
      <c r="A518" s="170">
        <v>56743</v>
      </c>
      <c r="B518" s="8" t="s">
        <v>320</v>
      </c>
      <c r="C518" s="5" t="s">
        <v>321</v>
      </c>
      <c r="D518" s="8" t="s">
        <v>3002</v>
      </c>
      <c r="E518" s="5" t="s">
        <v>579</v>
      </c>
      <c r="F518" s="5" t="s">
        <v>580</v>
      </c>
      <c r="G518" s="5">
        <v>992200094</v>
      </c>
      <c r="H518" s="18">
        <v>45624</v>
      </c>
      <c r="I518" s="21">
        <v>0.71319444444444446</v>
      </c>
      <c r="J518" s="6" t="s">
        <v>373</v>
      </c>
      <c r="K518" s="15">
        <v>1</v>
      </c>
      <c r="L518" s="6" t="s">
        <v>398</v>
      </c>
      <c r="M518" s="6" t="s">
        <v>6</v>
      </c>
      <c r="N518" s="6" t="b">
        <f t="shared" si="55"/>
        <v>0</v>
      </c>
      <c r="O518" s="6" t="s">
        <v>3128</v>
      </c>
      <c r="P518" s="6">
        <v>3254348</v>
      </c>
      <c r="Q518" s="6" t="s">
        <v>6</v>
      </c>
      <c r="R518" s="6" t="s">
        <v>3129</v>
      </c>
      <c r="S518" s="16">
        <f>IF(OR(H518&lt;=0, H518=""), "",
    IF(OR(J518="1X40 RF VACIO", J518="1X40 DRY VACIO"),
        IF(L518="CUSTODIA", 25000,
            IF(OR(L518="TRASPASO", L518="MOVIMIENTO"), 18000, "")
        ),
        IF(OR(J518="1X20 RF VACIO", J518="1X20 DRY VACIO", J518="ISOTANK"),
            IF(L518="CUSTODIA", 18000,
                IF(OR(L518="TRASPASO", L518="MOVIMIENTO"), 15000, "Error en tipo de acción")
            ),
            IF(AND(OR(J518="PALLET", J518="CAJON"), L518="CUSTODIA"),
                IF(M518="SI (XL)", 7000*K518,
                    IF(M518="SI (XXL)", 9000*K518,
                        IF(M518="SI (OTRO)", "", 5000*K518)
                    )
                ),
                IF(AND(OR(J518="PALLET", J518="CAJON"),OR(L518="TRASPASO", L518="MOVIMIENTO")),
                    IF(M518="SI (XL)", 5000*K518,
                        IF(M518="SI (XXL)", 7000*K518,
                            IF(M518="SI (OTRO)", "", 3500*K518)
                        )
                    ),
                    ""
                )
            )
        )
    )
)</f>
        <v>25000</v>
      </c>
      <c r="T518" s="6" t="s">
        <v>400</v>
      </c>
      <c r="U518" s="6" t="s">
        <v>1278</v>
      </c>
      <c r="V518" s="6" t="s">
        <v>3072</v>
      </c>
      <c r="W518" s="18">
        <v>45631</v>
      </c>
      <c r="X518" s="78">
        <v>0.76875000000000004</v>
      </c>
      <c r="Y518" s="6" t="s">
        <v>737</v>
      </c>
      <c r="Z518" s="6" t="s">
        <v>738</v>
      </c>
      <c r="AA518" s="6" t="s">
        <v>739</v>
      </c>
      <c r="AB518" s="6">
        <v>973639638</v>
      </c>
      <c r="AC518" s="6">
        <f t="shared" si="50"/>
        <v>8</v>
      </c>
      <c r="AD518" s="17">
        <f t="shared" si="51"/>
        <v>31000</v>
      </c>
      <c r="AE518" s="6" t="s">
        <v>6</v>
      </c>
      <c r="AF518" s="17" t="str">
        <f t="shared" si="53"/>
        <v>NO APLICA</v>
      </c>
      <c r="AG518" s="6" t="s">
        <v>400</v>
      </c>
      <c r="AH518" s="39"/>
      <c r="AI518" s="22" t="s">
        <v>558</v>
      </c>
      <c r="AJ518" s="174" t="s">
        <v>492</v>
      </c>
    </row>
    <row r="519" spans="1:36" ht="15.45" customHeight="1">
      <c r="A519" s="170">
        <v>56744</v>
      </c>
      <c r="B519" s="8" t="s">
        <v>320</v>
      </c>
      <c r="C519" s="5" t="s">
        <v>321</v>
      </c>
      <c r="D519" s="48" t="s">
        <v>616</v>
      </c>
      <c r="E519" s="24" t="s">
        <v>617</v>
      </c>
      <c r="F519" s="26" t="s">
        <v>618</v>
      </c>
      <c r="G519" s="24">
        <v>951155582</v>
      </c>
      <c r="H519" s="18">
        <v>45624</v>
      </c>
      <c r="I519" s="21">
        <v>0.71527777777777779</v>
      </c>
      <c r="J519" s="6" t="s">
        <v>373</v>
      </c>
      <c r="K519" s="15">
        <v>1</v>
      </c>
      <c r="L519" s="6" t="s">
        <v>398</v>
      </c>
      <c r="M519" s="6" t="s">
        <v>6</v>
      </c>
      <c r="N519" s="6" t="b">
        <f t="shared" si="55"/>
        <v>0</v>
      </c>
      <c r="O519" s="6" t="s">
        <v>3130</v>
      </c>
      <c r="P519" s="6">
        <v>307948</v>
      </c>
      <c r="Q519" s="6" t="s">
        <v>6</v>
      </c>
      <c r="R519" s="6" t="s">
        <v>3131</v>
      </c>
      <c r="S519" s="16">
        <f>IF(OR(H519&lt;=0, H519=""), "",
    IF(OR(J519="1X40 RF VACIO", J519="1X40 DRY VACIO"),
        IF(L519="CUSTODIA", 25000,
            IF(OR(L519="TRASPASO", L519="MOVIMIENTO"), 18000, "")
        ),
        IF(OR(J519="1X20 RF VACIO", J519="1X20 DRY VACIO", J519="ISOTANK"),
            IF(L519="CUSTODIA", 18000,
                IF(OR(L519="TRASPASO", L519="MOVIMIENTO"), 15000, "Error en tipo de acción")
            ),
            IF(AND(OR(J519="PALLET", J519="CAJON"), L519="CUSTODIA"),
                IF(M519="SI (XL)", 7000*K519,
                    IF(M519="SI (XXL)", 9000*K519,
                        IF(M519="SI (OTRO)", "", 5000*K519)
                    )
                ),
                IF(AND(OR(J519="PALLET", J519="CAJON"),OR(L519="TRASPASO", L519="MOVIMIENTO")),
                    IF(M519="SI (XL)", 5000*K519,
                        IF(M519="SI (XXL)", 7000*K519,
                            IF(M519="SI (OTRO)", "", 3500*K519)
                        )
                    ),
                    ""
                )
            )
        )
    )
)</f>
        <v>25000</v>
      </c>
      <c r="T519" s="6" t="s">
        <v>400</v>
      </c>
      <c r="U519" s="6" t="s">
        <v>803</v>
      </c>
      <c r="V519" s="6" t="s">
        <v>2800</v>
      </c>
      <c r="W519" s="18">
        <v>45632</v>
      </c>
      <c r="X519" s="78">
        <v>0.72916666666666663</v>
      </c>
      <c r="Y519" s="6" t="s">
        <v>761</v>
      </c>
      <c r="Z519" s="6" t="s">
        <v>3132</v>
      </c>
      <c r="AA519" s="6" t="s">
        <v>763</v>
      </c>
      <c r="AB519" s="6">
        <v>957796336</v>
      </c>
      <c r="AC519" s="6">
        <f t="shared" si="50"/>
        <v>9</v>
      </c>
      <c r="AD519" s="17">
        <f t="shared" si="51"/>
        <v>36000</v>
      </c>
      <c r="AE519" s="6" t="s">
        <v>6</v>
      </c>
      <c r="AF519" s="17" t="str">
        <f t="shared" si="53"/>
        <v>NO APLICA</v>
      </c>
      <c r="AG519" s="6" t="s">
        <v>400</v>
      </c>
      <c r="AH519" s="39"/>
      <c r="AI519" s="22" t="s">
        <v>558</v>
      </c>
      <c r="AJ519" s="174" t="s">
        <v>492</v>
      </c>
    </row>
    <row r="520" spans="1:36" ht="15.45" customHeight="1">
      <c r="A520" s="170">
        <v>56746</v>
      </c>
      <c r="B520" s="8" t="s">
        <v>320</v>
      </c>
      <c r="C520" s="5" t="s">
        <v>321</v>
      </c>
      <c r="D520" s="39" t="s">
        <v>2628</v>
      </c>
      <c r="E520" s="39" t="s">
        <v>2280</v>
      </c>
      <c r="F520" s="39" t="s">
        <v>2281</v>
      </c>
      <c r="G520" s="39">
        <v>935008959</v>
      </c>
      <c r="H520" s="18">
        <v>45624</v>
      </c>
      <c r="I520" s="21">
        <v>0.72013888888888888</v>
      </c>
      <c r="J520" s="6" t="s">
        <v>373</v>
      </c>
      <c r="K520" s="15">
        <v>1</v>
      </c>
      <c r="L520" s="6" t="s">
        <v>398</v>
      </c>
      <c r="M520" s="6" t="s">
        <v>6</v>
      </c>
      <c r="N520" s="6" t="b">
        <f t="shared" si="55"/>
        <v>0</v>
      </c>
      <c r="O520" s="6" t="s">
        <v>3133</v>
      </c>
      <c r="P520" s="6">
        <v>307949</v>
      </c>
      <c r="Q520" s="6" t="s">
        <v>6</v>
      </c>
      <c r="R520" s="6" t="s">
        <v>3134</v>
      </c>
      <c r="S520" s="16">
        <f>IF(OR(H520&lt;=0, H520=""), "",
    IF(OR(J520="1X40 RF VACIO", J520="1X40 DRY VACIO"),
        IF(L520="CUSTODIA", 25000,
            IF(OR(L520="TRASPASO", L520="MOVIMIENTO"), 18000, "")
        ),
        IF(OR(J520="1X20 RF VACIO", J520="1X20 DRY VACIO", J520="ISOTANK"),
            IF(L520="CUSTODIA", 18000,
                IF(OR(L520="TRASPASO", L520="MOVIMIENTO"), 15000, "Error en tipo de acción")
            ),
            IF(AND(OR(J520="PALLET", J520="CAJON"), L520="CUSTODIA"),
                IF(M520="SI (XL)", 7000*K520,
                    IF(M520="SI (XXL)", 9000*K520,
                        IF(M520="SI (OTRO)", "", 5000*K520)
                    )
                ),
                IF(AND(OR(J520="PALLET", J520="CAJON"),OR(L520="TRASPASO", L520="MOVIMIENTO")),
                    IF(M520="SI (XL)", 5000*K520,
                        IF(M520="SI (XXL)", 7000*K520,
                            IF(M520="SI (OTRO)", "", 3500*K520)
                        )
                    ),
                    ""
                )
            )
        )
    )
)</f>
        <v>25000</v>
      </c>
      <c r="T520" s="6" t="s">
        <v>400</v>
      </c>
      <c r="U520" s="6" t="s">
        <v>1278</v>
      </c>
      <c r="V520" s="6" t="s">
        <v>2863</v>
      </c>
      <c r="W520" s="18">
        <v>45631</v>
      </c>
      <c r="X520" s="78">
        <v>0.77222222222222225</v>
      </c>
      <c r="Y520" s="6" t="s">
        <v>3135</v>
      </c>
      <c r="Z520" s="6" t="s">
        <v>3052</v>
      </c>
      <c r="AA520" s="6" t="s">
        <v>3044</v>
      </c>
      <c r="AB520" s="6">
        <v>983614640</v>
      </c>
      <c r="AC520" s="6">
        <f t="shared" si="50"/>
        <v>8</v>
      </c>
      <c r="AD520" s="17">
        <f t="shared" si="51"/>
        <v>31000</v>
      </c>
      <c r="AE520" s="6" t="s">
        <v>6</v>
      </c>
      <c r="AF520" s="17" t="str">
        <f t="shared" si="53"/>
        <v>NO APLICA</v>
      </c>
      <c r="AG520" s="6" t="s">
        <v>400</v>
      </c>
      <c r="AH520" s="39"/>
      <c r="AI520" s="22" t="s">
        <v>558</v>
      </c>
      <c r="AJ520" s="174" t="s">
        <v>492</v>
      </c>
    </row>
    <row r="521" spans="1:36" ht="15.45" customHeight="1">
      <c r="A521" s="170">
        <v>56747</v>
      </c>
      <c r="B521" s="8" t="s">
        <v>320</v>
      </c>
      <c r="C521" s="5" t="s">
        <v>321</v>
      </c>
      <c r="D521" s="39" t="s">
        <v>3136</v>
      </c>
      <c r="E521" s="6" t="s">
        <v>3137</v>
      </c>
      <c r="F521" s="6" t="s">
        <v>3138</v>
      </c>
      <c r="G521" s="6">
        <v>959084095</v>
      </c>
      <c r="H521" s="18">
        <v>45624</v>
      </c>
      <c r="I521" s="21">
        <v>0.72152777777777777</v>
      </c>
      <c r="J521" s="6" t="s">
        <v>373</v>
      </c>
      <c r="K521" s="15">
        <v>1</v>
      </c>
      <c r="L521" s="6" t="s">
        <v>398</v>
      </c>
      <c r="M521" s="6" t="s">
        <v>6</v>
      </c>
      <c r="N521" s="6" t="b">
        <f t="shared" si="55"/>
        <v>0</v>
      </c>
      <c r="O521" s="6" t="s">
        <v>3139</v>
      </c>
      <c r="P521" s="6">
        <v>3254375</v>
      </c>
      <c r="Q521" s="6" t="s">
        <v>6</v>
      </c>
      <c r="R521" s="6" t="s">
        <v>3140</v>
      </c>
      <c r="S521" s="16">
        <f>IF(OR(H521&lt;=0, H521=""), "",
    IF(OR(J521="1X40 RF VACIO", J521="1X40 DRY VACIO"),
        IF(L521="CUSTODIA", 25000,
            IF(OR(L521="TRASPASO", L521="MOVIMIENTO"), 18000, "")
        ),
        IF(OR(J521="1X20 RF VACIO", J521="1X20 DRY VACIO", J521="ISOTANK"),
            IF(L521="CUSTODIA", 18000,
                IF(OR(L521="TRASPASO", L521="MOVIMIENTO"), 15000, "Error en tipo de acción")
            ),
            IF(AND(OR(J521="PALLET", J521="CAJON"), L521="CUSTODIA"),
                IF(M521="SI (XL)", 7000*K521,
                    IF(M521="SI (XXL)", 9000*K521,
                        IF(M521="SI (OTRO)", "", 5000*K521)
                    )
                ),
                IF(AND(OR(J521="PALLET", J521="CAJON"),OR(L521="TRASPASO", L521="MOVIMIENTO")),
                    IF(M521="SI (XL)", 5000*K521,
                        IF(M521="SI (XXL)", 7000*K521,
                            IF(M521="SI (OTRO)", "", 3500*K521)
                        )
                    ),
                    ""
                )
            )
        )
    )
)</f>
        <v>25000</v>
      </c>
      <c r="T521" s="6" t="s">
        <v>400</v>
      </c>
      <c r="U521" s="6" t="s">
        <v>822</v>
      </c>
      <c r="V521" s="6" t="s">
        <v>3141</v>
      </c>
      <c r="W521" s="18">
        <v>45631</v>
      </c>
      <c r="X521" s="78">
        <v>0.8979166666666667</v>
      </c>
      <c r="Y521" s="6" t="s">
        <v>3142</v>
      </c>
      <c r="Z521" s="6" t="s">
        <v>727</v>
      </c>
      <c r="AA521" s="6" t="s">
        <v>728</v>
      </c>
      <c r="AB521" s="6">
        <v>992376903</v>
      </c>
      <c r="AC521" s="6">
        <f t="shared" si="50"/>
        <v>8</v>
      </c>
      <c r="AD521" s="17">
        <f t="shared" si="51"/>
        <v>31000</v>
      </c>
      <c r="AE521" s="6" t="s">
        <v>6</v>
      </c>
      <c r="AF521" s="17" t="str">
        <f t="shared" si="53"/>
        <v>NO APLICA</v>
      </c>
      <c r="AG521" s="6" t="s">
        <v>400</v>
      </c>
      <c r="AH521" s="39"/>
      <c r="AI521" s="22" t="s">
        <v>558</v>
      </c>
      <c r="AJ521" s="174" t="s">
        <v>492</v>
      </c>
    </row>
    <row r="522" spans="1:36" ht="15.45" customHeight="1">
      <c r="A522" s="170">
        <v>56748</v>
      </c>
      <c r="B522" s="8" t="s">
        <v>320</v>
      </c>
      <c r="C522" s="5" t="s">
        <v>321</v>
      </c>
      <c r="D522" s="39" t="s">
        <v>714</v>
      </c>
      <c r="E522" s="6" t="s">
        <v>715</v>
      </c>
      <c r="F522" s="6" t="s">
        <v>716</v>
      </c>
      <c r="G522" s="6">
        <v>995307942</v>
      </c>
      <c r="H522" s="18">
        <v>45624</v>
      </c>
      <c r="I522" s="21">
        <v>17.260000000000002</v>
      </c>
      <c r="J522" s="6" t="s">
        <v>373</v>
      </c>
      <c r="K522" s="15">
        <v>1</v>
      </c>
      <c r="L522" s="6" t="s">
        <v>398</v>
      </c>
      <c r="M522" s="6" t="s">
        <v>6</v>
      </c>
      <c r="N522" s="6" t="b">
        <f t="shared" si="55"/>
        <v>0</v>
      </c>
      <c r="O522" s="6" t="s">
        <v>3143</v>
      </c>
      <c r="P522" s="6">
        <v>3254405</v>
      </c>
      <c r="Q522" s="6" t="s">
        <v>6</v>
      </c>
      <c r="R522" s="6" t="s">
        <v>3144</v>
      </c>
      <c r="S522" s="16">
        <f>IF(OR(H523&lt;=0, H523=""), "",
    IF(OR(J522="1X40 RF VACIO", J522="1X40 DRY VACIO"),
        IF(L522="CUSTODIA", 25000,
            IF(OR(L522="TRASPASO", L522="MOVIMIENTO"), 18000, "")
        ),
        IF(OR(J522="1X20 RF VACIO", J522="1X20 DRY VACIO", J522="ISOTANK"),
            IF(L522="CUSTODIA", 18000,
                IF(OR(L522="TRASPASO", L522="MOVIMIENTO"), 15000, "Error en tipo de acción")
            ),
            IF(AND(OR(J522="PALLET", J522="CAJON"), L522="CUSTODIA"),
                IF(M522="SI (XL)", 7000*K522,
                    IF(M522="SI (XXL)", 9000*K522,
                        IF(M522="SI (OTRO)", "", 5000*K522)
                    )
                ),
                IF(AND(OR(J522="PALLET", J522="CAJON"),OR(L522="TRASPASO", L522="MOVIMIENTO")),
                    IF(M522="SI (XL)", 5000*K522,
                        IF(M522="SI (XXL)", 7000*K522,
                            IF(M522="SI (OTRO)", "", 3500*K522)
                        )
                    ),
                    ""
                )
            )
        )
    )
)</f>
        <v>25000</v>
      </c>
      <c r="T522" s="6" t="s">
        <v>400</v>
      </c>
      <c r="U522" s="6" t="s">
        <v>803</v>
      </c>
      <c r="V522" s="6" t="s">
        <v>3145</v>
      </c>
      <c r="W522" s="18">
        <v>45632</v>
      </c>
      <c r="X522" s="78">
        <v>0.41388888888888886</v>
      </c>
      <c r="Y522" s="6" t="s">
        <v>3146</v>
      </c>
      <c r="Z522" s="6" t="s">
        <v>747</v>
      </c>
      <c r="AA522" s="6" t="s">
        <v>748</v>
      </c>
      <c r="AB522" s="6">
        <v>993623791</v>
      </c>
      <c r="AC522" s="6">
        <f t="shared" si="50"/>
        <v>9</v>
      </c>
      <c r="AD522" s="17">
        <f t="shared" si="51"/>
        <v>36000</v>
      </c>
      <c r="AE522" s="6" t="s">
        <v>6</v>
      </c>
      <c r="AF522" s="17" t="str">
        <f t="shared" si="53"/>
        <v>NO APLICA</v>
      </c>
      <c r="AG522" s="6" t="s">
        <v>400</v>
      </c>
      <c r="AH522" s="39"/>
      <c r="AI522" s="22" t="s">
        <v>558</v>
      </c>
      <c r="AJ522" s="174" t="s">
        <v>492</v>
      </c>
    </row>
    <row r="523" spans="1:36" ht="15.45" customHeight="1">
      <c r="A523" s="170">
        <v>56749</v>
      </c>
      <c r="B523" s="8" t="s">
        <v>320</v>
      </c>
      <c r="C523" s="5" t="s">
        <v>321</v>
      </c>
      <c r="D523" s="39" t="s">
        <v>2501</v>
      </c>
      <c r="E523" s="6" t="s">
        <v>2502</v>
      </c>
      <c r="F523" s="6" t="s">
        <v>2503</v>
      </c>
      <c r="G523" s="6">
        <v>983262493</v>
      </c>
      <c r="H523" s="18">
        <v>45624</v>
      </c>
      <c r="I523" s="21">
        <v>0.72986111111111107</v>
      </c>
      <c r="J523" s="6" t="s">
        <v>373</v>
      </c>
      <c r="K523" s="15">
        <v>1</v>
      </c>
      <c r="L523" s="6" t="s">
        <v>398</v>
      </c>
      <c r="M523" s="6" t="s">
        <v>6</v>
      </c>
      <c r="N523" s="6" t="b">
        <f t="shared" si="55"/>
        <v>0</v>
      </c>
      <c r="O523" s="6" t="s">
        <v>3147</v>
      </c>
      <c r="P523" s="6">
        <v>307952</v>
      </c>
      <c r="Q523" s="6" t="s">
        <v>6</v>
      </c>
      <c r="R523" s="6" t="s">
        <v>3148</v>
      </c>
      <c r="S523" s="16">
        <v>25000</v>
      </c>
      <c r="T523" s="6" t="s">
        <v>400</v>
      </c>
      <c r="U523" s="6" t="s">
        <v>1278</v>
      </c>
      <c r="V523" s="6" t="s">
        <v>3149</v>
      </c>
      <c r="W523" s="18">
        <v>45631</v>
      </c>
      <c r="X523" s="78">
        <v>0.50972222222222219</v>
      </c>
      <c r="Y523" s="6" t="s">
        <v>3150</v>
      </c>
      <c r="Z523" s="6" t="s">
        <v>2209</v>
      </c>
      <c r="AA523" s="6" t="s">
        <v>2210</v>
      </c>
      <c r="AB523" s="6">
        <v>994454750</v>
      </c>
      <c r="AC523" s="6">
        <f t="shared" si="50"/>
        <v>8</v>
      </c>
      <c r="AD523" s="17">
        <f t="shared" si="51"/>
        <v>31000</v>
      </c>
      <c r="AE523" s="6" t="s">
        <v>6</v>
      </c>
      <c r="AF523" s="17" t="str">
        <f t="shared" si="53"/>
        <v>NO APLICA</v>
      </c>
      <c r="AG523" s="6" t="s">
        <v>400</v>
      </c>
      <c r="AH523" s="39"/>
      <c r="AI523" s="22" t="s">
        <v>558</v>
      </c>
      <c r="AJ523" s="174" t="s">
        <v>492</v>
      </c>
    </row>
    <row r="524" spans="1:36" ht="15.45" customHeight="1">
      <c r="A524" s="170">
        <v>56750</v>
      </c>
      <c r="B524" s="8" t="s">
        <v>320</v>
      </c>
      <c r="C524" s="5" t="s">
        <v>321</v>
      </c>
      <c r="D524" s="39" t="s">
        <v>2570</v>
      </c>
      <c r="E524" s="6" t="s">
        <v>2983</v>
      </c>
      <c r="F524" s="6" t="s">
        <v>2572</v>
      </c>
      <c r="G524" s="6">
        <v>955224797</v>
      </c>
      <c r="H524" s="18">
        <v>45624</v>
      </c>
      <c r="I524" s="21">
        <v>0.73124999999999996</v>
      </c>
      <c r="J524" s="6" t="s">
        <v>373</v>
      </c>
      <c r="K524" s="15">
        <v>1</v>
      </c>
      <c r="L524" s="6" t="s">
        <v>398</v>
      </c>
      <c r="M524" s="6" t="s">
        <v>6</v>
      </c>
      <c r="N524" s="6" t="b">
        <f t="shared" si="55"/>
        <v>0</v>
      </c>
      <c r="O524" s="6" t="s">
        <v>3151</v>
      </c>
      <c r="P524" s="6">
        <v>307950</v>
      </c>
      <c r="Q524" s="6" t="s">
        <v>6</v>
      </c>
      <c r="R524" s="6" t="s">
        <v>3152</v>
      </c>
      <c r="S524" s="16">
        <f t="shared" ref="S524:S543" si="56">IF(OR(H524&lt;=0, H524=""), "",
    IF(OR(J524="1X40 RF VACIO", J524="1X40 DRY VACIO"),
        IF(L524="CUSTODIA", 25000,
            IF(OR(L524="TRASPASO", L524="MOVIMIENTO"), 18000, "")
        ),
        IF(OR(J524="1X20 RF VACIO", J524="1X20 DRY VACIO", J524="ISOTANK"),
            IF(L524="CUSTODIA", 18000,
                IF(OR(L524="TRASPASO", L524="MOVIMIENTO"), 15000, "Error en tipo de acción")
            ),
            IF(AND(OR(J524="PALLET", J524="CAJON"), L524="CUSTODIA"),
                IF(M524="SI (XL)", 7000*K524,
                    IF(M524="SI (XXL)", 9000*K524,
                        IF(M524="SI (OTRO)", "", 5000*K524)
                    )
                ),
                IF(AND(OR(J524="PALLET", J524="CAJON"),OR(L524="TRASPASO", L524="MOVIMIENTO")),
                    IF(M524="SI (XL)", 5000*K524,
                        IF(M524="SI (XXL)", 7000*K524,
                            IF(M524="SI (OTRO)", "", 3500*K524)
                        )
                    ),
                    ""
                )
            )
        )
    )
)</f>
        <v>25000</v>
      </c>
      <c r="T524" s="6" t="s">
        <v>400</v>
      </c>
      <c r="U524" s="6" t="s">
        <v>1278</v>
      </c>
      <c r="V524" s="6" t="s">
        <v>3153</v>
      </c>
      <c r="W524" s="18">
        <v>45631</v>
      </c>
      <c r="X524" s="78">
        <v>0.5</v>
      </c>
      <c r="Y524" s="6" t="s">
        <v>761</v>
      </c>
      <c r="Z524" s="6" t="s">
        <v>3132</v>
      </c>
      <c r="AA524" s="6" t="s">
        <v>763</v>
      </c>
      <c r="AB524" s="6">
        <v>957796336</v>
      </c>
      <c r="AC524" s="6">
        <f t="shared" si="50"/>
        <v>8</v>
      </c>
      <c r="AD524" s="17">
        <f t="shared" si="51"/>
        <v>31000</v>
      </c>
      <c r="AE524" s="6" t="s">
        <v>6</v>
      </c>
      <c r="AF524" s="17" t="str">
        <f t="shared" si="53"/>
        <v>NO APLICA</v>
      </c>
      <c r="AG524" s="6" t="s">
        <v>400</v>
      </c>
      <c r="AH524" s="39"/>
      <c r="AI524" s="22" t="s">
        <v>558</v>
      </c>
      <c r="AJ524" s="174" t="s">
        <v>492</v>
      </c>
    </row>
    <row r="525" spans="1:36" ht="15.45" customHeight="1">
      <c r="A525" s="170">
        <v>56751</v>
      </c>
      <c r="B525" s="8" t="s">
        <v>320</v>
      </c>
      <c r="C525" s="5" t="s">
        <v>321</v>
      </c>
      <c r="D525" s="8" t="s">
        <v>2304</v>
      </c>
      <c r="E525" s="5" t="s">
        <v>1114</v>
      </c>
      <c r="F525" s="5" t="s">
        <v>1115</v>
      </c>
      <c r="G525" s="5">
        <v>926464737</v>
      </c>
      <c r="H525" s="18">
        <v>45624</v>
      </c>
      <c r="I525" s="21">
        <v>0.74236111111111114</v>
      </c>
      <c r="J525" s="6" t="s">
        <v>373</v>
      </c>
      <c r="K525" s="15">
        <v>1</v>
      </c>
      <c r="L525" s="6" t="s">
        <v>398</v>
      </c>
      <c r="M525" s="6" t="s">
        <v>6</v>
      </c>
      <c r="N525" s="6" t="b">
        <f t="shared" si="55"/>
        <v>0</v>
      </c>
      <c r="O525" s="6" t="s">
        <v>3154</v>
      </c>
      <c r="P525" s="6">
        <v>3254468</v>
      </c>
      <c r="Q525" s="6" t="s">
        <v>6</v>
      </c>
      <c r="R525" s="6" t="s">
        <v>3155</v>
      </c>
      <c r="S525" s="16">
        <f t="shared" si="56"/>
        <v>25000</v>
      </c>
      <c r="T525" s="6" t="s">
        <v>400</v>
      </c>
      <c r="U525" s="6" t="s">
        <v>822</v>
      </c>
      <c r="V525" s="6" t="s">
        <v>3156</v>
      </c>
      <c r="W525" s="18">
        <v>45631</v>
      </c>
      <c r="X525" s="78">
        <v>0.84791666666666665</v>
      </c>
      <c r="Y525" s="6" t="s">
        <v>3013</v>
      </c>
      <c r="Z525" s="6" t="s">
        <v>2502</v>
      </c>
      <c r="AA525" s="6" t="s">
        <v>2503</v>
      </c>
      <c r="AB525" s="6">
        <v>983262493</v>
      </c>
      <c r="AC525" s="6">
        <f t="shared" si="50"/>
        <v>8</v>
      </c>
      <c r="AD525" s="17">
        <f t="shared" si="51"/>
        <v>31000</v>
      </c>
      <c r="AE525" s="6" t="s">
        <v>6</v>
      </c>
      <c r="AF525" s="17" t="str">
        <f t="shared" si="53"/>
        <v>NO APLICA</v>
      </c>
      <c r="AG525" s="6" t="s">
        <v>400</v>
      </c>
      <c r="AH525" s="39"/>
      <c r="AI525" s="22" t="s">
        <v>558</v>
      </c>
      <c r="AJ525" s="174" t="s">
        <v>492</v>
      </c>
    </row>
    <row r="526" spans="1:36" ht="15.45" customHeight="1">
      <c r="A526" s="170">
        <v>56752</v>
      </c>
      <c r="B526" s="8" t="s">
        <v>320</v>
      </c>
      <c r="C526" s="5" t="s">
        <v>321</v>
      </c>
      <c r="D526" s="39" t="s">
        <v>2576</v>
      </c>
      <c r="E526" s="6" t="s">
        <v>2577</v>
      </c>
      <c r="F526" s="6" t="s">
        <v>2578</v>
      </c>
      <c r="G526" s="6">
        <v>947137523</v>
      </c>
      <c r="H526" s="18">
        <v>45624</v>
      </c>
      <c r="I526" s="21">
        <v>0.74305555555555558</v>
      </c>
      <c r="J526" s="6" t="s">
        <v>373</v>
      </c>
      <c r="K526" s="15">
        <v>1</v>
      </c>
      <c r="L526" s="6" t="s">
        <v>398</v>
      </c>
      <c r="M526" s="6" t="s">
        <v>6</v>
      </c>
      <c r="N526" s="6" t="b">
        <f t="shared" si="55"/>
        <v>0</v>
      </c>
      <c r="O526" s="6" t="s">
        <v>3157</v>
      </c>
      <c r="P526" s="6">
        <v>1224807</v>
      </c>
      <c r="Q526" s="6" t="s">
        <v>6</v>
      </c>
      <c r="R526" s="6" t="s">
        <v>3158</v>
      </c>
      <c r="S526" s="16">
        <f t="shared" si="56"/>
        <v>25000</v>
      </c>
      <c r="T526" s="6" t="s">
        <v>400</v>
      </c>
      <c r="U526" s="6" t="s">
        <v>803</v>
      </c>
      <c r="V526" s="6" t="s">
        <v>2788</v>
      </c>
      <c r="W526" s="18">
        <v>45632</v>
      </c>
      <c r="X526" s="78">
        <v>0.83402777777777781</v>
      </c>
      <c r="Y526" s="6" t="s">
        <v>587</v>
      </c>
      <c r="Z526" s="6" t="s">
        <v>588</v>
      </c>
      <c r="AA526" s="6" t="s">
        <v>589</v>
      </c>
      <c r="AB526" s="6">
        <v>966777388</v>
      </c>
      <c r="AC526" s="6">
        <f t="shared" si="50"/>
        <v>9</v>
      </c>
      <c r="AD526" s="17">
        <f t="shared" si="51"/>
        <v>36000</v>
      </c>
      <c r="AE526" s="6" t="s">
        <v>6</v>
      </c>
      <c r="AF526" s="17" t="str">
        <f t="shared" si="53"/>
        <v>NO APLICA</v>
      </c>
      <c r="AG526" s="6" t="s">
        <v>400</v>
      </c>
      <c r="AH526" s="39"/>
      <c r="AI526" s="22" t="s">
        <v>558</v>
      </c>
      <c r="AJ526" s="174" t="s">
        <v>492</v>
      </c>
    </row>
    <row r="527" spans="1:36" ht="15.45" customHeight="1">
      <c r="A527" s="170">
        <v>56753</v>
      </c>
      <c r="B527" s="8" t="s">
        <v>320</v>
      </c>
      <c r="C527" s="5" t="s">
        <v>321</v>
      </c>
      <c r="D527" s="4" t="s">
        <v>3006</v>
      </c>
      <c r="E527" s="3" t="s">
        <v>3007</v>
      </c>
      <c r="F527" s="3" t="s">
        <v>3008</v>
      </c>
      <c r="G527" s="3">
        <v>963996446</v>
      </c>
      <c r="H527" s="18">
        <v>45624</v>
      </c>
      <c r="I527" s="21">
        <v>0.74583333333333335</v>
      </c>
      <c r="J527" s="6" t="s">
        <v>373</v>
      </c>
      <c r="K527" s="15">
        <v>1</v>
      </c>
      <c r="L527" s="6" t="s">
        <v>398</v>
      </c>
      <c r="M527" s="6" t="s">
        <v>6</v>
      </c>
      <c r="N527" s="6" t="b">
        <f t="shared" si="55"/>
        <v>0</v>
      </c>
      <c r="O527" s="6" t="s">
        <v>3159</v>
      </c>
      <c r="P527" s="6">
        <v>3254475</v>
      </c>
      <c r="Q527" s="6" t="s">
        <v>6</v>
      </c>
      <c r="R527" s="6" t="s">
        <v>3160</v>
      </c>
      <c r="S527" s="16">
        <f t="shared" si="56"/>
        <v>25000</v>
      </c>
      <c r="T527" s="6" t="s">
        <v>400</v>
      </c>
      <c r="U527" s="6" t="s">
        <v>1278</v>
      </c>
      <c r="V527" s="6" t="s">
        <v>2788</v>
      </c>
      <c r="W527" s="18">
        <v>45631</v>
      </c>
      <c r="X527" s="78">
        <v>0.63888888888888884</v>
      </c>
      <c r="Y527" s="6" t="s">
        <v>3161</v>
      </c>
      <c r="Z527" s="6" t="s">
        <v>1114</v>
      </c>
      <c r="AA527" s="6" t="s">
        <v>1115</v>
      </c>
      <c r="AB527" s="6">
        <v>926464737</v>
      </c>
      <c r="AC527" s="6">
        <f t="shared" si="50"/>
        <v>8</v>
      </c>
      <c r="AD527" s="17">
        <f t="shared" si="51"/>
        <v>31000</v>
      </c>
      <c r="AE527" s="6" t="s">
        <v>6</v>
      </c>
      <c r="AF527" s="17" t="str">
        <f t="shared" si="53"/>
        <v>NO APLICA</v>
      </c>
      <c r="AG527" s="6" t="s">
        <v>400</v>
      </c>
      <c r="AH527" s="39"/>
      <c r="AI527" s="22" t="s">
        <v>558</v>
      </c>
      <c r="AJ527" s="174" t="s">
        <v>492</v>
      </c>
    </row>
    <row r="528" spans="1:36" ht="15.45" customHeight="1">
      <c r="A528" s="170">
        <v>56754</v>
      </c>
      <c r="B528" s="8" t="s">
        <v>320</v>
      </c>
      <c r="C528" s="5" t="s">
        <v>321</v>
      </c>
      <c r="D528" s="39" t="s">
        <v>1149</v>
      </c>
      <c r="E528" s="6" t="s">
        <v>1150</v>
      </c>
      <c r="F528" s="6" t="s">
        <v>1151</v>
      </c>
      <c r="G528" s="6">
        <v>984444429</v>
      </c>
      <c r="H528" s="18">
        <v>45624</v>
      </c>
      <c r="I528" s="21">
        <v>18.010000000000002</v>
      </c>
      <c r="J528" s="6" t="s">
        <v>373</v>
      </c>
      <c r="K528" s="15">
        <v>1</v>
      </c>
      <c r="L528" s="6" t="s">
        <v>398</v>
      </c>
      <c r="M528" s="6" t="s">
        <v>6</v>
      </c>
      <c r="N528" s="6" t="b">
        <f t="shared" si="55"/>
        <v>0</v>
      </c>
      <c r="O528" s="6" t="s">
        <v>3162</v>
      </c>
      <c r="P528" s="6">
        <v>3254481</v>
      </c>
      <c r="Q528" s="6" t="s">
        <v>6</v>
      </c>
      <c r="R528" s="6" t="s">
        <v>3163</v>
      </c>
      <c r="S528" s="16">
        <f t="shared" si="56"/>
        <v>25000</v>
      </c>
      <c r="T528" s="6" t="s">
        <v>400</v>
      </c>
      <c r="U528" s="6" t="s">
        <v>803</v>
      </c>
      <c r="V528" s="6" t="s">
        <v>2213</v>
      </c>
      <c r="W528" s="18">
        <v>45633</v>
      </c>
      <c r="X528" s="78">
        <v>0.42083333333333334</v>
      </c>
      <c r="Y528" s="6" t="s">
        <v>3161</v>
      </c>
      <c r="Z528" s="6" t="s">
        <v>3164</v>
      </c>
      <c r="AA528" s="6" t="s">
        <v>1488</v>
      </c>
      <c r="AB528" s="6">
        <v>961705412</v>
      </c>
      <c r="AC528" s="6">
        <f t="shared" si="50"/>
        <v>10</v>
      </c>
      <c r="AD528" s="17">
        <f t="shared" si="51"/>
        <v>41000</v>
      </c>
      <c r="AE528" s="6" t="s">
        <v>6</v>
      </c>
      <c r="AF528" s="17" t="str">
        <f t="shared" si="53"/>
        <v>NO APLICA</v>
      </c>
      <c r="AG528" s="6" t="s">
        <v>400</v>
      </c>
      <c r="AH528" s="39"/>
      <c r="AI528" s="22" t="s">
        <v>558</v>
      </c>
      <c r="AJ528" s="174" t="s">
        <v>492</v>
      </c>
    </row>
    <row r="529" spans="1:36" ht="15.45" customHeight="1">
      <c r="A529" s="170">
        <v>56755</v>
      </c>
      <c r="B529" s="8" t="s">
        <v>320</v>
      </c>
      <c r="C529" s="5" t="s">
        <v>321</v>
      </c>
      <c r="D529" s="39" t="s">
        <v>597</v>
      </c>
      <c r="E529" s="6" t="s">
        <v>3009</v>
      </c>
      <c r="F529" s="6" t="s">
        <v>599</v>
      </c>
      <c r="G529" s="6">
        <v>974764518</v>
      </c>
      <c r="H529" s="18">
        <v>45624</v>
      </c>
      <c r="I529" s="21">
        <v>18.05</v>
      </c>
      <c r="J529" s="6" t="s">
        <v>373</v>
      </c>
      <c r="K529" s="15">
        <v>1</v>
      </c>
      <c r="L529" s="6" t="s">
        <v>398</v>
      </c>
      <c r="M529" s="6" t="s">
        <v>6</v>
      </c>
      <c r="N529" s="6" t="b">
        <f t="shared" si="55"/>
        <v>0</v>
      </c>
      <c r="O529" s="6" t="s">
        <v>3165</v>
      </c>
      <c r="P529" s="6">
        <v>3254479</v>
      </c>
      <c r="Q529" s="6" t="s">
        <v>6</v>
      </c>
      <c r="R529" s="6" t="s">
        <v>3166</v>
      </c>
      <c r="S529" s="16">
        <f t="shared" si="56"/>
        <v>25000</v>
      </c>
      <c r="T529" s="6" t="s">
        <v>400</v>
      </c>
      <c r="U529" s="6" t="s">
        <v>1278</v>
      </c>
      <c r="V529" s="6" t="s">
        <v>3167</v>
      </c>
      <c r="W529" s="18">
        <v>45631</v>
      </c>
      <c r="X529" s="78">
        <v>0.625</v>
      </c>
      <c r="Y529" s="6" t="s">
        <v>578</v>
      </c>
      <c r="Z529" s="6" t="s">
        <v>579</v>
      </c>
      <c r="AA529" s="6" t="s">
        <v>580</v>
      </c>
      <c r="AB529" s="6">
        <v>992200094</v>
      </c>
      <c r="AC529" s="6">
        <f t="shared" si="50"/>
        <v>8</v>
      </c>
      <c r="AD529" s="17">
        <f t="shared" si="51"/>
        <v>31000</v>
      </c>
      <c r="AE529" s="6" t="s">
        <v>6</v>
      </c>
      <c r="AF529" s="17" t="str">
        <f t="shared" si="53"/>
        <v>NO APLICA</v>
      </c>
      <c r="AG529" s="6" t="s">
        <v>400</v>
      </c>
      <c r="AH529" s="39"/>
      <c r="AI529" s="22" t="s">
        <v>558</v>
      </c>
      <c r="AJ529" s="174" t="s">
        <v>492</v>
      </c>
    </row>
    <row r="530" spans="1:36" ht="15.45" customHeight="1">
      <c r="A530" s="170">
        <v>56756</v>
      </c>
      <c r="B530" s="8" t="s">
        <v>320</v>
      </c>
      <c r="C530" s="5" t="s">
        <v>321</v>
      </c>
      <c r="D530" s="4" t="s">
        <v>1502</v>
      </c>
      <c r="E530" s="3" t="s">
        <v>1503</v>
      </c>
      <c r="F530" s="3" t="s">
        <v>1504</v>
      </c>
      <c r="G530" s="3">
        <v>974309634</v>
      </c>
      <c r="H530" s="18">
        <v>45624</v>
      </c>
      <c r="I530" s="21">
        <v>18.079999999999998</v>
      </c>
      <c r="J530" s="6" t="s">
        <v>373</v>
      </c>
      <c r="K530" s="15">
        <v>1</v>
      </c>
      <c r="L530" s="6" t="s">
        <v>398</v>
      </c>
      <c r="M530" s="6" t="s">
        <v>6</v>
      </c>
      <c r="N530" s="6" t="b">
        <f t="shared" si="55"/>
        <v>0</v>
      </c>
      <c r="O530" s="6" t="s">
        <v>3168</v>
      </c>
      <c r="P530" s="6">
        <v>1224812</v>
      </c>
      <c r="Q530" s="6" t="s">
        <v>6</v>
      </c>
      <c r="R530" s="6" t="s">
        <v>3169</v>
      </c>
      <c r="S530" s="16">
        <f t="shared" si="56"/>
        <v>25000</v>
      </c>
      <c r="T530" s="6" t="s">
        <v>400</v>
      </c>
      <c r="U530" s="6" t="s">
        <v>822</v>
      </c>
      <c r="V530" s="6" t="s">
        <v>2213</v>
      </c>
      <c r="W530" s="18">
        <v>45632</v>
      </c>
      <c r="X530" s="78">
        <v>0.93958333333333333</v>
      </c>
      <c r="Y530" s="6" t="s">
        <v>3170</v>
      </c>
      <c r="Z530" s="6" t="s">
        <v>3171</v>
      </c>
      <c r="AA530" s="6" t="s">
        <v>722</v>
      </c>
      <c r="AB530" s="6">
        <v>997177590</v>
      </c>
      <c r="AC530" s="6">
        <f t="shared" si="50"/>
        <v>9</v>
      </c>
      <c r="AD530" s="17">
        <f t="shared" si="51"/>
        <v>36000</v>
      </c>
      <c r="AE530" s="6" t="s">
        <v>6</v>
      </c>
      <c r="AF530" s="17" t="str">
        <f t="shared" si="53"/>
        <v>NO APLICA</v>
      </c>
      <c r="AG530" s="6" t="s">
        <v>400</v>
      </c>
      <c r="AH530" s="39"/>
      <c r="AI530" s="22" t="s">
        <v>558</v>
      </c>
      <c r="AJ530" s="174" t="s">
        <v>492</v>
      </c>
    </row>
    <row r="531" spans="1:36" ht="15.45" customHeight="1">
      <c r="A531" s="170">
        <v>56757</v>
      </c>
      <c r="B531" s="8" t="s">
        <v>320</v>
      </c>
      <c r="C531" s="5" t="s">
        <v>321</v>
      </c>
      <c r="D531" s="39" t="s">
        <v>1228</v>
      </c>
      <c r="E531" s="6" t="s">
        <v>1229</v>
      </c>
      <c r="F531" s="6" t="s">
        <v>1980</v>
      </c>
      <c r="G531" s="6">
        <v>973591252</v>
      </c>
      <c r="H531" s="18">
        <v>45624</v>
      </c>
      <c r="I531" s="21">
        <v>0.7680555555555556</v>
      </c>
      <c r="J531" s="6" t="s">
        <v>373</v>
      </c>
      <c r="K531" s="15">
        <v>1</v>
      </c>
      <c r="L531" s="6" t="s">
        <v>398</v>
      </c>
      <c r="M531" s="6" t="s">
        <v>6</v>
      </c>
      <c r="N531" s="6" t="b">
        <f t="shared" si="55"/>
        <v>0</v>
      </c>
      <c r="O531" s="6" t="s">
        <v>3172</v>
      </c>
      <c r="P531" s="6">
        <v>12248184</v>
      </c>
      <c r="Q531" s="6" t="s">
        <v>6</v>
      </c>
      <c r="R531" s="6" t="s">
        <v>3173</v>
      </c>
      <c r="S531" s="16">
        <f t="shared" si="56"/>
        <v>25000</v>
      </c>
      <c r="T531" s="6" t="s">
        <v>400</v>
      </c>
      <c r="U531" s="6" t="s">
        <v>822</v>
      </c>
      <c r="V531" s="6" t="s">
        <v>3167</v>
      </c>
      <c r="W531" s="18">
        <v>45632</v>
      </c>
      <c r="X531" s="78">
        <v>0.9555555555555556</v>
      </c>
      <c r="Y531" s="6" t="s">
        <v>2304</v>
      </c>
      <c r="Z531" s="6" t="s">
        <v>1114</v>
      </c>
      <c r="AA531" s="6" t="s">
        <v>1115</v>
      </c>
      <c r="AB531" s="6">
        <v>926464737</v>
      </c>
      <c r="AC531" s="6">
        <f t="shared" si="50"/>
        <v>9</v>
      </c>
      <c r="AD531" s="17">
        <f t="shared" si="51"/>
        <v>36000</v>
      </c>
      <c r="AE531" s="6" t="s">
        <v>6</v>
      </c>
      <c r="AF531" s="17" t="str">
        <f t="shared" si="53"/>
        <v>NO APLICA</v>
      </c>
      <c r="AG531" s="6" t="s">
        <v>400</v>
      </c>
      <c r="AH531" s="39"/>
      <c r="AI531" s="22" t="s">
        <v>558</v>
      </c>
      <c r="AJ531" s="174" t="s">
        <v>492</v>
      </c>
    </row>
    <row r="532" spans="1:36" ht="15.45" customHeight="1">
      <c r="A532" s="170">
        <v>56758</v>
      </c>
      <c r="B532" s="8" t="s">
        <v>320</v>
      </c>
      <c r="C532" s="5" t="s">
        <v>321</v>
      </c>
      <c r="D532" s="8" t="s">
        <v>737</v>
      </c>
      <c r="E532" s="5" t="s">
        <v>738</v>
      </c>
      <c r="F532" s="5" t="s">
        <v>739</v>
      </c>
      <c r="G532" s="5">
        <v>973639638</v>
      </c>
      <c r="H532" s="18">
        <v>45624</v>
      </c>
      <c r="I532" s="21">
        <v>0.77013888888888893</v>
      </c>
      <c r="J532" s="6" t="s">
        <v>373</v>
      </c>
      <c r="K532" s="15">
        <v>1</v>
      </c>
      <c r="L532" s="6" t="s">
        <v>398</v>
      </c>
      <c r="M532" s="6" t="s">
        <v>6</v>
      </c>
      <c r="N532" s="6" t="b">
        <f t="shared" si="55"/>
        <v>0</v>
      </c>
      <c r="O532" s="6" t="s">
        <v>3174</v>
      </c>
      <c r="P532" s="6">
        <v>1224818</v>
      </c>
      <c r="Q532" s="6" t="s">
        <v>6</v>
      </c>
      <c r="R532" s="6" t="s">
        <v>3175</v>
      </c>
      <c r="S532" s="16">
        <f t="shared" si="56"/>
        <v>25000</v>
      </c>
      <c r="T532" s="6" t="s">
        <v>400</v>
      </c>
      <c r="U532" s="6" t="s">
        <v>822</v>
      </c>
      <c r="V532" s="6" t="s">
        <v>3176</v>
      </c>
      <c r="W532" s="18">
        <v>45632</v>
      </c>
      <c r="X532" s="78">
        <v>0.86805555555555558</v>
      </c>
      <c r="Y532" s="6" t="s">
        <v>2602</v>
      </c>
      <c r="Z532" s="6" t="s">
        <v>2603</v>
      </c>
      <c r="AA532" s="6" t="s">
        <v>2249</v>
      </c>
      <c r="AB532" s="6">
        <v>989385797</v>
      </c>
      <c r="AC532" s="6">
        <f t="shared" si="50"/>
        <v>9</v>
      </c>
      <c r="AD532" s="17">
        <f t="shared" si="51"/>
        <v>36000</v>
      </c>
      <c r="AE532" s="6" t="s">
        <v>6</v>
      </c>
      <c r="AF532" s="17" t="str">
        <f t="shared" si="53"/>
        <v>NO APLICA</v>
      </c>
      <c r="AG532" s="6" t="s">
        <v>400</v>
      </c>
      <c r="AH532" s="39"/>
      <c r="AI532" s="22" t="s">
        <v>558</v>
      </c>
      <c r="AJ532" s="174" t="s">
        <v>492</v>
      </c>
    </row>
    <row r="533" spans="1:36" ht="15.45" customHeight="1">
      <c r="A533" s="170">
        <v>56760</v>
      </c>
      <c r="B533" s="8" t="s">
        <v>320</v>
      </c>
      <c r="C533" s="5" t="s">
        <v>321</v>
      </c>
      <c r="D533" s="8" t="s">
        <v>3002</v>
      </c>
      <c r="E533" s="5" t="s">
        <v>579</v>
      </c>
      <c r="F533" s="5" t="s">
        <v>580</v>
      </c>
      <c r="G533" s="5">
        <v>992200094</v>
      </c>
      <c r="H533" s="18">
        <v>45624</v>
      </c>
      <c r="I533" s="21">
        <v>0.78055555555555556</v>
      </c>
      <c r="J533" s="6" t="s">
        <v>373</v>
      </c>
      <c r="K533" s="15">
        <v>1</v>
      </c>
      <c r="L533" s="6" t="s">
        <v>398</v>
      </c>
      <c r="M533" s="6" t="s">
        <v>6</v>
      </c>
      <c r="N533" s="6" t="b">
        <f t="shared" si="55"/>
        <v>0</v>
      </c>
      <c r="O533" s="6" t="s">
        <v>3177</v>
      </c>
      <c r="P533" s="6">
        <v>1224819</v>
      </c>
      <c r="Q533" s="6" t="s">
        <v>6</v>
      </c>
      <c r="R533" s="6" t="s">
        <v>3178</v>
      </c>
      <c r="S533" s="16">
        <f t="shared" si="56"/>
        <v>25000</v>
      </c>
      <c r="T533" s="6" t="s">
        <v>400</v>
      </c>
      <c r="U533" s="6" t="s">
        <v>822</v>
      </c>
      <c r="V533" s="6" t="s">
        <v>3167</v>
      </c>
      <c r="W533" s="18">
        <v>45632</v>
      </c>
      <c r="X533" s="78">
        <v>0.84652777777777777</v>
      </c>
      <c r="Y533" s="6" t="s">
        <v>3002</v>
      </c>
      <c r="Z533" s="6" t="s">
        <v>579</v>
      </c>
      <c r="AA533" s="6" t="s">
        <v>580</v>
      </c>
      <c r="AB533" s="6">
        <v>992200094</v>
      </c>
      <c r="AC533" s="6">
        <f t="shared" si="50"/>
        <v>9</v>
      </c>
      <c r="AD533" s="17">
        <f t="shared" si="51"/>
        <v>36000</v>
      </c>
      <c r="AE533" s="6" t="s">
        <v>6</v>
      </c>
      <c r="AF533" s="17" t="str">
        <f t="shared" si="53"/>
        <v>NO APLICA</v>
      </c>
      <c r="AG533" s="6" t="s">
        <v>400</v>
      </c>
      <c r="AH533" s="39"/>
      <c r="AI533" s="22" t="s">
        <v>558</v>
      </c>
      <c r="AJ533" s="174" t="s">
        <v>492</v>
      </c>
    </row>
    <row r="534" spans="1:36" ht="15.45" customHeight="1">
      <c r="A534" s="170">
        <v>56762</v>
      </c>
      <c r="B534" s="39" t="s">
        <v>61</v>
      </c>
      <c r="C534" s="4" t="s">
        <v>62</v>
      </c>
      <c r="D534" s="39" t="s">
        <v>3179</v>
      </c>
      <c r="E534" s="6" t="s">
        <v>508</v>
      </c>
      <c r="F534" s="6" t="s">
        <v>509</v>
      </c>
      <c r="G534" s="6">
        <v>923830541</v>
      </c>
      <c r="H534" s="18">
        <v>45624</v>
      </c>
      <c r="I534" s="21">
        <v>0.80486111111111114</v>
      </c>
      <c r="J534" s="6" t="s">
        <v>373</v>
      </c>
      <c r="K534" s="15">
        <v>1</v>
      </c>
      <c r="L534" s="6" t="s">
        <v>398</v>
      </c>
      <c r="M534" s="6" t="s">
        <v>6</v>
      </c>
      <c r="N534" s="6" t="b">
        <f t="shared" si="55"/>
        <v>0</v>
      </c>
      <c r="O534" s="6" t="s">
        <v>3180</v>
      </c>
      <c r="P534" s="6">
        <v>24784931</v>
      </c>
      <c r="Q534" s="6" t="s">
        <v>6</v>
      </c>
      <c r="R534" s="6" t="s">
        <v>3181</v>
      </c>
      <c r="S534" s="16">
        <f t="shared" si="56"/>
        <v>25000</v>
      </c>
      <c r="T534" s="6" t="s">
        <v>400</v>
      </c>
      <c r="U534" s="6" t="s">
        <v>1278</v>
      </c>
      <c r="V534" s="6" t="s">
        <v>3182</v>
      </c>
      <c r="W534" s="18">
        <v>45631</v>
      </c>
      <c r="X534" s="78">
        <v>0.45902777777777776</v>
      </c>
      <c r="Y534" s="6" t="s">
        <v>2801</v>
      </c>
      <c r="Z534" s="6" t="s">
        <v>2802</v>
      </c>
      <c r="AA534" s="6" t="s">
        <v>2803</v>
      </c>
      <c r="AB534" s="6">
        <v>923830541</v>
      </c>
      <c r="AC534" s="6">
        <f t="shared" si="50"/>
        <v>8</v>
      </c>
      <c r="AD534" s="17">
        <f t="shared" si="51"/>
        <v>31000</v>
      </c>
      <c r="AE534" s="6" t="s">
        <v>6</v>
      </c>
      <c r="AF534" s="17" t="str">
        <f t="shared" si="53"/>
        <v>NO APLICA</v>
      </c>
      <c r="AG534" s="6" t="s">
        <v>1874</v>
      </c>
      <c r="AH534" s="39" t="s">
        <v>3183</v>
      </c>
      <c r="AI534" s="22" t="s">
        <v>2805</v>
      </c>
      <c r="AJ534" s="174" t="s">
        <v>492</v>
      </c>
    </row>
    <row r="535" spans="1:36" ht="15.45" customHeight="1">
      <c r="A535" s="170">
        <v>56763</v>
      </c>
      <c r="B535" s="8" t="s">
        <v>320</v>
      </c>
      <c r="C535" s="5" t="s">
        <v>321</v>
      </c>
      <c r="D535" s="39" t="s">
        <v>2247</v>
      </c>
      <c r="E535" s="6" t="s">
        <v>2806</v>
      </c>
      <c r="F535" s="6" t="s">
        <v>2249</v>
      </c>
      <c r="G535" s="6">
        <v>989385797</v>
      </c>
      <c r="H535" s="18">
        <v>45624</v>
      </c>
      <c r="I535" s="21">
        <v>0.80625000000000002</v>
      </c>
      <c r="J535" s="6" t="s">
        <v>373</v>
      </c>
      <c r="K535" s="15">
        <v>1</v>
      </c>
      <c r="L535" s="6" t="s">
        <v>398</v>
      </c>
      <c r="M535" s="6" t="s">
        <v>6</v>
      </c>
      <c r="N535" s="6" t="b">
        <f t="shared" si="55"/>
        <v>0</v>
      </c>
      <c r="O535" s="6" t="s">
        <v>3184</v>
      </c>
      <c r="P535" s="6">
        <v>3254630</v>
      </c>
      <c r="Q535" s="6" t="s">
        <v>6</v>
      </c>
      <c r="R535" s="6" t="s">
        <v>3185</v>
      </c>
      <c r="S535" s="16">
        <f t="shared" si="56"/>
        <v>25000</v>
      </c>
      <c r="T535" s="6" t="s">
        <v>400</v>
      </c>
      <c r="U535" s="6" t="s">
        <v>803</v>
      </c>
      <c r="V535" s="6" t="s">
        <v>3186</v>
      </c>
      <c r="W535" s="18">
        <v>45633</v>
      </c>
      <c r="X535" s="78">
        <v>0.45347222222222222</v>
      </c>
      <c r="Y535" s="6" t="s">
        <v>3187</v>
      </c>
      <c r="Z535" s="6" t="s">
        <v>1150</v>
      </c>
      <c r="AA535" s="6" t="s">
        <v>1151</v>
      </c>
      <c r="AB535" s="6">
        <v>984444429</v>
      </c>
      <c r="AC535" s="6">
        <f t="shared" ref="AC535:AC598" si="57">IF(AND(W535&lt;&gt;"",H535&lt;&gt;"",ISNUMBER(W535-H535)),W535-H535+1,"")</f>
        <v>10</v>
      </c>
      <c r="AD535" s="17">
        <f t="shared" ref="AD535:AD585" si="58">IF(AC535&lt;=0, "ERROR EN DÍA DE SALIDA",
    IF(AC535="", "",
        IF(OR(J535="1X40 RF VACIO", J535="1X40 DRY VACIO"),
            IF(L535="CUSTODIA",
                IF(AC535&lt;=5, 25000,
                    IF(AC535&gt;5, IF(AC535&lt;=8, 25000 + 2000*(AC535 - 5), 31000 + 5000*(AC535-8)), "")
                ),
                IF(OR(L535="TRASPASO",L535="MOVIMIENTO"), 18000, "")
            ),
            IF(OR(J535="1X20 RF VACIO", J535="1X20 DRY VACIO", J535="ISOTANK"),
                IF(L535="CUSTODIA",
                    IF(AC535&lt;=5, 18000,
                        IF(AC535&gt;5, IF(AC535&lt;=8, 18000 + 2000*(AC535 - 5), 24000 + 5000*(AC535-8)), "")
                    ),
                    IF(OR(L535="TRASPASO",L535="MOVIMIENTO"), 15000, "Error en tipo de acción")
                ),
                IF(AND(OR(J535="PALLET", J535="CAJON"), L535="CUSTODIA", AC535&lt;=5),
                    IF(M535="SI (XL)", 7000*K535,
                        IF(M535="SI (XXL)", 9000*K535, 5000*K535)
                    ),
                    IF(AND(OR(J535="PALLET", J535="CAJON"), L535="CUSTODIA", AC535&gt;5),
                        IF(M535="SI (XL)", (7000 + 1000*(AC535 - 5))*K535,
                            IF(M535="SI (XXL)", (9000 + 1000*(AC535 - 5))*K535, (5000 + 1000*(AC535 - 5))*K535)
                        ),
                        IF(AND(OR(J535="PALLET", J535="CAJON"),OR(L535="TRASPASO",L535="MOVIMIENTO")),
                            IF(M535="SI (XL)", 5000*K535,
                                IF(M535="SI (XXL)", 7000*K535, 3500*K535)
                            ),
                            ""
                        )
                    )
                )
            )
        )
    )
)</f>
        <v>41000</v>
      </c>
      <c r="AE535" s="6" t="s">
        <v>6</v>
      </c>
      <c r="AF535" s="17" t="str">
        <f t="shared" si="53"/>
        <v>NO APLICA</v>
      </c>
      <c r="AG535" s="6" t="s">
        <v>400</v>
      </c>
      <c r="AH535" s="39"/>
      <c r="AI535" s="22" t="s">
        <v>558</v>
      </c>
      <c r="AJ535" s="174" t="s">
        <v>492</v>
      </c>
    </row>
    <row r="536" spans="1:36" ht="15.45" customHeight="1">
      <c r="A536" s="170">
        <v>56764</v>
      </c>
      <c r="B536" s="8" t="s">
        <v>320</v>
      </c>
      <c r="C536" s="5" t="s">
        <v>321</v>
      </c>
      <c r="D536" s="46" t="s">
        <v>726</v>
      </c>
      <c r="E536" s="27" t="s">
        <v>727</v>
      </c>
      <c r="F536" s="33" t="s">
        <v>728</v>
      </c>
      <c r="G536" s="27">
        <v>92376903</v>
      </c>
      <c r="H536" s="18">
        <v>45624</v>
      </c>
      <c r="I536" s="21">
        <v>0.80902777777777779</v>
      </c>
      <c r="J536" s="6" t="s">
        <v>373</v>
      </c>
      <c r="K536" s="15">
        <v>1</v>
      </c>
      <c r="L536" s="6" t="s">
        <v>398</v>
      </c>
      <c r="M536" s="6" t="s">
        <v>6</v>
      </c>
      <c r="N536" s="6" t="b">
        <f t="shared" si="55"/>
        <v>0</v>
      </c>
      <c r="O536" s="6" t="s">
        <v>3188</v>
      </c>
      <c r="P536" s="6">
        <v>3254648</v>
      </c>
      <c r="Q536" s="6" t="s">
        <v>6</v>
      </c>
      <c r="R536" s="6" t="s">
        <v>3189</v>
      </c>
      <c r="S536" s="16">
        <f t="shared" si="56"/>
        <v>25000</v>
      </c>
      <c r="T536" s="6" t="s">
        <v>400</v>
      </c>
      <c r="U536" s="6" t="s">
        <v>803</v>
      </c>
      <c r="V536" s="6" t="s">
        <v>3022</v>
      </c>
      <c r="W536" s="18">
        <v>45632</v>
      </c>
      <c r="X536" s="78">
        <v>0.73124999999999996</v>
      </c>
      <c r="Y536" s="6" t="s">
        <v>3006</v>
      </c>
      <c r="Z536" s="6" t="s">
        <v>3007</v>
      </c>
      <c r="AA536" s="6" t="s">
        <v>3008</v>
      </c>
      <c r="AB536" s="6">
        <v>96399644</v>
      </c>
      <c r="AC536" s="6">
        <f t="shared" si="57"/>
        <v>9</v>
      </c>
      <c r="AD536" s="17">
        <f t="shared" si="58"/>
        <v>36000</v>
      </c>
      <c r="AE536" s="6" t="s">
        <v>6</v>
      </c>
      <c r="AF536" s="17" t="str">
        <f t="shared" si="53"/>
        <v>NO APLICA</v>
      </c>
      <c r="AG536" s="6" t="s">
        <v>400</v>
      </c>
      <c r="AH536" s="39"/>
      <c r="AI536" s="22" t="s">
        <v>558</v>
      </c>
      <c r="AJ536" s="174" t="s">
        <v>492</v>
      </c>
    </row>
    <row r="537" spans="1:36" ht="15.45" customHeight="1">
      <c r="A537" s="170">
        <v>56766</v>
      </c>
      <c r="B537" s="8" t="s">
        <v>320</v>
      </c>
      <c r="C537" s="5" t="s">
        <v>321</v>
      </c>
      <c r="D537" s="39" t="s">
        <v>1467</v>
      </c>
      <c r="E537" s="6" t="s">
        <v>1468</v>
      </c>
      <c r="F537" s="6" t="s">
        <v>1469</v>
      </c>
      <c r="G537" s="6">
        <v>965345656</v>
      </c>
      <c r="H537" s="18">
        <v>45624</v>
      </c>
      <c r="I537" s="21">
        <v>0.8208333333333333</v>
      </c>
      <c r="J537" s="6" t="s">
        <v>373</v>
      </c>
      <c r="K537" s="15">
        <v>1</v>
      </c>
      <c r="L537" s="6" t="s">
        <v>398</v>
      </c>
      <c r="M537" s="6" t="s">
        <v>6</v>
      </c>
      <c r="N537" s="6" t="b">
        <f t="shared" si="55"/>
        <v>0</v>
      </c>
      <c r="O537" s="6" t="s">
        <v>3190</v>
      </c>
      <c r="P537" s="6">
        <v>3254671</v>
      </c>
      <c r="Q537" s="6" t="s">
        <v>6</v>
      </c>
      <c r="R537" s="6" t="s">
        <v>3191</v>
      </c>
      <c r="S537" s="16">
        <f t="shared" si="56"/>
        <v>25000</v>
      </c>
      <c r="T537" s="6" t="s">
        <v>400</v>
      </c>
      <c r="U537" s="6" t="s">
        <v>803</v>
      </c>
      <c r="V537" s="6" t="s">
        <v>3192</v>
      </c>
      <c r="W537" s="18">
        <v>45632</v>
      </c>
      <c r="X537" s="78">
        <v>0.57430555555555551</v>
      </c>
      <c r="Y537" s="6" t="s">
        <v>3193</v>
      </c>
      <c r="Z537" s="6" t="s">
        <v>3194</v>
      </c>
      <c r="AA537" s="6" t="s">
        <v>2578</v>
      </c>
      <c r="AB537" s="6">
        <v>991266126</v>
      </c>
      <c r="AC537" s="6">
        <f t="shared" si="57"/>
        <v>9</v>
      </c>
      <c r="AD537" s="17">
        <f t="shared" si="58"/>
        <v>36000</v>
      </c>
      <c r="AE537" s="6" t="s">
        <v>6</v>
      </c>
      <c r="AF537" s="17" t="str">
        <f t="shared" si="53"/>
        <v>NO APLICA</v>
      </c>
      <c r="AG537" s="6" t="s">
        <v>400</v>
      </c>
      <c r="AH537" s="39"/>
      <c r="AI537" s="22" t="s">
        <v>558</v>
      </c>
      <c r="AJ537" s="174" t="s">
        <v>492</v>
      </c>
    </row>
    <row r="538" spans="1:36" ht="15.45" customHeight="1">
      <c r="A538" s="170">
        <v>56770</v>
      </c>
      <c r="B538" s="8" t="s">
        <v>320</v>
      </c>
      <c r="C538" s="5" t="s">
        <v>321</v>
      </c>
      <c r="D538" s="39" t="s">
        <v>3195</v>
      </c>
      <c r="E538" s="6" t="s">
        <v>1958</v>
      </c>
      <c r="F538" s="6" t="s">
        <v>1959</v>
      </c>
      <c r="G538" s="6">
        <v>964882975</v>
      </c>
      <c r="H538" s="18">
        <v>45624</v>
      </c>
      <c r="I538" s="21">
        <v>0.99861111111111112</v>
      </c>
      <c r="J538" s="6" t="s">
        <v>373</v>
      </c>
      <c r="K538" s="15">
        <v>1</v>
      </c>
      <c r="L538" s="6" t="s">
        <v>398</v>
      </c>
      <c r="M538" s="6" t="s">
        <v>6</v>
      </c>
      <c r="N538" s="6" t="b">
        <f t="shared" si="55"/>
        <v>0</v>
      </c>
      <c r="O538" s="6" t="s">
        <v>3196</v>
      </c>
      <c r="P538" s="6">
        <v>1224800</v>
      </c>
      <c r="Q538" s="6" t="s">
        <v>6</v>
      </c>
      <c r="R538" s="6" t="s">
        <v>3197</v>
      </c>
      <c r="S538" s="16">
        <f t="shared" si="56"/>
        <v>25000</v>
      </c>
      <c r="T538" s="6" t="s">
        <v>400</v>
      </c>
      <c r="U538" s="6" t="s">
        <v>1953</v>
      </c>
      <c r="V538" s="6" t="s">
        <v>3072</v>
      </c>
      <c r="W538" s="18">
        <v>45632</v>
      </c>
      <c r="X538" s="78">
        <v>1.5972222222222221E-2</v>
      </c>
      <c r="Y538" s="6" t="s">
        <v>3198</v>
      </c>
      <c r="Z538" s="6" t="s">
        <v>2266</v>
      </c>
      <c r="AA538" s="6" t="s">
        <v>2267</v>
      </c>
      <c r="AB538" s="6">
        <v>953698058</v>
      </c>
      <c r="AC538" s="6">
        <f t="shared" si="57"/>
        <v>9</v>
      </c>
      <c r="AD538" s="17">
        <f t="shared" si="58"/>
        <v>36000</v>
      </c>
      <c r="AE538" s="6" t="s">
        <v>6</v>
      </c>
      <c r="AF538" s="17" t="str">
        <f t="shared" si="53"/>
        <v>NO APLICA</v>
      </c>
      <c r="AG538" s="6" t="s">
        <v>400</v>
      </c>
      <c r="AH538" s="39"/>
      <c r="AI538" s="22" t="s">
        <v>558</v>
      </c>
      <c r="AJ538" s="174" t="s">
        <v>492</v>
      </c>
    </row>
    <row r="539" spans="1:36" ht="15.45" customHeight="1">
      <c r="A539" s="170">
        <v>56772</v>
      </c>
      <c r="B539" s="4" t="s">
        <v>223</v>
      </c>
      <c r="C539" s="4" t="s">
        <v>224</v>
      </c>
      <c r="D539" s="11" t="s">
        <v>3199</v>
      </c>
      <c r="E539" s="24" t="s">
        <v>3200</v>
      </c>
      <c r="F539" s="24" t="s">
        <v>3201</v>
      </c>
      <c r="G539" s="24">
        <v>934484464</v>
      </c>
      <c r="H539" s="18">
        <v>45625</v>
      </c>
      <c r="I539" s="21">
        <v>0.61597222222222225</v>
      </c>
      <c r="J539" s="6" t="s">
        <v>373</v>
      </c>
      <c r="K539" s="15">
        <v>1</v>
      </c>
      <c r="L539" s="6" t="s">
        <v>398</v>
      </c>
      <c r="M539" s="6" t="s">
        <v>6</v>
      </c>
      <c r="N539" s="6" t="b">
        <f t="shared" si="55"/>
        <v>0</v>
      </c>
      <c r="O539" s="6" t="s">
        <v>3202</v>
      </c>
      <c r="P539" s="6">
        <v>3255842</v>
      </c>
      <c r="Q539" s="6" t="s">
        <v>9</v>
      </c>
      <c r="R539" s="6" t="s">
        <v>3203</v>
      </c>
      <c r="S539" s="16">
        <f t="shared" si="56"/>
        <v>25000</v>
      </c>
      <c r="T539" s="6" t="s">
        <v>400</v>
      </c>
      <c r="U539" s="6" t="s">
        <v>732</v>
      </c>
      <c r="V539" s="6" t="s">
        <v>490</v>
      </c>
      <c r="W539" s="18">
        <v>45629</v>
      </c>
      <c r="X539" s="78">
        <v>0.61944444444444446</v>
      </c>
      <c r="Y539" s="6" t="s">
        <v>2954</v>
      </c>
      <c r="Z539" s="6" t="s">
        <v>2955</v>
      </c>
      <c r="AA539" s="6" t="s">
        <v>2956</v>
      </c>
      <c r="AB539" s="6">
        <v>997037360</v>
      </c>
      <c r="AC539" s="6">
        <f t="shared" si="57"/>
        <v>5</v>
      </c>
      <c r="AD539" s="17">
        <f t="shared" si="58"/>
        <v>25000</v>
      </c>
      <c r="AE539" s="6" t="s">
        <v>6</v>
      </c>
      <c r="AF539" s="17" t="str">
        <f t="shared" si="53"/>
        <v>NO APLICA</v>
      </c>
      <c r="AG539" s="6" t="s">
        <v>1874</v>
      </c>
      <c r="AH539" s="34" t="s">
        <v>3204</v>
      </c>
      <c r="AI539" s="22" t="s">
        <v>2960</v>
      </c>
      <c r="AJ539" s="174" t="s">
        <v>492</v>
      </c>
    </row>
    <row r="540" spans="1:36" ht="15.45" customHeight="1">
      <c r="A540" s="170">
        <v>56773</v>
      </c>
      <c r="B540" s="4" t="s">
        <v>320</v>
      </c>
      <c r="C540" s="5" t="s">
        <v>321</v>
      </c>
      <c r="D540" s="39" t="s">
        <v>720</v>
      </c>
      <c r="E540" s="6" t="s">
        <v>721</v>
      </c>
      <c r="F540" s="6" t="s">
        <v>722</v>
      </c>
      <c r="G540" s="6">
        <v>97177590</v>
      </c>
      <c r="H540" s="18">
        <v>45625</v>
      </c>
      <c r="I540" s="21">
        <v>0.6381944444444444</v>
      </c>
      <c r="J540" s="6" t="s">
        <v>373</v>
      </c>
      <c r="K540" s="15">
        <v>1</v>
      </c>
      <c r="L540" s="6" t="s">
        <v>398</v>
      </c>
      <c r="M540" s="6" t="s">
        <v>6</v>
      </c>
      <c r="N540" s="6" t="b">
        <f t="shared" si="55"/>
        <v>0</v>
      </c>
      <c r="O540" s="6" t="s">
        <v>3205</v>
      </c>
      <c r="P540" s="6">
        <v>100805644</v>
      </c>
      <c r="Q540" s="6" t="s">
        <v>9</v>
      </c>
      <c r="R540" s="6" t="s">
        <v>3206</v>
      </c>
      <c r="S540" s="16">
        <f t="shared" si="56"/>
        <v>25000</v>
      </c>
      <c r="T540" s="6" t="s">
        <v>400</v>
      </c>
      <c r="U540" s="6" t="s">
        <v>732</v>
      </c>
      <c r="V540" s="6" t="s">
        <v>2830</v>
      </c>
      <c r="W540" s="18">
        <v>45628</v>
      </c>
      <c r="X540" s="78">
        <v>0.82430555555555551</v>
      </c>
      <c r="Y540" s="6" t="s">
        <v>3207</v>
      </c>
      <c r="Z540" s="6" t="s">
        <v>1503</v>
      </c>
      <c r="AA540" s="6" t="s">
        <v>1504</v>
      </c>
      <c r="AB540" s="6">
        <v>974309634</v>
      </c>
      <c r="AC540" s="6">
        <f t="shared" si="57"/>
        <v>4</v>
      </c>
      <c r="AD540" s="17">
        <f t="shared" si="58"/>
        <v>25000</v>
      </c>
      <c r="AE540" s="6" t="s">
        <v>6</v>
      </c>
      <c r="AF540" s="17" t="str">
        <f t="shared" si="53"/>
        <v>NO APLICA</v>
      </c>
      <c r="AG540" s="6" t="s">
        <v>400</v>
      </c>
      <c r="AH540" s="39"/>
      <c r="AI540" s="22" t="s">
        <v>558</v>
      </c>
      <c r="AJ540" s="174" t="s">
        <v>492</v>
      </c>
    </row>
    <row r="541" spans="1:36" ht="15.45" customHeight="1">
      <c r="A541" s="170">
        <v>56775</v>
      </c>
      <c r="B541" s="4" t="s">
        <v>10</v>
      </c>
      <c r="C541" s="4" t="s">
        <v>11</v>
      </c>
      <c r="D541" s="39" t="s">
        <v>1870</v>
      </c>
      <c r="E541" s="6" t="s">
        <v>1871</v>
      </c>
      <c r="F541" s="6" t="s">
        <v>1872</v>
      </c>
      <c r="G541" s="6">
        <v>98763558</v>
      </c>
      <c r="H541" s="18">
        <v>45625</v>
      </c>
      <c r="I541" s="21">
        <v>0.76388888888888884</v>
      </c>
      <c r="J541" s="6" t="s">
        <v>1873</v>
      </c>
      <c r="K541" s="15">
        <v>3</v>
      </c>
      <c r="L541" s="6" t="s">
        <v>398</v>
      </c>
      <c r="M541" s="6" t="s">
        <v>6</v>
      </c>
      <c r="N541" s="6" t="b">
        <f t="shared" si="55"/>
        <v>1</v>
      </c>
      <c r="O541" s="6" t="s">
        <v>1355</v>
      </c>
      <c r="P541" s="6">
        <v>217027</v>
      </c>
      <c r="Q541" s="6" t="s">
        <v>6</v>
      </c>
      <c r="R541" s="6" t="s">
        <v>488</v>
      </c>
      <c r="S541" s="16">
        <f t="shared" si="56"/>
        <v>15000</v>
      </c>
      <c r="T541" s="6" t="s">
        <v>400</v>
      </c>
      <c r="U541" s="6" t="s">
        <v>732</v>
      </c>
      <c r="V541" s="6" t="s">
        <v>490</v>
      </c>
      <c r="W541" s="18">
        <v>45628</v>
      </c>
      <c r="X541" s="78">
        <v>0.79166666666666663</v>
      </c>
      <c r="Y541" s="6" t="s">
        <v>1870</v>
      </c>
      <c r="Z541" s="6" t="s">
        <v>1871</v>
      </c>
      <c r="AA541" s="6" t="s">
        <v>1872</v>
      </c>
      <c r="AB541" s="6">
        <v>98763558</v>
      </c>
      <c r="AC541" s="6">
        <f t="shared" si="57"/>
        <v>4</v>
      </c>
      <c r="AD541" s="17">
        <f t="shared" si="58"/>
        <v>15000</v>
      </c>
      <c r="AE541" s="6" t="s">
        <v>6</v>
      </c>
      <c r="AF541" s="17" t="str">
        <f t="shared" si="53"/>
        <v>NO APLICA</v>
      </c>
      <c r="AG541" s="6" t="s">
        <v>1874</v>
      </c>
      <c r="AH541" s="39" t="s">
        <v>1875</v>
      </c>
      <c r="AI541" s="22" t="s">
        <v>1876</v>
      </c>
      <c r="AJ541" s="174" t="s">
        <v>492</v>
      </c>
    </row>
    <row r="542" spans="1:36" ht="15.45" customHeight="1">
      <c r="A542" s="170">
        <v>56778</v>
      </c>
      <c r="B542" s="8" t="s">
        <v>320</v>
      </c>
      <c r="C542" s="5" t="s">
        <v>321</v>
      </c>
      <c r="D542" s="39" t="s">
        <v>3113</v>
      </c>
      <c r="E542" s="6" t="s">
        <v>636</v>
      </c>
      <c r="F542" s="6" t="s">
        <v>637</v>
      </c>
      <c r="G542" s="6">
        <v>988364635</v>
      </c>
      <c r="H542" s="18">
        <v>45626</v>
      </c>
      <c r="I542" s="21">
        <v>0.40625</v>
      </c>
      <c r="J542" s="6" t="s">
        <v>373</v>
      </c>
      <c r="K542" s="15">
        <v>1</v>
      </c>
      <c r="L542" s="6" t="s">
        <v>398</v>
      </c>
      <c r="M542" s="6" t="s">
        <v>6</v>
      </c>
      <c r="N542" s="6" t="b">
        <f t="shared" si="55"/>
        <v>0</v>
      </c>
      <c r="O542" s="6" t="s">
        <v>3208</v>
      </c>
      <c r="P542" s="6">
        <v>1225363</v>
      </c>
      <c r="Q542" s="6" t="s">
        <v>6</v>
      </c>
      <c r="R542" s="6" t="s">
        <v>3209</v>
      </c>
      <c r="S542" s="16">
        <f t="shared" si="56"/>
        <v>25000</v>
      </c>
      <c r="T542" s="6" t="s">
        <v>400</v>
      </c>
      <c r="U542" s="6" t="s">
        <v>1278</v>
      </c>
      <c r="V542" s="6" t="s">
        <v>2938</v>
      </c>
      <c r="W542" s="18">
        <v>45628</v>
      </c>
      <c r="X542" s="78">
        <v>0.41597222222222224</v>
      </c>
      <c r="Y542" s="6" t="s">
        <v>3210</v>
      </c>
      <c r="Z542" s="6" t="s">
        <v>3211</v>
      </c>
      <c r="AA542" s="6" t="s">
        <v>3212</v>
      </c>
      <c r="AB542" s="6">
        <v>923727934</v>
      </c>
      <c r="AC542" s="6">
        <f t="shared" si="57"/>
        <v>3</v>
      </c>
      <c r="AD542" s="17">
        <f t="shared" si="58"/>
        <v>25000</v>
      </c>
      <c r="AE542" s="6" t="s">
        <v>6</v>
      </c>
      <c r="AF542" s="17" t="str">
        <f t="shared" si="53"/>
        <v>NO APLICA</v>
      </c>
      <c r="AG542" s="6" t="s">
        <v>400</v>
      </c>
      <c r="AH542" s="39"/>
      <c r="AI542" s="22" t="s">
        <v>558</v>
      </c>
      <c r="AJ542" s="174" t="s">
        <v>492</v>
      </c>
    </row>
    <row r="543" spans="1:36" ht="15.45" customHeight="1">
      <c r="A543" s="170">
        <v>56779</v>
      </c>
      <c r="B543" s="8" t="s">
        <v>191</v>
      </c>
      <c r="C543" s="8" t="s">
        <v>192</v>
      </c>
      <c r="D543" s="24" t="s">
        <v>2818</v>
      </c>
      <c r="E543" s="6" t="s">
        <v>2819</v>
      </c>
      <c r="F543" s="6" t="s">
        <v>2820</v>
      </c>
      <c r="G543" s="6">
        <v>955972412</v>
      </c>
      <c r="H543" s="18">
        <v>45626</v>
      </c>
      <c r="I543" s="21">
        <v>0.40902777777777777</v>
      </c>
      <c r="J543" s="6" t="s">
        <v>373</v>
      </c>
      <c r="K543" s="15">
        <f>IF(J543&lt;&gt;"",1,"")</f>
        <v>1</v>
      </c>
      <c r="L543" s="6" t="s">
        <v>398</v>
      </c>
      <c r="M543" s="6" t="s">
        <v>6</v>
      </c>
      <c r="N543" s="6" t="b">
        <f t="shared" si="55"/>
        <v>0</v>
      </c>
      <c r="O543" s="6" t="s">
        <v>3213</v>
      </c>
      <c r="P543" s="6">
        <v>1225360</v>
      </c>
      <c r="Q543" s="6" t="s">
        <v>6</v>
      </c>
      <c r="R543" s="6" t="s">
        <v>3214</v>
      </c>
      <c r="S543" s="16">
        <f t="shared" si="56"/>
        <v>25000</v>
      </c>
      <c r="T543" s="6" t="s">
        <v>400</v>
      </c>
      <c r="U543" s="6" t="s">
        <v>1271</v>
      </c>
      <c r="V543" s="6" t="s">
        <v>3186</v>
      </c>
      <c r="W543" s="18">
        <v>45628</v>
      </c>
      <c r="X543" s="78">
        <v>0.92708333333333337</v>
      </c>
      <c r="Y543" s="6" t="s">
        <v>3215</v>
      </c>
      <c r="Z543" s="6" t="s">
        <v>3216</v>
      </c>
      <c r="AA543" s="6" t="s">
        <v>3217</v>
      </c>
      <c r="AB543" s="6">
        <v>992950449</v>
      </c>
      <c r="AC543" s="6">
        <f t="shared" si="57"/>
        <v>3</v>
      </c>
      <c r="AD543" s="17">
        <f t="shared" si="58"/>
        <v>25000</v>
      </c>
      <c r="AE543" s="6" t="s">
        <v>6</v>
      </c>
      <c r="AF543" s="17" t="str">
        <f t="shared" si="53"/>
        <v>NO APLICA</v>
      </c>
      <c r="AG543" s="6" t="s">
        <v>1874</v>
      </c>
      <c r="AH543" s="39" t="s">
        <v>3218</v>
      </c>
      <c r="AI543" s="22" t="s">
        <v>2883</v>
      </c>
      <c r="AJ543" s="174" t="s">
        <v>492</v>
      </c>
    </row>
    <row r="544" spans="1:36" ht="15.45" customHeight="1">
      <c r="A544" s="170">
        <v>56780</v>
      </c>
      <c r="B544" s="8" t="s">
        <v>191</v>
      </c>
      <c r="C544" s="8" t="s">
        <v>192</v>
      </c>
      <c r="D544" s="39" t="s">
        <v>3219</v>
      </c>
      <c r="E544" s="6" t="s">
        <v>3220</v>
      </c>
      <c r="F544" s="6" t="s">
        <v>3221</v>
      </c>
      <c r="G544" s="6">
        <v>90021629</v>
      </c>
      <c r="H544" s="18">
        <v>45626</v>
      </c>
      <c r="I544" s="21">
        <v>0.41111111111111109</v>
      </c>
      <c r="J544" s="6" t="s">
        <v>373</v>
      </c>
      <c r="K544" s="15">
        <v>1</v>
      </c>
      <c r="L544" s="6" t="s">
        <v>398</v>
      </c>
      <c r="M544" s="6" t="s">
        <v>6</v>
      </c>
      <c r="N544" s="6" t="b">
        <f t="shared" si="55"/>
        <v>0</v>
      </c>
      <c r="O544" s="6" t="s">
        <v>3222</v>
      </c>
      <c r="P544" s="6">
        <v>1225357</v>
      </c>
      <c r="Q544" s="6" t="s">
        <v>6</v>
      </c>
      <c r="R544" s="6" t="s">
        <v>3223</v>
      </c>
      <c r="S544" s="16">
        <v>25000</v>
      </c>
      <c r="T544" s="6" t="s">
        <v>400</v>
      </c>
      <c r="U544" s="6" t="s">
        <v>1271</v>
      </c>
      <c r="V544" s="6" t="s">
        <v>3022</v>
      </c>
      <c r="W544" s="18">
        <v>45628</v>
      </c>
      <c r="X544" s="78">
        <v>0.92986111111111114</v>
      </c>
      <c r="Y544" s="6" t="s">
        <v>1452</v>
      </c>
      <c r="Z544" s="6" t="s">
        <v>2329</v>
      </c>
      <c r="AA544" s="6" t="s">
        <v>3224</v>
      </c>
      <c r="AB544" s="6" t="s">
        <v>3225</v>
      </c>
      <c r="AC544" s="5">
        <f t="shared" si="57"/>
        <v>3</v>
      </c>
      <c r="AD544" s="17">
        <f t="shared" si="58"/>
        <v>25000</v>
      </c>
      <c r="AE544" s="6" t="s">
        <v>6</v>
      </c>
      <c r="AF544" s="17" t="str">
        <f t="shared" si="53"/>
        <v>NO APLICA</v>
      </c>
      <c r="AG544" s="6" t="s">
        <v>1874</v>
      </c>
      <c r="AH544" s="39" t="s">
        <v>3226</v>
      </c>
      <c r="AI544" s="22" t="s">
        <v>2883</v>
      </c>
      <c r="AJ544" s="174" t="s">
        <v>492</v>
      </c>
    </row>
    <row r="545" spans="1:36" ht="15.45" customHeight="1">
      <c r="A545" s="170">
        <v>56781</v>
      </c>
      <c r="B545" s="8" t="s">
        <v>320</v>
      </c>
      <c r="C545" s="5" t="s">
        <v>321</v>
      </c>
      <c r="D545" s="39" t="s">
        <v>568</v>
      </c>
      <c r="E545" s="6" t="s">
        <v>569</v>
      </c>
      <c r="F545" s="6" t="s">
        <v>570</v>
      </c>
      <c r="G545" s="6">
        <v>947401808</v>
      </c>
      <c r="H545" s="18">
        <v>45626</v>
      </c>
      <c r="I545" s="21">
        <v>0.41944444444444445</v>
      </c>
      <c r="J545" s="6" t="s">
        <v>373</v>
      </c>
      <c r="K545" s="15">
        <f t="shared" ref="K545:K551" si="59">IF(J545&lt;&gt;"",1,"")</f>
        <v>1</v>
      </c>
      <c r="L545" s="6" t="s">
        <v>398</v>
      </c>
      <c r="M545" s="6" t="s">
        <v>6</v>
      </c>
      <c r="N545" s="6" t="b">
        <f t="shared" si="55"/>
        <v>0</v>
      </c>
      <c r="O545" s="6" t="s">
        <v>3227</v>
      </c>
      <c r="P545" s="6">
        <v>1225356</v>
      </c>
      <c r="Q545" s="6" t="s">
        <v>6</v>
      </c>
      <c r="R545" s="6" t="s">
        <v>3228</v>
      </c>
      <c r="S545" s="16">
        <f t="shared" ref="S545:S608" si="60">IF(OR(H545&lt;=0, H545=""), "",
    IF(OR(J545="1X40 RF VACIO", J545="1X40 DRY VACIO"),
        IF(L545="CUSTODIA", 25000,
            IF(OR(L545="TRASPASO", L545="MOVIMIENTO"), 18000, "")
        ),
        IF(OR(J545="1X20 RF VACIO", J545="1X20 DRY VACIO", J545="ISOTANK"),
            IF(L545="CUSTODIA", 18000,
                IF(OR(L545="TRASPASO", L545="MOVIMIENTO"), 15000, "Error en tipo de acción")
            ),
            IF(AND(OR(J545="PALLET", J545="CAJON"), L545="CUSTODIA"),
                IF(M545="SI (XL)", 7000*K545,
                    IF(M545="SI (XXL)", 9000*K545,
                        IF(M545="SI (OTRO)", "", 5000*K545)
                    )
                ),
                IF(AND(OR(J545="PALLET", J545="CAJON"),OR(L545="TRASPASO", L545="MOVIMIENTO")),
                    IF(M545="SI (XL)", 5000*K545,
                        IF(M545="SI (XXL)", 7000*K545,
                            IF(M545="SI (OTRO)", "", 3500*K545)
                        )
                    ),
                    ""
                )
            )
        )
    )
)</f>
        <v>25000</v>
      </c>
      <c r="T545" s="6" t="s">
        <v>400</v>
      </c>
      <c r="U545" s="6" t="s">
        <v>1278</v>
      </c>
      <c r="V545" s="6" t="s">
        <v>3104</v>
      </c>
      <c r="W545" s="18">
        <v>45628</v>
      </c>
      <c r="X545" s="78">
        <v>0.51388888888888884</v>
      </c>
      <c r="Y545" s="6" t="s">
        <v>1207</v>
      </c>
      <c r="Z545" s="6" t="s">
        <v>2585</v>
      </c>
      <c r="AA545" s="6" t="s">
        <v>1209</v>
      </c>
      <c r="AB545" s="6">
        <v>944259293</v>
      </c>
      <c r="AC545" s="6">
        <f t="shared" si="57"/>
        <v>3</v>
      </c>
      <c r="AD545" s="17">
        <f t="shared" si="58"/>
        <v>25000</v>
      </c>
      <c r="AE545" s="6" t="s">
        <v>6</v>
      </c>
      <c r="AF545" s="17" t="str">
        <f t="shared" si="53"/>
        <v>NO APLICA</v>
      </c>
      <c r="AG545" s="6" t="s">
        <v>400</v>
      </c>
      <c r="AH545" s="39"/>
      <c r="AI545" s="22" t="s">
        <v>558</v>
      </c>
      <c r="AJ545" s="174" t="s">
        <v>492</v>
      </c>
    </row>
    <row r="546" spans="1:36" ht="15.45" customHeight="1">
      <c r="A546" s="170">
        <v>56782</v>
      </c>
      <c r="B546" s="8" t="s">
        <v>320</v>
      </c>
      <c r="C546" s="5" t="s">
        <v>321</v>
      </c>
      <c r="D546" s="39" t="s">
        <v>3229</v>
      </c>
      <c r="E546" s="6" t="s">
        <v>3230</v>
      </c>
      <c r="F546" s="6" t="s">
        <v>832</v>
      </c>
      <c r="G546" s="6">
        <v>961091623</v>
      </c>
      <c r="H546" s="18">
        <v>45626</v>
      </c>
      <c r="I546" s="21">
        <v>0.42083333333333334</v>
      </c>
      <c r="J546" s="6" t="s">
        <v>373</v>
      </c>
      <c r="K546" s="15">
        <f t="shared" si="59"/>
        <v>1</v>
      </c>
      <c r="L546" s="6" t="s">
        <v>398</v>
      </c>
      <c r="M546" s="6" t="s">
        <v>6</v>
      </c>
      <c r="N546" s="6" t="b">
        <f t="shared" si="55"/>
        <v>0</v>
      </c>
      <c r="O546" s="6" t="s">
        <v>3231</v>
      </c>
      <c r="P546" s="6">
        <v>1225349</v>
      </c>
      <c r="Q546" s="6" t="s">
        <v>6</v>
      </c>
      <c r="R546" s="6" t="s">
        <v>3232</v>
      </c>
      <c r="S546" s="16">
        <f t="shared" si="60"/>
        <v>25000</v>
      </c>
      <c r="T546" s="6" t="s">
        <v>400</v>
      </c>
      <c r="U546" s="6" t="s">
        <v>1278</v>
      </c>
      <c r="V546" s="6" t="s">
        <v>3068</v>
      </c>
      <c r="W546" s="18">
        <v>45628</v>
      </c>
      <c r="X546" s="78">
        <v>0.48680555555555555</v>
      </c>
      <c r="Y546" s="6" t="s">
        <v>3002</v>
      </c>
      <c r="Z546" s="6" t="s">
        <v>579</v>
      </c>
      <c r="AA546" s="6" t="s">
        <v>580</v>
      </c>
      <c r="AB546" s="6">
        <v>992200094</v>
      </c>
      <c r="AC546" s="6">
        <f t="shared" si="57"/>
        <v>3</v>
      </c>
      <c r="AD546" s="17">
        <f t="shared" si="58"/>
        <v>25000</v>
      </c>
      <c r="AE546" s="6" t="s">
        <v>6</v>
      </c>
      <c r="AF546" s="17" t="str">
        <f t="shared" si="53"/>
        <v>NO APLICA</v>
      </c>
      <c r="AG546" s="6" t="s">
        <v>400</v>
      </c>
      <c r="AH546" s="39"/>
      <c r="AI546" s="22" t="s">
        <v>558</v>
      </c>
      <c r="AJ546" s="174" t="s">
        <v>492</v>
      </c>
    </row>
    <row r="547" spans="1:36" ht="15.45" customHeight="1">
      <c r="A547" s="170">
        <v>56783</v>
      </c>
      <c r="B547" s="8" t="s">
        <v>320</v>
      </c>
      <c r="C547" s="5" t="s">
        <v>321</v>
      </c>
      <c r="D547" s="48" t="s">
        <v>616</v>
      </c>
      <c r="E547" s="24" t="s">
        <v>617</v>
      </c>
      <c r="F547" s="26" t="s">
        <v>618</v>
      </c>
      <c r="G547" s="24">
        <v>951155582</v>
      </c>
      <c r="H547" s="18">
        <v>45626</v>
      </c>
      <c r="I547" s="21">
        <v>0.42708333333333331</v>
      </c>
      <c r="J547" s="6" t="s">
        <v>373</v>
      </c>
      <c r="K547" s="15">
        <f t="shared" si="59"/>
        <v>1</v>
      </c>
      <c r="L547" s="6" t="s">
        <v>398</v>
      </c>
      <c r="M547" s="6" t="s">
        <v>6</v>
      </c>
      <c r="N547" s="6" t="b">
        <f t="shared" si="55"/>
        <v>0</v>
      </c>
      <c r="O547" s="6" t="s">
        <v>3233</v>
      </c>
      <c r="P547" s="6">
        <v>1225359</v>
      </c>
      <c r="Q547" s="6" t="s">
        <v>6</v>
      </c>
      <c r="R547" s="6" t="s">
        <v>3234</v>
      </c>
      <c r="S547" s="16">
        <f t="shared" si="60"/>
        <v>25000</v>
      </c>
      <c r="T547" s="6" t="s">
        <v>400</v>
      </c>
      <c r="U547" s="6" t="s">
        <v>1278</v>
      </c>
      <c r="V547" s="6" t="s">
        <v>3123</v>
      </c>
      <c r="W547" s="18">
        <v>45628</v>
      </c>
      <c r="X547" s="78">
        <v>0.47361111111111109</v>
      </c>
      <c r="Y547" s="6" t="s">
        <v>2570</v>
      </c>
      <c r="Z547" s="6" t="s">
        <v>2983</v>
      </c>
      <c r="AA547" s="6" t="s">
        <v>2572</v>
      </c>
      <c r="AB547" s="6">
        <v>955224797</v>
      </c>
      <c r="AC547" s="6">
        <f t="shared" si="57"/>
        <v>3</v>
      </c>
      <c r="AD547" s="17">
        <f t="shared" si="58"/>
        <v>25000</v>
      </c>
      <c r="AE547" s="6" t="s">
        <v>6</v>
      </c>
      <c r="AF547" s="17" t="str">
        <f t="shared" si="53"/>
        <v>NO APLICA</v>
      </c>
      <c r="AG547" s="6" t="s">
        <v>400</v>
      </c>
      <c r="AH547" s="39"/>
      <c r="AI547" s="22" t="s">
        <v>558</v>
      </c>
      <c r="AJ547" s="174" t="s">
        <v>492</v>
      </c>
    </row>
    <row r="548" spans="1:36" ht="15.45" customHeight="1">
      <c r="A548" s="170">
        <v>56784</v>
      </c>
      <c r="B548" s="8" t="s">
        <v>320</v>
      </c>
      <c r="C548" s="5" t="s">
        <v>321</v>
      </c>
      <c r="D548" s="11" t="s">
        <v>2811</v>
      </c>
      <c r="E548" s="24" t="s">
        <v>709</v>
      </c>
      <c r="F548" s="24" t="s">
        <v>3235</v>
      </c>
      <c r="G548" s="24">
        <v>987744411</v>
      </c>
      <c r="H548" s="18">
        <v>45626</v>
      </c>
      <c r="I548" s="21">
        <v>0.44930555555555557</v>
      </c>
      <c r="J548" s="6" t="s">
        <v>373</v>
      </c>
      <c r="K548" s="15">
        <f t="shared" si="59"/>
        <v>1</v>
      </c>
      <c r="L548" s="6" t="s">
        <v>398</v>
      </c>
      <c r="M548" s="6" t="s">
        <v>6</v>
      </c>
      <c r="N548" s="6" t="b">
        <f t="shared" si="55"/>
        <v>0</v>
      </c>
      <c r="O548" s="6" t="s">
        <v>3236</v>
      </c>
      <c r="P548" s="6">
        <v>1225436</v>
      </c>
      <c r="Q548" s="6" t="s">
        <v>6</v>
      </c>
      <c r="R548" s="6" t="s">
        <v>3237</v>
      </c>
      <c r="S548" s="16">
        <f t="shared" si="60"/>
        <v>25000</v>
      </c>
      <c r="T548" s="6" t="s">
        <v>400</v>
      </c>
      <c r="U548" s="6" t="s">
        <v>1278</v>
      </c>
      <c r="V548" s="6" t="s">
        <v>3238</v>
      </c>
      <c r="W548" s="18">
        <v>45628</v>
      </c>
      <c r="X548" s="78">
        <v>0.51944444444444449</v>
      </c>
      <c r="Y548" s="6" t="s">
        <v>734</v>
      </c>
      <c r="Z548" s="6" t="s">
        <v>735</v>
      </c>
      <c r="AA548" s="6" t="s">
        <v>736</v>
      </c>
      <c r="AB548" s="6">
        <v>97326989</v>
      </c>
      <c r="AC548" s="6">
        <f t="shared" si="57"/>
        <v>3</v>
      </c>
      <c r="AD548" s="17">
        <f t="shared" si="58"/>
        <v>25000</v>
      </c>
      <c r="AE548" s="6" t="s">
        <v>6</v>
      </c>
      <c r="AF548" s="17" t="str">
        <f t="shared" si="53"/>
        <v>NO APLICA</v>
      </c>
      <c r="AG548" s="6" t="s">
        <v>400</v>
      </c>
      <c r="AH548" s="39"/>
      <c r="AI548" s="22" t="s">
        <v>558</v>
      </c>
      <c r="AJ548" s="174" t="s">
        <v>492</v>
      </c>
    </row>
    <row r="549" spans="1:36" ht="15.45" customHeight="1">
      <c r="A549" s="170">
        <v>56785</v>
      </c>
      <c r="B549" s="8" t="s">
        <v>353</v>
      </c>
      <c r="C549" s="8" t="s">
        <v>354</v>
      </c>
      <c r="D549" s="39" t="s">
        <v>2745</v>
      </c>
      <c r="E549" s="6" t="s">
        <v>1916</v>
      </c>
      <c r="F549" s="6" t="s">
        <v>1917</v>
      </c>
      <c r="G549" s="6">
        <v>922001083</v>
      </c>
      <c r="H549" s="18">
        <v>45626</v>
      </c>
      <c r="I549" s="21">
        <v>10.52</v>
      </c>
      <c r="J549" s="6" t="s">
        <v>373</v>
      </c>
      <c r="K549" s="15">
        <f t="shared" si="59"/>
        <v>1</v>
      </c>
      <c r="L549" s="6" t="s">
        <v>398</v>
      </c>
      <c r="M549" s="6" t="s">
        <v>6</v>
      </c>
      <c r="N549" s="6" t="b">
        <f t="shared" si="55"/>
        <v>0</v>
      </c>
      <c r="O549" s="6" t="s">
        <v>3239</v>
      </c>
      <c r="P549" s="6">
        <v>1225452</v>
      </c>
      <c r="Q549" s="6" t="s">
        <v>6</v>
      </c>
      <c r="R549" s="6" t="s">
        <v>3240</v>
      </c>
      <c r="S549" s="16">
        <f t="shared" si="60"/>
        <v>25000</v>
      </c>
      <c r="T549" s="6" t="s">
        <v>400</v>
      </c>
      <c r="U549" s="6" t="s">
        <v>822</v>
      </c>
      <c r="V549" s="6" t="s">
        <v>490</v>
      </c>
      <c r="W549" s="18">
        <v>45627</v>
      </c>
      <c r="X549" s="78">
        <v>0.46250000000000002</v>
      </c>
      <c r="Y549" s="6" t="s">
        <v>3241</v>
      </c>
      <c r="Z549" s="6" t="s">
        <v>3242</v>
      </c>
      <c r="AA549" s="6" t="s">
        <v>3243</v>
      </c>
      <c r="AB549" s="6">
        <v>972167317</v>
      </c>
      <c r="AC549" s="6">
        <f t="shared" si="57"/>
        <v>2</v>
      </c>
      <c r="AD549" s="17">
        <f t="shared" si="58"/>
        <v>25000</v>
      </c>
      <c r="AE549" s="6" t="s">
        <v>6</v>
      </c>
      <c r="AF549" s="17" t="str">
        <f t="shared" si="53"/>
        <v>NO APLICA</v>
      </c>
      <c r="AG549" s="6" t="s">
        <v>400</v>
      </c>
      <c r="AH549" s="39"/>
      <c r="AI549" s="22" t="s">
        <v>2894</v>
      </c>
      <c r="AJ549" s="174" t="s">
        <v>492</v>
      </c>
    </row>
    <row r="550" spans="1:36" ht="15.45" customHeight="1">
      <c r="A550" s="170">
        <v>56786</v>
      </c>
      <c r="B550" s="4" t="s">
        <v>353</v>
      </c>
      <c r="C550" s="4" t="s">
        <v>354</v>
      </c>
      <c r="D550" s="39" t="s">
        <v>3113</v>
      </c>
      <c r="E550" s="6" t="s">
        <v>636</v>
      </c>
      <c r="F550" s="6" t="s">
        <v>637</v>
      </c>
      <c r="G550" s="6">
        <v>988364635</v>
      </c>
      <c r="H550" s="18">
        <v>45626</v>
      </c>
      <c r="I550" s="21">
        <v>0.45624999999999999</v>
      </c>
      <c r="J550" s="6" t="s">
        <v>373</v>
      </c>
      <c r="K550" s="15">
        <f t="shared" si="59"/>
        <v>1</v>
      </c>
      <c r="L550" s="6" t="s">
        <v>398</v>
      </c>
      <c r="M550" s="6" t="s">
        <v>6</v>
      </c>
      <c r="N550" s="6" t="b">
        <f t="shared" si="55"/>
        <v>0</v>
      </c>
      <c r="O550" s="6" t="s">
        <v>3244</v>
      </c>
      <c r="P550" s="6">
        <v>1225455</v>
      </c>
      <c r="Q550" s="6" t="s">
        <v>6</v>
      </c>
      <c r="R550" s="6" t="s">
        <v>3245</v>
      </c>
      <c r="S550" s="16">
        <f t="shared" si="60"/>
        <v>25000</v>
      </c>
      <c r="T550" s="6" t="s">
        <v>400</v>
      </c>
      <c r="U550" s="6" t="s">
        <v>1271</v>
      </c>
      <c r="V550" s="6" t="s">
        <v>3123</v>
      </c>
      <c r="W550" s="18">
        <v>45628</v>
      </c>
      <c r="X550" s="78">
        <v>0.96805555555555556</v>
      </c>
      <c r="Y550" s="6" t="s">
        <v>3246</v>
      </c>
      <c r="Z550" s="6">
        <v>18953063</v>
      </c>
      <c r="AA550" s="6" t="s">
        <v>3247</v>
      </c>
      <c r="AB550" s="6">
        <v>921759764</v>
      </c>
      <c r="AC550" s="6">
        <f t="shared" si="57"/>
        <v>3</v>
      </c>
      <c r="AD550" s="17">
        <f t="shared" si="58"/>
        <v>25000</v>
      </c>
      <c r="AE550" s="6" t="s">
        <v>6</v>
      </c>
      <c r="AF550" s="17" t="str">
        <f t="shared" si="53"/>
        <v>NO APLICA</v>
      </c>
      <c r="AG550" s="6" t="s">
        <v>400</v>
      </c>
      <c r="AH550" s="39"/>
      <c r="AI550" s="22" t="s">
        <v>2894</v>
      </c>
      <c r="AJ550" s="174" t="s">
        <v>492</v>
      </c>
    </row>
    <row r="551" spans="1:36" ht="15.45" customHeight="1">
      <c r="A551" s="170">
        <v>56788</v>
      </c>
      <c r="B551" s="8" t="s">
        <v>320</v>
      </c>
      <c r="C551" s="5" t="s">
        <v>321</v>
      </c>
      <c r="D551" s="46" t="s">
        <v>726</v>
      </c>
      <c r="E551" s="27" t="s">
        <v>727</v>
      </c>
      <c r="F551" s="33" t="s">
        <v>728</v>
      </c>
      <c r="G551" s="27">
        <v>92376903</v>
      </c>
      <c r="H551" s="18">
        <v>45626</v>
      </c>
      <c r="I551" s="21">
        <v>0.4597222222222222</v>
      </c>
      <c r="J551" s="6" t="s">
        <v>373</v>
      </c>
      <c r="K551" s="15">
        <f t="shared" si="59"/>
        <v>1</v>
      </c>
      <c r="L551" s="6" t="s">
        <v>398</v>
      </c>
      <c r="M551" s="6" t="s">
        <v>6</v>
      </c>
      <c r="N551" s="6" t="b">
        <f t="shared" si="55"/>
        <v>0</v>
      </c>
      <c r="O551" s="6" t="s">
        <v>3248</v>
      </c>
      <c r="P551" s="6">
        <v>3257318</v>
      </c>
      <c r="Q551" s="6" t="s">
        <v>6</v>
      </c>
      <c r="R551" s="6" t="s">
        <v>3249</v>
      </c>
      <c r="S551" s="16">
        <f t="shared" si="60"/>
        <v>25000</v>
      </c>
      <c r="T551" s="6" t="s">
        <v>400</v>
      </c>
      <c r="U551" s="6" t="s">
        <v>1271</v>
      </c>
      <c r="V551" s="6" t="s">
        <v>3238</v>
      </c>
      <c r="W551" s="18">
        <v>45629</v>
      </c>
      <c r="X551" s="78">
        <v>8.819444444444445E-2</v>
      </c>
      <c r="Y551" s="6" t="s">
        <v>2570</v>
      </c>
      <c r="Z551" s="6" t="s">
        <v>2983</v>
      </c>
      <c r="AA551" s="6" t="s">
        <v>2572</v>
      </c>
      <c r="AB551" s="6">
        <v>955224797</v>
      </c>
      <c r="AC551" s="5">
        <f t="shared" si="57"/>
        <v>4</v>
      </c>
      <c r="AD551" s="17">
        <f t="shared" si="58"/>
        <v>25000</v>
      </c>
      <c r="AE551" s="6" t="s">
        <v>6</v>
      </c>
      <c r="AF551" s="17" t="str">
        <f t="shared" si="53"/>
        <v>NO APLICA</v>
      </c>
      <c r="AG551" s="6" t="s">
        <v>400</v>
      </c>
      <c r="AH551" s="39"/>
      <c r="AI551" s="22" t="s">
        <v>558</v>
      </c>
      <c r="AJ551" s="174" t="s">
        <v>492</v>
      </c>
    </row>
    <row r="552" spans="1:36" ht="15.45" customHeight="1">
      <c r="A552" s="170">
        <v>56789</v>
      </c>
      <c r="B552" s="39" t="s">
        <v>10</v>
      </c>
      <c r="C552" s="4" t="s">
        <v>11</v>
      </c>
      <c r="D552" s="39" t="s">
        <v>1870</v>
      </c>
      <c r="E552" s="6" t="s">
        <v>1871</v>
      </c>
      <c r="F552" s="6" t="s">
        <v>1872</v>
      </c>
      <c r="G552" s="6">
        <v>98763558</v>
      </c>
      <c r="H552" s="18">
        <v>45626</v>
      </c>
      <c r="I552" s="21">
        <v>0.46319444444444446</v>
      </c>
      <c r="J552" s="6" t="s">
        <v>3250</v>
      </c>
      <c r="K552" s="15">
        <v>3</v>
      </c>
      <c r="L552" s="6" t="s">
        <v>398</v>
      </c>
      <c r="M552" s="6" t="s">
        <v>6</v>
      </c>
      <c r="N552" s="6" t="b">
        <f t="shared" si="55"/>
        <v>1</v>
      </c>
      <c r="O552" s="6" t="s">
        <v>1355</v>
      </c>
      <c r="P552" s="6">
        <v>31850</v>
      </c>
      <c r="Q552" s="6" t="s">
        <v>6</v>
      </c>
      <c r="R552" s="6" t="s">
        <v>488</v>
      </c>
      <c r="S552" s="16">
        <f t="shared" si="60"/>
        <v>15000</v>
      </c>
      <c r="T552" s="6" t="s">
        <v>400</v>
      </c>
      <c r="U552" s="6" t="s">
        <v>1108</v>
      </c>
      <c r="V552" s="6" t="s">
        <v>490</v>
      </c>
      <c r="W552" s="18">
        <v>45628</v>
      </c>
      <c r="X552" s="78">
        <v>0.79166666666666663</v>
      </c>
      <c r="Y552" s="6" t="s">
        <v>1870</v>
      </c>
      <c r="Z552" s="6" t="s">
        <v>1871</v>
      </c>
      <c r="AA552" s="6" t="s">
        <v>1872</v>
      </c>
      <c r="AB552" s="6">
        <v>98763558</v>
      </c>
      <c r="AC552" s="5">
        <f t="shared" si="57"/>
        <v>3</v>
      </c>
      <c r="AD552" s="17">
        <f t="shared" si="58"/>
        <v>15000</v>
      </c>
      <c r="AE552" s="6" t="s">
        <v>6</v>
      </c>
      <c r="AF552" s="17" t="str">
        <f t="shared" ref="AF552:AF588" si="61">IFERROR(IF(AD552="","",IF(AE552="NO","NO APLICA",IF(AE552="SI",AD552*1.19,""))), "")</f>
        <v>NO APLICA</v>
      </c>
      <c r="AG552" s="6" t="s">
        <v>1874</v>
      </c>
      <c r="AH552" s="39" t="s">
        <v>1875</v>
      </c>
      <c r="AI552" s="22" t="s">
        <v>1876</v>
      </c>
      <c r="AJ552" s="174" t="s">
        <v>492</v>
      </c>
    </row>
    <row r="553" spans="1:36" ht="15.45" customHeight="1">
      <c r="A553" s="170">
        <v>56790</v>
      </c>
      <c r="B553" s="8" t="s">
        <v>320</v>
      </c>
      <c r="C553" s="5" t="s">
        <v>321</v>
      </c>
      <c r="D553" s="4" t="s">
        <v>1502</v>
      </c>
      <c r="E553" s="3" t="s">
        <v>1503</v>
      </c>
      <c r="F553" s="3" t="s">
        <v>1504</v>
      </c>
      <c r="G553" s="3">
        <v>974309634</v>
      </c>
      <c r="H553" s="18">
        <v>45626</v>
      </c>
      <c r="I553" s="21">
        <v>0.46458333333333335</v>
      </c>
      <c r="J553" s="6" t="s">
        <v>373</v>
      </c>
      <c r="K553" s="15">
        <v>1</v>
      </c>
      <c r="L553" s="6" t="s">
        <v>398</v>
      </c>
      <c r="M553" s="6" t="s">
        <v>6</v>
      </c>
      <c r="N553" s="6" t="b">
        <f t="shared" si="55"/>
        <v>0</v>
      </c>
      <c r="O553" s="6" t="s">
        <v>3251</v>
      </c>
      <c r="P553" s="6">
        <v>1225451</v>
      </c>
      <c r="Q553" s="6" t="s">
        <v>6</v>
      </c>
      <c r="R553" s="6" t="s">
        <v>3252</v>
      </c>
      <c r="S553" s="16">
        <f t="shared" si="60"/>
        <v>25000</v>
      </c>
      <c r="T553" s="6" t="s">
        <v>400</v>
      </c>
      <c r="U553" s="6" t="s">
        <v>1278</v>
      </c>
      <c r="V553" s="6" t="s">
        <v>2830</v>
      </c>
      <c r="W553" s="18">
        <v>45630</v>
      </c>
      <c r="X553" s="78">
        <v>0.41875000000000001</v>
      </c>
      <c r="Y553" s="6" t="s">
        <v>2247</v>
      </c>
      <c r="Z553" s="6" t="s">
        <v>2248</v>
      </c>
      <c r="AA553" s="6" t="s">
        <v>2249</v>
      </c>
      <c r="AB553" s="6">
        <v>989385797</v>
      </c>
      <c r="AC553" s="5">
        <f t="shared" si="57"/>
        <v>5</v>
      </c>
      <c r="AD553" s="17">
        <f t="shared" si="58"/>
        <v>25000</v>
      </c>
      <c r="AE553" s="6" t="s">
        <v>6</v>
      </c>
      <c r="AF553" s="17" t="str">
        <f t="shared" si="61"/>
        <v>NO APLICA</v>
      </c>
      <c r="AG553" s="6" t="s">
        <v>400</v>
      </c>
      <c r="AH553" s="39"/>
      <c r="AI553" s="22" t="s">
        <v>558</v>
      </c>
      <c r="AJ553" s="174" t="s">
        <v>492</v>
      </c>
    </row>
    <row r="554" spans="1:36" ht="15.45" customHeight="1">
      <c r="A554" s="170">
        <v>56791</v>
      </c>
      <c r="B554" s="8" t="s">
        <v>191</v>
      </c>
      <c r="C554" s="8" t="s">
        <v>192</v>
      </c>
      <c r="D554" s="39" t="s">
        <v>3219</v>
      </c>
      <c r="E554" s="6" t="s">
        <v>3220</v>
      </c>
      <c r="F554" s="6" t="s">
        <v>3221</v>
      </c>
      <c r="G554" s="6">
        <v>90021629</v>
      </c>
      <c r="H554" s="18">
        <v>45626</v>
      </c>
      <c r="I554" s="21">
        <v>0.46944444444444444</v>
      </c>
      <c r="J554" s="6" t="s">
        <v>373</v>
      </c>
      <c r="K554" s="15">
        <v>1</v>
      </c>
      <c r="L554" s="6" t="s">
        <v>398</v>
      </c>
      <c r="M554" s="6" t="s">
        <v>6</v>
      </c>
      <c r="N554" s="6" t="b">
        <f t="shared" si="55"/>
        <v>0</v>
      </c>
      <c r="O554" s="6" t="s">
        <v>3253</v>
      </c>
      <c r="P554" s="6">
        <v>12225464</v>
      </c>
      <c r="Q554" s="6" t="s">
        <v>6</v>
      </c>
      <c r="R554" s="6" t="s">
        <v>3254</v>
      </c>
      <c r="S554" s="16">
        <f t="shared" si="60"/>
        <v>25000</v>
      </c>
      <c r="T554" s="6" t="s">
        <v>400</v>
      </c>
      <c r="U554" s="6" t="s">
        <v>1278</v>
      </c>
      <c r="V554" s="6" t="s">
        <v>3186</v>
      </c>
      <c r="W554" s="18">
        <v>45629</v>
      </c>
      <c r="X554" s="78">
        <v>0.6743055555555556</v>
      </c>
      <c r="Y554" s="6" t="s">
        <v>3255</v>
      </c>
      <c r="Z554" s="6" t="s">
        <v>3256</v>
      </c>
      <c r="AA554" s="6" t="s">
        <v>3257</v>
      </c>
      <c r="AB554" s="6">
        <v>939549686</v>
      </c>
      <c r="AC554" s="5">
        <f t="shared" si="57"/>
        <v>4</v>
      </c>
      <c r="AD554" s="17">
        <f t="shared" si="58"/>
        <v>25000</v>
      </c>
      <c r="AE554" s="6" t="s">
        <v>6</v>
      </c>
      <c r="AF554" s="17" t="str">
        <f t="shared" si="61"/>
        <v>NO APLICA</v>
      </c>
      <c r="AG554" s="6" t="s">
        <v>1874</v>
      </c>
      <c r="AH554" s="39" t="s">
        <v>3258</v>
      </c>
      <c r="AI554" s="22" t="s">
        <v>2883</v>
      </c>
      <c r="AJ554" s="174" t="s">
        <v>492</v>
      </c>
    </row>
    <row r="555" spans="1:36" ht="15.45" customHeight="1">
      <c r="A555" s="170">
        <v>56792</v>
      </c>
      <c r="B555" s="8" t="s">
        <v>320</v>
      </c>
      <c r="C555" s="5" t="s">
        <v>321</v>
      </c>
      <c r="D555" s="39" t="s">
        <v>2576</v>
      </c>
      <c r="E555" s="6" t="s">
        <v>2577</v>
      </c>
      <c r="F555" s="6" t="s">
        <v>2578</v>
      </c>
      <c r="G555" s="6">
        <v>947137523</v>
      </c>
      <c r="H555" s="18">
        <v>45626</v>
      </c>
      <c r="I555" s="21">
        <v>0.47291666666666665</v>
      </c>
      <c r="J555" s="6" t="s">
        <v>373</v>
      </c>
      <c r="K555" s="15">
        <v>1</v>
      </c>
      <c r="L555" s="6" t="s">
        <v>398</v>
      </c>
      <c r="M555" s="6" t="s">
        <v>6</v>
      </c>
      <c r="N555" s="6" t="b">
        <f t="shared" si="55"/>
        <v>0</v>
      </c>
      <c r="O555" s="6" t="s">
        <v>3259</v>
      </c>
      <c r="P555" s="6">
        <v>1225446</v>
      </c>
      <c r="Q555" s="6" t="s">
        <v>6</v>
      </c>
      <c r="R555" s="6" t="s">
        <v>3260</v>
      </c>
      <c r="S555" s="16">
        <f t="shared" si="60"/>
        <v>25000</v>
      </c>
      <c r="T555" s="6" t="s">
        <v>400</v>
      </c>
      <c r="U555" s="6" t="s">
        <v>1278</v>
      </c>
      <c r="V555" s="6" t="s">
        <v>2863</v>
      </c>
      <c r="W555" s="18">
        <v>45630</v>
      </c>
      <c r="X555" s="78">
        <v>0.67083333333333328</v>
      </c>
      <c r="Y555" s="6" t="s">
        <v>3261</v>
      </c>
      <c r="Z555" s="6" t="s">
        <v>1468</v>
      </c>
      <c r="AA555" s="6" t="s">
        <v>2578</v>
      </c>
      <c r="AB555" s="6">
        <v>965345656</v>
      </c>
      <c r="AC555" s="5">
        <f t="shared" si="57"/>
        <v>5</v>
      </c>
      <c r="AD555" s="17">
        <f t="shared" si="58"/>
        <v>25000</v>
      </c>
      <c r="AE555" s="6" t="s">
        <v>6</v>
      </c>
      <c r="AF555" s="17" t="str">
        <f t="shared" si="61"/>
        <v>NO APLICA</v>
      </c>
      <c r="AG555" s="6" t="s">
        <v>400</v>
      </c>
      <c r="AH555" s="39"/>
      <c r="AI555" s="22" t="s">
        <v>558</v>
      </c>
      <c r="AJ555" s="174" t="s">
        <v>492</v>
      </c>
    </row>
    <row r="556" spans="1:36" ht="15.45" customHeight="1">
      <c r="A556" s="170">
        <v>56793</v>
      </c>
      <c r="B556" s="39" t="s">
        <v>54</v>
      </c>
      <c r="C556" s="5" t="s">
        <v>55</v>
      </c>
      <c r="D556" s="39" t="s">
        <v>513</v>
      </c>
      <c r="E556" s="6" t="s">
        <v>514</v>
      </c>
      <c r="F556" s="6" t="s">
        <v>515</v>
      </c>
      <c r="G556" s="6">
        <v>940534751</v>
      </c>
      <c r="H556" s="18">
        <v>45626</v>
      </c>
      <c r="I556" s="21" t="s">
        <v>3262</v>
      </c>
      <c r="J556" s="6" t="s">
        <v>373</v>
      </c>
      <c r="K556" s="15">
        <v>1</v>
      </c>
      <c r="L556" s="6" t="s">
        <v>398</v>
      </c>
      <c r="M556" s="6" t="s">
        <v>6</v>
      </c>
      <c r="N556" s="6" t="b">
        <f t="shared" si="55"/>
        <v>0</v>
      </c>
      <c r="O556" s="6" t="s">
        <v>3263</v>
      </c>
      <c r="P556" s="6">
        <v>24792050</v>
      </c>
      <c r="Q556" s="6" t="s">
        <v>6</v>
      </c>
      <c r="R556" s="6" t="s">
        <v>3264</v>
      </c>
      <c r="S556" s="16">
        <f t="shared" si="60"/>
        <v>25000</v>
      </c>
      <c r="T556" s="6" t="s">
        <v>400</v>
      </c>
      <c r="U556" s="6" t="s">
        <v>1108</v>
      </c>
      <c r="V556" s="6" t="s">
        <v>3022</v>
      </c>
      <c r="W556" s="18">
        <v>45633</v>
      </c>
      <c r="X556" s="78">
        <v>0.73819444444444449</v>
      </c>
      <c r="Y556" s="6" t="s">
        <v>3199</v>
      </c>
      <c r="Z556" s="6" t="s">
        <v>3200</v>
      </c>
      <c r="AA556" s="6" t="s">
        <v>3201</v>
      </c>
      <c r="AB556" s="6">
        <v>934484464</v>
      </c>
      <c r="AC556" s="5">
        <f t="shared" si="57"/>
        <v>8</v>
      </c>
      <c r="AD556" s="17">
        <f t="shared" si="58"/>
        <v>31000</v>
      </c>
      <c r="AE556" s="6" t="s">
        <v>6</v>
      </c>
      <c r="AF556" s="17" t="str">
        <f t="shared" si="61"/>
        <v>NO APLICA</v>
      </c>
      <c r="AG556" s="6" t="s">
        <v>1874</v>
      </c>
      <c r="AH556" s="39" t="s">
        <v>3265</v>
      </c>
      <c r="AI556" s="22" t="s">
        <v>3266</v>
      </c>
      <c r="AJ556" s="174" t="s">
        <v>492</v>
      </c>
    </row>
    <row r="557" spans="1:36" ht="15.45" customHeight="1">
      <c r="A557" s="170">
        <v>56794</v>
      </c>
      <c r="B557" s="8" t="s">
        <v>320</v>
      </c>
      <c r="C557" s="5" t="s">
        <v>321</v>
      </c>
      <c r="D557" s="48" t="s">
        <v>616</v>
      </c>
      <c r="E557" s="24" t="s">
        <v>617</v>
      </c>
      <c r="F557" s="26" t="s">
        <v>618</v>
      </c>
      <c r="G557" s="24">
        <v>951155582</v>
      </c>
      <c r="H557" s="18">
        <v>45626</v>
      </c>
      <c r="I557" s="21">
        <v>0.47708333333333336</v>
      </c>
      <c r="J557" s="6" t="s">
        <v>373</v>
      </c>
      <c r="K557" s="15">
        <v>1</v>
      </c>
      <c r="L557" s="6" t="s">
        <v>398</v>
      </c>
      <c r="M557" s="6" t="s">
        <v>6</v>
      </c>
      <c r="N557" s="6" t="b">
        <f t="shared" si="55"/>
        <v>0</v>
      </c>
      <c r="O557" s="6" t="s">
        <v>3267</v>
      </c>
      <c r="P557" s="6">
        <v>1225481</v>
      </c>
      <c r="Q557" s="6" t="s">
        <v>6</v>
      </c>
      <c r="R557" s="6" t="s">
        <v>3268</v>
      </c>
      <c r="S557" s="16">
        <f t="shared" si="60"/>
        <v>25000</v>
      </c>
      <c r="T557" s="6" t="s">
        <v>400</v>
      </c>
      <c r="U557" s="6" t="s">
        <v>1278</v>
      </c>
      <c r="V557" s="6" t="s">
        <v>3153</v>
      </c>
      <c r="W557" s="18">
        <v>45628</v>
      </c>
      <c r="X557" s="78">
        <v>0.47569444444444442</v>
      </c>
      <c r="Y557" s="6" t="s">
        <v>3187</v>
      </c>
      <c r="Z557" s="6" t="s">
        <v>1150</v>
      </c>
      <c r="AA557" s="6" t="s">
        <v>1151</v>
      </c>
      <c r="AB557" s="6">
        <v>984444429</v>
      </c>
      <c r="AC557" s="5">
        <f t="shared" si="57"/>
        <v>3</v>
      </c>
      <c r="AD557" s="17">
        <f t="shared" si="58"/>
        <v>25000</v>
      </c>
      <c r="AE557" s="6" t="s">
        <v>6</v>
      </c>
      <c r="AF557" s="17" t="str">
        <f t="shared" si="61"/>
        <v>NO APLICA</v>
      </c>
      <c r="AG557" s="6" t="s">
        <v>400</v>
      </c>
      <c r="AH557" s="39"/>
      <c r="AI557" s="22" t="s">
        <v>558</v>
      </c>
      <c r="AJ557" s="174" t="s">
        <v>492</v>
      </c>
    </row>
    <row r="558" spans="1:36" ht="15.45" customHeight="1">
      <c r="A558" s="170">
        <v>56795</v>
      </c>
      <c r="B558" s="8" t="s">
        <v>320</v>
      </c>
      <c r="C558" s="5" t="s">
        <v>321</v>
      </c>
      <c r="D558" s="39" t="s">
        <v>568</v>
      </c>
      <c r="E558" s="6" t="s">
        <v>569</v>
      </c>
      <c r="F558" s="6" t="s">
        <v>570</v>
      </c>
      <c r="G558" s="6">
        <v>947401808</v>
      </c>
      <c r="H558" s="18">
        <v>45626</v>
      </c>
      <c r="I558" s="21">
        <v>0.47916666666666669</v>
      </c>
      <c r="J558" s="6" t="s">
        <v>373</v>
      </c>
      <c r="K558" s="15">
        <v>1</v>
      </c>
      <c r="L558" s="6" t="s">
        <v>398</v>
      </c>
      <c r="M558" s="6" t="s">
        <v>6</v>
      </c>
      <c r="N558" s="6" t="b">
        <f t="shared" si="55"/>
        <v>0</v>
      </c>
      <c r="O558" s="6" t="s">
        <v>3269</v>
      </c>
      <c r="P558" s="6">
        <v>12225472</v>
      </c>
      <c r="Q558" s="6" t="s">
        <v>6</v>
      </c>
      <c r="R558" s="6" t="s">
        <v>3270</v>
      </c>
      <c r="S558" s="16">
        <f t="shared" si="60"/>
        <v>25000</v>
      </c>
      <c r="T558" s="6" t="s">
        <v>400</v>
      </c>
      <c r="U558" s="6" t="s">
        <v>1278</v>
      </c>
      <c r="V558" s="6" t="s">
        <v>2900</v>
      </c>
      <c r="W558" s="18">
        <v>45628</v>
      </c>
      <c r="X558" s="78">
        <v>0.53680555555555554</v>
      </c>
      <c r="Y558" s="6" t="s">
        <v>3142</v>
      </c>
      <c r="Z558" s="6" t="s">
        <v>727</v>
      </c>
      <c r="AA558" s="6" t="s">
        <v>728</v>
      </c>
      <c r="AB558" s="6">
        <v>992376903</v>
      </c>
      <c r="AC558" s="5">
        <f t="shared" si="57"/>
        <v>3</v>
      </c>
      <c r="AD558" s="17">
        <f t="shared" si="58"/>
        <v>25000</v>
      </c>
      <c r="AE558" s="6" t="s">
        <v>6</v>
      </c>
      <c r="AF558" s="17" t="str">
        <f t="shared" si="61"/>
        <v>NO APLICA</v>
      </c>
      <c r="AG558" s="6" t="s">
        <v>400</v>
      </c>
      <c r="AH558" s="39"/>
      <c r="AI558" s="22" t="s">
        <v>558</v>
      </c>
      <c r="AJ558" s="174" t="s">
        <v>492</v>
      </c>
    </row>
    <row r="559" spans="1:36" ht="15.45" customHeight="1">
      <c r="A559" s="170">
        <v>56796</v>
      </c>
      <c r="B559" s="8" t="s">
        <v>320</v>
      </c>
      <c r="C559" s="5" t="s">
        <v>321</v>
      </c>
      <c r="D559" s="39" t="s">
        <v>3229</v>
      </c>
      <c r="E559" s="6" t="s">
        <v>3230</v>
      </c>
      <c r="F559" s="6" t="s">
        <v>832</v>
      </c>
      <c r="G559" s="6">
        <v>961091623</v>
      </c>
      <c r="H559" s="18">
        <v>45626</v>
      </c>
      <c r="I559" s="21">
        <v>0.48125000000000001</v>
      </c>
      <c r="J559" s="6" t="s">
        <v>373</v>
      </c>
      <c r="K559" s="15">
        <v>1</v>
      </c>
      <c r="L559" s="6" t="s">
        <v>398</v>
      </c>
      <c r="M559" s="6" t="s">
        <v>6</v>
      </c>
      <c r="N559" s="6" t="b">
        <f t="shared" si="55"/>
        <v>0</v>
      </c>
      <c r="O559" s="6" t="s">
        <v>3271</v>
      </c>
      <c r="P559" s="6">
        <v>1225482</v>
      </c>
      <c r="Q559" s="6" t="s">
        <v>6</v>
      </c>
      <c r="R559" s="6" t="s">
        <v>3272</v>
      </c>
      <c r="S559" s="16">
        <f t="shared" si="60"/>
        <v>25000</v>
      </c>
      <c r="T559" s="6" t="s">
        <v>400</v>
      </c>
      <c r="U559" s="6" t="s">
        <v>1108</v>
      </c>
      <c r="V559" s="6" t="s">
        <v>2863</v>
      </c>
      <c r="W559" s="18">
        <v>45629</v>
      </c>
      <c r="X559" s="78">
        <v>0.63402777777777775</v>
      </c>
      <c r="Y559" s="6" t="s">
        <v>3273</v>
      </c>
      <c r="Z559" s="6" t="s">
        <v>1958</v>
      </c>
      <c r="AA559" s="6" t="s">
        <v>1959</v>
      </c>
      <c r="AB559" s="6">
        <v>964882975</v>
      </c>
      <c r="AC559" s="5">
        <f t="shared" si="57"/>
        <v>4</v>
      </c>
      <c r="AD559" s="17">
        <f t="shared" si="58"/>
        <v>25000</v>
      </c>
      <c r="AE559" s="6" t="s">
        <v>6</v>
      </c>
      <c r="AF559" s="17" t="str">
        <f t="shared" si="61"/>
        <v>NO APLICA</v>
      </c>
      <c r="AG559" s="6" t="s">
        <v>400</v>
      </c>
      <c r="AH559" s="39"/>
      <c r="AI559" s="22" t="s">
        <v>558</v>
      </c>
      <c r="AJ559" s="174" t="s">
        <v>492</v>
      </c>
    </row>
    <row r="560" spans="1:36" ht="15.45" customHeight="1">
      <c r="A560" s="170">
        <v>56797</v>
      </c>
      <c r="B560" s="39" t="s">
        <v>2860</v>
      </c>
      <c r="C560" s="5" t="s">
        <v>202</v>
      </c>
      <c r="D560" s="39" t="s">
        <v>3274</v>
      </c>
      <c r="E560" s="6" t="s">
        <v>1678</v>
      </c>
      <c r="F560" s="6" t="s">
        <v>1679</v>
      </c>
      <c r="G560" s="6">
        <v>979940016</v>
      </c>
      <c r="H560" s="18">
        <v>45626</v>
      </c>
      <c r="I560" s="21">
        <v>0.4909722222222222</v>
      </c>
      <c r="J560" s="6" t="s">
        <v>373</v>
      </c>
      <c r="K560" s="15">
        <v>1</v>
      </c>
      <c r="L560" s="6" t="s">
        <v>398</v>
      </c>
      <c r="M560" s="6" t="s">
        <v>6</v>
      </c>
      <c r="N560" s="6" t="b">
        <f t="shared" si="55"/>
        <v>0</v>
      </c>
      <c r="O560" s="6" t="s">
        <v>3275</v>
      </c>
      <c r="P560" s="6">
        <v>24782109</v>
      </c>
      <c r="Q560" s="6" t="s">
        <v>6</v>
      </c>
      <c r="R560" s="6" t="s">
        <v>3276</v>
      </c>
      <c r="S560" s="16">
        <f t="shared" si="60"/>
        <v>25000</v>
      </c>
      <c r="T560" s="6" t="s">
        <v>400</v>
      </c>
      <c r="U560" s="6" t="s">
        <v>1278</v>
      </c>
      <c r="V560" s="6" t="s">
        <v>3153</v>
      </c>
      <c r="W560" s="18">
        <v>45629</v>
      </c>
      <c r="X560" s="78">
        <v>0.47569444444444442</v>
      </c>
      <c r="Y560" s="6" t="s">
        <v>3277</v>
      </c>
      <c r="Z560" s="6" t="s">
        <v>3278</v>
      </c>
      <c r="AA560" s="6" t="s">
        <v>3279</v>
      </c>
      <c r="AB560" s="6">
        <v>985413780</v>
      </c>
      <c r="AC560" s="5">
        <f t="shared" si="57"/>
        <v>4</v>
      </c>
      <c r="AD560" s="17">
        <f t="shared" si="58"/>
        <v>25000</v>
      </c>
      <c r="AE560" s="6" t="s">
        <v>6</v>
      </c>
      <c r="AF560" s="17" t="str">
        <f t="shared" si="61"/>
        <v>NO APLICA</v>
      </c>
      <c r="AG560" s="6" t="s">
        <v>1874</v>
      </c>
      <c r="AH560" s="39" t="s">
        <v>3280</v>
      </c>
      <c r="AI560" s="22" t="s">
        <v>2868</v>
      </c>
      <c r="AJ560" s="174" t="s">
        <v>492</v>
      </c>
    </row>
    <row r="561" spans="1:36" ht="15.45" customHeight="1">
      <c r="A561" s="170">
        <v>56798</v>
      </c>
      <c r="B561" s="8" t="s">
        <v>165</v>
      </c>
      <c r="C561" s="4" t="s">
        <v>166</v>
      </c>
      <c r="D561" s="39" t="s">
        <v>2745</v>
      </c>
      <c r="E561" s="6" t="s">
        <v>1916</v>
      </c>
      <c r="F561" s="6" t="s">
        <v>1917</v>
      </c>
      <c r="G561" s="6">
        <v>922001083</v>
      </c>
      <c r="H561" s="18">
        <v>45626</v>
      </c>
      <c r="I561" s="21">
        <v>0.49652777777777779</v>
      </c>
      <c r="J561" s="6" t="s">
        <v>373</v>
      </c>
      <c r="K561" s="15">
        <v>1</v>
      </c>
      <c r="L561" s="6" t="s">
        <v>398</v>
      </c>
      <c r="M561" s="6" t="s">
        <v>6</v>
      </c>
      <c r="N561" s="6" t="b">
        <f t="shared" si="55"/>
        <v>0</v>
      </c>
      <c r="O561" s="6" t="s">
        <v>3281</v>
      </c>
      <c r="P561" s="6">
        <v>1225347</v>
      </c>
      <c r="Q561" s="6" t="s">
        <v>6</v>
      </c>
      <c r="R561" s="6" t="s">
        <v>3282</v>
      </c>
      <c r="S561" s="16">
        <f t="shared" si="60"/>
        <v>25000</v>
      </c>
      <c r="T561" s="6" t="s">
        <v>400</v>
      </c>
      <c r="U561" s="6" t="s">
        <v>1278</v>
      </c>
      <c r="V561" s="6" t="s">
        <v>3283</v>
      </c>
      <c r="W561" s="18">
        <v>45628</v>
      </c>
      <c r="X561" s="78">
        <v>0.45694444444444443</v>
      </c>
      <c r="Y561" s="6" t="s">
        <v>3284</v>
      </c>
      <c r="Z561" s="6" t="s">
        <v>3285</v>
      </c>
      <c r="AA561" s="6" t="s">
        <v>3286</v>
      </c>
      <c r="AB561" s="6">
        <v>940999021</v>
      </c>
      <c r="AC561" s="5">
        <f t="shared" si="57"/>
        <v>3</v>
      </c>
      <c r="AD561" s="17">
        <f t="shared" si="58"/>
        <v>25000</v>
      </c>
      <c r="AE561" s="6" t="s">
        <v>6</v>
      </c>
      <c r="AF561" s="17" t="str">
        <f t="shared" si="61"/>
        <v>NO APLICA</v>
      </c>
      <c r="AG561" s="6" t="s">
        <v>400</v>
      </c>
      <c r="AH561" s="39"/>
      <c r="AI561" s="22" t="s">
        <v>3287</v>
      </c>
      <c r="AJ561" s="174" t="s">
        <v>492</v>
      </c>
    </row>
    <row r="562" spans="1:36" ht="15.45" customHeight="1">
      <c r="A562" s="170">
        <v>56799</v>
      </c>
      <c r="B562" s="8" t="s">
        <v>320</v>
      </c>
      <c r="C562" s="5" t="s">
        <v>321</v>
      </c>
      <c r="D562" s="11" t="s">
        <v>2811</v>
      </c>
      <c r="E562" s="24" t="s">
        <v>709</v>
      </c>
      <c r="F562" s="24" t="s">
        <v>3235</v>
      </c>
      <c r="G562" s="24">
        <v>987744411</v>
      </c>
      <c r="H562" s="18">
        <v>45626</v>
      </c>
      <c r="I562" s="21">
        <v>0.49930555555555556</v>
      </c>
      <c r="J562" s="6" t="s">
        <v>373</v>
      </c>
      <c r="K562" s="15">
        <v>1</v>
      </c>
      <c r="L562" s="6" t="s">
        <v>398</v>
      </c>
      <c r="M562" s="6" t="s">
        <v>6</v>
      </c>
      <c r="N562" s="6" t="b">
        <f t="shared" si="55"/>
        <v>0</v>
      </c>
      <c r="O562" s="6" t="s">
        <v>3288</v>
      </c>
      <c r="P562" s="6">
        <v>12225526</v>
      </c>
      <c r="Q562" s="6" t="s">
        <v>6</v>
      </c>
      <c r="R562" s="6" t="s">
        <v>3289</v>
      </c>
      <c r="S562" s="16">
        <f t="shared" si="60"/>
        <v>25000</v>
      </c>
      <c r="T562" s="6" t="s">
        <v>400</v>
      </c>
      <c r="U562" s="6" t="s">
        <v>1278</v>
      </c>
      <c r="V562" s="6" t="s">
        <v>3290</v>
      </c>
      <c r="W562" s="18">
        <v>45628</v>
      </c>
      <c r="X562" s="78">
        <v>0.48680555555555555</v>
      </c>
      <c r="Y562" s="6" t="s">
        <v>1974</v>
      </c>
      <c r="Z562" s="6" t="s">
        <v>630</v>
      </c>
      <c r="AA562" s="6" t="s">
        <v>631</v>
      </c>
      <c r="AB562" s="6">
        <v>976530950</v>
      </c>
      <c r="AC562" s="5">
        <f t="shared" si="57"/>
        <v>3</v>
      </c>
      <c r="AD562" s="17">
        <f t="shared" si="58"/>
        <v>25000</v>
      </c>
      <c r="AE562" s="6" t="s">
        <v>6</v>
      </c>
      <c r="AF562" s="17" t="str">
        <f t="shared" si="61"/>
        <v>NO APLICA</v>
      </c>
      <c r="AG562" s="6" t="s">
        <v>400</v>
      </c>
      <c r="AH562" s="39"/>
      <c r="AI562" s="22" t="s">
        <v>558</v>
      </c>
      <c r="AJ562" s="174" t="s">
        <v>492</v>
      </c>
    </row>
    <row r="563" spans="1:36" ht="15.45" customHeight="1">
      <c r="A563" s="170">
        <v>56800</v>
      </c>
      <c r="B563" s="39" t="s">
        <v>221</v>
      </c>
      <c r="C563" s="4" t="s">
        <v>222</v>
      </c>
      <c r="D563" s="39" t="s">
        <v>3291</v>
      </c>
      <c r="E563" s="6" t="s">
        <v>3292</v>
      </c>
      <c r="F563" s="6" t="s">
        <v>3293</v>
      </c>
      <c r="G563" s="6">
        <v>985814757</v>
      </c>
      <c r="H563" s="18">
        <v>45626</v>
      </c>
      <c r="I563" s="21">
        <v>0.50486111111111109</v>
      </c>
      <c r="J563" s="6" t="s">
        <v>373</v>
      </c>
      <c r="K563" s="15">
        <v>1</v>
      </c>
      <c r="L563" s="6" t="s">
        <v>398</v>
      </c>
      <c r="M563" s="6" t="s">
        <v>6</v>
      </c>
      <c r="N563" s="6" t="b">
        <f t="shared" si="55"/>
        <v>0</v>
      </c>
      <c r="O563" s="6" t="s">
        <v>3294</v>
      </c>
      <c r="P563" s="6">
        <v>24792057</v>
      </c>
      <c r="Q563" s="6" t="s">
        <v>6</v>
      </c>
      <c r="R563" s="6" t="s">
        <v>3295</v>
      </c>
      <c r="S563" s="16">
        <f t="shared" si="60"/>
        <v>25000</v>
      </c>
      <c r="T563" s="6" t="s">
        <v>400</v>
      </c>
      <c r="U563" s="6" t="s">
        <v>1271</v>
      </c>
      <c r="V563" s="6" t="s">
        <v>3296</v>
      </c>
      <c r="W563" s="18">
        <v>45637</v>
      </c>
      <c r="X563" s="78">
        <v>0.6166666666666667</v>
      </c>
      <c r="Y563" s="6" t="s">
        <v>3297</v>
      </c>
      <c r="Z563" s="6" t="s">
        <v>3298</v>
      </c>
      <c r="AA563" s="6" t="s">
        <v>3299</v>
      </c>
      <c r="AB563" s="6">
        <v>963064775</v>
      </c>
      <c r="AC563" s="5">
        <f t="shared" si="57"/>
        <v>12</v>
      </c>
      <c r="AD563" s="17">
        <f t="shared" si="58"/>
        <v>51000</v>
      </c>
      <c r="AE563" s="6" t="s">
        <v>6</v>
      </c>
      <c r="AF563" s="17" t="str">
        <f t="shared" si="61"/>
        <v>NO APLICA</v>
      </c>
      <c r="AG563" s="6" t="s">
        <v>400</v>
      </c>
      <c r="AH563" s="50" t="s">
        <v>3086</v>
      </c>
      <c r="AI563" s="22" t="s">
        <v>3300</v>
      </c>
      <c r="AJ563" s="174" t="s">
        <v>492</v>
      </c>
    </row>
    <row r="564" spans="1:36" ht="15.45" customHeight="1">
      <c r="A564" s="170">
        <v>56801</v>
      </c>
      <c r="B564" s="39" t="s">
        <v>353</v>
      </c>
      <c r="C564" s="4" t="s">
        <v>354</v>
      </c>
      <c r="D564" s="39" t="s">
        <v>3301</v>
      </c>
      <c r="E564" s="6" t="s">
        <v>3302</v>
      </c>
      <c r="F564" s="6" t="s">
        <v>3303</v>
      </c>
      <c r="G564" s="6">
        <v>966979630</v>
      </c>
      <c r="H564" s="18">
        <v>45626</v>
      </c>
      <c r="I564" s="21">
        <v>0.52083333333333337</v>
      </c>
      <c r="J564" s="6" t="s">
        <v>373</v>
      </c>
      <c r="K564" s="15">
        <v>1</v>
      </c>
      <c r="L564" s="6" t="s">
        <v>398</v>
      </c>
      <c r="M564" s="6" t="s">
        <v>6</v>
      </c>
      <c r="N564" s="6" t="b">
        <f t="shared" si="55"/>
        <v>0</v>
      </c>
      <c r="O564" s="6" t="s">
        <v>3304</v>
      </c>
      <c r="P564" s="6">
        <v>24792164</v>
      </c>
      <c r="Q564" s="6" t="s">
        <v>6</v>
      </c>
      <c r="R564" s="6" t="s">
        <v>3305</v>
      </c>
      <c r="S564" s="16">
        <f t="shared" si="60"/>
        <v>25000</v>
      </c>
      <c r="T564" s="6" t="s">
        <v>400</v>
      </c>
      <c r="U564" s="6" t="s">
        <v>1278</v>
      </c>
      <c r="V564" s="6" t="s">
        <v>3186</v>
      </c>
      <c r="W564" s="18">
        <v>45628</v>
      </c>
      <c r="X564" s="78">
        <v>0.43680555555555556</v>
      </c>
      <c r="Y564" s="6" t="s">
        <v>3306</v>
      </c>
      <c r="Z564" s="6" t="s">
        <v>3307</v>
      </c>
      <c r="AA564" s="6" t="s">
        <v>3308</v>
      </c>
      <c r="AB564" s="6">
        <v>959122428</v>
      </c>
      <c r="AC564" s="5">
        <f t="shared" si="57"/>
        <v>3</v>
      </c>
      <c r="AD564" s="17">
        <f t="shared" si="58"/>
        <v>25000</v>
      </c>
      <c r="AE564" s="6" t="s">
        <v>6</v>
      </c>
      <c r="AF564" s="17" t="str">
        <f t="shared" si="61"/>
        <v>NO APLICA</v>
      </c>
      <c r="AG564" s="6" t="s">
        <v>400</v>
      </c>
      <c r="AH564" s="39"/>
      <c r="AI564" s="22" t="s">
        <v>2894</v>
      </c>
      <c r="AJ564" s="174" t="s">
        <v>492</v>
      </c>
    </row>
    <row r="565" spans="1:36" ht="15.45" customHeight="1">
      <c r="A565" s="170">
        <v>56802</v>
      </c>
      <c r="B565" s="8" t="s">
        <v>20</v>
      </c>
      <c r="C565" s="5" t="s">
        <v>21</v>
      </c>
      <c r="D565" s="39" t="s">
        <v>20</v>
      </c>
      <c r="E565" s="6" t="s">
        <v>3309</v>
      </c>
      <c r="F565" s="6" t="s">
        <v>3310</v>
      </c>
      <c r="G565" s="6">
        <v>996505625</v>
      </c>
      <c r="H565" s="18">
        <v>45626</v>
      </c>
      <c r="I565" s="21">
        <v>0.5131944444444444</v>
      </c>
      <c r="J565" s="6" t="s">
        <v>3250</v>
      </c>
      <c r="K565" s="15">
        <v>5</v>
      </c>
      <c r="L565" s="6" t="s">
        <v>398</v>
      </c>
      <c r="M565" s="6" t="s">
        <v>6</v>
      </c>
      <c r="N565" s="6" t="b">
        <f t="shared" si="55"/>
        <v>1</v>
      </c>
      <c r="O565" s="6" t="s">
        <v>488</v>
      </c>
      <c r="P565" s="6">
        <v>53402</v>
      </c>
      <c r="Q565" s="6" t="s">
        <v>6</v>
      </c>
      <c r="R565" s="6" t="s">
        <v>488</v>
      </c>
      <c r="S565" s="16">
        <f t="shared" si="60"/>
        <v>25000</v>
      </c>
      <c r="T565" s="6" t="s">
        <v>400</v>
      </c>
      <c r="U565" s="6" t="s">
        <v>822</v>
      </c>
      <c r="V565" s="6" t="s">
        <v>490</v>
      </c>
      <c r="W565" s="18">
        <v>45627</v>
      </c>
      <c r="X565" s="78">
        <v>0.67777777777777781</v>
      </c>
      <c r="Y565" s="6" t="s">
        <v>20</v>
      </c>
      <c r="Z565" s="6" t="s">
        <v>3309</v>
      </c>
      <c r="AA565" s="6" t="s">
        <v>3310</v>
      </c>
      <c r="AB565" s="6">
        <v>996505625</v>
      </c>
      <c r="AC565" s="5">
        <f t="shared" si="57"/>
        <v>2</v>
      </c>
      <c r="AD565" s="17">
        <f t="shared" si="58"/>
        <v>25000</v>
      </c>
      <c r="AE565" s="6" t="s">
        <v>6</v>
      </c>
      <c r="AF565" s="17" t="str">
        <f t="shared" si="61"/>
        <v>NO APLICA</v>
      </c>
      <c r="AG565" s="6" t="s">
        <v>1874</v>
      </c>
      <c r="AH565" s="39" t="s">
        <v>3311</v>
      </c>
      <c r="AI565" s="22" t="s">
        <v>3312</v>
      </c>
      <c r="AJ565" s="174" t="s">
        <v>492</v>
      </c>
    </row>
    <row r="566" spans="1:36" ht="15.45" customHeight="1">
      <c r="A566" s="170">
        <v>56803</v>
      </c>
      <c r="B566" s="39" t="s">
        <v>221</v>
      </c>
      <c r="C566" s="4" t="s">
        <v>222</v>
      </c>
      <c r="D566" s="48" t="s">
        <v>961</v>
      </c>
      <c r="E566" s="24" t="s">
        <v>699</v>
      </c>
      <c r="F566" s="69" t="s">
        <v>700</v>
      </c>
      <c r="G566" s="24">
        <v>947974081</v>
      </c>
      <c r="H566" s="18">
        <v>45626</v>
      </c>
      <c r="I566" s="21">
        <v>0.51875000000000004</v>
      </c>
      <c r="J566" s="6" t="s">
        <v>373</v>
      </c>
      <c r="K566" s="15">
        <v>1</v>
      </c>
      <c r="L566" s="6" t="s">
        <v>398</v>
      </c>
      <c r="M566" s="6" t="s">
        <v>6</v>
      </c>
      <c r="N566" s="6" t="b">
        <f t="shared" si="55"/>
        <v>0</v>
      </c>
      <c r="O566" s="6" t="s">
        <v>3313</v>
      </c>
      <c r="P566" s="6">
        <v>24792078</v>
      </c>
      <c r="Q566" s="6" t="s">
        <v>6</v>
      </c>
      <c r="R566" s="6" t="s">
        <v>3314</v>
      </c>
      <c r="S566" s="16">
        <f t="shared" si="60"/>
        <v>25000</v>
      </c>
      <c r="T566" s="6" t="s">
        <v>400</v>
      </c>
      <c r="U566" s="6" t="s">
        <v>1271</v>
      </c>
      <c r="V566" s="6" t="s">
        <v>3022</v>
      </c>
      <c r="W566" s="18">
        <v>45637</v>
      </c>
      <c r="X566" s="78">
        <v>0.78749999999999998</v>
      </c>
      <c r="Y566" s="6" t="s">
        <v>3315</v>
      </c>
      <c r="Z566" s="6" t="s">
        <v>3316</v>
      </c>
      <c r="AA566" s="6" t="s">
        <v>3317</v>
      </c>
      <c r="AB566" s="6" t="s">
        <v>3318</v>
      </c>
      <c r="AC566" s="5">
        <f t="shared" si="57"/>
        <v>12</v>
      </c>
      <c r="AD566" s="17">
        <f t="shared" si="58"/>
        <v>51000</v>
      </c>
      <c r="AE566" s="6" t="s">
        <v>6</v>
      </c>
      <c r="AF566" s="17" t="str">
        <f t="shared" si="61"/>
        <v>NO APLICA</v>
      </c>
      <c r="AG566" s="6" t="s">
        <v>400</v>
      </c>
      <c r="AH566" s="39"/>
      <c r="AI566" s="22" t="s">
        <v>3300</v>
      </c>
      <c r="AJ566" s="174" t="s">
        <v>492</v>
      </c>
    </row>
    <row r="567" spans="1:36" ht="15.45" customHeight="1">
      <c r="A567" s="170">
        <v>56804</v>
      </c>
      <c r="B567" s="39" t="s">
        <v>221</v>
      </c>
      <c r="C567" s="4" t="s">
        <v>222</v>
      </c>
      <c r="D567" s="48" t="s">
        <v>385</v>
      </c>
      <c r="E567" s="24" t="s">
        <v>818</v>
      </c>
      <c r="F567" s="26" t="s">
        <v>700</v>
      </c>
      <c r="G567" s="24">
        <v>947974081</v>
      </c>
      <c r="H567" s="18">
        <v>45626</v>
      </c>
      <c r="I567" s="21">
        <v>0.52013888888888893</v>
      </c>
      <c r="J567" s="6" t="s">
        <v>373</v>
      </c>
      <c r="K567" s="15">
        <v>1</v>
      </c>
      <c r="L567" s="6" t="s">
        <v>398</v>
      </c>
      <c r="M567" s="6" t="s">
        <v>6</v>
      </c>
      <c r="N567" s="6" t="b">
        <f t="shared" si="55"/>
        <v>0</v>
      </c>
      <c r="O567" s="6" t="s">
        <v>3319</v>
      </c>
      <c r="P567" s="6">
        <v>24792080</v>
      </c>
      <c r="Q567" s="6" t="s">
        <v>6</v>
      </c>
      <c r="R567" s="6" t="s">
        <v>3320</v>
      </c>
      <c r="S567" s="16">
        <f t="shared" si="60"/>
        <v>25000</v>
      </c>
      <c r="T567" s="6" t="s">
        <v>400</v>
      </c>
      <c r="U567" s="6" t="s">
        <v>1108</v>
      </c>
      <c r="V567" s="6" t="s">
        <v>3296</v>
      </c>
      <c r="W567" s="18">
        <v>45640</v>
      </c>
      <c r="X567" s="78">
        <v>0.82361111111111107</v>
      </c>
      <c r="Y567" s="6" t="s">
        <v>3321</v>
      </c>
      <c r="Z567" s="6" t="s">
        <v>3322</v>
      </c>
      <c r="AA567" s="6" t="s">
        <v>3323</v>
      </c>
      <c r="AB567" s="6">
        <v>983493075</v>
      </c>
      <c r="AC567" s="6">
        <f t="shared" si="57"/>
        <v>15</v>
      </c>
      <c r="AD567" s="17">
        <f t="shared" si="58"/>
        <v>66000</v>
      </c>
      <c r="AE567" s="6" t="s">
        <v>6</v>
      </c>
      <c r="AF567" s="17" t="str">
        <f t="shared" si="61"/>
        <v>NO APLICA</v>
      </c>
      <c r="AG567" s="6" t="s">
        <v>400</v>
      </c>
      <c r="AH567" s="39"/>
      <c r="AI567" s="22" t="s">
        <v>3300</v>
      </c>
      <c r="AJ567" s="174" t="s">
        <v>492</v>
      </c>
    </row>
    <row r="568" spans="1:36" ht="15.45" customHeight="1">
      <c r="A568" s="170">
        <v>56805</v>
      </c>
      <c r="B568" s="4" t="s">
        <v>353</v>
      </c>
      <c r="C568" s="4" t="s">
        <v>354</v>
      </c>
      <c r="D568" s="24" t="s">
        <v>2818</v>
      </c>
      <c r="E568" s="6" t="s">
        <v>2819</v>
      </c>
      <c r="F568" s="6" t="s">
        <v>2820</v>
      </c>
      <c r="G568" s="6">
        <v>955972412</v>
      </c>
      <c r="H568" s="18">
        <v>45626</v>
      </c>
      <c r="I568" s="21">
        <v>0.52916666666666667</v>
      </c>
      <c r="J568" s="6" t="s">
        <v>373</v>
      </c>
      <c r="K568" s="15">
        <v>1</v>
      </c>
      <c r="L568" s="6" t="s">
        <v>398</v>
      </c>
      <c r="M568" s="6" t="s">
        <v>6</v>
      </c>
      <c r="N568" s="6" t="b">
        <f t="shared" si="55"/>
        <v>0</v>
      </c>
      <c r="O568" s="6" t="s">
        <v>3324</v>
      </c>
      <c r="P568" s="6">
        <v>1225466</v>
      </c>
      <c r="Q568" s="6" t="s">
        <v>6</v>
      </c>
      <c r="R568" s="6" t="s">
        <v>3325</v>
      </c>
      <c r="S568" s="16">
        <f t="shared" si="60"/>
        <v>25000</v>
      </c>
      <c r="T568" s="6" t="s">
        <v>400</v>
      </c>
      <c r="U568" s="6" t="s">
        <v>1278</v>
      </c>
      <c r="V568" s="6" t="s">
        <v>3326</v>
      </c>
      <c r="W568" s="18">
        <v>45629</v>
      </c>
      <c r="X568" s="78">
        <v>0.40763888888888888</v>
      </c>
      <c r="Y568" s="6" t="s">
        <v>3327</v>
      </c>
      <c r="Z568" s="6" t="s">
        <v>2143</v>
      </c>
      <c r="AA568" s="6" t="s">
        <v>3328</v>
      </c>
      <c r="AB568" s="6">
        <v>961768448</v>
      </c>
      <c r="AC568" s="6">
        <f t="shared" si="57"/>
        <v>4</v>
      </c>
      <c r="AD568" s="17">
        <f t="shared" si="58"/>
        <v>25000</v>
      </c>
      <c r="AE568" s="6" t="s">
        <v>6</v>
      </c>
      <c r="AF568" s="17" t="str">
        <f t="shared" si="61"/>
        <v>NO APLICA</v>
      </c>
      <c r="AG568" s="6" t="s">
        <v>400</v>
      </c>
      <c r="AH568" s="39"/>
      <c r="AI568" s="22" t="s">
        <v>2894</v>
      </c>
      <c r="AJ568" s="174" t="s">
        <v>492</v>
      </c>
    </row>
    <row r="569" spans="1:36" ht="15.45" customHeight="1">
      <c r="A569" s="170">
        <v>56806</v>
      </c>
      <c r="B569" s="8" t="s">
        <v>320</v>
      </c>
      <c r="C569" s="5" t="s">
        <v>321</v>
      </c>
      <c r="D569" s="48" t="s">
        <v>616</v>
      </c>
      <c r="E569" s="24" t="s">
        <v>617</v>
      </c>
      <c r="F569" s="26" t="s">
        <v>618</v>
      </c>
      <c r="G569" s="24">
        <v>951155582</v>
      </c>
      <c r="H569" s="18">
        <v>45626</v>
      </c>
      <c r="I569" s="21">
        <v>0.5395833333333333</v>
      </c>
      <c r="J569" s="6" t="s">
        <v>373</v>
      </c>
      <c r="K569" s="15">
        <v>1</v>
      </c>
      <c r="L569" s="6" t="s">
        <v>398</v>
      </c>
      <c r="M569" s="6" t="s">
        <v>6</v>
      </c>
      <c r="N569" s="6" t="b">
        <f t="shared" si="55"/>
        <v>0</v>
      </c>
      <c r="O569" s="6" t="s">
        <v>3329</v>
      </c>
      <c r="P569" s="6">
        <v>1225559</v>
      </c>
      <c r="Q569" s="6" t="s">
        <v>6</v>
      </c>
      <c r="R569" s="6" t="s">
        <v>3330</v>
      </c>
      <c r="S569" s="16">
        <f t="shared" si="60"/>
        <v>25000</v>
      </c>
      <c r="T569" s="6" t="s">
        <v>400</v>
      </c>
      <c r="U569" s="6" t="s">
        <v>732</v>
      </c>
      <c r="V569" s="6" t="s">
        <v>3072</v>
      </c>
      <c r="W569" s="18">
        <v>45629</v>
      </c>
      <c r="X569" s="78">
        <v>0.58819444444444446</v>
      </c>
      <c r="Y569" s="6" t="s">
        <v>667</v>
      </c>
      <c r="Z569" s="6" t="s">
        <v>668</v>
      </c>
      <c r="AA569" s="6" t="s">
        <v>669</v>
      </c>
      <c r="AB569" s="6">
        <v>974317393</v>
      </c>
      <c r="AC569" s="5">
        <f t="shared" si="57"/>
        <v>4</v>
      </c>
      <c r="AD569" s="17">
        <f t="shared" si="58"/>
        <v>25000</v>
      </c>
      <c r="AE569" s="6" t="s">
        <v>6</v>
      </c>
      <c r="AF569" s="17" t="str">
        <f t="shared" si="61"/>
        <v>NO APLICA</v>
      </c>
      <c r="AG569" s="6" t="s">
        <v>400</v>
      </c>
      <c r="AH569" s="39"/>
      <c r="AI569" s="22" t="s">
        <v>558</v>
      </c>
      <c r="AJ569" s="174" t="s">
        <v>492</v>
      </c>
    </row>
    <row r="570" spans="1:36" ht="15.45" customHeight="1">
      <c r="A570" s="170">
        <v>56807</v>
      </c>
      <c r="B570" s="39" t="s">
        <v>269</v>
      </c>
      <c r="C570" s="5" t="s">
        <v>270</v>
      </c>
      <c r="D570" s="39" t="s">
        <v>1623</v>
      </c>
      <c r="E570" s="6" t="s">
        <v>1379</v>
      </c>
      <c r="F570" s="6" t="s">
        <v>1380</v>
      </c>
      <c r="G570" s="6">
        <v>945327090</v>
      </c>
      <c r="H570" s="18">
        <v>45626</v>
      </c>
      <c r="I570" s="21">
        <v>0.54374999999999996</v>
      </c>
      <c r="J570" s="6" t="s">
        <v>373</v>
      </c>
      <c r="K570" s="15">
        <v>1</v>
      </c>
      <c r="L570" s="6" t="s">
        <v>398</v>
      </c>
      <c r="M570" s="6" t="s">
        <v>6</v>
      </c>
      <c r="N570" s="6" t="b">
        <f t="shared" si="55"/>
        <v>0</v>
      </c>
      <c r="O570" s="6" t="s">
        <v>3331</v>
      </c>
      <c r="P570" s="6">
        <v>24792213</v>
      </c>
      <c r="Q570" s="6" t="s">
        <v>6</v>
      </c>
      <c r="R570" s="6" t="s">
        <v>3332</v>
      </c>
      <c r="S570" s="16">
        <f t="shared" si="60"/>
        <v>25000</v>
      </c>
      <c r="T570" s="6" t="s">
        <v>400</v>
      </c>
      <c r="U570" s="6" t="s">
        <v>766</v>
      </c>
      <c r="V570" s="6" t="s">
        <v>3186</v>
      </c>
      <c r="W570" s="18">
        <v>45640</v>
      </c>
      <c r="X570" s="78">
        <v>0.1875</v>
      </c>
      <c r="Y570" s="81" t="s">
        <v>3333</v>
      </c>
      <c r="Z570" s="82" t="s">
        <v>3334</v>
      </c>
      <c r="AA570" s="82" t="s">
        <v>3335</v>
      </c>
      <c r="AB570" s="82">
        <v>930695691</v>
      </c>
      <c r="AC570" s="5">
        <f t="shared" si="57"/>
        <v>15</v>
      </c>
      <c r="AD570" s="17">
        <f t="shared" si="58"/>
        <v>66000</v>
      </c>
      <c r="AE570" s="6" t="s">
        <v>6</v>
      </c>
      <c r="AF570" s="17" t="str">
        <f t="shared" si="61"/>
        <v>NO APLICA</v>
      </c>
      <c r="AG570" s="6" t="s">
        <v>400</v>
      </c>
      <c r="AH570" s="39"/>
      <c r="AI570" s="22" t="s">
        <v>1359</v>
      </c>
      <c r="AJ570" s="174" t="s">
        <v>492</v>
      </c>
    </row>
    <row r="571" spans="1:36" ht="15.45" customHeight="1">
      <c r="A571" s="170">
        <v>56809</v>
      </c>
      <c r="B571" s="8" t="s">
        <v>320</v>
      </c>
      <c r="C571" s="5" t="s">
        <v>321</v>
      </c>
      <c r="D571" s="11" t="s">
        <v>2811</v>
      </c>
      <c r="E571" s="24" t="s">
        <v>709</v>
      </c>
      <c r="F571" s="24" t="s">
        <v>3235</v>
      </c>
      <c r="G571" s="24">
        <v>987744411</v>
      </c>
      <c r="H571" s="18">
        <v>45626</v>
      </c>
      <c r="I571" s="21">
        <v>0.55694444444444446</v>
      </c>
      <c r="J571" s="6" t="s">
        <v>373</v>
      </c>
      <c r="K571" s="15">
        <v>1</v>
      </c>
      <c r="L571" s="6" t="s">
        <v>398</v>
      </c>
      <c r="M571" s="6" t="s">
        <v>6</v>
      </c>
      <c r="N571" s="6" t="b">
        <f t="shared" si="55"/>
        <v>0</v>
      </c>
      <c r="O571" s="6" t="s">
        <v>3336</v>
      </c>
      <c r="P571" s="6">
        <v>1225584</v>
      </c>
      <c r="Q571" s="6" t="s">
        <v>6</v>
      </c>
      <c r="R571" s="6" t="s">
        <v>3337</v>
      </c>
      <c r="S571" s="16">
        <f t="shared" si="60"/>
        <v>25000</v>
      </c>
      <c r="T571" s="6" t="s">
        <v>400</v>
      </c>
      <c r="U571" s="6" t="s">
        <v>1108</v>
      </c>
      <c r="V571" s="6" t="s">
        <v>2938</v>
      </c>
      <c r="W571" s="18">
        <v>45629</v>
      </c>
      <c r="X571" s="78">
        <v>0.59166666666666667</v>
      </c>
      <c r="Y571" s="6" t="s">
        <v>597</v>
      </c>
      <c r="Z571" s="6" t="s">
        <v>598</v>
      </c>
      <c r="AA571" s="6" t="s">
        <v>599</v>
      </c>
      <c r="AB571" s="6">
        <v>974764518</v>
      </c>
      <c r="AC571" s="6">
        <f t="shared" si="57"/>
        <v>4</v>
      </c>
      <c r="AD571" s="17">
        <f t="shared" si="58"/>
        <v>25000</v>
      </c>
      <c r="AE571" s="6" t="s">
        <v>6</v>
      </c>
      <c r="AF571" s="17" t="str">
        <f t="shared" si="61"/>
        <v>NO APLICA</v>
      </c>
      <c r="AG571" s="6" t="s">
        <v>400</v>
      </c>
      <c r="AH571" s="39"/>
      <c r="AI571" s="22" t="s">
        <v>558</v>
      </c>
      <c r="AJ571" s="174" t="s">
        <v>492</v>
      </c>
    </row>
    <row r="572" spans="1:36" ht="15.45" customHeight="1">
      <c r="A572" s="170">
        <v>56810</v>
      </c>
      <c r="B572" s="8" t="s">
        <v>320</v>
      </c>
      <c r="C572" s="5" t="s">
        <v>321</v>
      </c>
      <c r="D572" s="39" t="s">
        <v>568</v>
      </c>
      <c r="E572" s="6" t="s">
        <v>569</v>
      </c>
      <c r="F572" s="6" t="s">
        <v>570</v>
      </c>
      <c r="G572" s="6">
        <v>947401808</v>
      </c>
      <c r="H572" s="18">
        <v>45626</v>
      </c>
      <c r="I572" s="21">
        <v>0.55833333333333335</v>
      </c>
      <c r="J572" s="6" t="s">
        <v>373</v>
      </c>
      <c r="K572" s="15">
        <v>1</v>
      </c>
      <c r="L572" s="6" t="s">
        <v>398</v>
      </c>
      <c r="M572" s="6" t="s">
        <v>6</v>
      </c>
      <c r="N572" s="6" t="b">
        <f t="shared" si="55"/>
        <v>0</v>
      </c>
      <c r="O572" s="6" t="s">
        <v>3338</v>
      </c>
      <c r="P572" s="6">
        <v>1225561</v>
      </c>
      <c r="Q572" s="6" t="s">
        <v>6</v>
      </c>
      <c r="R572" s="6" t="s">
        <v>3339</v>
      </c>
      <c r="S572" s="16">
        <f t="shared" si="60"/>
        <v>25000</v>
      </c>
      <c r="T572" s="6" t="s">
        <v>400</v>
      </c>
      <c r="U572" s="6" t="s">
        <v>1108</v>
      </c>
      <c r="V572" s="6" t="s">
        <v>3104</v>
      </c>
      <c r="W572" s="18">
        <v>45629</v>
      </c>
      <c r="X572" s="78">
        <v>0.46944444444444444</v>
      </c>
      <c r="Y572" s="6" t="s">
        <v>2208</v>
      </c>
      <c r="Z572" s="6" t="s">
        <v>2209</v>
      </c>
      <c r="AA572" s="6" t="s">
        <v>2210</v>
      </c>
      <c r="AB572" s="6">
        <v>994454750</v>
      </c>
      <c r="AC572" s="5">
        <f t="shared" si="57"/>
        <v>4</v>
      </c>
      <c r="AD572" s="17">
        <f t="shared" si="58"/>
        <v>25000</v>
      </c>
      <c r="AE572" s="6" t="s">
        <v>6</v>
      </c>
      <c r="AF572" s="17" t="str">
        <f t="shared" si="61"/>
        <v>NO APLICA</v>
      </c>
      <c r="AG572" s="6" t="s">
        <v>400</v>
      </c>
      <c r="AH572" s="39"/>
      <c r="AI572" s="22" t="s">
        <v>558</v>
      </c>
      <c r="AJ572" s="174" t="s">
        <v>492</v>
      </c>
    </row>
    <row r="573" spans="1:36" ht="15.45" customHeight="1">
      <c r="A573" s="170">
        <v>56811</v>
      </c>
      <c r="B573" s="4" t="s">
        <v>54</v>
      </c>
      <c r="C573" s="4" t="s">
        <v>55</v>
      </c>
      <c r="D573" s="39" t="s">
        <v>2851</v>
      </c>
      <c r="E573" s="6" t="s">
        <v>560</v>
      </c>
      <c r="F573" s="6" t="s">
        <v>561</v>
      </c>
      <c r="G573" s="6">
        <v>956055766</v>
      </c>
      <c r="H573" s="18">
        <v>45626</v>
      </c>
      <c r="I573" s="21">
        <v>0.57013888888888886</v>
      </c>
      <c r="J573" s="6" t="s">
        <v>373</v>
      </c>
      <c r="K573" s="15">
        <v>1</v>
      </c>
      <c r="L573" s="6" t="s">
        <v>398</v>
      </c>
      <c r="M573" s="6" t="s">
        <v>6</v>
      </c>
      <c r="N573" s="6" t="b">
        <f t="shared" si="55"/>
        <v>0</v>
      </c>
      <c r="O573" s="6" t="s">
        <v>3340</v>
      </c>
      <c r="P573" s="6">
        <v>24792246</v>
      </c>
      <c r="Q573" s="6" t="s">
        <v>6</v>
      </c>
      <c r="R573" s="6" t="s">
        <v>3341</v>
      </c>
      <c r="S573" s="16">
        <f t="shared" si="60"/>
        <v>25000</v>
      </c>
      <c r="T573" s="6" t="s">
        <v>400</v>
      </c>
      <c r="U573" s="6" t="s">
        <v>1278</v>
      </c>
      <c r="V573" s="6" t="s">
        <v>3123</v>
      </c>
      <c r="W573" s="18">
        <v>45630</v>
      </c>
      <c r="X573" s="78">
        <v>0.38611111111111113</v>
      </c>
      <c r="Y573" s="6" t="s">
        <v>3342</v>
      </c>
      <c r="Z573" s="6" t="s">
        <v>3343</v>
      </c>
      <c r="AA573" s="6" t="s">
        <v>3344</v>
      </c>
      <c r="AB573" s="6">
        <v>979612630</v>
      </c>
      <c r="AC573" s="5">
        <f t="shared" si="57"/>
        <v>5</v>
      </c>
      <c r="AD573" s="17">
        <f t="shared" si="58"/>
        <v>25000</v>
      </c>
      <c r="AE573" s="6" t="s">
        <v>6</v>
      </c>
      <c r="AF573" s="17" t="str">
        <f t="shared" si="61"/>
        <v>NO APLICA</v>
      </c>
      <c r="AG573" s="6" t="s">
        <v>1874</v>
      </c>
      <c r="AH573" s="39" t="s">
        <v>3345</v>
      </c>
      <c r="AI573" s="22" t="s">
        <v>3266</v>
      </c>
      <c r="AJ573" s="174" t="s">
        <v>492</v>
      </c>
    </row>
    <row r="574" spans="1:36" ht="15.45" customHeight="1">
      <c r="A574" s="170">
        <v>56812</v>
      </c>
      <c r="B574" s="4" t="s">
        <v>353</v>
      </c>
      <c r="C574" s="4" t="s">
        <v>354</v>
      </c>
      <c r="D574" s="39" t="s">
        <v>3113</v>
      </c>
      <c r="E574" s="6" t="s">
        <v>636</v>
      </c>
      <c r="F574" s="6" t="s">
        <v>637</v>
      </c>
      <c r="G574" s="6">
        <v>988364635</v>
      </c>
      <c r="H574" s="18">
        <v>45626</v>
      </c>
      <c r="I574" s="21">
        <v>0.59305555555555556</v>
      </c>
      <c r="J574" s="6" t="s">
        <v>373</v>
      </c>
      <c r="K574" s="15">
        <v>1</v>
      </c>
      <c r="L574" s="6" t="s">
        <v>398</v>
      </c>
      <c r="M574" s="6" t="s">
        <v>6</v>
      </c>
      <c r="N574" s="6" t="b">
        <f t="shared" si="55"/>
        <v>0</v>
      </c>
      <c r="O574" s="6" t="s">
        <v>3346</v>
      </c>
      <c r="P574" s="6">
        <v>1225603</v>
      </c>
      <c r="Q574" s="6" t="s">
        <v>6</v>
      </c>
      <c r="R574" s="6" t="s">
        <v>3347</v>
      </c>
      <c r="S574" s="16">
        <f t="shared" si="60"/>
        <v>25000</v>
      </c>
      <c r="T574" s="6" t="s">
        <v>400</v>
      </c>
      <c r="U574" s="6" t="s">
        <v>759</v>
      </c>
      <c r="V574" s="6" t="s">
        <v>2213</v>
      </c>
      <c r="W574" s="18">
        <v>45629</v>
      </c>
      <c r="X574" s="78">
        <v>0.31111111111111112</v>
      </c>
      <c r="Y574" s="6" t="s">
        <v>3348</v>
      </c>
      <c r="Z574" s="6">
        <v>14702398</v>
      </c>
      <c r="AA574" s="6" t="s">
        <v>3349</v>
      </c>
      <c r="AB574" s="6">
        <v>966558734</v>
      </c>
      <c r="AC574" s="6">
        <f t="shared" si="57"/>
        <v>4</v>
      </c>
      <c r="AD574" s="17">
        <f t="shared" si="58"/>
        <v>25000</v>
      </c>
      <c r="AE574" s="6" t="s">
        <v>6</v>
      </c>
      <c r="AF574" s="17" t="str">
        <f t="shared" si="61"/>
        <v>NO APLICA</v>
      </c>
      <c r="AG574" s="6" t="s">
        <v>400</v>
      </c>
      <c r="AH574" s="39"/>
      <c r="AI574" s="22" t="s">
        <v>2894</v>
      </c>
      <c r="AJ574" s="174" t="s">
        <v>492</v>
      </c>
    </row>
    <row r="575" spans="1:36" ht="15.45" customHeight="1">
      <c r="A575" s="170">
        <v>56813</v>
      </c>
      <c r="B575" s="8" t="s">
        <v>320</v>
      </c>
      <c r="C575" s="5" t="s">
        <v>321</v>
      </c>
      <c r="D575" s="39" t="s">
        <v>3291</v>
      </c>
      <c r="E575" s="6" t="s">
        <v>3292</v>
      </c>
      <c r="F575" s="6" t="s">
        <v>3293</v>
      </c>
      <c r="G575" s="6">
        <v>985814757</v>
      </c>
      <c r="H575" s="18">
        <v>45626</v>
      </c>
      <c r="I575" s="21">
        <v>0.60416666666666663</v>
      </c>
      <c r="J575" s="6" t="s">
        <v>373</v>
      </c>
      <c r="K575" s="15">
        <v>1</v>
      </c>
      <c r="L575" s="6" t="s">
        <v>398</v>
      </c>
      <c r="M575" s="6" t="s">
        <v>6</v>
      </c>
      <c r="N575" s="6" t="b">
        <f t="shared" si="55"/>
        <v>0</v>
      </c>
      <c r="O575" s="6" t="s">
        <v>3350</v>
      </c>
      <c r="P575" s="6">
        <v>1225589</v>
      </c>
      <c r="Q575" s="6" t="s">
        <v>6</v>
      </c>
      <c r="R575" s="6" t="s">
        <v>3351</v>
      </c>
      <c r="S575" s="16">
        <f t="shared" si="60"/>
        <v>25000</v>
      </c>
      <c r="T575" s="6" t="s">
        <v>400</v>
      </c>
      <c r="U575" s="6" t="s">
        <v>2412</v>
      </c>
      <c r="V575" s="6" t="s">
        <v>3167</v>
      </c>
      <c r="W575" s="18">
        <v>45628</v>
      </c>
      <c r="X575" s="78">
        <v>0.47430555555555554</v>
      </c>
      <c r="Y575" s="6" t="s">
        <v>3352</v>
      </c>
      <c r="Z575" s="6" t="s">
        <v>3353</v>
      </c>
      <c r="AA575" s="6" t="s">
        <v>3354</v>
      </c>
      <c r="AB575" s="6">
        <v>974395470</v>
      </c>
      <c r="AC575" s="5">
        <f t="shared" si="57"/>
        <v>3</v>
      </c>
      <c r="AD575" s="17">
        <f t="shared" si="58"/>
        <v>25000</v>
      </c>
      <c r="AE575" s="6" t="s">
        <v>6</v>
      </c>
      <c r="AF575" s="17" t="str">
        <f t="shared" si="61"/>
        <v>NO APLICA</v>
      </c>
      <c r="AG575" s="6" t="s">
        <v>400</v>
      </c>
      <c r="AH575" s="39"/>
      <c r="AI575" s="22" t="s">
        <v>558</v>
      </c>
      <c r="AJ575" s="174" t="s">
        <v>492</v>
      </c>
    </row>
    <row r="576" spans="1:36" ht="15.45" customHeight="1">
      <c r="A576" s="170">
        <v>56814</v>
      </c>
      <c r="B576" s="4" t="s">
        <v>353</v>
      </c>
      <c r="C576" s="4" t="s">
        <v>354</v>
      </c>
      <c r="D576" s="39" t="s">
        <v>1140</v>
      </c>
      <c r="E576" s="6" t="s">
        <v>1141</v>
      </c>
      <c r="F576" s="6" t="s">
        <v>1142</v>
      </c>
      <c r="G576" s="6">
        <v>950402989</v>
      </c>
      <c r="H576" s="18">
        <v>45626</v>
      </c>
      <c r="I576" s="21">
        <v>0.60833333333333328</v>
      </c>
      <c r="J576" s="6" t="s">
        <v>373</v>
      </c>
      <c r="K576" s="15">
        <v>1</v>
      </c>
      <c r="L576" s="6" t="s">
        <v>398</v>
      </c>
      <c r="M576" s="6" t="s">
        <v>6</v>
      </c>
      <c r="N576" s="6" t="b">
        <f t="shared" si="55"/>
        <v>0</v>
      </c>
      <c r="O576" s="6" t="s">
        <v>3355</v>
      </c>
      <c r="P576" s="6">
        <v>1225607</v>
      </c>
      <c r="Q576" s="6" t="s">
        <v>6</v>
      </c>
      <c r="R576" s="6" t="s">
        <v>3356</v>
      </c>
      <c r="S576" s="16">
        <f t="shared" si="60"/>
        <v>25000</v>
      </c>
      <c r="T576" s="6" t="s">
        <v>400</v>
      </c>
      <c r="U576" s="6" t="s">
        <v>2412</v>
      </c>
      <c r="V576" s="6" t="s">
        <v>2213</v>
      </c>
      <c r="W576" s="18">
        <v>45629</v>
      </c>
      <c r="X576" s="78">
        <v>0.41805555555555557</v>
      </c>
      <c r="Y576" s="6" t="s">
        <v>3357</v>
      </c>
      <c r="Z576" s="6" t="s">
        <v>2997</v>
      </c>
      <c r="AA576" s="6" t="s">
        <v>3358</v>
      </c>
      <c r="AB576" s="6">
        <v>992272376</v>
      </c>
      <c r="AC576" s="6">
        <f t="shared" si="57"/>
        <v>4</v>
      </c>
      <c r="AD576" s="17">
        <f t="shared" si="58"/>
        <v>25000</v>
      </c>
      <c r="AE576" s="6" t="s">
        <v>6</v>
      </c>
      <c r="AF576" s="17" t="str">
        <f t="shared" si="61"/>
        <v>NO APLICA</v>
      </c>
      <c r="AG576" s="6" t="s">
        <v>400</v>
      </c>
      <c r="AH576" s="39"/>
      <c r="AI576" s="22" t="s">
        <v>2894</v>
      </c>
      <c r="AJ576" s="174" t="s">
        <v>492</v>
      </c>
    </row>
    <row r="577" spans="1:36" ht="15.45" customHeight="1">
      <c r="A577" s="170">
        <v>56815</v>
      </c>
      <c r="B577" s="39" t="s">
        <v>54</v>
      </c>
      <c r="C577" s="5" t="s">
        <v>55</v>
      </c>
      <c r="D577" s="39" t="s">
        <v>513</v>
      </c>
      <c r="E577" s="6" t="s">
        <v>514</v>
      </c>
      <c r="F577" s="6" t="s">
        <v>515</v>
      </c>
      <c r="G577" s="6">
        <v>940534751</v>
      </c>
      <c r="H577" s="18">
        <v>45626</v>
      </c>
      <c r="I577" s="21">
        <v>0.61736111111111114</v>
      </c>
      <c r="J577" s="6" t="s">
        <v>373</v>
      </c>
      <c r="K577" s="15">
        <v>1</v>
      </c>
      <c r="L577" s="6" t="s">
        <v>398</v>
      </c>
      <c r="M577" s="6" t="s">
        <v>6</v>
      </c>
      <c r="N577" s="6" t="b">
        <f t="shared" si="55"/>
        <v>0</v>
      </c>
      <c r="O577" s="6" t="s">
        <v>3359</v>
      </c>
      <c r="P577" s="6">
        <v>24792295</v>
      </c>
      <c r="Q577" s="6" t="s">
        <v>6</v>
      </c>
      <c r="R577" s="6" t="s">
        <v>3360</v>
      </c>
      <c r="S577" s="16">
        <f t="shared" si="60"/>
        <v>25000</v>
      </c>
      <c r="T577" s="6" t="s">
        <v>400</v>
      </c>
      <c r="U577" s="6" t="s">
        <v>759</v>
      </c>
      <c r="V577" s="6" t="s">
        <v>3326</v>
      </c>
      <c r="W577" s="18">
        <v>45629</v>
      </c>
      <c r="X577" s="78">
        <v>0.94027777777777777</v>
      </c>
      <c r="Y577" s="6" t="s">
        <v>3361</v>
      </c>
      <c r="Z577" s="6" t="s">
        <v>3362</v>
      </c>
      <c r="AA577" s="6" t="s">
        <v>3363</v>
      </c>
      <c r="AB577" s="6">
        <v>955204579</v>
      </c>
      <c r="AC577" s="5">
        <f t="shared" si="57"/>
        <v>4</v>
      </c>
      <c r="AD577" s="17">
        <f t="shared" si="58"/>
        <v>25000</v>
      </c>
      <c r="AE577" s="6" t="s">
        <v>6</v>
      </c>
      <c r="AF577" s="17" t="str">
        <f t="shared" si="61"/>
        <v>NO APLICA</v>
      </c>
      <c r="AG577" s="6" t="s">
        <v>1874</v>
      </c>
      <c r="AH577" s="34" t="s">
        <v>3364</v>
      </c>
      <c r="AI577" s="22" t="s">
        <v>3266</v>
      </c>
      <c r="AJ577" s="174" t="s">
        <v>492</v>
      </c>
    </row>
    <row r="578" spans="1:36" ht="15.45" customHeight="1">
      <c r="A578" s="170">
        <v>56816</v>
      </c>
      <c r="B578" s="8" t="s">
        <v>320</v>
      </c>
      <c r="C578" s="5" t="s">
        <v>321</v>
      </c>
      <c r="D578" s="11" t="s">
        <v>2811</v>
      </c>
      <c r="E578" s="24" t="s">
        <v>709</v>
      </c>
      <c r="F578" s="24" t="s">
        <v>3235</v>
      </c>
      <c r="G578" s="24">
        <v>987744411</v>
      </c>
      <c r="H578" s="18">
        <v>45626</v>
      </c>
      <c r="I578" s="21">
        <v>0.62291666666666667</v>
      </c>
      <c r="J578" s="6" t="s">
        <v>373</v>
      </c>
      <c r="K578" s="15">
        <v>1</v>
      </c>
      <c r="L578" s="6" t="s">
        <v>398</v>
      </c>
      <c r="M578" s="6" t="s">
        <v>6</v>
      </c>
      <c r="N578" s="6" t="b">
        <f t="shared" ref="N578:N641" si="62">COUNTIF($O$1:$O$1172,O578)&gt;1</f>
        <v>0</v>
      </c>
      <c r="O578" s="6" t="s">
        <v>3365</v>
      </c>
      <c r="P578" s="6">
        <v>1225623</v>
      </c>
      <c r="Q578" s="6" t="s">
        <v>6</v>
      </c>
      <c r="R578" s="6" t="s">
        <v>3366</v>
      </c>
      <c r="S578" s="16">
        <f t="shared" si="60"/>
        <v>25000</v>
      </c>
      <c r="T578" s="6" t="s">
        <v>400</v>
      </c>
      <c r="U578" s="6" t="s">
        <v>2412</v>
      </c>
      <c r="V578" s="6" t="s">
        <v>3326</v>
      </c>
      <c r="W578" s="18">
        <v>45630</v>
      </c>
      <c r="X578" s="78">
        <v>0.42222222222222222</v>
      </c>
      <c r="Y578" s="6" t="s">
        <v>2370</v>
      </c>
      <c r="Z578" s="6" t="s">
        <v>2371</v>
      </c>
      <c r="AA578" s="6" t="s">
        <v>2372</v>
      </c>
      <c r="AB578" s="6">
        <v>963001591</v>
      </c>
      <c r="AC578" s="5">
        <f t="shared" si="57"/>
        <v>5</v>
      </c>
      <c r="AD578" s="17">
        <f t="shared" si="58"/>
        <v>25000</v>
      </c>
      <c r="AE578" s="6" t="s">
        <v>6</v>
      </c>
      <c r="AF578" s="17" t="str">
        <f t="shared" si="61"/>
        <v>NO APLICA</v>
      </c>
      <c r="AG578" s="6" t="s">
        <v>400</v>
      </c>
      <c r="AH578" s="39"/>
      <c r="AI578" s="22" t="s">
        <v>558</v>
      </c>
      <c r="AJ578" s="174" t="s">
        <v>492</v>
      </c>
    </row>
    <row r="579" spans="1:36" ht="15.45" customHeight="1">
      <c r="A579" s="170">
        <v>56817</v>
      </c>
      <c r="B579" s="39" t="s">
        <v>269</v>
      </c>
      <c r="C579" s="5" t="s">
        <v>270</v>
      </c>
      <c r="D579" s="11" t="s">
        <v>3367</v>
      </c>
      <c r="E579" s="24" t="s">
        <v>3368</v>
      </c>
      <c r="F579" s="24" t="s">
        <v>3369</v>
      </c>
      <c r="G579" s="24">
        <v>937300568</v>
      </c>
      <c r="H579" s="18">
        <v>45626</v>
      </c>
      <c r="I579" s="21">
        <v>0.64861111111111114</v>
      </c>
      <c r="J579" s="6" t="s">
        <v>373</v>
      </c>
      <c r="K579" s="15">
        <v>1</v>
      </c>
      <c r="L579" s="6" t="s">
        <v>398</v>
      </c>
      <c r="M579" s="6" t="s">
        <v>6</v>
      </c>
      <c r="N579" s="6" t="b">
        <f t="shared" si="62"/>
        <v>0</v>
      </c>
      <c r="O579" s="6" t="s">
        <v>3370</v>
      </c>
      <c r="P579" s="6">
        <v>24792336</v>
      </c>
      <c r="Q579" s="6" t="s">
        <v>6</v>
      </c>
      <c r="R579" s="6" t="s">
        <v>3371</v>
      </c>
      <c r="S579" s="16">
        <f t="shared" si="60"/>
        <v>25000</v>
      </c>
      <c r="T579" s="6" t="s">
        <v>400</v>
      </c>
      <c r="U579" s="6" t="s">
        <v>766</v>
      </c>
      <c r="V579" s="6" t="s">
        <v>2213</v>
      </c>
      <c r="W579" s="18">
        <v>45640</v>
      </c>
      <c r="X579" s="78">
        <v>0.18402777777777779</v>
      </c>
      <c r="Y579" s="82" t="s">
        <v>3372</v>
      </c>
      <c r="Z579" s="82" t="s">
        <v>3373</v>
      </c>
      <c r="AA579" s="82" t="s">
        <v>3374</v>
      </c>
      <c r="AB579" s="82">
        <v>923971650</v>
      </c>
      <c r="AC579" s="5">
        <f t="shared" si="57"/>
        <v>15</v>
      </c>
      <c r="AD579" s="17">
        <f t="shared" si="58"/>
        <v>66000</v>
      </c>
      <c r="AE579" s="6" t="s">
        <v>6</v>
      </c>
      <c r="AF579" s="17" t="str">
        <f t="shared" si="61"/>
        <v>NO APLICA</v>
      </c>
      <c r="AG579" s="6" t="s">
        <v>400</v>
      </c>
      <c r="AH579" s="39"/>
      <c r="AI579" s="22" t="s">
        <v>1359</v>
      </c>
      <c r="AJ579" s="174" t="s">
        <v>492</v>
      </c>
    </row>
    <row r="580" spans="1:36" ht="15.45" customHeight="1">
      <c r="A580" s="170">
        <v>56819</v>
      </c>
      <c r="B580" s="39" t="s">
        <v>221</v>
      </c>
      <c r="C580" s="4" t="s">
        <v>222</v>
      </c>
      <c r="D580" s="39" t="s">
        <v>3229</v>
      </c>
      <c r="E580" s="6" t="s">
        <v>3230</v>
      </c>
      <c r="F580" s="6" t="s">
        <v>832</v>
      </c>
      <c r="G580" s="6">
        <v>961091623</v>
      </c>
      <c r="H580" s="18">
        <v>45626</v>
      </c>
      <c r="I580" s="21">
        <v>0.66388888888888886</v>
      </c>
      <c r="J580" s="6" t="s">
        <v>373</v>
      </c>
      <c r="K580" s="15">
        <v>1</v>
      </c>
      <c r="L580" s="6" t="s">
        <v>398</v>
      </c>
      <c r="M580" s="6" t="s">
        <v>6</v>
      </c>
      <c r="N580" s="6" t="b">
        <f t="shared" si="62"/>
        <v>0</v>
      </c>
      <c r="O580" s="6" t="s">
        <v>3375</v>
      </c>
      <c r="P580" s="6">
        <v>24792333</v>
      </c>
      <c r="Q580" s="6" t="s">
        <v>6</v>
      </c>
      <c r="R580" s="6" t="s">
        <v>3376</v>
      </c>
      <c r="S580" s="16">
        <f t="shared" si="60"/>
        <v>25000</v>
      </c>
      <c r="T580" s="6" t="s">
        <v>400</v>
      </c>
      <c r="U580" s="6" t="s">
        <v>822</v>
      </c>
      <c r="V580" s="6" t="s">
        <v>3296</v>
      </c>
      <c r="W580" s="18">
        <v>45640</v>
      </c>
      <c r="X580" s="78">
        <v>0.6958333333333333</v>
      </c>
      <c r="Y580" s="6" t="s">
        <v>3377</v>
      </c>
      <c r="Z580" s="64" t="s">
        <v>3378</v>
      </c>
      <c r="AA580" s="6" t="s">
        <v>3379</v>
      </c>
      <c r="AB580" s="6">
        <v>946792293</v>
      </c>
      <c r="AC580" s="5">
        <f t="shared" si="57"/>
        <v>15</v>
      </c>
      <c r="AD580" s="17">
        <f t="shared" si="58"/>
        <v>66000</v>
      </c>
      <c r="AE580" s="6" t="s">
        <v>6</v>
      </c>
      <c r="AF580" s="17" t="str">
        <f t="shared" si="61"/>
        <v>NO APLICA</v>
      </c>
      <c r="AG580" s="6" t="s">
        <v>400</v>
      </c>
      <c r="AH580" s="39"/>
      <c r="AI580" s="22" t="s">
        <v>3300</v>
      </c>
      <c r="AJ580" s="174" t="s">
        <v>492</v>
      </c>
    </row>
    <row r="581" spans="1:36" ht="15.45" customHeight="1">
      <c r="A581" s="170">
        <v>56822</v>
      </c>
      <c r="B581" s="8" t="s">
        <v>191</v>
      </c>
      <c r="C581" s="8" t="s">
        <v>192</v>
      </c>
      <c r="D581" s="11" t="s">
        <v>2811</v>
      </c>
      <c r="E581" s="24" t="s">
        <v>709</v>
      </c>
      <c r="F581" s="24" t="s">
        <v>3235</v>
      </c>
      <c r="G581" s="24">
        <v>987744411</v>
      </c>
      <c r="H581" s="18">
        <v>45626</v>
      </c>
      <c r="I581" s="21">
        <v>0.70208333333333328</v>
      </c>
      <c r="J581" s="6" t="s">
        <v>373</v>
      </c>
      <c r="K581" s="15">
        <v>1</v>
      </c>
      <c r="L581" s="6" t="s">
        <v>398</v>
      </c>
      <c r="M581" s="6" t="s">
        <v>6</v>
      </c>
      <c r="N581" s="6" t="b">
        <f t="shared" si="62"/>
        <v>0</v>
      </c>
      <c r="O581" s="6" t="s">
        <v>3380</v>
      </c>
      <c r="P581" s="6">
        <v>1225644</v>
      </c>
      <c r="Q581" s="6" t="s">
        <v>6</v>
      </c>
      <c r="R581" s="6" t="s">
        <v>3381</v>
      </c>
      <c r="S581" s="16">
        <f t="shared" si="60"/>
        <v>25000</v>
      </c>
      <c r="T581" s="6" t="s">
        <v>400</v>
      </c>
      <c r="U581" s="6" t="s">
        <v>759</v>
      </c>
      <c r="V581" s="6" t="s">
        <v>3192</v>
      </c>
      <c r="W581" s="18">
        <v>45628</v>
      </c>
      <c r="X581" s="78">
        <v>0.97291666666666665</v>
      </c>
      <c r="Y581" s="6" t="s">
        <v>3382</v>
      </c>
      <c r="Z581" s="6" t="s">
        <v>3383</v>
      </c>
      <c r="AA581" s="6" t="s">
        <v>3384</v>
      </c>
      <c r="AB581" s="6">
        <v>997936713</v>
      </c>
      <c r="AC581" s="5">
        <f t="shared" si="57"/>
        <v>3</v>
      </c>
      <c r="AD581" s="17">
        <f t="shared" si="58"/>
        <v>25000</v>
      </c>
      <c r="AE581" s="6" t="s">
        <v>6</v>
      </c>
      <c r="AF581" s="17" t="str">
        <f t="shared" si="61"/>
        <v>NO APLICA</v>
      </c>
      <c r="AG581" s="6" t="s">
        <v>1874</v>
      </c>
      <c r="AH581" s="39" t="s">
        <v>3385</v>
      </c>
      <c r="AI581" s="22" t="s">
        <v>2883</v>
      </c>
      <c r="AJ581" s="174" t="s">
        <v>492</v>
      </c>
    </row>
    <row r="582" spans="1:36" ht="15.45" customHeight="1">
      <c r="A582" s="170">
        <v>56826</v>
      </c>
      <c r="B582" s="39" t="s">
        <v>181</v>
      </c>
      <c r="C582" s="5" t="s">
        <v>383</v>
      </c>
      <c r="D582" s="39" t="s">
        <v>3386</v>
      </c>
      <c r="E582" s="6" t="s">
        <v>3387</v>
      </c>
      <c r="F582" s="6" t="s">
        <v>3388</v>
      </c>
      <c r="G582" s="6">
        <v>982148525</v>
      </c>
      <c r="H582" s="18">
        <v>45626</v>
      </c>
      <c r="I582" s="21">
        <v>0.72152777777777777</v>
      </c>
      <c r="J582" s="6" t="s">
        <v>373</v>
      </c>
      <c r="K582" s="15">
        <v>1</v>
      </c>
      <c r="L582" s="6" t="s">
        <v>398</v>
      </c>
      <c r="M582" s="6" t="s">
        <v>6</v>
      </c>
      <c r="N582" s="6" t="b">
        <f t="shared" si="62"/>
        <v>0</v>
      </c>
      <c r="O582" s="6" t="s">
        <v>3389</v>
      </c>
      <c r="P582" s="6">
        <v>24792396</v>
      </c>
      <c r="Q582" s="6" t="s">
        <v>6</v>
      </c>
      <c r="R582" s="6" t="s">
        <v>3390</v>
      </c>
      <c r="S582" s="16">
        <f t="shared" si="60"/>
        <v>25000</v>
      </c>
      <c r="T582" s="6" t="s">
        <v>400</v>
      </c>
      <c r="U582" s="6" t="s">
        <v>1108</v>
      </c>
      <c r="V582" s="6" t="s">
        <v>3153</v>
      </c>
      <c r="W582" s="18">
        <v>45628</v>
      </c>
      <c r="X582" s="78">
        <v>0.80625000000000002</v>
      </c>
      <c r="Y582" s="6" t="s">
        <v>3386</v>
      </c>
      <c r="Z582" s="6" t="s">
        <v>3387</v>
      </c>
      <c r="AA582" s="6" t="s">
        <v>3388</v>
      </c>
      <c r="AB582" s="6">
        <v>982148525</v>
      </c>
      <c r="AC582" s="5">
        <f t="shared" si="57"/>
        <v>3</v>
      </c>
      <c r="AD582" s="17">
        <f t="shared" si="58"/>
        <v>25000</v>
      </c>
      <c r="AE582" s="6" t="s">
        <v>9</v>
      </c>
      <c r="AF582" s="17">
        <f t="shared" si="61"/>
        <v>29750</v>
      </c>
      <c r="AG582" s="6" t="s">
        <v>1874</v>
      </c>
      <c r="AH582" s="39" t="s">
        <v>3391</v>
      </c>
      <c r="AI582" s="22" t="s">
        <v>2858</v>
      </c>
      <c r="AJ582" s="174" t="s">
        <v>492</v>
      </c>
    </row>
    <row r="583" spans="1:36" ht="15.45" customHeight="1">
      <c r="A583" s="170">
        <v>56827</v>
      </c>
      <c r="B583" s="8" t="s">
        <v>320</v>
      </c>
      <c r="C583" s="5" t="s">
        <v>321</v>
      </c>
      <c r="D583" s="39" t="s">
        <v>1467</v>
      </c>
      <c r="E583" s="6" t="s">
        <v>1468</v>
      </c>
      <c r="F583" s="6" t="s">
        <v>1469</v>
      </c>
      <c r="G583" s="6">
        <v>965345656</v>
      </c>
      <c r="H583" s="18">
        <v>45626</v>
      </c>
      <c r="I583" s="21">
        <v>0.72499999999999998</v>
      </c>
      <c r="J583" s="6" t="s">
        <v>373</v>
      </c>
      <c r="K583" s="15">
        <v>1</v>
      </c>
      <c r="L583" s="6" t="s">
        <v>398</v>
      </c>
      <c r="M583" s="6" t="s">
        <v>6</v>
      </c>
      <c r="N583" s="6" t="b">
        <f t="shared" si="62"/>
        <v>0</v>
      </c>
      <c r="O583" s="6" t="s">
        <v>3392</v>
      </c>
      <c r="P583" s="6">
        <v>1225594</v>
      </c>
      <c r="Q583" s="6" t="s">
        <v>9</v>
      </c>
      <c r="R583" s="6" t="s">
        <v>3393</v>
      </c>
      <c r="S583" s="16">
        <f t="shared" si="60"/>
        <v>25000</v>
      </c>
      <c r="T583" s="6" t="s">
        <v>400</v>
      </c>
      <c r="U583" s="6" t="s">
        <v>1108</v>
      </c>
      <c r="V583" s="6" t="s">
        <v>3167</v>
      </c>
      <c r="W583" s="18">
        <v>45628</v>
      </c>
      <c r="X583" s="78">
        <v>0.85069444444444442</v>
      </c>
      <c r="Y583" s="6" t="s">
        <v>1467</v>
      </c>
      <c r="Z583" s="6" t="s">
        <v>1468</v>
      </c>
      <c r="AA583" s="6" t="s">
        <v>1469</v>
      </c>
      <c r="AB583" s="6">
        <v>965345656</v>
      </c>
      <c r="AC583" s="5">
        <f t="shared" si="57"/>
        <v>3</v>
      </c>
      <c r="AD583" s="17">
        <f t="shared" si="58"/>
        <v>25000</v>
      </c>
      <c r="AE583" s="6" t="s">
        <v>6</v>
      </c>
      <c r="AF583" s="17" t="str">
        <f t="shared" si="61"/>
        <v>NO APLICA</v>
      </c>
      <c r="AG583" s="6" t="s">
        <v>400</v>
      </c>
      <c r="AH583" s="39"/>
      <c r="AI583" s="22" t="s">
        <v>558</v>
      </c>
      <c r="AJ583" s="174" t="s">
        <v>492</v>
      </c>
    </row>
    <row r="584" spans="1:36" ht="15.45" customHeight="1">
      <c r="A584" s="170">
        <v>56830</v>
      </c>
      <c r="B584" s="39" t="s">
        <v>245</v>
      </c>
      <c r="C584" s="5" t="s">
        <v>246</v>
      </c>
      <c r="D584" s="39" t="s">
        <v>3394</v>
      </c>
      <c r="E584" s="6" t="s">
        <v>1160</v>
      </c>
      <c r="F584" s="6" t="s">
        <v>986</v>
      </c>
      <c r="G584" s="6">
        <v>944666949</v>
      </c>
      <c r="H584" s="18">
        <v>45627</v>
      </c>
      <c r="I584" s="21">
        <v>7.8472222222222221E-2</v>
      </c>
      <c r="J584" s="6" t="s">
        <v>373</v>
      </c>
      <c r="K584" s="15">
        <v>1</v>
      </c>
      <c r="L584" s="6" t="s">
        <v>398</v>
      </c>
      <c r="M584" s="6" t="s">
        <v>6</v>
      </c>
      <c r="N584" s="6" t="b">
        <f t="shared" si="62"/>
        <v>0</v>
      </c>
      <c r="O584" s="6" t="s">
        <v>3395</v>
      </c>
      <c r="P584" s="6">
        <v>1225523</v>
      </c>
      <c r="Q584" s="6" t="s">
        <v>6</v>
      </c>
      <c r="R584" s="6" t="s">
        <v>3396</v>
      </c>
      <c r="S584" s="16">
        <f t="shared" si="60"/>
        <v>25000</v>
      </c>
      <c r="T584" s="6" t="s">
        <v>400</v>
      </c>
      <c r="U584" s="6" t="s">
        <v>610</v>
      </c>
      <c r="V584" s="6" t="s">
        <v>2971</v>
      </c>
      <c r="W584" s="18">
        <v>45629</v>
      </c>
      <c r="X584" s="78">
        <v>0.60486111111111107</v>
      </c>
      <c r="Y584" s="6" t="s">
        <v>1008</v>
      </c>
      <c r="Z584" s="6" t="s">
        <v>1009</v>
      </c>
      <c r="AA584" s="6" t="s">
        <v>1010</v>
      </c>
      <c r="AB584" s="6">
        <v>991915508</v>
      </c>
      <c r="AC584" s="5">
        <f t="shared" si="57"/>
        <v>3</v>
      </c>
      <c r="AD584" s="17">
        <f t="shared" si="58"/>
        <v>25000</v>
      </c>
      <c r="AE584" s="6" t="s">
        <v>6</v>
      </c>
      <c r="AF584" s="17" t="str">
        <f t="shared" si="61"/>
        <v>NO APLICA</v>
      </c>
      <c r="AG584" s="6" t="s">
        <v>400</v>
      </c>
      <c r="AH584" s="39"/>
      <c r="AI584" s="22" t="s">
        <v>983</v>
      </c>
      <c r="AJ584" s="174" t="s">
        <v>492</v>
      </c>
    </row>
    <row r="585" spans="1:36" ht="15.45" customHeight="1">
      <c r="A585" s="170">
        <v>56831</v>
      </c>
      <c r="B585" s="39" t="s">
        <v>68</v>
      </c>
      <c r="C585" s="4" t="s">
        <v>69</v>
      </c>
      <c r="D585" s="39" t="s">
        <v>68</v>
      </c>
      <c r="E585" s="6" t="s">
        <v>3397</v>
      </c>
      <c r="F585" s="6" t="s">
        <v>3398</v>
      </c>
      <c r="G585" s="6">
        <v>988484466</v>
      </c>
      <c r="H585" s="18">
        <v>45627</v>
      </c>
      <c r="I585" s="21">
        <v>0.39583333333333331</v>
      </c>
      <c r="J585" s="6" t="s">
        <v>373</v>
      </c>
      <c r="K585" s="15">
        <v>1</v>
      </c>
      <c r="L585" s="6" t="s">
        <v>3399</v>
      </c>
      <c r="M585" s="6" t="s">
        <v>6</v>
      </c>
      <c r="N585" s="6" t="b">
        <f t="shared" si="62"/>
        <v>0</v>
      </c>
      <c r="O585" s="6" t="s">
        <v>3400</v>
      </c>
      <c r="P585" s="6" t="s">
        <v>487</v>
      </c>
      <c r="Q585" s="6" t="s">
        <v>6</v>
      </c>
      <c r="R585" s="6" t="s">
        <v>488</v>
      </c>
      <c r="S585" s="16">
        <f t="shared" si="60"/>
        <v>18000</v>
      </c>
      <c r="T585" s="6" t="s">
        <v>400</v>
      </c>
      <c r="U585" s="6" t="s">
        <v>822</v>
      </c>
      <c r="V585" s="6" t="s">
        <v>490</v>
      </c>
      <c r="W585" s="18">
        <v>45627</v>
      </c>
      <c r="X585" s="78">
        <v>0.39583333333333331</v>
      </c>
      <c r="Y585" s="6" t="s">
        <v>3401</v>
      </c>
      <c r="Z585" s="6" t="s">
        <v>3402</v>
      </c>
      <c r="AA585" s="6" t="s">
        <v>3403</v>
      </c>
      <c r="AB585" s="6">
        <v>988484466</v>
      </c>
      <c r="AC585" s="5">
        <f t="shared" si="57"/>
        <v>1</v>
      </c>
      <c r="AD585" s="17">
        <f t="shared" si="58"/>
        <v>18000</v>
      </c>
      <c r="AE585" s="6" t="s">
        <v>6</v>
      </c>
      <c r="AF585" s="17" t="str">
        <f t="shared" si="61"/>
        <v>NO APLICA</v>
      </c>
      <c r="AG585" s="6" t="s">
        <v>1874</v>
      </c>
      <c r="AH585" s="39" t="s">
        <v>3404</v>
      </c>
      <c r="AI585" s="22" t="s">
        <v>3405</v>
      </c>
      <c r="AJ585" s="174"/>
    </row>
    <row r="586" spans="1:36" ht="15.45" customHeight="1">
      <c r="A586" s="170">
        <v>56832</v>
      </c>
      <c r="B586" s="39" t="s">
        <v>3406</v>
      </c>
      <c r="C586" s="6"/>
      <c r="D586" s="39" t="s">
        <v>3406</v>
      </c>
      <c r="E586" s="6" t="s">
        <v>3407</v>
      </c>
      <c r="F586" s="6" t="s">
        <v>3408</v>
      </c>
      <c r="G586" s="6">
        <v>85877878</v>
      </c>
      <c r="H586" s="18">
        <v>45627</v>
      </c>
      <c r="I586" s="21">
        <v>0.78472222222222221</v>
      </c>
      <c r="J586" s="6" t="s">
        <v>373</v>
      </c>
      <c r="K586" s="15">
        <v>1</v>
      </c>
      <c r="L586" s="6" t="s">
        <v>3399</v>
      </c>
      <c r="M586" s="6" t="s">
        <v>6</v>
      </c>
      <c r="N586" s="6" t="b">
        <f t="shared" si="62"/>
        <v>0</v>
      </c>
      <c r="O586" s="6" t="s">
        <v>3409</v>
      </c>
      <c r="P586" s="6" t="s">
        <v>487</v>
      </c>
      <c r="Q586" s="6" t="s">
        <v>6</v>
      </c>
      <c r="R586" s="6" t="s">
        <v>488</v>
      </c>
      <c r="S586" s="16">
        <f t="shared" si="60"/>
        <v>18000</v>
      </c>
      <c r="T586" s="6" t="s">
        <v>400</v>
      </c>
      <c r="U586" s="6" t="s">
        <v>822</v>
      </c>
      <c r="V586" s="6" t="s">
        <v>490</v>
      </c>
      <c r="W586" s="18">
        <v>45627</v>
      </c>
      <c r="X586" s="78">
        <v>0.78472222222222221</v>
      </c>
      <c r="Y586" s="6" t="s">
        <v>3410</v>
      </c>
      <c r="Z586" s="6" t="s">
        <v>3411</v>
      </c>
      <c r="AA586" s="6" t="s">
        <v>3412</v>
      </c>
      <c r="AB586" s="6">
        <v>956673082</v>
      </c>
      <c r="AC586" s="5">
        <f t="shared" si="57"/>
        <v>1</v>
      </c>
      <c r="AD586" s="17">
        <f>IF(AC586&lt;=0, "ERROR EN DÍA DE SALIDA",
    IF(AC586="", "",
        IF(OR(J586="1X40 RF VACIO", J586="1X40 DRY VACIO"),
            IF(L586="CUSTODIA",
                IF(AC586&lt;=5, 25000,
                    IF(AC586&gt;5, IF(AC586&lt;=8, 25000 + 2000*(AC586 - 5), 31000 + 5000*(AC586-8)), "")
                ),
                IF(OR(L586="TRASPASO",L586="MOVIMIENTO"), 18000, "")
            ),
            IF(OR(J586="1X20 RF VACIO", J586="1X20 DRY VACIO", J586="ISOTANK"),
                IF(L586="CUSTODIA",
                    IF(AC586&lt;=5, 18000,
                        IF(AC586&gt;5, IF(AC586&lt;=8, 18000 + 2000*(AC586 - 5), 24000 + 5000*(AC586-8)), "")
                    ),
                    IF(OR(L586="TRASPASO",L586="MOVIMIENTO"), 15000, "Error en tipo de acción")
                ),
                IF(AND(OR(J586="PALLET", J586="CAJON"), L586="CUSTODIA", AC586&lt;=5),
                    IF(M586="SI (XL)", 7000*#REF!,
                        IF(M586="SI (XXL)", 9000*#REF!, 5000*#REF!)
                    ),
                    IF(AND(OR(J586="PALLET", J586="CAJON"), L586="CUSTODIA", AC586&gt;5),
                        IF(M586="SI (XL)", (7000 + 1000*(AC586 - 5))*#REF!,
                            IF(M586="SI (XXL)", (9000 + 1000*(AC586 - 5))*#REF!, (5000 + 1000*(AC586 - 5))*#REF!)
                        ),
                        IF(AND(OR(J586="PALLET", J586="CAJON"),OR(L586="TRASPASO",L586="MOVIMIENTO")),
                            IF(M586="SI (XL)", 5000*#REF!,
                                IF(M586="SI (XXL)", 7000*#REF!, 3500*#REF!)
                            ),
                            ""
                        )
                    )
                )
            )
        )
    )
)</f>
        <v>18000</v>
      </c>
      <c r="AE586" s="6" t="s">
        <v>6</v>
      </c>
      <c r="AF586" s="17" t="str">
        <f t="shared" si="61"/>
        <v>NO APLICA</v>
      </c>
      <c r="AG586" s="6" t="s">
        <v>1874</v>
      </c>
      <c r="AH586" s="39" t="s">
        <v>3413</v>
      </c>
      <c r="AI586" s="22" t="s">
        <v>499</v>
      </c>
      <c r="AJ586" s="174"/>
    </row>
    <row r="587" spans="1:36" ht="15.45" customHeight="1">
      <c r="A587" s="170">
        <v>56833</v>
      </c>
      <c r="B587" s="7" t="s">
        <v>353</v>
      </c>
      <c r="C587" s="4" t="s">
        <v>354</v>
      </c>
      <c r="D587" s="24" t="s">
        <v>2818</v>
      </c>
      <c r="E587" s="24" t="s">
        <v>2819</v>
      </c>
      <c r="F587" s="40" t="s">
        <v>2820</v>
      </c>
      <c r="G587" s="24">
        <v>955972412</v>
      </c>
      <c r="H587" s="18">
        <v>45628</v>
      </c>
      <c r="I587" s="21">
        <v>0.41944444444444445</v>
      </c>
      <c r="J587" s="6" t="s">
        <v>373</v>
      </c>
      <c r="K587" s="15">
        <v>1</v>
      </c>
      <c r="L587" s="6" t="s">
        <v>398</v>
      </c>
      <c r="M587" s="6" t="s">
        <v>6</v>
      </c>
      <c r="N587" s="6" t="b">
        <f t="shared" si="62"/>
        <v>0</v>
      </c>
      <c r="O587" s="6" t="s">
        <v>3414</v>
      </c>
      <c r="P587" s="6">
        <v>1225853</v>
      </c>
      <c r="Q587" s="6" t="s">
        <v>6</v>
      </c>
      <c r="R587" s="6" t="s">
        <v>3415</v>
      </c>
      <c r="S587" s="16">
        <f t="shared" si="60"/>
        <v>25000</v>
      </c>
      <c r="T587" s="6" t="s">
        <v>400</v>
      </c>
      <c r="U587" s="6" t="s">
        <v>2005</v>
      </c>
      <c r="V587" s="6" t="s">
        <v>3416</v>
      </c>
      <c r="W587" s="18">
        <v>45630</v>
      </c>
      <c r="X587" s="78">
        <v>0.92569444444444449</v>
      </c>
      <c r="Y587" s="6" t="s">
        <v>3417</v>
      </c>
      <c r="Z587" s="6" t="s">
        <v>3418</v>
      </c>
      <c r="AA587" s="6" t="s">
        <v>3419</v>
      </c>
      <c r="AB587" s="6">
        <v>923884595</v>
      </c>
      <c r="AC587" s="5">
        <f t="shared" si="57"/>
        <v>3</v>
      </c>
      <c r="AD587" s="17">
        <f>IF(AC587&lt;=0, "ERROR EN DÍA DE SALIDA",
    IF(AC587="", "",
        IF(OR(J587="1X40 RF VACIO", J587="1X40 DRY VACIO"),
            IF(L587="CUSTODIA",
                IF(AC587&lt;=5, 25000,
                    IF(AC587&gt;5, IF(AC587&lt;=8, 25000 + 2000*(AC587 - 5), 31000 + 5000*(AC587-8)), "")
                ),
                IF(OR(L587="TRASPASO",L587="MOVIMIENTO"), 18000, "")
            ),
            IF(OR(J587="1X20 RF VACIO", J587="1X20 DRY VACIO", J587="ISOTANK"),
                IF(L587="CUSTODIA",
                    IF(AC587&lt;=5, 18000,
                        IF(AC587&gt;5, IF(AC587&lt;=8, 18000 + 2000*(AC587 - 5), 24000 + 5000*(AC587-8)), "")
                    ),
                    IF(OR(L587="TRASPASO",L587="MOVIMIENTO"), 15000, "Error en tipo de acción")
                ),
                IF(AND(OR(J587="PALLET", J587="CAJON"), L587="CUSTODIA", AC587&lt;=5),
                    IF(M587="SI (XL)", 7000*K586,
                        IF(M587="SI (XXL)", 9000*K586, 5000*K586)
                    ),
                    IF(AND(OR(J587="PALLET", J587="CAJON"), L587="CUSTODIA", AC587&gt;5),
                        IF(M587="SI (XL)", (7000 + 1000*(AC587 - 5))*K586,
                            IF(M587="SI (XXL)", (9000 + 1000*(AC587 - 5))*K586, (5000 + 1000*(AC587 - 5))*K586)
                        ),
                        IF(AND(OR(J587="PALLET", J587="CAJON"),OR(L587="TRASPASO",L587="MOVIMIENTO")),
                            IF(M587="SI (XL)", 5000*K586,
                                IF(M587="SI (XXL)", 7000*K586, 3500*K586)
                            ),
                            ""
                        )
                    )
                )
            )
        )
    )
)</f>
        <v>25000</v>
      </c>
      <c r="AE587" s="6" t="s">
        <v>6</v>
      </c>
      <c r="AF587" s="17" t="str">
        <f t="shared" si="61"/>
        <v>NO APLICA</v>
      </c>
      <c r="AG587" s="6" t="s">
        <v>400</v>
      </c>
      <c r="AH587" s="39"/>
      <c r="AI587" s="22" t="s">
        <v>2894</v>
      </c>
      <c r="AJ587" s="174"/>
    </row>
    <row r="588" spans="1:36" ht="15.45" customHeight="1">
      <c r="A588" s="170">
        <v>56834</v>
      </c>
      <c r="B588" s="8" t="s">
        <v>320</v>
      </c>
      <c r="C588" s="5" t="s">
        <v>321</v>
      </c>
      <c r="D588" s="48" t="s">
        <v>635</v>
      </c>
      <c r="E588" s="25" t="s">
        <v>636</v>
      </c>
      <c r="F588" s="24" t="s">
        <v>637</v>
      </c>
      <c r="G588" s="24">
        <v>988364635</v>
      </c>
      <c r="H588" s="18">
        <v>45628</v>
      </c>
      <c r="I588" s="21">
        <v>0.4236111111111111</v>
      </c>
      <c r="J588" s="6" t="s">
        <v>373</v>
      </c>
      <c r="K588" s="15">
        <v>1</v>
      </c>
      <c r="L588" s="6" t="s">
        <v>398</v>
      </c>
      <c r="M588" s="6" t="s">
        <v>6</v>
      </c>
      <c r="N588" s="6" t="b">
        <f t="shared" si="62"/>
        <v>0</v>
      </c>
      <c r="O588" s="6" t="s">
        <v>3420</v>
      </c>
      <c r="P588" s="6">
        <v>1225861</v>
      </c>
      <c r="Q588" s="6" t="s">
        <v>6</v>
      </c>
      <c r="R588" s="6" t="s">
        <v>3421</v>
      </c>
      <c r="S588" s="16">
        <f t="shared" si="60"/>
        <v>25000</v>
      </c>
      <c r="T588" s="6" t="s">
        <v>400</v>
      </c>
      <c r="U588" s="6" t="s">
        <v>2005</v>
      </c>
      <c r="V588" s="6" t="s">
        <v>3422</v>
      </c>
      <c r="W588" s="18">
        <v>45630</v>
      </c>
      <c r="X588" s="78">
        <v>0.28680555555555554</v>
      </c>
      <c r="Y588" s="6" t="s">
        <v>3423</v>
      </c>
      <c r="Z588" s="6" t="s">
        <v>3424</v>
      </c>
      <c r="AA588" s="6" t="s">
        <v>3425</v>
      </c>
      <c r="AB588" s="6">
        <v>948688067</v>
      </c>
      <c r="AC588" s="5">
        <f t="shared" si="57"/>
        <v>3</v>
      </c>
      <c r="AD588" s="17">
        <f t="shared" ref="AD588:AD651" si="63">IF(AC588&lt;=0, "ERROR EN DÍA DE SALIDA",
    IF(AC588="", "",
        IF(OR(J588="1X40 RF VACIO", J588="1X40 DRY VACIO"),
            IF(L588="CUSTODIA",
                IF(AC588&lt;=5, 25000,
                    IF(AC588&gt;5, IF(AC588&lt;=8, 25000 + 2000*(AC588 - 5), 31000 + 5000*(AC588-8)), "")
                ),
                IF(OR(L588="TRASPASO",L588="MOVIMIENTO"), 18000, "")
            ),
            IF(OR(J588="1X20 RF VACIO", J588="1X20 DRY VACIO", J588="ISOTANK"),
                IF(L588="CUSTODIA",
                    IF(AC588&lt;=5, 18000,
                        IF(AC588&gt;5, IF(AC588&lt;=8, 18000 + 2000*(AC588 - 5), 24000 + 5000*(AC588-8)), "")
                    ),
                    IF(OR(L588="TRASPASO",L588="MOVIMIENTO"), 15000, "Error en tipo de acción")
                ),
                IF(AND(OR(J588="PALLET", J588="CAJON"), L588="CUSTODIA", AC588&lt;=5),
                    IF(M588="SI (XL)", 7000*K588,
                        IF(M588="SI (XXL)", 9000*K588, 5000*K588)
                    ),
                    IF(AND(OR(J588="PALLET", J588="CAJON"), L588="CUSTODIA", AC588&gt;5),
                        IF(M588="SI (XL)", (7000 + 1000*(AC588 - 5))*K588,
                            IF(M588="SI (XXL)", (9000 + 1000*(AC588 - 5))*K588, (5000 + 1000*(AC588 - 5))*K588)
                        ),
                        IF(AND(OR(J588="PALLET", J588="CAJON"),OR(L588="TRASPASO",L588="MOVIMIENTO")),
                            IF(M588="SI (XL)", 5000*K588,
                                IF(M588="SI (XXL)", 7000*K588, 3500*K588)
                            ),
                            ""
                        )
                    )
                )
            )
        )
    )
)</f>
        <v>25000</v>
      </c>
      <c r="AE588" s="6" t="s">
        <v>6</v>
      </c>
      <c r="AF588" s="17" t="str">
        <f t="shared" si="61"/>
        <v>NO APLICA</v>
      </c>
      <c r="AG588" s="6" t="s">
        <v>400</v>
      </c>
      <c r="AH588" s="39"/>
      <c r="AI588" s="22" t="s">
        <v>558</v>
      </c>
      <c r="AJ588" s="174"/>
    </row>
    <row r="589" spans="1:36" ht="15.45" customHeight="1">
      <c r="A589" s="170">
        <v>56835</v>
      </c>
      <c r="B589" s="8" t="s">
        <v>320</v>
      </c>
      <c r="C589" s="5" t="s">
        <v>321</v>
      </c>
      <c r="D589" s="48" t="s">
        <v>734</v>
      </c>
      <c r="E589" s="25" t="s">
        <v>735</v>
      </c>
      <c r="F589" s="24" t="s">
        <v>736</v>
      </c>
      <c r="G589" s="24">
        <v>997326989</v>
      </c>
      <c r="H589" s="18">
        <v>45628</v>
      </c>
      <c r="I589" s="21">
        <v>0.42916666666666664</v>
      </c>
      <c r="J589" s="6" t="s">
        <v>373</v>
      </c>
      <c r="K589" s="15">
        <v>1</v>
      </c>
      <c r="L589" s="6" t="s">
        <v>398</v>
      </c>
      <c r="M589" s="6" t="s">
        <v>6</v>
      </c>
      <c r="N589" s="6" t="b">
        <f t="shared" si="62"/>
        <v>0</v>
      </c>
      <c r="O589" s="6" t="s">
        <v>3426</v>
      </c>
      <c r="P589" s="6">
        <v>308046</v>
      </c>
      <c r="Q589" s="6" t="s">
        <v>6</v>
      </c>
      <c r="R589" s="6" t="s">
        <v>3427</v>
      </c>
      <c r="S589" s="16">
        <f t="shared" si="60"/>
        <v>25000</v>
      </c>
      <c r="T589" s="6" t="s">
        <v>400</v>
      </c>
      <c r="U589" s="6" t="s">
        <v>3428</v>
      </c>
      <c r="V589" s="6" t="s">
        <v>2944</v>
      </c>
      <c r="W589" s="18">
        <v>45630</v>
      </c>
      <c r="X589" s="78">
        <v>0.61388888888888893</v>
      </c>
      <c r="Y589" s="6" t="s">
        <v>3142</v>
      </c>
      <c r="Z589" s="6" t="s">
        <v>727</v>
      </c>
      <c r="AA589" s="6" t="s">
        <v>728</v>
      </c>
      <c r="AB589" s="6">
        <v>992376903</v>
      </c>
      <c r="AC589" s="5">
        <f t="shared" si="57"/>
        <v>3</v>
      </c>
      <c r="AD589" s="17">
        <f t="shared" si="63"/>
        <v>25000</v>
      </c>
      <c r="AE589" s="6"/>
      <c r="AF589" s="17" t="s">
        <v>1045</v>
      </c>
      <c r="AG589" s="6" t="s">
        <v>400</v>
      </c>
      <c r="AH589" s="39"/>
      <c r="AI589" s="22" t="s">
        <v>558</v>
      </c>
      <c r="AJ589" s="174"/>
    </row>
    <row r="590" spans="1:36" ht="15.45" customHeight="1">
      <c r="A590" s="170">
        <v>56836</v>
      </c>
      <c r="B590" s="8" t="s">
        <v>320</v>
      </c>
      <c r="C590" s="5" t="s">
        <v>321</v>
      </c>
      <c r="D590" s="48" t="s">
        <v>1207</v>
      </c>
      <c r="E590" s="25" t="s">
        <v>2585</v>
      </c>
      <c r="F590" s="24" t="s">
        <v>1209</v>
      </c>
      <c r="G590" s="24">
        <v>944259293</v>
      </c>
      <c r="H590" s="18">
        <v>45628</v>
      </c>
      <c r="I590" s="21">
        <v>0.44166666666666665</v>
      </c>
      <c r="J590" s="6" t="s">
        <v>373</v>
      </c>
      <c r="K590" s="15">
        <v>1</v>
      </c>
      <c r="L590" s="6" t="s">
        <v>398</v>
      </c>
      <c r="M590" s="6" t="s">
        <v>6</v>
      </c>
      <c r="N590" s="6" t="b">
        <f t="shared" si="62"/>
        <v>0</v>
      </c>
      <c r="O590" s="6" t="s">
        <v>3429</v>
      </c>
      <c r="P590" s="6">
        <v>308048</v>
      </c>
      <c r="Q590" s="6" t="s">
        <v>6</v>
      </c>
      <c r="R590" s="6" t="s">
        <v>3430</v>
      </c>
      <c r="S590" s="16">
        <f t="shared" si="60"/>
        <v>25000</v>
      </c>
      <c r="T590" s="6" t="s">
        <v>400</v>
      </c>
      <c r="U590" s="6" t="s">
        <v>528</v>
      </c>
      <c r="V590" s="6" t="s">
        <v>3431</v>
      </c>
      <c r="W590" s="18">
        <v>45630</v>
      </c>
      <c r="X590" s="78">
        <v>0.54374999999999996</v>
      </c>
      <c r="Y590" s="6" t="s">
        <v>3432</v>
      </c>
      <c r="Z590" s="6" t="s">
        <v>3137</v>
      </c>
      <c r="AA590" s="6" t="s">
        <v>3138</v>
      </c>
      <c r="AB590" s="6">
        <v>959084095</v>
      </c>
      <c r="AC590" s="5">
        <f t="shared" si="57"/>
        <v>3</v>
      </c>
      <c r="AD590" s="17">
        <f t="shared" si="63"/>
        <v>25000</v>
      </c>
      <c r="AE590" s="6" t="s">
        <v>6</v>
      </c>
      <c r="AF590" s="17" t="s">
        <v>1045</v>
      </c>
      <c r="AG590" s="6" t="s">
        <v>400</v>
      </c>
      <c r="AH590" s="39"/>
      <c r="AI590" s="22" t="s">
        <v>558</v>
      </c>
      <c r="AJ590" s="174"/>
    </row>
    <row r="591" spans="1:36" ht="15.45" customHeight="1">
      <c r="A591" s="170">
        <v>56837</v>
      </c>
      <c r="B591" s="8" t="s">
        <v>320</v>
      </c>
      <c r="C591" s="5" t="s">
        <v>321</v>
      </c>
      <c r="D591" s="48" t="s">
        <v>2570</v>
      </c>
      <c r="E591" s="25" t="s">
        <v>2983</v>
      </c>
      <c r="F591" s="24" t="s">
        <v>2572</v>
      </c>
      <c r="G591" s="24">
        <v>955224797</v>
      </c>
      <c r="H591" s="18">
        <v>45628</v>
      </c>
      <c r="I591" s="21">
        <v>0.46180555555555558</v>
      </c>
      <c r="J591" s="6" t="s">
        <v>373</v>
      </c>
      <c r="K591" s="15">
        <v>1</v>
      </c>
      <c r="L591" s="6" t="s">
        <v>398</v>
      </c>
      <c r="M591" s="6" t="s">
        <v>6</v>
      </c>
      <c r="N591" s="6" t="b">
        <f t="shared" si="62"/>
        <v>0</v>
      </c>
      <c r="O591" s="6" t="s">
        <v>3433</v>
      </c>
      <c r="P591" s="6">
        <v>1225877</v>
      </c>
      <c r="Q591" s="6" t="s">
        <v>6</v>
      </c>
      <c r="R591" s="6" t="s">
        <v>3434</v>
      </c>
      <c r="S591" s="16">
        <f t="shared" si="60"/>
        <v>25000</v>
      </c>
      <c r="T591" s="6" t="s">
        <v>400</v>
      </c>
      <c r="U591" s="6" t="s">
        <v>528</v>
      </c>
      <c r="V591" s="6" t="s">
        <v>3435</v>
      </c>
      <c r="W591" s="18">
        <v>45629</v>
      </c>
      <c r="X591" s="78">
        <v>0.78749999999999998</v>
      </c>
      <c r="Y591" s="6" t="s">
        <v>2040</v>
      </c>
      <c r="Z591" s="6" t="s">
        <v>642</v>
      </c>
      <c r="AA591" s="6" t="s">
        <v>643</v>
      </c>
      <c r="AB591" s="6">
        <v>997786062</v>
      </c>
      <c r="AC591" s="5">
        <f t="shared" si="57"/>
        <v>2</v>
      </c>
      <c r="AD591" s="17">
        <f t="shared" si="63"/>
        <v>25000</v>
      </c>
      <c r="AE591" s="6" t="s">
        <v>6</v>
      </c>
      <c r="AF591" s="17" t="str">
        <f t="shared" ref="AF591:AF624" si="64">IFERROR(IF(AD591="","",IF(AE591="NO","NO APLICA",IF(AE591="SI",AD591*1.19,""))), "")</f>
        <v>NO APLICA</v>
      </c>
      <c r="AG591" s="6" t="s">
        <v>400</v>
      </c>
      <c r="AH591" s="39"/>
      <c r="AI591" s="22" t="s">
        <v>558</v>
      </c>
      <c r="AJ591" s="174"/>
    </row>
    <row r="592" spans="1:36" ht="15.45" customHeight="1">
      <c r="A592" s="170">
        <v>56838</v>
      </c>
      <c r="B592" s="8" t="s">
        <v>320</v>
      </c>
      <c r="C592" s="5" t="s">
        <v>321</v>
      </c>
      <c r="D592" s="48" t="s">
        <v>3187</v>
      </c>
      <c r="E592" s="25" t="s">
        <v>1150</v>
      </c>
      <c r="F592" s="24" t="s">
        <v>1151</v>
      </c>
      <c r="G592" s="24">
        <v>984444429</v>
      </c>
      <c r="H592" s="18">
        <v>45628</v>
      </c>
      <c r="I592" s="21">
        <v>0.46388888888888891</v>
      </c>
      <c r="J592" s="6" t="s">
        <v>373</v>
      </c>
      <c r="K592" s="15">
        <v>1</v>
      </c>
      <c r="L592" s="6" t="s">
        <v>398</v>
      </c>
      <c r="M592" s="6" t="s">
        <v>6</v>
      </c>
      <c r="N592" s="6" t="b">
        <f t="shared" si="62"/>
        <v>0</v>
      </c>
      <c r="O592" s="6" t="s">
        <v>3436</v>
      </c>
      <c r="P592" s="6">
        <v>3258300</v>
      </c>
      <c r="Q592" s="6" t="s">
        <v>6</v>
      </c>
      <c r="R592" s="6" t="s">
        <v>3437</v>
      </c>
      <c r="S592" s="16">
        <f t="shared" si="60"/>
        <v>25000</v>
      </c>
      <c r="T592" s="6" t="s">
        <v>400</v>
      </c>
      <c r="U592" s="6" t="s">
        <v>2158</v>
      </c>
      <c r="V592" s="6" t="s">
        <v>3438</v>
      </c>
      <c r="W592" s="18">
        <v>45635</v>
      </c>
      <c r="X592" s="78">
        <v>0.52083333333333337</v>
      </c>
      <c r="Y592" s="6" t="s">
        <v>3439</v>
      </c>
      <c r="Z592" s="6" t="s">
        <v>1483</v>
      </c>
      <c r="AA592" s="6" t="s">
        <v>1484</v>
      </c>
      <c r="AB592" s="6">
        <v>974070931</v>
      </c>
      <c r="AC592" s="5">
        <f t="shared" si="57"/>
        <v>8</v>
      </c>
      <c r="AD592" s="17">
        <f t="shared" si="63"/>
        <v>31000</v>
      </c>
      <c r="AE592" s="6" t="s">
        <v>6</v>
      </c>
      <c r="AF592" s="17" t="str">
        <f t="shared" si="64"/>
        <v>NO APLICA</v>
      </c>
      <c r="AG592" s="6" t="s">
        <v>400</v>
      </c>
      <c r="AH592" s="39"/>
      <c r="AI592" s="22" t="s">
        <v>558</v>
      </c>
      <c r="AJ592" s="174"/>
    </row>
    <row r="593" spans="1:36" ht="15.45" customHeight="1">
      <c r="A593" s="170">
        <v>56839</v>
      </c>
      <c r="B593" s="7" t="s">
        <v>353</v>
      </c>
      <c r="C593" s="4" t="s">
        <v>354</v>
      </c>
      <c r="D593" s="39" t="s">
        <v>3440</v>
      </c>
      <c r="E593" s="6" t="s">
        <v>3441</v>
      </c>
      <c r="F593" s="6" t="s">
        <v>649</v>
      </c>
      <c r="G593" s="6">
        <v>982723314</v>
      </c>
      <c r="H593" s="18">
        <v>45628</v>
      </c>
      <c r="I593" s="21">
        <v>0.47013888888888888</v>
      </c>
      <c r="J593" s="6" t="s">
        <v>373</v>
      </c>
      <c r="K593" s="15">
        <v>1</v>
      </c>
      <c r="L593" s="6" t="s">
        <v>398</v>
      </c>
      <c r="M593" s="6" t="s">
        <v>6</v>
      </c>
      <c r="N593" s="6" t="b">
        <f t="shared" si="62"/>
        <v>0</v>
      </c>
      <c r="O593" s="6" t="s">
        <v>3442</v>
      </c>
      <c r="P593" s="6">
        <v>1225944</v>
      </c>
      <c r="Q593" s="6" t="s">
        <v>6</v>
      </c>
      <c r="R593" s="6" t="s">
        <v>3443</v>
      </c>
      <c r="S593" s="16">
        <f t="shared" si="60"/>
        <v>25000</v>
      </c>
      <c r="T593" s="6" t="s">
        <v>400</v>
      </c>
      <c r="U593" s="6" t="s">
        <v>528</v>
      </c>
      <c r="V593" s="6" t="s">
        <v>2796</v>
      </c>
      <c r="W593" s="18">
        <v>45630</v>
      </c>
      <c r="X593" s="78">
        <v>0.4152777777777778</v>
      </c>
      <c r="Y593" s="6" t="s">
        <v>3099</v>
      </c>
      <c r="Z593" s="6" t="s">
        <v>3100</v>
      </c>
      <c r="AA593" s="6" t="s">
        <v>3444</v>
      </c>
      <c r="AB593" s="6">
        <v>927191120</v>
      </c>
      <c r="AC593" s="5">
        <f t="shared" si="57"/>
        <v>3</v>
      </c>
      <c r="AD593" s="17">
        <f t="shared" si="63"/>
        <v>25000</v>
      </c>
      <c r="AE593" s="6" t="s">
        <v>6</v>
      </c>
      <c r="AF593" s="17" t="str">
        <f t="shared" si="64"/>
        <v>NO APLICA</v>
      </c>
      <c r="AG593" s="6" t="s">
        <v>400</v>
      </c>
      <c r="AH593" s="39"/>
      <c r="AI593" s="22" t="s">
        <v>2894</v>
      </c>
      <c r="AJ593" s="174"/>
    </row>
    <row r="594" spans="1:36" ht="15.45" customHeight="1">
      <c r="A594" s="170">
        <v>56840</v>
      </c>
      <c r="B594" s="8" t="s">
        <v>320</v>
      </c>
      <c r="C594" s="5" t="s">
        <v>321</v>
      </c>
      <c r="D594" s="48" t="s">
        <v>629</v>
      </c>
      <c r="E594" s="25" t="s">
        <v>630</v>
      </c>
      <c r="F594" s="24" t="s">
        <v>631</v>
      </c>
      <c r="G594" s="24">
        <v>976530950</v>
      </c>
      <c r="H594" s="18">
        <v>45628</v>
      </c>
      <c r="I594" s="21">
        <v>0.47708333333333336</v>
      </c>
      <c r="J594" s="6" t="s">
        <v>373</v>
      </c>
      <c r="K594" s="15">
        <v>1</v>
      </c>
      <c r="L594" s="6" t="s">
        <v>398</v>
      </c>
      <c r="M594" s="6" t="s">
        <v>6</v>
      </c>
      <c r="N594" s="6" t="b">
        <f t="shared" si="62"/>
        <v>0</v>
      </c>
      <c r="O594" s="6" t="s">
        <v>3445</v>
      </c>
      <c r="P594" s="6">
        <v>1225860</v>
      </c>
      <c r="Q594" s="6" t="s">
        <v>6</v>
      </c>
      <c r="R594" s="6" t="s">
        <v>3446</v>
      </c>
      <c r="S594" s="16">
        <f t="shared" si="60"/>
        <v>25000</v>
      </c>
      <c r="T594" s="6" t="s">
        <v>400</v>
      </c>
      <c r="U594" s="6" t="s">
        <v>528</v>
      </c>
      <c r="V594" s="6" t="s">
        <v>2965</v>
      </c>
      <c r="W594" s="18">
        <v>45630</v>
      </c>
      <c r="X594" s="78">
        <v>0.82361111111111107</v>
      </c>
      <c r="Y594" s="6" t="s">
        <v>761</v>
      </c>
      <c r="Z594" s="6" t="s">
        <v>3132</v>
      </c>
      <c r="AA594" s="6" t="s">
        <v>763</v>
      </c>
      <c r="AB594" s="6">
        <v>957796336</v>
      </c>
      <c r="AC594" s="5">
        <f t="shared" si="57"/>
        <v>3</v>
      </c>
      <c r="AD594" s="17">
        <f t="shared" si="63"/>
        <v>25000</v>
      </c>
      <c r="AE594" s="6" t="s">
        <v>6</v>
      </c>
      <c r="AF594" s="17" t="str">
        <f t="shared" si="64"/>
        <v>NO APLICA</v>
      </c>
      <c r="AG594" s="6" t="s">
        <v>400</v>
      </c>
      <c r="AH594" s="39"/>
      <c r="AI594" s="22" t="s">
        <v>558</v>
      </c>
      <c r="AJ594" s="174"/>
    </row>
    <row r="595" spans="1:36" ht="15.45" customHeight="1">
      <c r="A595" s="170">
        <v>56841</v>
      </c>
      <c r="B595" s="8" t="s">
        <v>320</v>
      </c>
      <c r="C595" s="5" t="s">
        <v>321</v>
      </c>
      <c r="D595" s="48" t="s">
        <v>3447</v>
      </c>
      <c r="E595" s="25" t="s">
        <v>579</v>
      </c>
      <c r="F595" s="24" t="s">
        <v>580</v>
      </c>
      <c r="G595" s="24">
        <v>992200094</v>
      </c>
      <c r="H595" s="18">
        <v>45628</v>
      </c>
      <c r="I595" s="21">
        <v>0.48541666666666666</v>
      </c>
      <c r="J595" s="6" t="s">
        <v>373</v>
      </c>
      <c r="K595" s="15">
        <v>1</v>
      </c>
      <c r="L595" s="6" t="s">
        <v>398</v>
      </c>
      <c r="M595" s="6" t="s">
        <v>6</v>
      </c>
      <c r="N595" s="6" t="b">
        <f t="shared" si="62"/>
        <v>0</v>
      </c>
      <c r="O595" s="6" t="s">
        <v>3448</v>
      </c>
      <c r="P595" s="6">
        <v>1225922</v>
      </c>
      <c r="Q595" s="6" t="s">
        <v>6</v>
      </c>
      <c r="R595" s="6" t="s">
        <v>3449</v>
      </c>
      <c r="S595" s="16">
        <f t="shared" si="60"/>
        <v>25000</v>
      </c>
      <c r="T595" s="6" t="s">
        <v>400</v>
      </c>
      <c r="U595" s="6" t="s">
        <v>2005</v>
      </c>
      <c r="V595" s="6" t="s">
        <v>2871</v>
      </c>
      <c r="W595" s="18">
        <v>45629</v>
      </c>
      <c r="X595" s="78">
        <v>0.87916666666666665</v>
      </c>
      <c r="Y595" s="6" t="s">
        <v>3450</v>
      </c>
      <c r="Z595" s="6" t="s">
        <v>2266</v>
      </c>
      <c r="AA595" s="6" t="s">
        <v>2267</v>
      </c>
      <c r="AB595" s="6">
        <v>953698058</v>
      </c>
      <c r="AC595" s="5">
        <f t="shared" si="57"/>
        <v>2</v>
      </c>
      <c r="AD595" s="17">
        <f t="shared" si="63"/>
        <v>25000</v>
      </c>
      <c r="AE595" s="6" t="s">
        <v>6</v>
      </c>
      <c r="AF595" s="17" t="str">
        <f t="shared" si="64"/>
        <v>NO APLICA</v>
      </c>
      <c r="AG595" s="6" t="s">
        <v>400</v>
      </c>
      <c r="AH595" s="39"/>
      <c r="AI595" s="22" t="s">
        <v>558</v>
      </c>
      <c r="AJ595" s="174"/>
    </row>
    <row r="596" spans="1:36" ht="15.45" customHeight="1">
      <c r="A596" s="170">
        <v>56842</v>
      </c>
      <c r="B596" s="8" t="s">
        <v>351</v>
      </c>
      <c r="C596" s="8" t="s">
        <v>352</v>
      </c>
      <c r="D596" s="39" t="s">
        <v>3451</v>
      </c>
      <c r="E596" s="6" t="s">
        <v>3452</v>
      </c>
      <c r="F596" s="6" t="s">
        <v>3453</v>
      </c>
      <c r="G596" s="6">
        <v>954050927</v>
      </c>
      <c r="H596" s="18">
        <v>45628</v>
      </c>
      <c r="I596" s="21">
        <v>0.50208333333333333</v>
      </c>
      <c r="J596" s="6" t="s">
        <v>373</v>
      </c>
      <c r="K596" s="15">
        <v>1</v>
      </c>
      <c r="L596" s="6" t="s">
        <v>398</v>
      </c>
      <c r="M596" s="6" t="s">
        <v>6</v>
      </c>
      <c r="N596" s="6" t="b">
        <f t="shared" si="62"/>
        <v>0</v>
      </c>
      <c r="O596" s="6" t="s">
        <v>3454</v>
      </c>
      <c r="P596" s="6">
        <v>308051</v>
      </c>
      <c r="Q596" s="6" t="s">
        <v>6</v>
      </c>
      <c r="R596" s="6" t="s">
        <v>3455</v>
      </c>
      <c r="S596" s="16">
        <f t="shared" si="60"/>
        <v>25000</v>
      </c>
      <c r="T596" s="6" t="s">
        <v>400</v>
      </c>
      <c r="U596" s="6" t="s">
        <v>2100</v>
      </c>
      <c r="V596" s="6" t="s">
        <v>3296</v>
      </c>
      <c r="W596" s="18">
        <v>45632</v>
      </c>
      <c r="X596" s="78">
        <v>3.1944444444444442E-2</v>
      </c>
      <c r="Y596" s="6" t="s">
        <v>3456</v>
      </c>
      <c r="Z596" s="6" t="s">
        <v>3457</v>
      </c>
      <c r="AA596" s="6" t="s">
        <v>3458</v>
      </c>
      <c r="AB596" s="6">
        <v>983704752</v>
      </c>
      <c r="AC596" s="5">
        <f t="shared" si="57"/>
        <v>5</v>
      </c>
      <c r="AD596" s="17">
        <f t="shared" si="63"/>
        <v>25000</v>
      </c>
      <c r="AE596" s="6" t="s">
        <v>6</v>
      </c>
      <c r="AF596" s="17" t="str">
        <f t="shared" si="64"/>
        <v>NO APLICA</v>
      </c>
      <c r="AG596" s="6" t="s">
        <v>400</v>
      </c>
      <c r="AH596" s="39"/>
      <c r="AI596" s="22" t="s">
        <v>3459</v>
      </c>
      <c r="AJ596" s="174"/>
    </row>
    <row r="597" spans="1:36" ht="15.45" customHeight="1">
      <c r="A597" s="170">
        <v>56843</v>
      </c>
      <c r="B597" s="4" t="s">
        <v>351</v>
      </c>
      <c r="C597" s="4" t="s">
        <v>352</v>
      </c>
      <c r="D597" s="39" t="s">
        <v>3460</v>
      </c>
      <c r="E597" s="6" t="s">
        <v>3461</v>
      </c>
      <c r="F597" s="6" t="s">
        <v>3462</v>
      </c>
      <c r="G597" s="6">
        <v>966161110</v>
      </c>
      <c r="H597" s="18">
        <v>45628</v>
      </c>
      <c r="I597" s="21">
        <v>0.50416666666666665</v>
      </c>
      <c r="J597" s="6" t="s">
        <v>373</v>
      </c>
      <c r="K597" s="15">
        <v>1</v>
      </c>
      <c r="L597" s="6" t="s">
        <v>398</v>
      </c>
      <c r="M597" s="6" t="s">
        <v>6</v>
      </c>
      <c r="N597" s="6" t="b">
        <f t="shared" si="62"/>
        <v>0</v>
      </c>
      <c r="O597" s="6" t="s">
        <v>3463</v>
      </c>
      <c r="P597" s="6">
        <v>308052</v>
      </c>
      <c r="Q597" s="6" t="s">
        <v>6</v>
      </c>
      <c r="R597" s="6" t="s">
        <v>3464</v>
      </c>
      <c r="S597" s="16">
        <f t="shared" si="60"/>
        <v>25000</v>
      </c>
      <c r="T597" s="6" t="s">
        <v>400</v>
      </c>
      <c r="U597" s="6" t="s">
        <v>2100</v>
      </c>
      <c r="V597" s="6" t="s">
        <v>3186</v>
      </c>
      <c r="W597" s="18">
        <v>45631</v>
      </c>
      <c r="X597" s="78">
        <v>0.98958333333333337</v>
      </c>
      <c r="Y597" s="6" t="s">
        <v>3465</v>
      </c>
      <c r="Z597" s="6" t="s">
        <v>3466</v>
      </c>
      <c r="AA597" s="6" t="s">
        <v>3467</v>
      </c>
      <c r="AB597" s="6">
        <v>979278474</v>
      </c>
      <c r="AC597" s="5">
        <f t="shared" si="57"/>
        <v>4</v>
      </c>
      <c r="AD597" s="17">
        <f t="shared" si="63"/>
        <v>25000</v>
      </c>
      <c r="AE597" s="6" t="s">
        <v>6</v>
      </c>
      <c r="AF597" s="17" t="str">
        <f t="shared" si="64"/>
        <v>NO APLICA</v>
      </c>
      <c r="AG597" s="6" t="s">
        <v>400</v>
      </c>
      <c r="AH597" s="39"/>
      <c r="AI597" s="22" t="s">
        <v>3459</v>
      </c>
      <c r="AJ597" s="174"/>
    </row>
    <row r="598" spans="1:36" ht="15.45" customHeight="1">
      <c r="A598" s="170">
        <v>56844</v>
      </c>
      <c r="B598" s="4" t="s">
        <v>339</v>
      </c>
      <c r="C598" s="4" t="s">
        <v>340</v>
      </c>
      <c r="D598" s="48" t="s">
        <v>1042</v>
      </c>
      <c r="E598" s="25" t="s">
        <v>1043</v>
      </c>
      <c r="F598" s="24" t="s">
        <v>1044</v>
      </c>
      <c r="G598" s="24">
        <v>933294463</v>
      </c>
      <c r="H598" s="18">
        <v>45628</v>
      </c>
      <c r="I598" s="21">
        <v>0.51180555555555551</v>
      </c>
      <c r="J598" s="6" t="s">
        <v>373</v>
      </c>
      <c r="K598" s="15">
        <v>1</v>
      </c>
      <c r="L598" s="6" t="s">
        <v>398</v>
      </c>
      <c r="M598" s="6" t="s">
        <v>6</v>
      </c>
      <c r="N598" s="6" t="b">
        <f t="shared" si="62"/>
        <v>0</v>
      </c>
      <c r="O598" s="6" t="s">
        <v>3468</v>
      </c>
      <c r="P598" s="6">
        <v>1225893</v>
      </c>
      <c r="Q598" s="6" t="s">
        <v>6</v>
      </c>
      <c r="R598" s="6" t="s">
        <v>3469</v>
      </c>
      <c r="S598" s="16">
        <f t="shared" si="60"/>
        <v>25000</v>
      </c>
      <c r="T598" s="6" t="s">
        <v>400</v>
      </c>
      <c r="U598" s="6" t="s">
        <v>528</v>
      </c>
      <c r="V598" s="6" t="s">
        <v>2213</v>
      </c>
      <c r="W598" s="18">
        <v>45630</v>
      </c>
      <c r="X598" s="78">
        <v>0.79166666666666663</v>
      </c>
      <c r="Y598" s="6" t="s">
        <v>3470</v>
      </c>
      <c r="Z598" s="6" t="s">
        <v>3471</v>
      </c>
      <c r="AA598" s="6" t="s">
        <v>3472</v>
      </c>
      <c r="AB598" s="6">
        <v>933750230</v>
      </c>
      <c r="AC598" s="5">
        <f t="shared" si="57"/>
        <v>3</v>
      </c>
      <c r="AD598" s="17">
        <f t="shared" si="63"/>
        <v>25000</v>
      </c>
      <c r="AE598" s="6" t="s">
        <v>6</v>
      </c>
      <c r="AF598" s="17" t="str">
        <f t="shared" si="64"/>
        <v>NO APLICA</v>
      </c>
      <c r="AG598" s="6" t="s">
        <v>400</v>
      </c>
      <c r="AH598" s="39"/>
      <c r="AI598" s="22" t="s">
        <v>2797</v>
      </c>
      <c r="AJ598" s="174"/>
    </row>
    <row r="599" spans="1:36" ht="15.45" customHeight="1">
      <c r="A599" s="170">
        <v>56845</v>
      </c>
      <c r="B599" s="8" t="s">
        <v>320</v>
      </c>
      <c r="C599" s="5" t="s">
        <v>321</v>
      </c>
      <c r="D599" s="48" t="s">
        <v>3195</v>
      </c>
      <c r="E599" s="25" t="s">
        <v>1958</v>
      </c>
      <c r="F599" s="24" t="s">
        <v>1959</v>
      </c>
      <c r="G599" s="24">
        <v>964882975</v>
      </c>
      <c r="H599" s="18">
        <v>45628</v>
      </c>
      <c r="I599" s="21">
        <v>0.5180555555555556</v>
      </c>
      <c r="J599" s="6" t="s">
        <v>373</v>
      </c>
      <c r="K599" s="15">
        <v>1</v>
      </c>
      <c r="L599" s="6" t="s">
        <v>398</v>
      </c>
      <c r="M599" s="6" t="s">
        <v>6</v>
      </c>
      <c r="N599" s="6" t="b">
        <f t="shared" si="62"/>
        <v>0</v>
      </c>
      <c r="O599" s="6" t="s">
        <v>3473</v>
      </c>
      <c r="P599" s="6">
        <v>1225858</v>
      </c>
      <c r="Q599" s="6" t="s">
        <v>6</v>
      </c>
      <c r="R599" s="6" t="s">
        <v>3474</v>
      </c>
      <c r="S599" s="16">
        <f t="shared" si="60"/>
        <v>25000</v>
      </c>
      <c r="T599" s="6" t="s">
        <v>400</v>
      </c>
      <c r="U599" s="6" t="s">
        <v>2005</v>
      </c>
      <c r="V599" s="6" t="s">
        <v>3435</v>
      </c>
      <c r="W599" s="18">
        <v>45629</v>
      </c>
      <c r="X599" s="78">
        <v>0.88263888888888886</v>
      </c>
      <c r="Y599" s="6" t="s">
        <v>734</v>
      </c>
      <c r="Z599" s="6" t="s">
        <v>735</v>
      </c>
      <c r="AA599" s="6" t="s">
        <v>736</v>
      </c>
      <c r="AB599" s="6">
        <v>97326989</v>
      </c>
      <c r="AC599" s="5">
        <f t="shared" ref="AC599:AC662" si="65">IF(AND(W599&lt;&gt;"",H599&lt;&gt;"",ISNUMBER(W599-H599)),W599-H599+1,"")</f>
        <v>2</v>
      </c>
      <c r="AD599" s="17">
        <f t="shared" si="63"/>
        <v>25000</v>
      </c>
      <c r="AE599" s="6" t="s">
        <v>6</v>
      </c>
      <c r="AF599" s="17" t="str">
        <f t="shared" si="64"/>
        <v>NO APLICA</v>
      </c>
      <c r="AG599" s="6" t="s">
        <v>400</v>
      </c>
      <c r="AH599" s="39"/>
      <c r="AI599" s="22" t="s">
        <v>558</v>
      </c>
      <c r="AJ599" s="174"/>
    </row>
    <row r="600" spans="1:36" ht="15.45" customHeight="1">
      <c r="A600" s="170">
        <v>56846</v>
      </c>
      <c r="B600" s="8" t="s">
        <v>320</v>
      </c>
      <c r="C600" s="5" t="s">
        <v>321</v>
      </c>
      <c r="D600" s="48" t="s">
        <v>1555</v>
      </c>
      <c r="E600" s="25" t="s">
        <v>721</v>
      </c>
      <c r="F600" s="24" t="s">
        <v>722</v>
      </c>
      <c r="G600" s="24">
        <v>97177590</v>
      </c>
      <c r="H600" s="18">
        <v>45628</v>
      </c>
      <c r="I600" s="21">
        <v>0.52152777777777781</v>
      </c>
      <c r="J600" s="6" t="s">
        <v>373</v>
      </c>
      <c r="K600" s="15">
        <v>1</v>
      </c>
      <c r="L600" s="6" t="s">
        <v>398</v>
      </c>
      <c r="M600" s="6" t="s">
        <v>6</v>
      </c>
      <c r="N600" s="6" t="b">
        <f t="shared" si="62"/>
        <v>0</v>
      </c>
      <c r="O600" s="6" t="s">
        <v>3475</v>
      </c>
      <c r="P600" s="6">
        <v>308080</v>
      </c>
      <c r="Q600" s="6" t="s">
        <v>6</v>
      </c>
      <c r="R600" s="6" t="s">
        <v>3476</v>
      </c>
      <c r="S600" s="16">
        <f t="shared" si="60"/>
        <v>25000</v>
      </c>
      <c r="T600" s="6" t="s">
        <v>400</v>
      </c>
      <c r="U600" s="6" t="s">
        <v>2005</v>
      </c>
      <c r="V600" s="6" t="s">
        <v>504</v>
      </c>
      <c r="W600" s="18">
        <v>45630</v>
      </c>
      <c r="X600" s="78">
        <v>0.87430555555555556</v>
      </c>
      <c r="Y600" s="6" t="s">
        <v>720</v>
      </c>
      <c r="Z600" s="6" t="s">
        <v>721</v>
      </c>
      <c r="AA600" s="6" t="s">
        <v>722</v>
      </c>
      <c r="AB600" s="6">
        <v>997177590</v>
      </c>
      <c r="AC600" s="5">
        <f t="shared" si="65"/>
        <v>3</v>
      </c>
      <c r="AD600" s="17">
        <f t="shared" si="63"/>
        <v>25000</v>
      </c>
      <c r="AE600" s="6" t="s">
        <v>6</v>
      </c>
      <c r="AF600" s="17" t="str">
        <f t="shared" si="64"/>
        <v>NO APLICA</v>
      </c>
      <c r="AG600" s="6" t="s">
        <v>400</v>
      </c>
      <c r="AH600" s="39"/>
      <c r="AI600" s="22" t="s">
        <v>558</v>
      </c>
      <c r="AJ600" s="174"/>
    </row>
    <row r="601" spans="1:36" ht="15.45" customHeight="1">
      <c r="A601" s="170">
        <v>56847</v>
      </c>
      <c r="B601" s="7" t="s">
        <v>353</v>
      </c>
      <c r="C601" s="4" t="s">
        <v>354</v>
      </c>
      <c r="D601" s="48" t="s">
        <v>3477</v>
      </c>
      <c r="E601" s="25" t="s">
        <v>2167</v>
      </c>
      <c r="F601" s="24" t="s">
        <v>2168</v>
      </c>
      <c r="G601" s="24">
        <v>998973865</v>
      </c>
      <c r="H601" s="18">
        <v>45628</v>
      </c>
      <c r="I601" s="21">
        <v>0.52361111111111114</v>
      </c>
      <c r="J601" s="6" t="s">
        <v>373</v>
      </c>
      <c r="K601" s="15">
        <v>1</v>
      </c>
      <c r="L601" s="6" t="s">
        <v>398</v>
      </c>
      <c r="M601" s="6" t="s">
        <v>6</v>
      </c>
      <c r="N601" s="6" t="b">
        <f t="shared" si="62"/>
        <v>0</v>
      </c>
      <c r="O601" s="6" t="s">
        <v>3478</v>
      </c>
      <c r="P601" s="6">
        <v>1226018</v>
      </c>
      <c r="Q601" s="6" t="s">
        <v>6</v>
      </c>
      <c r="R601" s="6" t="s">
        <v>3479</v>
      </c>
      <c r="S601" s="16">
        <f t="shared" si="60"/>
        <v>25000</v>
      </c>
      <c r="T601" s="6" t="s">
        <v>400</v>
      </c>
      <c r="U601" s="6" t="s">
        <v>2005</v>
      </c>
      <c r="V601" s="6" t="s">
        <v>3182</v>
      </c>
      <c r="W601" s="18">
        <v>45631</v>
      </c>
      <c r="X601" s="78">
        <v>0.10416666666666667</v>
      </c>
      <c r="Y601" s="6" t="s">
        <v>3480</v>
      </c>
      <c r="Z601" s="6" t="s">
        <v>3481</v>
      </c>
      <c r="AA601" s="6" t="s">
        <v>3482</v>
      </c>
      <c r="AB601" s="6">
        <v>992563395</v>
      </c>
      <c r="AC601" s="5">
        <f t="shared" si="65"/>
        <v>4</v>
      </c>
      <c r="AD601" s="17">
        <f t="shared" si="63"/>
        <v>25000</v>
      </c>
      <c r="AE601" s="6" t="s">
        <v>6</v>
      </c>
      <c r="AF601" s="17" t="str">
        <f t="shared" si="64"/>
        <v>NO APLICA</v>
      </c>
      <c r="AG601" s="6" t="s">
        <v>400</v>
      </c>
      <c r="AH601" s="39"/>
      <c r="AI601" s="22" t="s">
        <v>2894</v>
      </c>
      <c r="AJ601" s="174"/>
    </row>
    <row r="602" spans="1:36" ht="15.45" customHeight="1">
      <c r="A602" s="170">
        <v>56848</v>
      </c>
      <c r="B602" s="8" t="s">
        <v>320</v>
      </c>
      <c r="C602" s="5" t="s">
        <v>321</v>
      </c>
      <c r="D602" s="11" t="s">
        <v>2208</v>
      </c>
      <c r="E602" s="24" t="s">
        <v>2209</v>
      </c>
      <c r="F602" s="24" t="s">
        <v>2210</v>
      </c>
      <c r="G602" s="24">
        <v>994454750</v>
      </c>
      <c r="H602" s="18">
        <v>45628</v>
      </c>
      <c r="I602" s="21">
        <v>0.53402777777777777</v>
      </c>
      <c r="J602" s="6" t="s">
        <v>373</v>
      </c>
      <c r="K602" s="15">
        <v>1</v>
      </c>
      <c r="L602" s="6" t="s">
        <v>398</v>
      </c>
      <c r="M602" s="6" t="s">
        <v>6</v>
      </c>
      <c r="N602" s="6" t="b">
        <f t="shared" si="62"/>
        <v>0</v>
      </c>
      <c r="O602" s="6" t="s">
        <v>3483</v>
      </c>
      <c r="P602" s="6">
        <v>1225934</v>
      </c>
      <c r="Q602" s="6" t="s">
        <v>6</v>
      </c>
      <c r="R602" s="6" t="s">
        <v>3484</v>
      </c>
      <c r="S602" s="16">
        <f t="shared" si="60"/>
        <v>25000</v>
      </c>
      <c r="T602" s="6" t="s">
        <v>400</v>
      </c>
      <c r="U602" s="6" t="s">
        <v>528</v>
      </c>
      <c r="V602" s="6" t="s">
        <v>3438</v>
      </c>
      <c r="W602" s="18">
        <v>45630</v>
      </c>
      <c r="X602" s="78">
        <v>0.80277777777777781</v>
      </c>
      <c r="Y602" s="6" t="s">
        <v>3161</v>
      </c>
      <c r="Z602" s="6" t="s">
        <v>1114</v>
      </c>
      <c r="AA602" s="6" t="s">
        <v>1115</v>
      </c>
      <c r="AB602" s="6">
        <v>926464737</v>
      </c>
      <c r="AC602" s="5">
        <f t="shared" si="65"/>
        <v>3</v>
      </c>
      <c r="AD602" s="17">
        <f t="shared" si="63"/>
        <v>25000</v>
      </c>
      <c r="AE602" s="6" t="s">
        <v>6</v>
      </c>
      <c r="AF602" s="17" t="str">
        <f t="shared" si="64"/>
        <v>NO APLICA</v>
      </c>
      <c r="AG602" s="6" t="s">
        <v>400</v>
      </c>
      <c r="AH602" s="39"/>
      <c r="AI602" s="22" t="s">
        <v>558</v>
      </c>
      <c r="AJ602" s="174"/>
    </row>
    <row r="603" spans="1:36" ht="15.45" customHeight="1">
      <c r="A603" s="170">
        <v>56849</v>
      </c>
      <c r="B603" s="4" t="s">
        <v>353</v>
      </c>
      <c r="C603" s="4" t="s">
        <v>354</v>
      </c>
      <c r="D603" s="39" t="s">
        <v>2811</v>
      </c>
      <c r="E603" s="6" t="s">
        <v>709</v>
      </c>
      <c r="F603" s="6" t="s">
        <v>710</v>
      </c>
      <c r="G603" s="6">
        <v>987744411</v>
      </c>
      <c r="H603" s="18">
        <v>45628</v>
      </c>
      <c r="I603" s="21">
        <v>0.55138888888888893</v>
      </c>
      <c r="J603" s="6" t="s">
        <v>373</v>
      </c>
      <c r="K603" s="15">
        <v>1</v>
      </c>
      <c r="L603" s="6" t="s">
        <v>398</v>
      </c>
      <c r="M603" s="6" t="s">
        <v>6</v>
      </c>
      <c r="N603" s="6" t="b">
        <f t="shared" si="62"/>
        <v>0</v>
      </c>
      <c r="O603" s="6" t="s">
        <v>3485</v>
      </c>
      <c r="P603" s="6">
        <v>1226045</v>
      </c>
      <c r="Q603" s="6" t="s">
        <v>6</v>
      </c>
      <c r="R603" s="6" t="s">
        <v>3486</v>
      </c>
      <c r="S603" s="16">
        <f t="shared" si="60"/>
        <v>25000</v>
      </c>
      <c r="T603" s="6" t="s">
        <v>400</v>
      </c>
      <c r="U603" s="6" t="s">
        <v>528</v>
      </c>
      <c r="V603" s="6" t="s">
        <v>3182</v>
      </c>
      <c r="W603" s="18">
        <v>45630</v>
      </c>
      <c r="X603" s="78">
        <v>0.44305555555555554</v>
      </c>
      <c r="Y603" s="6" t="s">
        <v>3487</v>
      </c>
      <c r="Z603" s="6" t="s">
        <v>3488</v>
      </c>
      <c r="AA603" s="6" t="s">
        <v>2903</v>
      </c>
      <c r="AB603" s="6">
        <v>963419830</v>
      </c>
      <c r="AC603" s="5">
        <f t="shared" si="65"/>
        <v>3</v>
      </c>
      <c r="AD603" s="17">
        <f t="shared" si="63"/>
        <v>25000</v>
      </c>
      <c r="AE603" s="6" t="s">
        <v>6</v>
      </c>
      <c r="AF603" s="17" t="str">
        <f t="shared" si="64"/>
        <v>NO APLICA</v>
      </c>
      <c r="AG603" s="6" t="s">
        <v>400</v>
      </c>
      <c r="AH603" s="39"/>
      <c r="AI603" s="22" t="s">
        <v>2894</v>
      </c>
      <c r="AJ603" s="174"/>
    </row>
    <row r="604" spans="1:36" ht="15.45" customHeight="1">
      <c r="A604" s="170">
        <v>56850</v>
      </c>
      <c r="B604" s="8" t="s">
        <v>320</v>
      </c>
      <c r="C604" s="5" t="s">
        <v>321</v>
      </c>
      <c r="D604" s="48" t="s">
        <v>2279</v>
      </c>
      <c r="E604" s="25" t="s">
        <v>2280</v>
      </c>
      <c r="F604" s="24" t="s">
        <v>2281</v>
      </c>
      <c r="G604" s="24">
        <v>935008959</v>
      </c>
      <c r="H604" s="18">
        <v>45628</v>
      </c>
      <c r="I604" s="21">
        <v>0.55486111111111114</v>
      </c>
      <c r="J604" s="6" t="s">
        <v>373</v>
      </c>
      <c r="K604" s="15">
        <v>1</v>
      </c>
      <c r="L604" s="6" t="s">
        <v>398</v>
      </c>
      <c r="M604" s="6" t="s">
        <v>6</v>
      </c>
      <c r="N604" s="6" t="b">
        <f t="shared" si="62"/>
        <v>0</v>
      </c>
      <c r="O604" s="6" t="s">
        <v>3489</v>
      </c>
      <c r="P604" s="6">
        <v>308088</v>
      </c>
      <c r="Q604" s="6" t="s">
        <v>6</v>
      </c>
      <c r="R604" s="6" t="s">
        <v>3490</v>
      </c>
      <c r="S604" s="16">
        <f t="shared" si="60"/>
        <v>25000</v>
      </c>
      <c r="T604" s="6" t="s">
        <v>400</v>
      </c>
      <c r="U604" s="6" t="s">
        <v>528</v>
      </c>
      <c r="V604" s="6" t="s">
        <v>3192</v>
      </c>
      <c r="W604" s="18">
        <v>45630</v>
      </c>
      <c r="X604" s="78">
        <v>0.46736111111111112</v>
      </c>
      <c r="Y604" s="6" t="s">
        <v>3491</v>
      </c>
      <c r="Z604" s="6" t="s">
        <v>683</v>
      </c>
      <c r="AA604" s="6" t="s">
        <v>684</v>
      </c>
      <c r="AB604" s="6">
        <v>987204298</v>
      </c>
      <c r="AC604" s="5">
        <f t="shared" si="65"/>
        <v>3</v>
      </c>
      <c r="AD604" s="17">
        <f t="shared" si="63"/>
        <v>25000</v>
      </c>
      <c r="AE604" s="6" t="s">
        <v>6</v>
      </c>
      <c r="AF604" s="17" t="str">
        <f t="shared" si="64"/>
        <v>NO APLICA</v>
      </c>
      <c r="AG604" s="6" t="s">
        <v>400</v>
      </c>
      <c r="AH604" s="39"/>
      <c r="AI604" s="22" t="s">
        <v>558</v>
      </c>
      <c r="AJ604" s="174"/>
    </row>
    <row r="605" spans="1:36" ht="15.45" customHeight="1">
      <c r="A605" s="170">
        <v>56851</v>
      </c>
      <c r="B605" s="4" t="s">
        <v>339</v>
      </c>
      <c r="C605" s="4" t="s">
        <v>340</v>
      </c>
      <c r="D605" s="48" t="s">
        <v>3094</v>
      </c>
      <c r="E605" s="25" t="s">
        <v>3095</v>
      </c>
      <c r="F605" s="24" t="s">
        <v>1121</v>
      </c>
      <c r="G605" s="24">
        <v>995758698</v>
      </c>
      <c r="H605" s="18">
        <v>45628</v>
      </c>
      <c r="I605" s="21">
        <v>0.55833333333333335</v>
      </c>
      <c r="J605" s="6" t="s">
        <v>373</v>
      </c>
      <c r="K605" s="15">
        <v>1</v>
      </c>
      <c r="L605" s="6" t="s">
        <v>398</v>
      </c>
      <c r="M605" s="6" t="s">
        <v>6</v>
      </c>
      <c r="N605" s="6" t="b">
        <f t="shared" si="62"/>
        <v>0</v>
      </c>
      <c r="O605" s="6" t="s">
        <v>3492</v>
      </c>
      <c r="P605" s="6">
        <v>1226088</v>
      </c>
      <c r="Q605" s="6" t="s">
        <v>6</v>
      </c>
      <c r="R605" s="6" t="s">
        <v>3493</v>
      </c>
      <c r="S605" s="16">
        <f t="shared" si="60"/>
        <v>25000</v>
      </c>
      <c r="T605" s="6" t="s">
        <v>400</v>
      </c>
      <c r="U605" s="6" t="s">
        <v>2069</v>
      </c>
      <c r="V605" s="6" t="s">
        <v>3494</v>
      </c>
      <c r="W605" s="18">
        <v>45629</v>
      </c>
      <c r="X605" s="78">
        <v>0.52500000000000002</v>
      </c>
      <c r="Y605" s="6" t="s">
        <v>2990</v>
      </c>
      <c r="Z605" s="6" t="s">
        <v>3495</v>
      </c>
      <c r="AA605" s="6" t="s">
        <v>3496</v>
      </c>
      <c r="AB605" s="6">
        <v>937326730</v>
      </c>
      <c r="AC605" s="5">
        <f t="shared" si="65"/>
        <v>2</v>
      </c>
      <c r="AD605" s="17">
        <f t="shared" si="63"/>
        <v>25000</v>
      </c>
      <c r="AE605" s="6" t="s">
        <v>6</v>
      </c>
      <c r="AF605" s="17" t="str">
        <f t="shared" si="64"/>
        <v>NO APLICA</v>
      </c>
      <c r="AG605" s="6" t="s">
        <v>400</v>
      </c>
      <c r="AH605" s="39"/>
      <c r="AI605" s="22" t="s">
        <v>2797</v>
      </c>
      <c r="AJ605" s="174"/>
    </row>
    <row r="606" spans="1:36" ht="15.45" customHeight="1">
      <c r="A606" s="170">
        <v>56852</v>
      </c>
      <c r="B606" s="4" t="s">
        <v>159</v>
      </c>
      <c r="C606" s="4" t="s">
        <v>160</v>
      </c>
      <c r="D606" s="39" t="s">
        <v>3497</v>
      </c>
      <c r="E606" s="6" t="s">
        <v>3498</v>
      </c>
      <c r="F606" s="6" t="s">
        <v>3499</v>
      </c>
      <c r="G606" s="6">
        <v>956605423</v>
      </c>
      <c r="H606" s="18">
        <v>45628</v>
      </c>
      <c r="I606" s="21">
        <v>0.59375</v>
      </c>
      <c r="J606" s="6" t="s">
        <v>373</v>
      </c>
      <c r="K606" s="15">
        <v>1</v>
      </c>
      <c r="L606" s="6" t="s">
        <v>398</v>
      </c>
      <c r="M606" s="6" t="s">
        <v>6</v>
      </c>
      <c r="N606" s="6" t="b">
        <f t="shared" si="62"/>
        <v>0</v>
      </c>
      <c r="O606" s="6" t="s">
        <v>3500</v>
      </c>
      <c r="P606" s="6">
        <v>1226042</v>
      </c>
      <c r="Q606" s="6" t="s">
        <v>6</v>
      </c>
      <c r="R606" s="6" t="s">
        <v>3501</v>
      </c>
      <c r="S606" s="16">
        <f t="shared" si="60"/>
        <v>25000</v>
      </c>
      <c r="T606" s="6" t="s">
        <v>400</v>
      </c>
      <c r="U606" s="6" t="s">
        <v>2412</v>
      </c>
      <c r="V606" s="6" t="s">
        <v>2213</v>
      </c>
      <c r="W606" s="18">
        <v>45631</v>
      </c>
      <c r="X606" s="78">
        <v>0.63472222222222219</v>
      </c>
      <c r="Y606" s="6" t="s">
        <v>3502</v>
      </c>
      <c r="Z606" s="6" t="s">
        <v>3503</v>
      </c>
      <c r="AA606" s="6" t="s">
        <v>3504</v>
      </c>
      <c r="AB606" s="6">
        <v>999578414</v>
      </c>
      <c r="AC606" s="5">
        <f t="shared" si="65"/>
        <v>4</v>
      </c>
      <c r="AD606" s="17">
        <f t="shared" si="63"/>
        <v>25000</v>
      </c>
      <c r="AE606" s="6" t="s">
        <v>6</v>
      </c>
      <c r="AF606" s="17" t="str">
        <f t="shared" si="64"/>
        <v>NO APLICA</v>
      </c>
      <c r="AG606" s="6" t="s">
        <v>1874</v>
      </c>
      <c r="AH606" s="39" t="s">
        <v>3505</v>
      </c>
      <c r="AI606" s="22" t="s">
        <v>3506</v>
      </c>
      <c r="AJ606" s="174"/>
    </row>
    <row r="607" spans="1:36" ht="15.45" customHeight="1">
      <c r="A607" s="170">
        <v>56853</v>
      </c>
      <c r="B607" s="4" t="s">
        <v>339</v>
      </c>
      <c r="C607" s="4" t="s">
        <v>340</v>
      </c>
      <c r="D607" s="39" t="s">
        <v>3094</v>
      </c>
      <c r="E607" s="6" t="s">
        <v>3095</v>
      </c>
      <c r="F607" s="6" t="s">
        <v>1121</v>
      </c>
      <c r="G607" s="6">
        <v>995758698</v>
      </c>
      <c r="H607" s="18">
        <v>45628</v>
      </c>
      <c r="I607" s="21">
        <v>0.64166666666666672</v>
      </c>
      <c r="J607" s="6" t="s">
        <v>373</v>
      </c>
      <c r="K607" s="15">
        <v>1</v>
      </c>
      <c r="L607" s="6" t="s">
        <v>398</v>
      </c>
      <c r="M607" s="6" t="s">
        <v>6</v>
      </c>
      <c r="N607" s="6" t="b">
        <f t="shared" si="62"/>
        <v>0</v>
      </c>
      <c r="O607" s="6" t="s">
        <v>3507</v>
      </c>
      <c r="P607" s="6">
        <v>1226135</v>
      </c>
      <c r="Q607" s="6" t="s">
        <v>6</v>
      </c>
      <c r="R607" s="6" t="s">
        <v>3508</v>
      </c>
      <c r="S607" s="16">
        <f t="shared" si="60"/>
        <v>25000</v>
      </c>
      <c r="T607" s="6" t="s">
        <v>400</v>
      </c>
      <c r="U607" s="6" t="s">
        <v>528</v>
      </c>
      <c r="V607" s="6" t="s">
        <v>3123</v>
      </c>
      <c r="W607" s="18">
        <v>45629</v>
      </c>
      <c r="X607" s="78">
        <v>0.51597222222222228</v>
      </c>
      <c r="Y607" s="6" t="s">
        <v>3509</v>
      </c>
      <c r="Z607" s="6" t="s">
        <v>3510</v>
      </c>
      <c r="AA607" s="6" t="s">
        <v>3511</v>
      </c>
      <c r="AB607" s="6">
        <v>993013369</v>
      </c>
      <c r="AC607" s="5">
        <f t="shared" si="65"/>
        <v>2</v>
      </c>
      <c r="AD607" s="17">
        <f t="shared" si="63"/>
        <v>25000</v>
      </c>
      <c r="AE607" s="6" t="s">
        <v>6</v>
      </c>
      <c r="AF607" s="17" t="str">
        <f t="shared" si="64"/>
        <v>NO APLICA</v>
      </c>
      <c r="AG607" s="6" t="s">
        <v>400</v>
      </c>
      <c r="AH607" s="39"/>
      <c r="AI607" s="22" t="s">
        <v>2797</v>
      </c>
      <c r="AJ607" s="174"/>
    </row>
    <row r="608" spans="1:36" ht="15.45" customHeight="1">
      <c r="A608" s="170">
        <v>56854</v>
      </c>
      <c r="B608" s="4" t="s">
        <v>339</v>
      </c>
      <c r="C608" s="4" t="s">
        <v>340</v>
      </c>
      <c r="D608" s="48" t="s">
        <v>1042</v>
      </c>
      <c r="E608" s="25" t="s">
        <v>1043</v>
      </c>
      <c r="F608" s="24" t="s">
        <v>1044</v>
      </c>
      <c r="G608" s="24">
        <v>933294463</v>
      </c>
      <c r="H608" s="18">
        <v>45628</v>
      </c>
      <c r="I608" s="21">
        <v>0.65625</v>
      </c>
      <c r="J608" s="6" t="s">
        <v>373</v>
      </c>
      <c r="K608" s="15">
        <v>1</v>
      </c>
      <c r="L608" s="6" t="s">
        <v>398</v>
      </c>
      <c r="M608" s="6" t="s">
        <v>6</v>
      </c>
      <c r="N608" s="6" t="b">
        <f t="shared" si="62"/>
        <v>0</v>
      </c>
      <c r="O608" s="6" t="s">
        <v>3512</v>
      </c>
      <c r="P608" s="6">
        <v>1226138</v>
      </c>
      <c r="Q608" s="6" t="s">
        <v>6</v>
      </c>
      <c r="R608" s="6" t="s">
        <v>3513</v>
      </c>
      <c r="S608" s="16">
        <f t="shared" si="60"/>
        <v>25000</v>
      </c>
      <c r="T608" s="6" t="s">
        <v>400</v>
      </c>
      <c r="U608" s="6" t="s">
        <v>528</v>
      </c>
      <c r="V608" s="6" t="s">
        <v>3238</v>
      </c>
      <c r="W608" s="18">
        <v>45629</v>
      </c>
      <c r="X608" s="78">
        <v>0.51944444444444449</v>
      </c>
      <c r="Y608" s="6" t="s">
        <v>3514</v>
      </c>
      <c r="Z608" s="6" t="s">
        <v>3515</v>
      </c>
      <c r="AA608" s="6" t="s">
        <v>3516</v>
      </c>
      <c r="AB608" s="6">
        <v>972211039</v>
      </c>
      <c r="AC608" s="5">
        <f t="shared" si="65"/>
        <v>2</v>
      </c>
      <c r="AD608" s="17">
        <f t="shared" si="63"/>
        <v>25000</v>
      </c>
      <c r="AE608" s="6" t="s">
        <v>6</v>
      </c>
      <c r="AF608" s="17" t="str">
        <f t="shared" si="64"/>
        <v>NO APLICA</v>
      </c>
      <c r="AG608" s="6" t="s">
        <v>400</v>
      </c>
      <c r="AH608" s="39"/>
      <c r="AI608" s="22" t="s">
        <v>2797</v>
      </c>
      <c r="AJ608" s="174"/>
    </row>
    <row r="609" spans="1:36" ht="15.45" customHeight="1">
      <c r="A609" s="170">
        <v>56855</v>
      </c>
      <c r="B609" s="4" t="s">
        <v>339</v>
      </c>
      <c r="C609" s="4" t="s">
        <v>340</v>
      </c>
      <c r="D609" s="39" t="s">
        <v>3094</v>
      </c>
      <c r="E609" s="6" t="s">
        <v>3095</v>
      </c>
      <c r="F609" s="6" t="s">
        <v>1121</v>
      </c>
      <c r="G609" s="6">
        <v>995758698</v>
      </c>
      <c r="H609" s="18">
        <v>45628</v>
      </c>
      <c r="I609" s="21">
        <v>0.69374999999999998</v>
      </c>
      <c r="J609" s="6" t="s">
        <v>373</v>
      </c>
      <c r="K609" s="15">
        <v>1</v>
      </c>
      <c r="L609" s="6" t="s">
        <v>398</v>
      </c>
      <c r="M609" s="6" t="s">
        <v>6</v>
      </c>
      <c r="N609" s="6" t="b">
        <f t="shared" si="62"/>
        <v>0</v>
      </c>
      <c r="O609" s="6" t="s">
        <v>3517</v>
      </c>
      <c r="P609" s="6">
        <v>1226200</v>
      </c>
      <c r="Q609" s="6" t="s">
        <v>6</v>
      </c>
      <c r="R609" s="6" t="s">
        <v>3518</v>
      </c>
      <c r="S609" s="16">
        <f t="shared" ref="S609:S672" si="66">IF(OR(H609&lt;=0, H609=""), "",
    IF(OR(J609="1X40 RF VACIO", J609="1X40 DRY VACIO"),
        IF(L609="CUSTODIA", 25000,
            IF(OR(L609="TRASPASO", L609="MOVIMIENTO"), 18000, "")
        ),
        IF(OR(J609="1X20 RF VACIO", J609="1X20 DRY VACIO", J609="ISOTANK"),
            IF(L609="CUSTODIA", 18000,
                IF(OR(L609="TRASPASO", L609="MOVIMIENTO"), 15000, "Error en tipo de acción")
            ),
            IF(AND(OR(J609="PALLET", J609="CAJON"), L609="CUSTODIA"),
                IF(M609="SI (XL)", 7000*K609,
                    IF(M609="SI (XXL)", 9000*K609,
                        IF(M609="SI (OTRO)", "", 5000*K609)
                    )
                ),
                IF(AND(OR(J609="PALLET", J609="CAJON"),OR(L609="TRASPASO", L609="MOVIMIENTO")),
                    IF(M609="SI (XL)", 5000*K609,
                        IF(M609="SI (XXL)", 7000*K609,
                            IF(M609="SI (OTRO)", "", 3500*K609)
                        )
                    ),
                    ""
                )
            )
        )
    )
)</f>
        <v>25000</v>
      </c>
      <c r="T609" s="6" t="s">
        <v>400</v>
      </c>
      <c r="U609" s="6" t="s">
        <v>2069</v>
      </c>
      <c r="V609" s="6" t="s">
        <v>3062</v>
      </c>
      <c r="W609" s="18">
        <v>45629</v>
      </c>
      <c r="X609" s="78">
        <v>0.57638888888888884</v>
      </c>
      <c r="Y609" s="6" t="s">
        <v>3519</v>
      </c>
      <c r="Z609" s="6" t="s">
        <v>3520</v>
      </c>
      <c r="AA609" s="6" t="s">
        <v>3521</v>
      </c>
      <c r="AB609" s="6">
        <v>972547869</v>
      </c>
      <c r="AC609" s="5">
        <f t="shared" si="65"/>
        <v>2</v>
      </c>
      <c r="AD609" s="17">
        <f t="shared" si="63"/>
        <v>25000</v>
      </c>
      <c r="AE609" s="6" t="s">
        <v>6</v>
      </c>
      <c r="AF609" s="17" t="str">
        <f t="shared" si="64"/>
        <v>NO APLICA</v>
      </c>
      <c r="AG609" s="6" t="s">
        <v>400</v>
      </c>
      <c r="AH609" s="39"/>
      <c r="AI609" s="22" t="s">
        <v>2797</v>
      </c>
      <c r="AJ609" s="174"/>
    </row>
    <row r="610" spans="1:36" ht="15.45" customHeight="1">
      <c r="A610" s="170">
        <v>56856</v>
      </c>
      <c r="B610" s="8" t="s">
        <v>320</v>
      </c>
      <c r="C610" s="5" t="s">
        <v>321</v>
      </c>
      <c r="D610" s="24" t="s">
        <v>2818</v>
      </c>
      <c r="E610" s="25" t="s">
        <v>2819</v>
      </c>
      <c r="F610" s="24" t="s">
        <v>2820</v>
      </c>
      <c r="G610" s="24">
        <v>955972412</v>
      </c>
      <c r="H610" s="18">
        <v>45628</v>
      </c>
      <c r="I610" s="21">
        <v>0.7104166666666667</v>
      </c>
      <c r="J610" s="6" t="s">
        <v>373</v>
      </c>
      <c r="K610" s="15">
        <v>1</v>
      </c>
      <c r="L610" s="6" t="s">
        <v>398</v>
      </c>
      <c r="M610" s="6" t="s">
        <v>6</v>
      </c>
      <c r="N610" s="6" t="b">
        <f t="shared" si="62"/>
        <v>0</v>
      </c>
      <c r="O610" s="6" t="s">
        <v>3522</v>
      </c>
      <c r="P610" s="6">
        <v>12262150</v>
      </c>
      <c r="Q610" s="6" t="s">
        <v>6</v>
      </c>
      <c r="R610" s="6" t="s">
        <v>3523</v>
      </c>
      <c r="S610" s="16">
        <f t="shared" si="66"/>
        <v>25000</v>
      </c>
      <c r="T610" s="6" t="s">
        <v>400</v>
      </c>
      <c r="U610" s="6" t="s">
        <v>528</v>
      </c>
      <c r="V610" s="6" t="s">
        <v>2796</v>
      </c>
      <c r="W610" s="18">
        <v>45630</v>
      </c>
      <c r="X610" s="78">
        <v>0.34375</v>
      </c>
      <c r="Y610" s="6" t="s">
        <v>3357</v>
      </c>
      <c r="Z610" s="6" t="s">
        <v>2997</v>
      </c>
      <c r="AA610" s="6" t="s">
        <v>3358</v>
      </c>
      <c r="AB610" s="6">
        <v>992272376</v>
      </c>
      <c r="AC610" s="5">
        <f t="shared" si="65"/>
        <v>3</v>
      </c>
      <c r="AD610" s="17">
        <f t="shared" si="63"/>
        <v>25000</v>
      </c>
      <c r="AE610" s="6" t="s">
        <v>6</v>
      </c>
      <c r="AF610" s="17" t="str">
        <f t="shared" si="64"/>
        <v>NO APLICA</v>
      </c>
      <c r="AG610" s="6" t="s">
        <v>400</v>
      </c>
      <c r="AH610" s="39"/>
      <c r="AI610" s="22" t="s">
        <v>558</v>
      </c>
      <c r="AJ610" s="174"/>
    </row>
    <row r="611" spans="1:36" ht="15.45" customHeight="1">
      <c r="A611" s="170">
        <v>56857</v>
      </c>
      <c r="B611" s="4" t="s">
        <v>14</v>
      </c>
      <c r="C611" s="4" t="s">
        <v>15</v>
      </c>
      <c r="D611" s="11" t="s">
        <v>14</v>
      </c>
      <c r="E611" s="24" t="s">
        <v>388</v>
      </c>
      <c r="F611" s="24" t="s">
        <v>530</v>
      </c>
      <c r="G611" s="24">
        <v>964638566</v>
      </c>
      <c r="H611" s="18">
        <v>45628</v>
      </c>
      <c r="I611" s="21">
        <v>0.72986111111111107</v>
      </c>
      <c r="J611" s="6" t="s">
        <v>1873</v>
      </c>
      <c r="K611" s="15">
        <v>3</v>
      </c>
      <c r="L611" s="6" t="s">
        <v>3399</v>
      </c>
      <c r="M611" s="6" t="s">
        <v>6</v>
      </c>
      <c r="N611" s="6" t="b">
        <f t="shared" si="62"/>
        <v>1</v>
      </c>
      <c r="O611" s="6" t="s">
        <v>527</v>
      </c>
      <c r="P611" s="6" t="s">
        <v>487</v>
      </c>
      <c r="Q611" s="6" t="s">
        <v>6</v>
      </c>
      <c r="R611" s="6" t="s">
        <v>488</v>
      </c>
      <c r="S611" s="16">
        <f t="shared" si="66"/>
        <v>10500</v>
      </c>
      <c r="T611" s="6" t="s">
        <v>400</v>
      </c>
      <c r="U611" s="6" t="s">
        <v>528</v>
      </c>
      <c r="V611" s="6" t="s">
        <v>490</v>
      </c>
      <c r="W611" s="18">
        <v>45628</v>
      </c>
      <c r="X611" s="78">
        <v>0.73055555555555551</v>
      </c>
      <c r="Y611" s="6" t="s">
        <v>14</v>
      </c>
      <c r="Z611" s="6" t="s">
        <v>388</v>
      </c>
      <c r="AA611" s="6" t="s">
        <v>530</v>
      </c>
      <c r="AB611" s="6">
        <v>964638566</v>
      </c>
      <c r="AC611" s="5">
        <f t="shared" si="65"/>
        <v>1</v>
      </c>
      <c r="AD611" s="17">
        <f t="shared" si="63"/>
        <v>10500</v>
      </c>
      <c r="AE611" s="6" t="s">
        <v>6</v>
      </c>
      <c r="AF611" s="17" t="str">
        <f t="shared" si="64"/>
        <v>NO APLICA</v>
      </c>
      <c r="AG611" s="6" t="s">
        <v>400</v>
      </c>
      <c r="AH611" s="39"/>
      <c r="AI611" s="22" t="s">
        <v>533</v>
      </c>
      <c r="AJ611" s="174"/>
    </row>
    <row r="612" spans="1:36" ht="15.45" customHeight="1">
      <c r="A612" s="170">
        <v>56858</v>
      </c>
      <c r="B612" s="4" t="s">
        <v>339</v>
      </c>
      <c r="C612" s="4" t="s">
        <v>340</v>
      </c>
      <c r="D612" s="48" t="s">
        <v>1042</v>
      </c>
      <c r="E612" s="25" t="s">
        <v>1043</v>
      </c>
      <c r="F612" s="24" t="s">
        <v>1044</v>
      </c>
      <c r="G612" s="24">
        <v>933294463</v>
      </c>
      <c r="H612" s="18">
        <v>45628</v>
      </c>
      <c r="I612" s="21">
        <v>0.74375000000000002</v>
      </c>
      <c r="J612" s="6" t="s">
        <v>373</v>
      </c>
      <c r="K612" s="15">
        <v>1</v>
      </c>
      <c r="L612" s="6" t="s">
        <v>398</v>
      </c>
      <c r="M612" s="6" t="s">
        <v>6</v>
      </c>
      <c r="N612" s="6" t="b">
        <f t="shared" si="62"/>
        <v>0</v>
      </c>
      <c r="O612" s="6" t="s">
        <v>3524</v>
      </c>
      <c r="P612" s="6">
        <v>1226201</v>
      </c>
      <c r="Q612" s="6" t="s">
        <v>6</v>
      </c>
      <c r="R612" s="6" t="s">
        <v>3525</v>
      </c>
      <c r="S612" s="16">
        <f t="shared" si="66"/>
        <v>25000</v>
      </c>
      <c r="T612" s="6" t="s">
        <v>400</v>
      </c>
      <c r="U612" s="6" t="s">
        <v>2412</v>
      </c>
      <c r="V612" s="6" t="s">
        <v>2965</v>
      </c>
      <c r="W612" s="18">
        <v>45629</v>
      </c>
      <c r="X612" s="78">
        <v>0.50972222222222219</v>
      </c>
      <c r="Y612" s="6" t="s">
        <v>3526</v>
      </c>
      <c r="Z612" s="6" t="s">
        <v>3527</v>
      </c>
      <c r="AA612" s="6" t="s">
        <v>3528</v>
      </c>
      <c r="AB612" s="6">
        <v>972177515</v>
      </c>
      <c r="AC612" s="5">
        <f t="shared" si="65"/>
        <v>2</v>
      </c>
      <c r="AD612" s="17">
        <f t="shared" si="63"/>
        <v>25000</v>
      </c>
      <c r="AE612" s="6" t="s">
        <v>6</v>
      </c>
      <c r="AF612" s="17" t="str">
        <f t="shared" si="64"/>
        <v>NO APLICA</v>
      </c>
      <c r="AG612" s="6" t="s">
        <v>400</v>
      </c>
      <c r="AH612" s="39"/>
      <c r="AI612" s="22" t="s">
        <v>2797</v>
      </c>
      <c r="AJ612" s="174"/>
    </row>
    <row r="613" spans="1:36" ht="15.45" customHeight="1">
      <c r="A613" s="170">
        <v>56859</v>
      </c>
      <c r="B613" s="4" t="s">
        <v>14</v>
      </c>
      <c r="C613" s="4" t="s">
        <v>15</v>
      </c>
      <c r="D613" s="48" t="s">
        <v>3529</v>
      </c>
      <c r="E613" s="25" t="s">
        <v>3530</v>
      </c>
      <c r="F613" s="24" t="s">
        <v>3531</v>
      </c>
      <c r="G613" s="24">
        <v>998374729</v>
      </c>
      <c r="H613" s="18">
        <v>45628</v>
      </c>
      <c r="I613" s="21">
        <v>0.75416666666666665</v>
      </c>
      <c r="J613" s="6" t="s">
        <v>1873</v>
      </c>
      <c r="K613" s="15">
        <v>2</v>
      </c>
      <c r="L613" s="6" t="s">
        <v>3399</v>
      </c>
      <c r="M613" s="6" t="s">
        <v>6</v>
      </c>
      <c r="N613" s="6" t="b">
        <f t="shared" si="62"/>
        <v>1</v>
      </c>
      <c r="O613" s="6" t="s">
        <v>1355</v>
      </c>
      <c r="P613" s="6" t="s">
        <v>487</v>
      </c>
      <c r="Q613" s="6" t="s">
        <v>6</v>
      </c>
      <c r="R613" s="6" t="s">
        <v>488</v>
      </c>
      <c r="S613" s="16">
        <f t="shared" si="66"/>
        <v>7000</v>
      </c>
      <c r="T613" s="6" t="s">
        <v>400</v>
      </c>
      <c r="U613" s="6" t="s">
        <v>732</v>
      </c>
      <c r="V613" s="6" t="s">
        <v>490</v>
      </c>
      <c r="W613" s="18">
        <v>45628</v>
      </c>
      <c r="X613" s="78">
        <v>0.75416666666666665</v>
      </c>
      <c r="Y613" s="6" t="s">
        <v>14</v>
      </c>
      <c r="Z613" s="6" t="s">
        <v>388</v>
      </c>
      <c r="AA613" s="6" t="s">
        <v>530</v>
      </c>
      <c r="AB613" s="6">
        <v>964638566</v>
      </c>
      <c r="AC613" s="5">
        <f t="shared" si="65"/>
        <v>1</v>
      </c>
      <c r="AD613" s="17">
        <f t="shared" si="63"/>
        <v>7000</v>
      </c>
      <c r="AE613" s="6" t="s">
        <v>6</v>
      </c>
      <c r="AF613" s="17" t="str">
        <f t="shared" si="64"/>
        <v>NO APLICA</v>
      </c>
      <c r="AG613" s="6" t="s">
        <v>400</v>
      </c>
      <c r="AH613" s="39"/>
      <c r="AI613" s="22" t="s">
        <v>533</v>
      </c>
      <c r="AJ613" s="174"/>
    </row>
    <row r="614" spans="1:36" ht="15.45" customHeight="1">
      <c r="A614" s="170">
        <v>56860</v>
      </c>
      <c r="B614" s="4" t="s">
        <v>14</v>
      </c>
      <c r="C614" s="4" t="s">
        <v>15</v>
      </c>
      <c r="D614" s="48" t="s">
        <v>3529</v>
      </c>
      <c r="E614" s="25" t="s">
        <v>3530</v>
      </c>
      <c r="F614" s="24" t="s">
        <v>3531</v>
      </c>
      <c r="G614" s="24">
        <v>998374729</v>
      </c>
      <c r="H614" s="18">
        <v>45628</v>
      </c>
      <c r="I614" s="21">
        <v>0.8125</v>
      </c>
      <c r="J614" s="6" t="s">
        <v>1873</v>
      </c>
      <c r="K614" s="15">
        <v>7</v>
      </c>
      <c r="L614" s="6" t="s">
        <v>3399</v>
      </c>
      <c r="M614" s="6" t="s">
        <v>6</v>
      </c>
      <c r="N614" s="6" t="b">
        <f t="shared" si="62"/>
        <v>1</v>
      </c>
      <c r="O614" s="6" t="s">
        <v>1355</v>
      </c>
      <c r="P614" s="6" t="s">
        <v>487</v>
      </c>
      <c r="Q614" s="6" t="s">
        <v>6</v>
      </c>
      <c r="R614" s="6" t="s">
        <v>488</v>
      </c>
      <c r="S614" s="16">
        <f t="shared" si="66"/>
        <v>24500</v>
      </c>
      <c r="T614" s="6" t="s">
        <v>400</v>
      </c>
      <c r="U614" s="6" t="s">
        <v>732</v>
      </c>
      <c r="V614" s="6" t="s">
        <v>490</v>
      </c>
      <c r="W614" s="18">
        <v>45628</v>
      </c>
      <c r="X614" s="78">
        <v>0.8125</v>
      </c>
      <c r="Y614" s="6" t="s">
        <v>14</v>
      </c>
      <c r="Z614" s="6" t="s">
        <v>388</v>
      </c>
      <c r="AA614" s="6" t="s">
        <v>530</v>
      </c>
      <c r="AB614" s="6">
        <v>964638566</v>
      </c>
      <c r="AC614" s="5">
        <f t="shared" si="65"/>
        <v>1</v>
      </c>
      <c r="AD614" s="17">
        <f t="shared" si="63"/>
        <v>24500</v>
      </c>
      <c r="AE614" s="6" t="s">
        <v>6</v>
      </c>
      <c r="AF614" s="17" t="str">
        <f t="shared" si="64"/>
        <v>NO APLICA</v>
      </c>
      <c r="AG614" s="6" t="s">
        <v>400</v>
      </c>
      <c r="AH614" s="39"/>
      <c r="AI614" s="22" t="s">
        <v>533</v>
      </c>
      <c r="AJ614" s="174"/>
    </row>
    <row r="615" spans="1:36" ht="15.45" customHeight="1">
      <c r="A615" s="170">
        <v>56861</v>
      </c>
      <c r="B615" s="4" t="s">
        <v>110</v>
      </c>
      <c r="C615" s="4" t="s">
        <v>111</v>
      </c>
      <c r="D615" s="48" t="s">
        <v>559</v>
      </c>
      <c r="E615" s="25" t="s">
        <v>560</v>
      </c>
      <c r="F615" s="24" t="s">
        <v>561</v>
      </c>
      <c r="G615" s="24">
        <v>956055766</v>
      </c>
      <c r="H615" s="18">
        <v>45628</v>
      </c>
      <c r="I615" s="21">
        <v>0.82916666666666672</v>
      </c>
      <c r="J615" s="6" t="s">
        <v>373</v>
      </c>
      <c r="K615" s="15">
        <v>1</v>
      </c>
      <c r="L615" s="6" t="s">
        <v>398</v>
      </c>
      <c r="M615" s="6" t="s">
        <v>6</v>
      </c>
      <c r="N615" s="6" t="b">
        <f t="shared" si="62"/>
        <v>0</v>
      </c>
      <c r="O615" s="6" t="s">
        <v>3532</v>
      </c>
      <c r="P615" s="6">
        <v>24793554</v>
      </c>
      <c r="Q615" s="6" t="s">
        <v>6</v>
      </c>
      <c r="R615" s="6" t="s">
        <v>3533</v>
      </c>
      <c r="S615" s="16">
        <f t="shared" si="66"/>
        <v>25000</v>
      </c>
      <c r="T615" s="6" t="s">
        <v>400</v>
      </c>
      <c r="U615" s="6" t="s">
        <v>2412</v>
      </c>
      <c r="V615" s="6" t="s">
        <v>490</v>
      </c>
      <c r="W615" s="18">
        <v>45628</v>
      </c>
      <c r="X615" s="78">
        <v>0.35347222222222224</v>
      </c>
      <c r="Y615" s="6" t="s">
        <v>3534</v>
      </c>
      <c r="Z615" s="6" t="s">
        <v>3535</v>
      </c>
      <c r="AA615" s="6" t="s">
        <v>3536</v>
      </c>
      <c r="AB615" s="6">
        <v>945281431</v>
      </c>
      <c r="AC615" s="6">
        <f t="shared" si="65"/>
        <v>1</v>
      </c>
      <c r="AD615" s="17">
        <f t="shared" si="63"/>
        <v>25000</v>
      </c>
      <c r="AE615" s="6" t="s">
        <v>9</v>
      </c>
      <c r="AF615" s="17">
        <f t="shared" si="64"/>
        <v>29750</v>
      </c>
      <c r="AG615" s="6" t="s">
        <v>1874</v>
      </c>
      <c r="AH615" s="39" t="s">
        <v>3537</v>
      </c>
      <c r="AI615" s="22" t="s">
        <v>3538</v>
      </c>
      <c r="AJ615" s="174"/>
    </row>
    <row r="616" spans="1:36" ht="15.45" customHeight="1">
      <c r="A616" s="170">
        <v>56862</v>
      </c>
      <c r="B616" s="4" t="s">
        <v>54</v>
      </c>
      <c r="C616" s="4" t="s">
        <v>55</v>
      </c>
      <c r="D616" s="11" t="s">
        <v>3030</v>
      </c>
      <c r="E616" s="24" t="s">
        <v>514</v>
      </c>
      <c r="F616" s="24" t="s">
        <v>515</v>
      </c>
      <c r="G616" s="24">
        <v>940534751</v>
      </c>
      <c r="H616" s="18">
        <v>45628</v>
      </c>
      <c r="I616" s="21">
        <v>0.84027777777777779</v>
      </c>
      <c r="J616" s="6" t="s">
        <v>373</v>
      </c>
      <c r="K616" s="15">
        <v>1</v>
      </c>
      <c r="L616" s="6" t="s">
        <v>398</v>
      </c>
      <c r="M616" s="6" t="s">
        <v>6</v>
      </c>
      <c r="N616" s="6" t="b">
        <f t="shared" si="62"/>
        <v>0</v>
      </c>
      <c r="O616" s="6" t="s">
        <v>3539</v>
      </c>
      <c r="P616" s="6">
        <v>21093220</v>
      </c>
      <c r="Q616" s="6" t="s">
        <v>6</v>
      </c>
      <c r="R616" s="6" t="s">
        <v>3540</v>
      </c>
      <c r="S616" s="16">
        <f t="shared" si="66"/>
        <v>25000</v>
      </c>
      <c r="T616" s="6" t="s">
        <v>400</v>
      </c>
      <c r="U616" s="6" t="s">
        <v>732</v>
      </c>
      <c r="V616" s="6" t="s">
        <v>490</v>
      </c>
      <c r="W616" s="18">
        <v>45628</v>
      </c>
      <c r="X616" s="78">
        <v>0.8979166666666667</v>
      </c>
      <c r="Y616" s="6" t="s">
        <v>3541</v>
      </c>
      <c r="Z616" s="6" t="s">
        <v>3542</v>
      </c>
      <c r="AA616" s="6" t="s">
        <v>3543</v>
      </c>
      <c r="AB616" s="6">
        <v>972585145</v>
      </c>
      <c r="AC616" s="5">
        <f t="shared" si="65"/>
        <v>1</v>
      </c>
      <c r="AD616" s="17">
        <f t="shared" si="63"/>
        <v>25000</v>
      </c>
      <c r="AE616" s="6" t="s">
        <v>6</v>
      </c>
      <c r="AF616" s="17" t="str">
        <f t="shared" si="64"/>
        <v>NO APLICA</v>
      </c>
      <c r="AG616" s="6" t="s">
        <v>1874</v>
      </c>
      <c r="AH616" s="39" t="s">
        <v>3544</v>
      </c>
      <c r="AI616" s="22" t="s">
        <v>3266</v>
      </c>
      <c r="AJ616" s="174"/>
    </row>
    <row r="617" spans="1:36" ht="15.45" customHeight="1">
      <c r="A617" s="170">
        <v>56863</v>
      </c>
      <c r="B617" s="4" t="s">
        <v>345</v>
      </c>
      <c r="C617" s="4" t="s">
        <v>346</v>
      </c>
      <c r="D617" s="39" t="s">
        <v>3545</v>
      </c>
      <c r="E617" s="6" t="s">
        <v>3546</v>
      </c>
      <c r="F617" s="6" t="s">
        <v>3547</v>
      </c>
      <c r="G617" s="6">
        <v>988259264</v>
      </c>
      <c r="H617" s="18">
        <v>45628</v>
      </c>
      <c r="I617" s="21">
        <v>0.84305555555555556</v>
      </c>
      <c r="J617" s="6" t="s">
        <v>373</v>
      </c>
      <c r="K617" s="15">
        <v>1</v>
      </c>
      <c r="L617" s="6" t="s">
        <v>3399</v>
      </c>
      <c r="M617" s="6" t="s">
        <v>6</v>
      </c>
      <c r="N617" s="6" t="b">
        <f t="shared" si="62"/>
        <v>0</v>
      </c>
      <c r="O617" s="6" t="s">
        <v>3548</v>
      </c>
      <c r="P617" s="6" t="s">
        <v>487</v>
      </c>
      <c r="Q617" s="6" t="s">
        <v>6</v>
      </c>
      <c r="R617" s="6" t="s">
        <v>488</v>
      </c>
      <c r="S617" s="16">
        <f t="shared" si="66"/>
        <v>18000</v>
      </c>
      <c r="T617" s="6" t="s">
        <v>400</v>
      </c>
      <c r="U617" s="6" t="s">
        <v>732</v>
      </c>
      <c r="V617" s="6" t="s">
        <v>490</v>
      </c>
      <c r="W617" s="18">
        <v>45628</v>
      </c>
      <c r="X617" s="78">
        <v>0.84305555555555556</v>
      </c>
      <c r="Y617" s="6" t="s">
        <v>3549</v>
      </c>
      <c r="Z617" s="6" t="s">
        <v>3550</v>
      </c>
      <c r="AA617" s="6" t="s">
        <v>3551</v>
      </c>
      <c r="AB617" s="6">
        <v>961324021</v>
      </c>
      <c r="AC617" s="5">
        <f t="shared" si="65"/>
        <v>1</v>
      </c>
      <c r="AD617" s="17">
        <f t="shared" si="63"/>
        <v>18000</v>
      </c>
      <c r="AE617" s="6" t="s">
        <v>9</v>
      </c>
      <c r="AF617" s="17">
        <f t="shared" si="64"/>
        <v>21420</v>
      </c>
      <c r="AG617" s="6" t="s">
        <v>400</v>
      </c>
      <c r="AH617" s="39"/>
      <c r="AI617" s="22" t="s">
        <v>3552</v>
      </c>
      <c r="AJ617" s="174"/>
    </row>
    <row r="618" spans="1:36" ht="15.45" customHeight="1">
      <c r="A618" s="170">
        <v>56864</v>
      </c>
      <c r="B618" s="4" t="s">
        <v>335</v>
      </c>
      <c r="C618" s="4" t="s">
        <v>336</v>
      </c>
      <c r="D618" s="48" t="s">
        <v>559</v>
      </c>
      <c r="E618" s="25" t="s">
        <v>560</v>
      </c>
      <c r="F618" s="24" t="s">
        <v>561</v>
      </c>
      <c r="G618" s="24">
        <v>956055766</v>
      </c>
      <c r="H618" s="18">
        <v>45628</v>
      </c>
      <c r="I618" s="21">
        <v>0.95277777777777772</v>
      </c>
      <c r="J618" s="6" t="s">
        <v>373</v>
      </c>
      <c r="K618" s="15">
        <v>1</v>
      </c>
      <c r="L618" s="6" t="s">
        <v>3399</v>
      </c>
      <c r="M618" s="6" t="s">
        <v>6</v>
      </c>
      <c r="N618" s="6" t="b">
        <f t="shared" si="62"/>
        <v>0</v>
      </c>
      <c r="O618" s="6" t="s">
        <v>3553</v>
      </c>
      <c r="P618" s="6" t="s">
        <v>487</v>
      </c>
      <c r="Q618" s="6" t="s">
        <v>6</v>
      </c>
      <c r="R618" s="6" t="s">
        <v>488</v>
      </c>
      <c r="S618" s="16">
        <f t="shared" si="66"/>
        <v>18000</v>
      </c>
      <c r="T618" s="6" t="s">
        <v>400</v>
      </c>
      <c r="U618" s="6" t="s">
        <v>732</v>
      </c>
      <c r="V618" s="6" t="s">
        <v>490</v>
      </c>
      <c r="W618" s="18">
        <v>45628</v>
      </c>
      <c r="X618" s="78">
        <v>0.95277777777777772</v>
      </c>
      <c r="Y618" s="6" t="s">
        <v>3554</v>
      </c>
      <c r="Z618" s="6" t="s">
        <v>3555</v>
      </c>
      <c r="AA618" s="6" t="s">
        <v>3556</v>
      </c>
      <c r="AB618" s="6">
        <v>971723308</v>
      </c>
      <c r="AC618" s="5">
        <f t="shared" si="65"/>
        <v>1</v>
      </c>
      <c r="AD618" s="17">
        <f t="shared" si="63"/>
        <v>18000</v>
      </c>
      <c r="AE618" s="6" t="s">
        <v>6</v>
      </c>
      <c r="AF618" s="17" t="str">
        <f t="shared" si="64"/>
        <v>NO APLICA</v>
      </c>
      <c r="AG618" s="6" t="s">
        <v>1874</v>
      </c>
      <c r="AH618" s="39" t="s">
        <v>3557</v>
      </c>
      <c r="AI618" s="22" t="s">
        <v>3558</v>
      </c>
      <c r="AJ618" s="174"/>
    </row>
    <row r="619" spans="1:36" ht="15.45" customHeight="1">
      <c r="A619" s="170">
        <v>56865</v>
      </c>
      <c r="B619" s="4" t="s">
        <v>343</v>
      </c>
      <c r="C619" s="4" t="s">
        <v>344</v>
      </c>
      <c r="D619" s="39" t="s">
        <v>3559</v>
      </c>
      <c r="E619" s="6" t="s">
        <v>3560</v>
      </c>
      <c r="F619" s="6" t="s">
        <v>3561</v>
      </c>
      <c r="G619" s="6">
        <v>991099513</v>
      </c>
      <c r="H619" s="18">
        <v>45629</v>
      </c>
      <c r="I619" s="21">
        <v>9.4444444444444442E-2</v>
      </c>
      <c r="J619" s="6" t="s">
        <v>373</v>
      </c>
      <c r="K619" s="15">
        <v>1</v>
      </c>
      <c r="L619" s="6" t="s">
        <v>3399</v>
      </c>
      <c r="M619" s="6" t="s">
        <v>6</v>
      </c>
      <c r="N619" s="6" t="b">
        <f t="shared" si="62"/>
        <v>0</v>
      </c>
      <c r="O619" s="6" t="s">
        <v>3562</v>
      </c>
      <c r="P619" s="6" t="s">
        <v>487</v>
      </c>
      <c r="Q619" s="6" t="s">
        <v>6</v>
      </c>
      <c r="R619" s="6" t="s">
        <v>488</v>
      </c>
      <c r="S619" s="16">
        <f t="shared" si="66"/>
        <v>18000</v>
      </c>
      <c r="T619" s="6" t="s">
        <v>400</v>
      </c>
      <c r="U619" s="6" t="s">
        <v>1943</v>
      </c>
      <c r="V619" s="6" t="s">
        <v>490</v>
      </c>
      <c r="W619" s="18">
        <v>45629</v>
      </c>
      <c r="X619" s="78">
        <v>9.4444444444444442E-2</v>
      </c>
      <c r="Y619" s="6" t="s">
        <v>3563</v>
      </c>
      <c r="Z619" s="6" t="s">
        <v>3564</v>
      </c>
      <c r="AA619" s="6" t="s">
        <v>3565</v>
      </c>
      <c r="AB619" s="6">
        <v>964280279</v>
      </c>
      <c r="AC619" s="5">
        <f t="shared" si="65"/>
        <v>1</v>
      </c>
      <c r="AD619" s="17">
        <f t="shared" si="63"/>
        <v>18000</v>
      </c>
      <c r="AE619" s="6" t="s">
        <v>6</v>
      </c>
      <c r="AF619" s="17" t="str">
        <f t="shared" si="64"/>
        <v>NO APLICA</v>
      </c>
      <c r="AG619" s="6" t="s">
        <v>400</v>
      </c>
      <c r="AH619" s="39"/>
      <c r="AI619" s="22" t="s">
        <v>3566</v>
      </c>
      <c r="AJ619" s="174"/>
    </row>
    <row r="620" spans="1:36" ht="15.45" customHeight="1">
      <c r="A620" s="170">
        <v>56866</v>
      </c>
      <c r="B620" s="39" t="s">
        <v>3567</v>
      </c>
      <c r="C620" s="6"/>
      <c r="D620" s="39" t="s">
        <v>1432</v>
      </c>
      <c r="E620" s="6" t="s">
        <v>1433</v>
      </c>
      <c r="F620" s="6" t="s">
        <v>2297</v>
      </c>
      <c r="G620" s="6">
        <v>967085939</v>
      </c>
      <c r="H620" s="18">
        <v>45629</v>
      </c>
      <c r="I620" s="21">
        <v>0.18680555555555556</v>
      </c>
      <c r="J620" s="6" t="s">
        <v>373</v>
      </c>
      <c r="K620" s="15">
        <v>1</v>
      </c>
      <c r="L620" s="6" t="s">
        <v>3399</v>
      </c>
      <c r="M620" s="6" t="s">
        <v>6</v>
      </c>
      <c r="N620" s="6" t="b">
        <f t="shared" si="62"/>
        <v>0</v>
      </c>
      <c r="O620" s="6" t="s">
        <v>3568</v>
      </c>
      <c r="P620" s="6">
        <v>3259020</v>
      </c>
      <c r="Q620" s="6" t="s">
        <v>6</v>
      </c>
      <c r="R620" s="6" t="s">
        <v>488</v>
      </c>
      <c r="S620" s="16">
        <f t="shared" si="66"/>
        <v>18000</v>
      </c>
      <c r="T620" s="6" t="s">
        <v>400</v>
      </c>
      <c r="U620" s="6" t="s">
        <v>1943</v>
      </c>
      <c r="V620" s="6" t="s">
        <v>490</v>
      </c>
      <c r="W620" s="18">
        <v>45629</v>
      </c>
      <c r="X620" s="78">
        <v>0.18680555555555556</v>
      </c>
      <c r="Y620" s="6" t="s">
        <v>2339</v>
      </c>
      <c r="Z620" s="6" t="s">
        <v>3569</v>
      </c>
      <c r="AA620" s="6" t="s">
        <v>2341</v>
      </c>
      <c r="AB620" s="6">
        <v>75123851</v>
      </c>
      <c r="AC620" s="5">
        <f t="shared" si="65"/>
        <v>1</v>
      </c>
      <c r="AD620" s="17">
        <f t="shared" si="63"/>
        <v>18000</v>
      </c>
      <c r="AE620" s="6" t="s">
        <v>6</v>
      </c>
      <c r="AF620" s="17" t="str">
        <f t="shared" si="64"/>
        <v>NO APLICA</v>
      </c>
      <c r="AG620" s="6" t="s">
        <v>1874</v>
      </c>
      <c r="AH620" s="39" t="s">
        <v>3570</v>
      </c>
      <c r="AI620" s="22" t="s">
        <v>499</v>
      </c>
      <c r="AJ620" s="174"/>
    </row>
    <row r="621" spans="1:36" ht="15.45" customHeight="1">
      <c r="A621" s="170">
        <v>56867</v>
      </c>
      <c r="B621" s="39" t="s">
        <v>380</v>
      </c>
      <c r="C621" s="5" t="s">
        <v>246</v>
      </c>
      <c r="D621" s="48" t="s">
        <v>385</v>
      </c>
      <c r="E621" s="24" t="s">
        <v>818</v>
      </c>
      <c r="F621" s="26" t="s">
        <v>700</v>
      </c>
      <c r="G621" s="24">
        <v>947974081</v>
      </c>
      <c r="H621" s="41">
        <v>45629</v>
      </c>
      <c r="I621" s="21">
        <v>0.30694444444444446</v>
      </c>
      <c r="J621" s="6" t="s">
        <v>373</v>
      </c>
      <c r="K621" s="15">
        <v>1</v>
      </c>
      <c r="L621" s="6" t="s">
        <v>398</v>
      </c>
      <c r="M621" s="6" t="s">
        <v>6</v>
      </c>
      <c r="N621" s="6" t="b">
        <f t="shared" si="62"/>
        <v>1</v>
      </c>
      <c r="O621" s="6" t="s">
        <v>3571</v>
      </c>
      <c r="P621" s="6">
        <v>21093057</v>
      </c>
      <c r="Q621" s="6" t="s">
        <v>6</v>
      </c>
      <c r="R621" s="6" t="s">
        <v>3572</v>
      </c>
      <c r="S621" s="16">
        <f t="shared" si="66"/>
        <v>25000</v>
      </c>
      <c r="T621" s="6" t="s">
        <v>400</v>
      </c>
      <c r="U621" s="6" t="s">
        <v>3016</v>
      </c>
      <c r="V621" s="6" t="s">
        <v>438</v>
      </c>
      <c r="W621" s="18">
        <v>45629</v>
      </c>
      <c r="X621" s="78">
        <v>0.37986111111111109</v>
      </c>
      <c r="Y621" s="6" t="s">
        <v>2658</v>
      </c>
      <c r="Z621" s="6" t="s">
        <v>2318</v>
      </c>
      <c r="AA621" s="6" t="s">
        <v>2319</v>
      </c>
      <c r="AB621" s="6">
        <v>957418555</v>
      </c>
      <c r="AC621" s="5">
        <f t="shared" si="65"/>
        <v>1</v>
      </c>
      <c r="AD621" s="17">
        <f t="shared" si="63"/>
        <v>25000</v>
      </c>
      <c r="AE621" s="6" t="s">
        <v>6</v>
      </c>
      <c r="AF621" s="17" t="str">
        <f t="shared" si="64"/>
        <v>NO APLICA</v>
      </c>
      <c r="AG621" s="6" t="s">
        <v>400</v>
      </c>
      <c r="AH621" s="39"/>
      <c r="AI621" s="22" t="s">
        <v>983</v>
      </c>
      <c r="AJ621" s="174"/>
    </row>
    <row r="622" spans="1:36" ht="15.45" customHeight="1">
      <c r="A622" s="170">
        <v>56868</v>
      </c>
      <c r="B622" s="4" t="s">
        <v>68</v>
      </c>
      <c r="C622" s="4" t="s">
        <v>69</v>
      </c>
      <c r="D622" s="39" t="s">
        <v>3573</v>
      </c>
      <c r="E622" s="6" t="s">
        <v>3402</v>
      </c>
      <c r="F622" s="6" t="s">
        <v>3403</v>
      </c>
      <c r="G622" s="6">
        <v>9710916001</v>
      </c>
      <c r="H622" s="18">
        <v>45629</v>
      </c>
      <c r="I622" s="21">
        <v>0.31527777777777777</v>
      </c>
      <c r="J622" s="6" t="s">
        <v>373</v>
      </c>
      <c r="K622" s="15">
        <v>1</v>
      </c>
      <c r="L622" s="6" t="s">
        <v>398</v>
      </c>
      <c r="M622" s="6" t="s">
        <v>6</v>
      </c>
      <c r="N622" s="6" t="b">
        <f t="shared" si="62"/>
        <v>0</v>
      </c>
      <c r="O622" s="6" t="s">
        <v>3574</v>
      </c>
      <c r="P622" s="6">
        <v>1226064</v>
      </c>
      <c r="Q622" s="6" t="s">
        <v>6</v>
      </c>
      <c r="R622" s="6" t="s">
        <v>3575</v>
      </c>
      <c r="S622" s="16">
        <f t="shared" si="66"/>
        <v>25000</v>
      </c>
      <c r="T622" s="6" t="s">
        <v>400</v>
      </c>
      <c r="U622" s="6" t="s">
        <v>1962</v>
      </c>
      <c r="V622" s="6" t="s">
        <v>3576</v>
      </c>
      <c r="W622" s="18">
        <v>45630</v>
      </c>
      <c r="X622" s="78">
        <v>0.39513888888888887</v>
      </c>
      <c r="Y622" s="6" t="s">
        <v>3577</v>
      </c>
      <c r="Z622" s="6" t="s">
        <v>3578</v>
      </c>
      <c r="AA622" s="6" t="s">
        <v>3579</v>
      </c>
      <c r="AB622" s="6">
        <v>961400225</v>
      </c>
      <c r="AC622" s="5">
        <f t="shared" si="65"/>
        <v>2</v>
      </c>
      <c r="AD622" s="17">
        <f t="shared" si="63"/>
        <v>25000</v>
      </c>
      <c r="AE622" s="6" t="s">
        <v>6</v>
      </c>
      <c r="AF622" s="17" t="str">
        <f t="shared" si="64"/>
        <v>NO APLICA</v>
      </c>
      <c r="AG622" s="6" t="s">
        <v>400</v>
      </c>
      <c r="AH622" s="39"/>
      <c r="AI622" s="22" t="s">
        <v>3405</v>
      </c>
      <c r="AJ622" s="174"/>
    </row>
    <row r="623" spans="1:36" ht="15.45" customHeight="1">
      <c r="A623" s="170">
        <v>56869</v>
      </c>
      <c r="B623" s="39" t="s">
        <v>380</v>
      </c>
      <c r="C623" s="5" t="s">
        <v>246</v>
      </c>
      <c r="D623" s="24" t="s">
        <v>2818</v>
      </c>
      <c r="E623" s="25" t="s">
        <v>2819</v>
      </c>
      <c r="F623" s="24" t="s">
        <v>2820</v>
      </c>
      <c r="G623" s="24">
        <v>955972412</v>
      </c>
      <c r="H623" s="18">
        <v>45629</v>
      </c>
      <c r="I623" s="21">
        <v>0.34305555555555556</v>
      </c>
      <c r="J623" s="6" t="s">
        <v>373</v>
      </c>
      <c r="K623" s="15">
        <v>1</v>
      </c>
      <c r="L623" s="6" t="s">
        <v>398</v>
      </c>
      <c r="M623" s="6" t="s">
        <v>6</v>
      </c>
      <c r="N623" s="6" t="b">
        <f t="shared" si="62"/>
        <v>0</v>
      </c>
      <c r="O623" s="6" t="s">
        <v>3580</v>
      </c>
      <c r="P623" s="6">
        <v>24793545</v>
      </c>
      <c r="Q623" s="6" t="s">
        <v>6</v>
      </c>
      <c r="R623" s="6" t="s">
        <v>3581</v>
      </c>
      <c r="S623" s="16">
        <f t="shared" si="66"/>
        <v>25000</v>
      </c>
      <c r="T623" s="6" t="s">
        <v>400</v>
      </c>
      <c r="U623" s="6" t="s">
        <v>2100</v>
      </c>
      <c r="V623" s="6" t="s">
        <v>3582</v>
      </c>
      <c r="W623" s="18">
        <v>45643</v>
      </c>
      <c r="X623" s="78">
        <v>0.41875000000000001</v>
      </c>
      <c r="Y623" s="6" t="s">
        <v>1327</v>
      </c>
      <c r="Z623" s="64" t="s">
        <v>1328</v>
      </c>
      <c r="AA623" s="6" t="s">
        <v>1329</v>
      </c>
      <c r="AB623" s="6">
        <v>928945283</v>
      </c>
      <c r="AC623" s="6">
        <f t="shared" si="65"/>
        <v>15</v>
      </c>
      <c r="AD623" s="23">
        <f t="shared" si="63"/>
        <v>66000</v>
      </c>
      <c r="AE623" s="23" t="s">
        <v>6</v>
      </c>
      <c r="AF623" s="17" t="str">
        <f t="shared" si="64"/>
        <v>NO APLICA</v>
      </c>
      <c r="AG623" s="6" t="s">
        <v>400</v>
      </c>
      <c r="AH623" s="39"/>
      <c r="AI623" s="22" t="s">
        <v>983</v>
      </c>
      <c r="AJ623" s="174"/>
    </row>
    <row r="624" spans="1:36" ht="15.45" customHeight="1">
      <c r="A624" s="170">
        <v>56870</v>
      </c>
      <c r="B624" s="39" t="s">
        <v>380</v>
      </c>
      <c r="C624" s="5" t="s">
        <v>246</v>
      </c>
      <c r="D624" s="48" t="s">
        <v>385</v>
      </c>
      <c r="E624" s="25" t="s">
        <v>818</v>
      </c>
      <c r="F624" s="24" t="s">
        <v>700</v>
      </c>
      <c r="G624" s="24">
        <v>947974081</v>
      </c>
      <c r="H624" s="18">
        <v>45629</v>
      </c>
      <c r="I624" s="21">
        <v>0.41249999999999998</v>
      </c>
      <c r="J624" s="6" t="s">
        <v>373</v>
      </c>
      <c r="K624" s="15">
        <v>1</v>
      </c>
      <c r="L624" s="6" t="s">
        <v>398</v>
      </c>
      <c r="M624" s="6" t="s">
        <v>6</v>
      </c>
      <c r="N624" s="6" t="b">
        <f t="shared" si="62"/>
        <v>0</v>
      </c>
      <c r="O624" s="6" t="s">
        <v>3583</v>
      </c>
      <c r="P624" s="6">
        <v>308126</v>
      </c>
      <c r="Q624" s="6" t="s">
        <v>6</v>
      </c>
      <c r="R624" s="6" t="s">
        <v>3584</v>
      </c>
      <c r="S624" s="16">
        <f t="shared" si="66"/>
        <v>25000</v>
      </c>
      <c r="T624" s="6" t="s">
        <v>400</v>
      </c>
      <c r="U624" s="6" t="s">
        <v>528</v>
      </c>
      <c r="V624" s="6" t="s">
        <v>2977</v>
      </c>
      <c r="W624" s="18">
        <v>45630</v>
      </c>
      <c r="X624" s="78">
        <v>0.66597222222222219</v>
      </c>
      <c r="Y624" s="39" t="s">
        <v>1042</v>
      </c>
      <c r="Z624" s="39" t="s">
        <v>3585</v>
      </c>
      <c r="AA624" s="39" t="s">
        <v>3586</v>
      </c>
      <c r="AB624" s="39">
        <v>994463922</v>
      </c>
      <c r="AC624" s="5">
        <f t="shared" si="65"/>
        <v>2</v>
      </c>
      <c r="AD624" s="17">
        <f t="shared" si="63"/>
        <v>25000</v>
      </c>
      <c r="AE624" s="6" t="s">
        <v>6</v>
      </c>
      <c r="AF624" s="17" t="str">
        <f t="shared" si="64"/>
        <v>NO APLICA</v>
      </c>
      <c r="AG624" s="6" t="s">
        <v>400</v>
      </c>
      <c r="AH624" s="39"/>
      <c r="AI624" s="22" t="s">
        <v>983</v>
      </c>
      <c r="AJ624" s="174"/>
    </row>
    <row r="625" spans="1:36" ht="15.45" customHeight="1">
      <c r="A625" s="170">
        <v>56871</v>
      </c>
      <c r="B625" s="39" t="s">
        <v>380</v>
      </c>
      <c r="C625" s="5" t="s">
        <v>246</v>
      </c>
      <c r="D625" s="48" t="s">
        <v>3477</v>
      </c>
      <c r="E625" s="25" t="s">
        <v>2167</v>
      </c>
      <c r="F625" s="24" t="s">
        <v>2168</v>
      </c>
      <c r="G625" s="24">
        <v>998973865</v>
      </c>
      <c r="H625" s="18">
        <v>45629</v>
      </c>
      <c r="I625" s="21">
        <v>0.42291666666666666</v>
      </c>
      <c r="J625" s="6" t="s">
        <v>373</v>
      </c>
      <c r="K625" s="15">
        <v>1</v>
      </c>
      <c r="L625" s="6" t="s">
        <v>398</v>
      </c>
      <c r="M625" s="6" t="s">
        <v>6</v>
      </c>
      <c r="N625" s="6" t="b">
        <f t="shared" si="62"/>
        <v>0</v>
      </c>
      <c r="O625" s="6" t="s">
        <v>3587</v>
      </c>
      <c r="P625" s="6">
        <v>308128</v>
      </c>
      <c r="Q625" s="6" t="s">
        <v>6</v>
      </c>
      <c r="R625" s="6" t="s">
        <v>3588</v>
      </c>
      <c r="S625" s="16">
        <f t="shared" si="66"/>
        <v>25000</v>
      </c>
      <c r="T625" s="6" t="s">
        <v>400</v>
      </c>
      <c r="U625" s="6" t="s">
        <v>3428</v>
      </c>
      <c r="V625" s="6" t="s">
        <v>2977</v>
      </c>
      <c r="W625" s="18">
        <v>45630</v>
      </c>
      <c r="X625" s="78">
        <v>0.5854166666666667</v>
      </c>
      <c r="Y625" s="39" t="s">
        <v>3589</v>
      </c>
      <c r="Z625" s="39" t="s">
        <v>3590</v>
      </c>
      <c r="AA625" s="39" t="s">
        <v>3591</v>
      </c>
      <c r="AB625" s="39">
        <v>990462628</v>
      </c>
      <c r="AC625" s="5">
        <f t="shared" si="65"/>
        <v>2</v>
      </c>
      <c r="AD625" s="17">
        <f t="shared" si="63"/>
        <v>25000</v>
      </c>
      <c r="AE625" s="6" t="s">
        <v>6</v>
      </c>
      <c r="AF625" s="17" t="s">
        <v>1045</v>
      </c>
      <c r="AG625" s="6" t="s">
        <v>400</v>
      </c>
      <c r="AH625" s="39"/>
      <c r="AI625" s="22" t="s">
        <v>983</v>
      </c>
      <c r="AJ625" s="174"/>
    </row>
    <row r="626" spans="1:36" ht="15.45" customHeight="1">
      <c r="A626" s="170">
        <v>56872</v>
      </c>
      <c r="B626" s="8" t="s">
        <v>320</v>
      </c>
      <c r="C626" s="5" t="s">
        <v>321</v>
      </c>
      <c r="D626" s="48" t="s">
        <v>635</v>
      </c>
      <c r="E626" s="25" t="s">
        <v>636</v>
      </c>
      <c r="F626" s="24" t="s">
        <v>637</v>
      </c>
      <c r="G626" s="24">
        <v>988364635</v>
      </c>
      <c r="H626" s="18">
        <v>45629</v>
      </c>
      <c r="I626" s="21">
        <v>0.42638888888888887</v>
      </c>
      <c r="J626" s="6" t="s">
        <v>373</v>
      </c>
      <c r="K626" s="15">
        <v>1</v>
      </c>
      <c r="L626" s="6" t="s">
        <v>398</v>
      </c>
      <c r="M626" s="6" t="s">
        <v>6</v>
      </c>
      <c r="N626" s="6" t="b">
        <f t="shared" si="62"/>
        <v>0</v>
      </c>
      <c r="O626" s="6" t="s">
        <v>3592</v>
      </c>
      <c r="P626" s="6">
        <v>100807967</v>
      </c>
      <c r="Q626" s="6" t="s">
        <v>6</v>
      </c>
      <c r="R626" s="6" t="s">
        <v>3593</v>
      </c>
      <c r="S626" s="16">
        <f t="shared" si="66"/>
        <v>25000</v>
      </c>
      <c r="T626" s="6" t="s">
        <v>400</v>
      </c>
      <c r="U626" s="6" t="s">
        <v>2100</v>
      </c>
      <c r="V626" s="6" t="s">
        <v>2944</v>
      </c>
      <c r="W626" s="18">
        <v>45642</v>
      </c>
      <c r="X626" s="97">
        <v>0.43125000000000002</v>
      </c>
      <c r="Y626" s="39" t="s">
        <v>2570</v>
      </c>
      <c r="Z626" s="39" t="s">
        <v>2571</v>
      </c>
      <c r="AA626" s="39" t="s">
        <v>2572</v>
      </c>
      <c r="AB626" s="39">
        <v>955224797</v>
      </c>
      <c r="AC626" s="107">
        <f t="shared" si="65"/>
        <v>14</v>
      </c>
      <c r="AD626" s="23">
        <f t="shared" si="63"/>
        <v>61000</v>
      </c>
      <c r="AE626" s="23" t="s">
        <v>6</v>
      </c>
      <c r="AF626" s="17" t="str">
        <f t="shared" ref="AF626" si="67">IFERROR(IF(AD626="","",IF(AE626="NO","NO APLICA",IF(AE626="SI",AD626*1.19,""))), "")</f>
        <v>NO APLICA</v>
      </c>
      <c r="AG626" s="6" t="s">
        <v>400</v>
      </c>
      <c r="AH626" s="39"/>
      <c r="AI626" s="22" t="s">
        <v>558</v>
      </c>
      <c r="AJ626" s="174"/>
    </row>
    <row r="627" spans="1:36" ht="15.45" customHeight="1">
      <c r="A627" s="170">
        <v>56873</v>
      </c>
      <c r="B627" s="39" t="s">
        <v>380</v>
      </c>
      <c r="C627" s="5" t="s">
        <v>246</v>
      </c>
      <c r="D627" s="24" t="s">
        <v>2818</v>
      </c>
      <c r="E627" s="25" t="s">
        <v>2819</v>
      </c>
      <c r="F627" s="24" t="s">
        <v>2820</v>
      </c>
      <c r="G627" s="24">
        <v>955972412</v>
      </c>
      <c r="H627" s="18">
        <v>45629</v>
      </c>
      <c r="I627" s="21">
        <v>0.4284722222222222</v>
      </c>
      <c r="J627" s="6" t="s">
        <v>373</v>
      </c>
      <c r="K627" s="15">
        <v>1</v>
      </c>
      <c r="L627" s="6" t="s">
        <v>398</v>
      </c>
      <c r="M627" s="6" t="s">
        <v>6</v>
      </c>
      <c r="N627" s="6" t="b">
        <f t="shared" si="62"/>
        <v>0</v>
      </c>
      <c r="O627" s="6" t="s">
        <v>3594</v>
      </c>
      <c r="P627" s="6">
        <v>308129</v>
      </c>
      <c r="Q627" s="6" t="s">
        <v>6</v>
      </c>
      <c r="R627" s="6" t="s">
        <v>3595</v>
      </c>
      <c r="S627" s="16">
        <f t="shared" si="66"/>
        <v>25000</v>
      </c>
      <c r="T627" s="6" t="s">
        <v>400</v>
      </c>
      <c r="U627" s="6" t="s">
        <v>3428</v>
      </c>
      <c r="V627" s="6" t="s">
        <v>2977</v>
      </c>
      <c r="W627" s="18">
        <v>45630</v>
      </c>
      <c r="X627" s="78">
        <v>0.61041666666666672</v>
      </c>
      <c r="Y627" s="39" t="s">
        <v>3596</v>
      </c>
      <c r="Z627" s="39" t="s">
        <v>2329</v>
      </c>
      <c r="AA627" s="39" t="s">
        <v>1454</v>
      </c>
      <c r="AB627" s="39">
        <v>964284814</v>
      </c>
      <c r="AC627" s="5">
        <f t="shared" si="65"/>
        <v>2</v>
      </c>
      <c r="AD627" s="17">
        <f t="shared" si="63"/>
        <v>25000</v>
      </c>
      <c r="AE627" s="6" t="s">
        <v>6</v>
      </c>
      <c r="AF627" s="17" t="s">
        <v>1045</v>
      </c>
      <c r="AG627" s="6" t="s">
        <v>400</v>
      </c>
      <c r="AH627" s="39"/>
      <c r="AI627" s="22" t="s">
        <v>983</v>
      </c>
      <c r="AJ627" s="174"/>
    </row>
    <row r="628" spans="1:36" ht="15.45" customHeight="1">
      <c r="A628" s="170">
        <v>56874</v>
      </c>
      <c r="B628" s="8" t="s">
        <v>320</v>
      </c>
      <c r="C628" s="5" t="s">
        <v>321</v>
      </c>
      <c r="D628" s="48" t="s">
        <v>3440</v>
      </c>
      <c r="E628" s="25" t="s">
        <v>3441</v>
      </c>
      <c r="F628" s="24" t="s">
        <v>649</v>
      </c>
      <c r="G628" s="24">
        <v>982723314</v>
      </c>
      <c r="H628" s="18">
        <v>45629</v>
      </c>
      <c r="I628" s="21">
        <v>0.43819444444444444</v>
      </c>
      <c r="J628" s="6" t="s">
        <v>373</v>
      </c>
      <c r="K628" s="15">
        <v>1</v>
      </c>
      <c r="L628" s="6" t="s">
        <v>398</v>
      </c>
      <c r="M628" s="6" t="s">
        <v>6</v>
      </c>
      <c r="N628" s="6" t="b">
        <f t="shared" si="62"/>
        <v>0</v>
      </c>
      <c r="O628" s="6" t="s">
        <v>3597</v>
      </c>
      <c r="P628" s="6">
        <v>100807981</v>
      </c>
      <c r="Q628" s="6" t="s">
        <v>6</v>
      </c>
      <c r="R628" s="6" t="s">
        <v>3598</v>
      </c>
      <c r="S628" s="16">
        <f t="shared" si="66"/>
        <v>25000</v>
      </c>
      <c r="T628" s="6" t="s">
        <v>400</v>
      </c>
      <c r="U628" s="6" t="s">
        <v>2005</v>
      </c>
      <c r="V628" s="6" t="s">
        <v>3104</v>
      </c>
      <c r="W628" s="18">
        <v>45636</v>
      </c>
      <c r="X628" s="78">
        <v>0.81736111111111109</v>
      </c>
      <c r="Y628" s="39" t="s">
        <v>2582</v>
      </c>
      <c r="Z628" s="39" t="s">
        <v>2583</v>
      </c>
      <c r="AA628" s="39" t="s">
        <v>1136</v>
      </c>
      <c r="AB628" s="39">
        <v>947137523</v>
      </c>
      <c r="AC628" s="5">
        <f t="shared" si="65"/>
        <v>8</v>
      </c>
      <c r="AD628" s="17">
        <f t="shared" si="63"/>
        <v>31000</v>
      </c>
      <c r="AE628" s="6" t="s">
        <v>6</v>
      </c>
      <c r="AF628" s="17" t="str">
        <f t="shared" ref="AF628:AF633" si="68">IFERROR(IF(AD628="","",IF(AE628="NO","NO APLICA",IF(AE628="SI",AD628*1.19,""))), "")</f>
        <v>NO APLICA</v>
      </c>
      <c r="AG628" s="6" t="s">
        <v>400</v>
      </c>
      <c r="AH628" s="39"/>
      <c r="AI628" s="22" t="s">
        <v>558</v>
      </c>
      <c r="AJ628" s="174"/>
    </row>
    <row r="629" spans="1:36" ht="15.45" customHeight="1">
      <c r="A629" s="170">
        <v>56875</v>
      </c>
      <c r="B629" s="8" t="s">
        <v>320</v>
      </c>
      <c r="C629" s="5" t="s">
        <v>321</v>
      </c>
      <c r="D629" s="48" t="s">
        <v>673</v>
      </c>
      <c r="E629" s="25" t="s">
        <v>674</v>
      </c>
      <c r="F629" s="24" t="s">
        <v>675</v>
      </c>
      <c r="G629" s="24">
        <v>992654499</v>
      </c>
      <c r="H629" s="18">
        <v>45629</v>
      </c>
      <c r="I629" s="21">
        <v>0.44305555555555554</v>
      </c>
      <c r="J629" s="6" t="s">
        <v>373</v>
      </c>
      <c r="K629" s="15">
        <v>1</v>
      </c>
      <c r="L629" s="6" t="s">
        <v>398</v>
      </c>
      <c r="M629" s="6" t="s">
        <v>6</v>
      </c>
      <c r="N629" s="6" t="b">
        <f t="shared" si="62"/>
        <v>0</v>
      </c>
      <c r="O629" s="6" t="s">
        <v>3599</v>
      </c>
      <c r="P629" s="6">
        <v>100807997</v>
      </c>
      <c r="Q629" s="6" t="s">
        <v>6</v>
      </c>
      <c r="R629" s="6" t="s">
        <v>3600</v>
      </c>
      <c r="S629" s="16">
        <f t="shared" si="66"/>
        <v>25000</v>
      </c>
      <c r="T629" s="6" t="s">
        <v>400</v>
      </c>
      <c r="U629" s="6" t="s">
        <v>2100</v>
      </c>
      <c r="V629" s="6" t="s">
        <v>3072</v>
      </c>
      <c r="W629" s="18">
        <v>45642</v>
      </c>
      <c r="X629" s="97">
        <v>0.41805555555555557</v>
      </c>
      <c r="Y629" s="39" t="s">
        <v>587</v>
      </c>
      <c r="Z629" s="39" t="s">
        <v>1955</v>
      </c>
      <c r="AA629" s="39" t="s">
        <v>589</v>
      </c>
      <c r="AB629" s="39">
        <v>966777388</v>
      </c>
      <c r="AC629" s="107">
        <f t="shared" si="65"/>
        <v>14</v>
      </c>
      <c r="AD629" s="23">
        <f t="shared" si="63"/>
        <v>61000</v>
      </c>
      <c r="AE629" s="23" t="s">
        <v>6</v>
      </c>
      <c r="AF629" s="17" t="str">
        <f t="shared" si="68"/>
        <v>NO APLICA</v>
      </c>
      <c r="AG629" s="6" t="s">
        <v>400</v>
      </c>
      <c r="AH629" s="39"/>
      <c r="AI629" s="22" t="s">
        <v>558</v>
      </c>
      <c r="AJ629" s="174"/>
    </row>
    <row r="630" spans="1:36" ht="15.45" customHeight="1">
      <c r="A630" s="170">
        <v>56876</v>
      </c>
      <c r="B630" s="8" t="s">
        <v>320</v>
      </c>
      <c r="C630" s="5" t="s">
        <v>321</v>
      </c>
      <c r="D630" s="48" t="s">
        <v>559</v>
      </c>
      <c r="E630" s="25" t="s">
        <v>560</v>
      </c>
      <c r="F630" s="24" t="s">
        <v>561</v>
      </c>
      <c r="G630" s="24">
        <v>956055766</v>
      </c>
      <c r="H630" s="18">
        <v>45629</v>
      </c>
      <c r="I630" s="21">
        <v>0.44722222222222224</v>
      </c>
      <c r="J630" s="6" t="s">
        <v>373</v>
      </c>
      <c r="K630" s="15">
        <v>1</v>
      </c>
      <c r="L630" s="6" t="s">
        <v>398</v>
      </c>
      <c r="M630" s="6" t="s">
        <v>6</v>
      </c>
      <c r="N630" s="6" t="b">
        <f t="shared" si="62"/>
        <v>0</v>
      </c>
      <c r="O630" s="6" t="s">
        <v>3601</v>
      </c>
      <c r="P630" s="6">
        <v>100808006</v>
      </c>
      <c r="Q630" s="6" t="s">
        <v>6</v>
      </c>
      <c r="R630" s="6" t="s">
        <v>3602</v>
      </c>
      <c r="S630" s="16">
        <f t="shared" si="66"/>
        <v>25000</v>
      </c>
      <c r="T630" s="6" t="s">
        <v>400</v>
      </c>
      <c r="U630" s="6" t="s">
        <v>2158</v>
      </c>
      <c r="V630" s="6" t="s">
        <v>2938</v>
      </c>
      <c r="W630" s="18">
        <v>45641</v>
      </c>
      <c r="X630" s="78">
        <v>0.96805555555555556</v>
      </c>
      <c r="Y630" s="39" t="s">
        <v>1228</v>
      </c>
      <c r="Z630" s="39" t="s">
        <v>1229</v>
      </c>
      <c r="AA630" s="39" t="s">
        <v>1980</v>
      </c>
      <c r="AB630" s="39">
        <v>973591252</v>
      </c>
      <c r="AC630" s="6">
        <f t="shared" si="65"/>
        <v>13</v>
      </c>
      <c r="AD630" s="23">
        <f t="shared" si="63"/>
        <v>56000</v>
      </c>
      <c r="AE630" s="23" t="s">
        <v>6</v>
      </c>
      <c r="AF630" s="17" t="str">
        <f t="shared" si="68"/>
        <v>NO APLICA</v>
      </c>
      <c r="AG630" s="6" t="s">
        <v>400</v>
      </c>
      <c r="AH630" s="39"/>
      <c r="AI630" s="22" t="s">
        <v>558</v>
      </c>
      <c r="AJ630" s="174"/>
    </row>
    <row r="631" spans="1:36" ht="15.45" customHeight="1">
      <c r="A631" s="170">
        <v>56877</v>
      </c>
      <c r="B631" s="39" t="s">
        <v>380</v>
      </c>
      <c r="C631" s="5" t="s">
        <v>246</v>
      </c>
      <c r="D631" s="48" t="s">
        <v>1801</v>
      </c>
      <c r="E631" s="25" t="s">
        <v>1802</v>
      </c>
      <c r="F631" s="24" t="s">
        <v>1803</v>
      </c>
      <c r="G631" s="24">
        <v>992506882</v>
      </c>
      <c r="H631" s="18">
        <v>45629</v>
      </c>
      <c r="I631" s="21">
        <v>0.46250000000000002</v>
      </c>
      <c r="J631" s="6" t="s">
        <v>373</v>
      </c>
      <c r="K631" s="15">
        <v>1</v>
      </c>
      <c r="L631" s="6" t="s">
        <v>398</v>
      </c>
      <c r="M631" s="6" t="s">
        <v>6</v>
      </c>
      <c r="N631" s="6" t="b">
        <f t="shared" si="62"/>
        <v>0</v>
      </c>
      <c r="O631" s="6" t="s">
        <v>3603</v>
      </c>
      <c r="P631" s="6">
        <v>3258277</v>
      </c>
      <c r="Q631" s="6" t="s">
        <v>6</v>
      </c>
      <c r="R631" s="6" t="s">
        <v>3604</v>
      </c>
      <c r="S631" s="16">
        <f t="shared" si="66"/>
        <v>25000</v>
      </c>
      <c r="T631" s="6" t="s">
        <v>400</v>
      </c>
      <c r="U631" s="6" t="s">
        <v>2158</v>
      </c>
      <c r="V631" s="6" t="s">
        <v>498</v>
      </c>
      <c r="W631" s="18">
        <v>45643</v>
      </c>
      <c r="X631" s="78">
        <v>4.5138888888888888E-2</v>
      </c>
      <c r="Y631" s="65" t="s">
        <v>3605</v>
      </c>
      <c r="Z631" s="65" t="s">
        <v>3606</v>
      </c>
      <c r="AA631" s="65" t="s">
        <v>2325</v>
      </c>
      <c r="AB631" s="65" t="s">
        <v>3607</v>
      </c>
      <c r="AC631" s="6">
        <f t="shared" si="65"/>
        <v>15</v>
      </c>
      <c r="AD631" s="23">
        <f t="shared" si="63"/>
        <v>66000</v>
      </c>
      <c r="AE631" s="23" t="s">
        <v>6</v>
      </c>
      <c r="AF631" s="17" t="str">
        <f t="shared" si="68"/>
        <v>NO APLICA</v>
      </c>
      <c r="AG631" s="6" t="s">
        <v>400</v>
      </c>
      <c r="AH631" s="39"/>
      <c r="AI631" s="22" t="s">
        <v>983</v>
      </c>
      <c r="AJ631" s="174"/>
    </row>
    <row r="632" spans="1:36" ht="15.45" customHeight="1">
      <c r="A632" s="170">
        <v>56878</v>
      </c>
      <c r="B632" s="13" t="s">
        <v>10</v>
      </c>
      <c r="C632" s="4" t="s">
        <v>11</v>
      </c>
      <c r="D632" s="48" t="s">
        <v>3608</v>
      </c>
      <c r="E632" s="25" t="s">
        <v>3609</v>
      </c>
      <c r="F632" s="24" t="s">
        <v>3610</v>
      </c>
      <c r="G632" s="24">
        <v>933801430</v>
      </c>
      <c r="H632" s="18">
        <v>45629</v>
      </c>
      <c r="I632" s="21">
        <v>0.45763888888888887</v>
      </c>
      <c r="J632" s="6" t="s">
        <v>1873</v>
      </c>
      <c r="K632" s="15">
        <v>3</v>
      </c>
      <c r="L632" s="6" t="s">
        <v>398</v>
      </c>
      <c r="M632" s="6" t="s">
        <v>6</v>
      </c>
      <c r="N632" s="6" t="b">
        <f t="shared" si="62"/>
        <v>1</v>
      </c>
      <c r="O632" s="6" t="s">
        <v>527</v>
      </c>
      <c r="P632" s="6">
        <v>7227</v>
      </c>
      <c r="Q632" s="6" t="s">
        <v>6</v>
      </c>
      <c r="R632" s="6" t="s">
        <v>488</v>
      </c>
      <c r="S632" s="16">
        <f t="shared" si="66"/>
        <v>15000</v>
      </c>
      <c r="T632" s="6" t="s">
        <v>400</v>
      </c>
      <c r="U632" s="6" t="s">
        <v>528</v>
      </c>
      <c r="V632" s="6" t="s">
        <v>490</v>
      </c>
      <c r="W632" s="18">
        <v>45630</v>
      </c>
      <c r="X632" s="78">
        <v>0.75972222222222219</v>
      </c>
      <c r="Y632" s="6" t="s">
        <v>1870</v>
      </c>
      <c r="Z632" s="6" t="s">
        <v>1871</v>
      </c>
      <c r="AA632" s="6" t="s">
        <v>1872</v>
      </c>
      <c r="AB632" s="6">
        <v>98763558</v>
      </c>
      <c r="AC632" s="5">
        <f t="shared" si="65"/>
        <v>2</v>
      </c>
      <c r="AD632" s="17">
        <f t="shared" si="63"/>
        <v>15000</v>
      </c>
      <c r="AE632" s="6" t="s">
        <v>6</v>
      </c>
      <c r="AF632" s="17" t="str">
        <f t="shared" si="68"/>
        <v>NO APLICA</v>
      </c>
      <c r="AG632" s="6" t="s">
        <v>1874</v>
      </c>
      <c r="AH632" s="39" t="s">
        <v>3611</v>
      </c>
      <c r="AI632" s="22" t="s">
        <v>1876</v>
      </c>
      <c r="AJ632" s="174"/>
    </row>
    <row r="633" spans="1:36" ht="15.45" customHeight="1">
      <c r="A633" s="170">
        <v>56879</v>
      </c>
      <c r="B633" s="7" t="s">
        <v>44</v>
      </c>
      <c r="C633" s="4" t="s">
        <v>45</v>
      </c>
      <c r="D633" s="48" t="s">
        <v>3612</v>
      </c>
      <c r="E633" s="25" t="s">
        <v>3613</v>
      </c>
      <c r="F633" s="24" t="s">
        <v>3614</v>
      </c>
      <c r="G633" s="24">
        <v>940536195</v>
      </c>
      <c r="H633" s="18">
        <v>45629</v>
      </c>
      <c r="I633" s="21">
        <v>0.46180555555555558</v>
      </c>
      <c r="J633" s="6" t="s">
        <v>373</v>
      </c>
      <c r="K633" s="15">
        <v>1</v>
      </c>
      <c r="L633" s="6" t="s">
        <v>398</v>
      </c>
      <c r="M633" s="6" t="s">
        <v>6</v>
      </c>
      <c r="N633" s="6" t="b">
        <f t="shared" si="62"/>
        <v>0</v>
      </c>
      <c r="O633" s="6" t="s">
        <v>3615</v>
      </c>
      <c r="P633" s="6">
        <v>1226662</v>
      </c>
      <c r="Q633" s="6" t="s">
        <v>6</v>
      </c>
      <c r="R633" s="6" t="s">
        <v>3616</v>
      </c>
      <c r="S633" s="16">
        <f t="shared" si="66"/>
        <v>25000</v>
      </c>
      <c r="T633" s="6" t="s">
        <v>400</v>
      </c>
      <c r="U633" s="6" t="s">
        <v>2005</v>
      </c>
      <c r="V633" s="6" t="s">
        <v>3617</v>
      </c>
      <c r="W633" s="18">
        <v>45630</v>
      </c>
      <c r="X633" s="78">
        <v>4.3749999999999997E-2</v>
      </c>
      <c r="Y633" s="6" t="s">
        <v>3612</v>
      </c>
      <c r="Z633" s="6" t="s">
        <v>3613</v>
      </c>
      <c r="AA633" s="6" t="s">
        <v>3618</v>
      </c>
      <c r="AB633" s="6">
        <v>940536195</v>
      </c>
      <c r="AC633" s="5">
        <f t="shared" si="65"/>
        <v>2</v>
      </c>
      <c r="AD633" s="17">
        <f t="shared" si="63"/>
        <v>25000</v>
      </c>
      <c r="AE633" s="6" t="s">
        <v>6</v>
      </c>
      <c r="AF633" s="17" t="str">
        <f t="shared" si="68"/>
        <v>NO APLICA</v>
      </c>
      <c r="AG633" s="6" t="s">
        <v>1874</v>
      </c>
      <c r="AH633" s="39" t="s">
        <v>3619</v>
      </c>
      <c r="AI633" s="22" t="s">
        <v>3620</v>
      </c>
      <c r="AJ633" s="174"/>
    </row>
    <row r="634" spans="1:36" ht="15.45" customHeight="1">
      <c r="A634" s="170">
        <v>56880</v>
      </c>
      <c r="B634" s="39" t="s">
        <v>380</v>
      </c>
      <c r="C634" s="5" t="s">
        <v>246</v>
      </c>
      <c r="D634" s="48" t="s">
        <v>385</v>
      </c>
      <c r="E634" s="25" t="s">
        <v>818</v>
      </c>
      <c r="F634" s="24" t="s">
        <v>700</v>
      </c>
      <c r="G634" s="24">
        <v>947974081</v>
      </c>
      <c r="H634" s="18">
        <v>45629</v>
      </c>
      <c r="I634" s="21">
        <v>0.46388888888888891</v>
      </c>
      <c r="J634" s="6" t="s">
        <v>373</v>
      </c>
      <c r="K634" s="15">
        <v>1</v>
      </c>
      <c r="L634" s="6" t="s">
        <v>398</v>
      </c>
      <c r="M634" s="6" t="s">
        <v>6</v>
      </c>
      <c r="N634" s="6" t="b">
        <f t="shared" si="62"/>
        <v>0</v>
      </c>
      <c r="O634" s="6" t="s">
        <v>3621</v>
      </c>
      <c r="P634" s="6">
        <v>308136</v>
      </c>
      <c r="Q634" s="6" t="s">
        <v>6</v>
      </c>
      <c r="R634" s="6" t="s">
        <v>3622</v>
      </c>
      <c r="S634" s="16">
        <f t="shared" si="66"/>
        <v>25000</v>
      </c>
      <c r="T634" s="6" t="s">
        <v>400</v>
      </c>
      <c r="U634" s="6" t="s">
        <v>3428</v>
      </c>
      <c r="V634" s="6" t="s">
        <v>2977</v>
      </c>
      <c r="W634" s="18">
        <v>45630</v>
      </c>
      <c r="X634" s="78">
        <v>0.58680555555555558</v>
      </c>
      <c r="Y634" s="6" t="s">
        <v>3623</v>
      </c>
      <c r="Z634" s="6" t="s">
        <v>3383</v>
      </c>
      <c r="AA634" s="6" t="s">
        <v>3624</v>
      </c>
      <c r="AB634" s="6">
        <v>997936713</v>
      </c>
      <c r="AC634" s="5">
        <f t="shared" si="65"/>
        <v>2</v>
      </c>
      <c r="AD634" s="17">
        <f t="shared" si="63"/>
        <v>25000</v>
      </c>
      <c r="AE634" s="6" t="s">
        <v>6</v>
      </c>
      <c r="AF634" s="17" t="s">
        <v>1045</v>
      </c>
      <c r="AG634" s="6" t="s">
        <v>400</v>
      </c>
      <c r="AH634" s="39"/>
      <c r="AI634" s="22" t="s">
        <v>983</v>
      </c>
      <c r="AJ634" s="174"/>
    </row>
    <row r="635" spans="1:36" ht="15.45" customHeight="1">
      <c r="A635" s="170">
        <v>56881</v>
      </c>
      <c r="B635" s="39" t="s">
        <v>380</v>
      </c>
      <c r="C635" s="5" t="s">
        <v>246</v>
      </c>
      <c r="D635" s="48" t="s">
        <v>3477</v>
      </c>
      <c r="E635" s="25" t="s">
        <v>2167</v>
      </c>
      <c r="F635" s="24" t="s">
        <v>2168</v>
      </c>
      <c r="G635" s="24">
        <v>998973865</v>
      </c>
      <c r="H635" s="18">
        <v>45629</v>
      </c>
      <c r="I635" s="21">
        <v>0.47152777777777777</v>
      </c>
      <c r="J635" s="6" t="s">
        <v>373</v>
      </c>
      <c r="K635" s="15">
        <v>1</v>
      </c>
      <c r="L635" s="6" t="s">
        <v>398</v>
      </c>
      <c r="M635" s="6" t="s">
        <v>6</v>
      </c>
      <c r="N635" s="6" t="b">
        <f t="shared" si="62"/>
        <v>0</v>
      </c>
      <c r="O635" s="6" t="s">
        <v>3625</v>
      </c>
      <c r="P635" s="6">
        <v>308138</v>
      </c>
      <c r="Q635" s="6" t="s">
        <v>6</v>
      </c>
      <c r="R635" s="6" t="s">
        <v>3626</v>
      </c>
      <c r="S635" s="16">
        <f t="shared" si="66"/>
        <v>25000</v>
      </c>
      <c r="T635" s="6" t="s">
        <v>400</v>
      </c>
      <c r="U635" s="6" t="s">
        <v>528</v>
      </c>
      <c r="V635" s="6" t="s">
        <v>2977</v>
      </c>
      <c r="W635" s="18">
        <v>45630</v>
      </c>
      <c r="X635" s="78">
        <v>0.53680555555555554</v>
      </c>
      <c r="Y635" s="6" t="s">
        <v>3627</v>
      </c>
      <c r="Z635" s="6" t="s">
        <v>2126</v>
      </c>
      <c r="AA635" s="6" t="s">
        <v>2127</v>
      </c>
      <c r="AB635" s="6">
        <v>931733106</v>
      </c>
      <c r="AC635" s="5">
        <f t="shared" si="65"/>
        <v>2</v>
      </c>
      <c r="AD635" s="17">
        <f t="shared" si="63"/>
        <v>25000</v>
      </c>
      <c r="AE635" s="6" t="s">
        <v>6</v>
      </c>
      <c r="AF635" s="17" t="str">
        <f>IFERROR(IF(AD635="","",IF(AE635="NO","NO APLICA",IF(AE635="SI",AD635*1.19,""))), "")</f>
        <v>NO APLICA</v>
      </c>
      <c r="AG635" s="6" t="s">
        <v>400</v>
      </c>
      <c r="AH635" s="39"/>
      <c r="AI635" s="22" t="s">
        <v>983</v>
      </c>
      <c r="AJ635" s="174"/>
    </row>
    <row r="636" spans="1:36" ht="15.45" customHeight="1">
      <c r="A636" s="170">
        <v>56882</v>
      </c>
      <c r="B636" s="39" t="s">
        <v>380</v>
      </c>
      <c r="C636" s="5" t="s">
        <v>246</v>
      </c>
      <c r="D636" s="24" t="s">
        <v>2818</v>
      </c>
      <c r="E636" s="25" t="s">
        <v>2819</v>
      </c>
      <c r="F636" s="24" t="s">
        <v>2820</v>
      </c>
      <c r="G636" s="24">
        <v>955972412</v>
      </c>
      <c r="H636" s="18">
        <v>45629</v>
      </c>
      <c r="I636" s="21">
        <v>0.47291666666666665</v>
      </c>
      <c r="J636" s="6" t="s">
        <v>373</v>
      </c>
      <c r="K636" s="15">
        <v>1</v>
      </c>
      <c r="L636" s="6" t="s">
        <v>398</v>
      </c>
      <c r="M636" s="6" t="s">
        <v>6</v>
      </c>
      <c r="N636" s="6" t="b">
        <f t="shared" si="62"/>
        <v>0</v>
      </c>
      <c r="O636" s="6" t="s">
        <v>3628</v>
      </c>
      <c r="P636" s="6">
        <v>308140</v>
      </c>
      <c r="Q636" s="6" t="s">
        <v>6</v>
      </c>
      <c r="R636" s="6" t="s">
        <v>3629</v>
      </c>
      <c r="S636" s="16">
        <f t="shared" si="66"/>
        <v>25000</v>
      </c>
      <c r="T636" s="6" t="s">
        <v>400</v>
      </c>
      <c r="U636" s="6" t="s">
        <v>528</v>
      </c>
      <c r="V636" s="6" t="s">
        <v>2977</v>
      </c>
      <c r="W636" s="18">
        <v>45630</v>
      </c>
      <c r="X636" s="78">
        <v>0.52083333333333337</v>
      </c>
      <c r="Y636" s="6" t="s">
        <v>3630</v>
      </c>
      <c r="Z636" s="6" t="s">
        <v>3256</v>
      </c>
      <c r="AA636" s="6" t="s">
        <v>3257</v>
      </c>
      <c r="AB636" s="6">
        <v>939548696</v>
      </c>
      <c r="AC636" s="5">
        <f t="shared" si="65"/>
        <v>2</v>
      </c>
      <c r="AD636" s="17">
        <f t="shared" si="63"/>
        <v>25000</v>
      </c>
      <c r="AE636" s="6" t="s">
        <v>6</v>
      </c>
      <c r="AF636" s="17" t="str">
        <f>IFERROR(IF(AD636="","",IF(AE636="NO","NO APLICA",IF(AE636="SI",AD636*1.19,""))), "")</f>
        <v>NO APLICA</v>
      </c>
      <c r="AG636" s="6" t="s">
        <v>400</v>
      </c>
      <c r="AH636" s="39"/>
      <c r="AI636" s="22" t="s">
        <v>983</v>
      </c>
      <c r="AJ636" s="174"/>
    </row>
    <row r="637" spans="1:36" ht="15.45" customHeight="1">
      <c r="A637" s="170">
        <v>56883</v>
      </c>
      <c r="B637" s="7" t="s">
        <v>44</v>
      </c>
      <c r="C637" s="4" t="s">
        <v>45</v>
      </c>
      <c r="D637" s="48" t="s">
        <v>3631</v>
      </c>
      <c r="E637" s="25" t="s">
        <v>3632</v>
      </c>
      <c r="F637" s="24" t="s">
        <v>3633</v>
      </c>
      <c r="G637" s="24">
        <v>987692415</v>
      </c>
      <c r="H637" s="18">
        <v>45629</v>
      </c>
      <c r="I637" s="21">
        <v>0.48055555555555557</v>
      </c>
      <c r="J637" s="6" t="s">
        <v>373</v>
      </c>
      <c r="K637" s="15">
        <v>1</v>
      </c>
      <c r="L637" s="6" t="s">
        <v>398</v>
      </c>
      <c r="M637" s="6" t="s">
        <v>6</v>
      </c>
      <c r="N637" s="6" t="b">
        <f t="shared" si="62"/>
        <v>0</v>
      </c>
      <c r="O637" s="6" t="s">
        <v>3634</v>
      </c>
      <c r="P637" s="6">
        <v>1226686</v>
      </c>
      <c r="Q637" s="6" t="s">
        <v>6</v>
      </c>
      <c r="R637" s="6" t="s">
        <v>3635</v>
      </c>
      <c r="S637" s="16">
        <f t="shared" si="66"/>
        <v>25000</v>
      </c>
      <c r="T637" s="6" t="s">
        <v>400</v>
      </c>
      <c r="U637" s="6" t="s">
        <v>2005</v>
      </c>
      <c r="V637" s="6" t="s">
        <v>3617</v>
      </c>
      <c r="W637" s="18">
        <v>45629</v>
      </c>
      <c r="X637" s="78">
        <v>0.86458333333333337</v>
      </c>
      <c r="Y637" s="6" t="s">
        <v>3636</v>
      </c>
      <c r="Z637" s="6" t="s">
        <v>3637</v>
      </c>
      <c r="AA637" s="6" t="s">
        <v>3638</v>
      </c>
      <c r="AB637" s="6">
        <v>972168716</v>
      </c>
      <c r="AC637" s="5">
        <f t="shared" si="65"/>
        <v>1</v>
      </c>
      <c r="AD637" s="17">
        <f t="shared" si="63"/>
        <v>25000</v>
      </c>
      <c r="AE637" s="6" t="s">
        <v>6</v>
      </c>
      <c r="AF637" s="17" t="str">
        <f>IFERROR(IF(AD637="","",IF(AE637="NO","NO APLICA",IF(AE637="SI",AD637*1.19,""))), "")</f>
        <v>NO APLICA</v>
      </c>
      <c r="AG637" s="6" t="s">
        <v>1874</v>
      </c>
      <c r="AH637" s="39" t="s">
        <v>3639</v>
      </c>
      <c r="AI637" s="22" t="s">
        <v>3620</v>
      </c>
      <c r="AJ637" s="174"/>
    </row>
    <row r="638" spans="1:36" ht="15.45" customHeight="1">
      <c r="A638" s="171">
        <v>56884</v>
      </c>
      <c r="B638" s="4" t="s">
        <v>320</v>
      </c>
      <c r="C638" s="3" t="s">
        <v>321</v>
      </c>
      <c r="D638" s="48" t="s">
        <v>3195</v>
      </c>
      <c r="E638" s="25" t="s">
        <v>1958</v>
      </c>
      <c r="F638" s="24" t="s">
        <v>1959</v>
      </c>
      <c r="G638" s="24">
        <v>964882975</v>
      </c>
      <c r="H638" s="53">
        <v>45629</v>
      </c>
      <c r="I638" s="54">
        <v>0.48472222222222222</v>
      </c>
      <c r="J638" s="42" t="s">
        <v>373</v>
      </c>
      <c r="K638" s="55">
        <v>1</v>
      </c>
      <c r="L638" s="42" t="s">
        <v>398</v>
      </c>
      <c r="M638" s="42" t="s">
        <v>6</v>
      </c>
      <c r="N638" s="42" t="b">
        <f t="shared" si="62"/>
        <v>0</v>
      </c>
      <c r="O638" s="42" t="s">
        <v>3640</v>
      </c>
      <c r="P638" s="42">
        <v>21093310</v>
      </c>
      <c r="Q638" s="42" t="s">
        <v>3641</v>
      </c>
      <c r="R638" s="42" t="s">
        <v>3642</v>
      </c>
      <c r="S638" s="56">
        <f t="shared" si="66"/>
        <v>25000</v>
      </c>
      <c r="T638" s="42" t="s">
        <v>400</v>
      </c>
      <c r="U638" s="42" t="s">
        <v>2158</v>
      </c>
      <c r="V638" s="42" t="s">
        <v>3104</v>
      </c>
      <c r="W638" s="53">
        <v>45632</v>
      </c>
      <c r="X638" s="78">
        <v>0.66249999999999998</v>
      </c>
      <c r="Y638" s="6" t="s">
        <v>3150</v>
      </c>
      <c r="Z638" s="6" t="s">
        <v>2209</v>
      </c>
      <c r="AA638" s="6" t="s">
        <v>2210</v>
      </c>
      <c r="AB638" s="6">
        <v>99445475</v>
      </c>
      <c r="AC638" s="3">
        <f t="shared" si="65"/>
        <v>4</v>
      </c>
      <c r="AD638" s="57">
        <f t="shared" si="63"/>
        <v>25000</v>
      </c>
      <c r="AE638" s="42" t="s">
        <v>6</v>
      </c>
      <c r="AF638" s="57" t="str">
        <f>IFERROR(IF(AD638="","",IF(AE638="NO","NO APLICA",IF(AE638="SI",AD638*1.19,""))), "")</f>
        <v>NO APLICA</v>
      </c>
      <c r="AG638" s="42" t="s">
        <v>400</v>
      </c>
      <c r="AH638" s="34"/>
      <c r="AI638" s="22" t="s">
        <v>558</v>
      </c>
      <c r="AJ638" s="174"/>
    </row>
    <row r="639" spans="1:36" ht="15.45" customHeight="1">
      <c r="A639" s="170">
        <v>56885</v>
      </c>
      <c r="B639" s="39" t="s">
        <v>380</v>
      </c>
      <c r="C639" s="5" t="s">
        <v>246</v>
      </c>
      <c r="D639" s="48" t="s">
        <v>385</v>
      </c>
      <c r="E639" s="25" t="s">
        <v>818</v>
      </c>
      <c r="F639" s="24" t="s">
        <v>700</v>
      </c>
      <c r="G639" s="24">
        <v>947974081</v>
      </c>
      <c r="H639" s="18">
        <v>45629</v>
      </c>
      <c r="I639" s="21">
        <v>0.49722222222222223</v>
      </c>
      <c r="J639" s="6" t="s">
        <v>373</v>
      </c>
      <c r="K639" s="15">
        <v>1</v>
      </c>
      <c r="L639" s="6" t="s">
        <v>398</v>
      </c>
      <c r="M639" s="6" t="s">
        <v>6</v>
      </c>
      <c r="N639" s="6" t="b">
        <f t="shared" si="62"/>
        <v>0</v>
      </c>
      <c r="O639" s="6" t="s">
        <v>3643</v>
      </c>
      <c r="P639" s="6">
        <v>308147</v>
      </c>
      <c r="Q639" s="6" t="s">
        <v>6</v>
      </c>
      <c r="R639" s="6" t="s">
        <v>3644</v>
      </c>
      <c r="S639" s="16">
        <f t="shared" si="66"/>
        <v>25000</v>
      </c>
      <c r="T639" s="6" t="s">
        <v>400</v>
      </c>
      <c r="U639" s="6" t="s">
        <v>3428</v>
      </c>
      <c r="V639" s="6" t="s">
        <v>3576</v>
      </c>
      <c r="W639" s="18">
        <v>45630</v>
      </c>
      <c r="X639" s="78">
        <v>0.6069444444444444</v>
      </c>
      <c r="Y639" s="6" t="s">
        <v>3645</v>
      </c>
      <c r="Z639" s="6" t="s">
        <v>2318</v>
      </c>
      <c r="AA639" s="6" t="s">
        <v>2319</v>
      </c>
      <c r="AB639" s="6">
        <v>957418555</v>
      </c>
      <c r="AC639" s="5">
        <f t="shared" si="65"/>
        <v>2</v>
      </c>
      <c r="AD639" s="17">
        <f t="shared" si="63"/>
        <v>25000</v>
      </c>
      <c r="AE639" s="6" t="s">
        <v>6</v>
      </c>
      <c r="AF639" s="17" t="s">
        <v>1045</v>
      </c>
      <c r="AG639" s="6" t="s">
        <v>400</v>
      </c>
      <c r="AH639" s="39"/>
      <c r="AI639" s="22" t="s">
        <v>983</v>
      </c>
      <c r="AJ639" s="174"/>
    </row>
    <row r="640" spans="1:36" ht="15.45" customHeight="1">
      <c r="A640" s="170">
        <v>56886</v>
      </c>
      <c r="B640" s="7" t="s">
        <v>189</v>
      </c>
      <c r="C640" s="4" t="s">
        <v>190</v>
      </c>
      <c r="D640" s="11" t="s">
        <v>3030</v>
      </c>
      <c r="E640" s="24" t="s">
        <v>514</v>
      </c>
      <c r="F640" s="24" t="s">
        <v>515</v>
      </c>
      <c r="G640" s="24">
        <v>940534751</v>
      </c>
      <c r="H640" s="18">
        <v>45629</v>
      </c>
      <c r="I640" s="21">
        <v>0.50555555555555554</v>
      </c>
      <c r="J640" s="6" t="s">
        <v>373</v>
      </c>
      <c r="K640" s="15">
        <v>1</v>
      </c>
      <c r="L640" s="6" t="s">
        <v>398</v>
      </c>
      <c r="M640" s="6" t="s">
        <v>6</v>
      </c>
      <c r="N640" s="6" t="b">
        <f t="shared" si="62"/>
        <v>0</v>
      </c>
      <c r="O640" s="6" t="s">
        <v>3646</v>
      </c>
      <c r="P640" s="6">
        <v>21093327</v>
      </c>
      <c r="Q640" s="6" t="s">
        <v>6</v>
      </c>
      <c r="R640" s="6" t="s">
        <v>3647</v>
      </c>
      <c r="S640" s="16">
        <f t="shared" si="66"/>
        <v>25000</v>
      </c>
      <c r="T640" s="6" t="s">
        <v>400</v>
      </c>
      <c r="U640" s="6" t="s">
        <v>528</v>
      </c>
      <c r="V640" s="6" t="s">
        <v>3617</v>
      </c>
      <c r="W640" s="18">
        <v>45630</v>
      </c>
      <c r="X640" s="78">
        <v>0.39930555555555558</v>
      </c>
      <c r="Y640" s="6" t="s">
        <v>3648</v>
      </c>
      <c r="Z640" s="6" t="s">
        <v>3649</v>
      </c>
      <c r="AA640" s="6" t="s">
        <v>3650</v>
      </c>
      <c r="AB640" s="6">
        <v>997726076</v>
      </c>
      <c r="AC640" s="5">
        <f t="shared" si="65"/>
        <v>2</v>
      </c>
      <c r="AD640" s="17">
        <f t="shared" si="63"/>
        <v>25000</v>
      </c>
      <c r="AE640" s="6" t="s">
        <v>6</v>
      </c>
      <c r="AF640" s="17" t="str">
        <f>IFERROR(IF(AD640="","",IF(AE640="NO","NO APLICA",IF(AE640="SI",AD640*1.19,""))), "")</f>
        <v>NO APLICA</v>
      </c>
      <c r="AG640" s="6" t="s">
        <v>1874</v>
      </c>
      <c r="AH640" s="39" t="s">
        <v>3651</v>
      </c>
      <c r="AI640" s="22" t="s">
        <v>3652</v>
      </c>
      <c r="AJ640" s="174"/>
    </row>
    <row r="641" spans="1:36" ht="15.45" customHeight="1">
      <c r="A641" s="170">
        <v>56887</v>
      </c>
      <c r="B641" s="7" t="s">
        <v>189</v>
      </c>
      <c r="C641" s="4" t="s">
        <v>190</v>
      </c>
      <c r="D641" s="48" t="s">
        <v>507</v>
      </c>
      <c r="E641" s="25" t="s">
        <v>508</v>
      </c>
      <c r="F641" s="24" t="s">
        <v>509</v>
      </c>
      <c r="G641" s="24">
        <v>997062936</v>
      </c>
      <c r="H641" s="18">
        <v>45629</v>
      </c>
      <c r="I641" s="21">
        <v>0.50763888888888886</v>
      </c>
      <c r="J641" s="6" t="s">
        <v>373</v>
      </c>
      <c r="K641" s="15">
        <v>1</v>
      </c>
      <c r="L641" s="6" t="s">
        <v>398</v>
      </c>
      <c r="M641" s="6" t="s">
        <v>6</v>
      </c>
      <c r="N641" s="6" t="b">
        <f t="shared" si="62"/>
        <v>0</v>
      </c>
      <c r="O641" s="6" t="s">
        <v>3653</v>
      </c>
      <c r="P641" s="6">
        <v>21093328</v>
      </c>
      <c r="Q641" s="6" t="s">
        <v>6</v>
      </c>
      <c r="R641" s="6" t="s">
        <v>3654</v>
      </c>
      <c r="S641" s="16">
        <f t="shared" si="66"/>
        <v>25000</v>
      </c>
      <c r="T641" s="6" t="s">
        <v>400</v>
      </c>
      <c r="U641" s="6" t="s">
        <v>2005</v>
      </c>
      <c r="V641" s="6" t="s">
        <v>3617</v>
      </c>
      <c r="W641" s="18">
        <v>45630</v>
      </c>
      <c r="X641" s="78">
        <v>5.8333333333333334E-2</v>
      </c>
      <c r="Y641" s="6" t="s">
        <v>3655</v>
      </c>
      <c r="Z641" s="6" t="s">
        <v>3656</v>
      </c>
      <c r="AA641" s="6" t="s">
        <v>3657</v>
      </c>
      <c r="AB641" s="6">
        <v>966172413</v>
      </c>
      <c r="AC641" s="5">
        <f t="shared" si="65"/>
        <v>2</v>
      </c>
      <c r="AD641" s="17">
        <f t="shared" si="63"/>
        <v>25000</v>
      </c>
      <c r="AE641" s="6" t="s">
        <v>6</v>
      </c>
      <c r="AF641" s="17" t="str">
        <f>IFERROR(IF(AD641="","",IF(AE641="NO","NO APLICA",IF(AE641="SI",AD641*1.19,""))), "")</f>
        <v>NO APLICA</v>
      </c>
      <c r="AG641" s="6" t="s">
        <v>1874</v>
      </c>
      <c r="AH641" s="39" t="s">
        <v>3658</v>
      </c>
      <c r="AI641" s="22" t="s">
        <v>3652</v>
      </c>
      <c r="AJ641" s="174"/>
    </row>
    <row r="642" spans="1:36" ht="15.45" customHeight="1">
      <c r="A642" s="170">
        <v>56888</v>
      </c>
      <c r="B642" s="39" t="s">
        <v>380</v>
      </c>
      <c r="C642" s="5" t="s">
        <v>246</v>
      </c>
      <c r="D642" s="48" t="s">
        <v>3477</v>
      </c>
      <c r="E642" s="25" t="s">
        <v>2167</v>
      </c>
      <c r="F642" s="24" t="s">
        <v>2168</v>
      </c>
      <c r="G642" s="24">
        <v>998973865</v>
      </c>
      <c r="H642" s="18">
        <v>45629</v>
      </c>
      <c r="I642" s="21">
        <v>0.51111111111111107</v>
      </c>
      <c r="J642" s="6" t="s">
        <v>373</v>
      </c>
      <c r="K642" s="15">
        <v>1</v>
      </c>
      <c r="L642" s="6" t="s">
        <v>398</v>
      </c>
      <c r="M642" s="6" t="s">
        <v>6</v>
      </c>
      <c r="N642" s="6" t="b">
        <f t="shared" ref="N642:N705" si="69">COUNTIF($O$1:$O$1172,O642)&gt;1</f>
        <v>0</v>
      </c>
      <c r="O642" s="6" t="s">
        <v>3659</v>
      </c>
      <c r="P642" s="6">
        <v>308148</v>
      </c>
      <c r="Q642" s="6" t="s">
        <v>6</v>
      </c>
      <c r="R642" s="6" t="s">
        <v>3660</v>
      </c>
      <c r="S642" s="16">
        <f t="shared" si="66"/>
        <v>25000</v>
      </c>
      <c r="T642" s="6" t="s">
        <v>400</v>
      </c>
      <c r="U642" s="6" t="s">
        <v>3428</v>
      </c>
      <c r="V642" s="6" t="s">
        <v>2977</v>
      </c>
      <c r="W642" s="18">
        <v>45630</v>
      </c>
      <c r="X642" s="78">
        <v>0.6</v>
      </c>
      <c r="Y642" s="6" t="s">
        <v>3605</v>
      </c>
      <c r="Z642" s="6" t="s">
        <v>2324</v>
      </c>
      <c r="AA642" s="6" t="s">
        <v>2325</v>
      </c>
      <c r="AB642" s="6">
        <v>94168189</v>
      </c>
      <c r="AC642" s="5">
        <f t="shared" si="65"/>
        <v>2</v>
      </c>
      <c r="AD642" s="17">
        <f t="shared" si="63"/>
        <v>25000</v>
      </c>
      <c r="AE642" s="6" t="s">
        <v>6</v>
      </c>
      <c r="AF642" s="17" t="s">
        <v>1045</v>
      </c>
      <c r="AG642" s="6" t="s">
        <v>400</v>
      </c>
      <c r="AH642" s="39"/>
      <c r="AI642" s="22" t="s">
        <v>983</v>
      </c>
      <c r="AJ642" s="174"/>
    </row>
    <row r="643" spans="1:36" ht="15.45" customHeight="1">
      <c r="A643" s="170">
        <v>56889</v>
      </c>
      <c r="B643" s="39" t="s">
        <v>380</v>
      </c>
      <c r="C643" s="5" t="s">
        <v>246</v>
      </c>
      <c r="D643" s="24" t="s">
        <v>2818</v>
      </c>
      <c r="E643" s="25" t="s">
        <v>2819</v>
      </c>
      <c r="F643" s="24" t="s">
        <v>2820</v>
      </c>
      <c r="G643" s="24">
        <v>955972412</v>
      </c>
      <c r="H643" s="18">
        <v>45629</v>
      </c>
      <c r="I643" s="21">
        <v>0.51249999999999996</v>
      </c>
      <c r="J643" s="6" t="s">
        <v>373</v>
      </c>
      <c r="K643" s="15">
        <v>1</v>
      </c>
      <c r="L643" s="6" t="s">
        <v>398</v>
      </c>
      <c r="M643" s="6" t="s">
        <v>6</v>
      </c>
      <c r="N643" s="6" t="b">
        <f t="shared" si="69"/>
        <v>0</v>
      </c>
      <c r="O643" s="6" t="s">
        <v>3661</v>
      </c>
      <c r="P643" s="6">
        <v>308150</v>
      </c>
      <c r="Q643" s="6" t="s">
        <v>6</v>
      </c>
      <c r="R643" s="6" t="s">
        <v>3662</v>
      </c>
      <c r="S643" s="16">
        <f t="shared" si="66"/>
        <v>25000</v>
      </c>
      <c r="T643" s="6" t="s">
        <v>400</v>
      </c>
      <c r="U643" s="6" t="s">
        <v>528</v>
      </c>
      <c r="V643" s="6" t="s">
        <v>2977</v>
      </c>
      <c r="W643" s="18">
        <v>45630</v>
      </c>
      <c r="X643" s="78">
        <v>0.5541666666666667</v>
      </c>
      <c r="Y643" s="6" t="s">
        <v>3663</v>
      </c>
      <c r="Z643" s="6" t="s">
        <v>1856</v>
      </c>
      <c r="AA643" s="6" t="s">
        <v>1857</v>
      </c>
      <c r="AB643" s="6">
        <v>983137351</v>
      </c>
      <c r="AC643" s="5">
        <f t="shared" si="65"/>
        <v>2</v>
      </c>
      <c r="AD643" s="17">
        <f t="shared" si="63"/>
        <v>25000</v>
      </c>
      <c r="AE643" s="6" t="s">
        <v>6</v>
      </c>
      <c r="AF643" s="17" t="s">
        <v>1045</v>
      </c>
      <c r="AG643" s="6" t="s">
        <v>400</v>
      </c>
      <c r="AH643" s="39"/>
      <c r="AI643" s="22" t="s">
        <v>983</v>
      </c>
      <c r="AJ643" s="174"/>
    </row>
    <row r="644" spans="1:36" ht="15.45" customHeight="1">
      <c r="A644" s="170">
        <v>56890</v>
      </c>
      <c r="B644" s="8" t="s">
        <v>320</v>
      </c>
      <c r="C644" s="5" t="s">
        <v>321</v>
      </c>
      <c r="D644" s="46" t="s">
        <v>3440</v>
      </c>
      <c r="E644" s="28" t="s">
        <v>3441</v>
      </c>
      <c r="F644" s="27" t="s">
        <v>649</v>
      </c>
      <c r="G644" s="27">
        <v>982723314</v>
      </c>
      <c r="H644" s="18">
        <v>45629</v>
      </c>
      <c r="I644" s="21">
        <v>0.52013888888888893</v>
      </c>
      <c r="J644" s="6" t="s">
        <v>373</v>
      </c>
      <c r="K644" s="15">
        <v>1</v>
      </c>
      <c r="L644" s="6" t="s">
        <v>398</v>
      </c>
      <c r="M644" s="6" t="s">
        <v>6</v>
      </c>
      <c r="N644" s="6" t="b">
        <f t="shared" si="69"/>
        <v>0</v>
      </c>
      <c r="O644" s="6" t="s">
        <v>3664</v>
      </c>
      <c r="P644" s="6">
        <v>100808258</v>
      </c>
      <c r="Q644" s="6" t="s">
        <v>6</v>
      </c>
      <c r="R644" s="6" t="s">
        <v>3665</v>
      </c>
      <c r="S644" s="16">
        <f t="shared" si="66"/>
        <v>25000</v>
      </c>
      <c r="T644" s="6" t="s">
        <v>400</v>
      </c>
      <c r="U644" s="6" t="s">
        <v>2100</v>
      </c>
      <c r="V644" s="6" t="s">
        <v>3072</v>
      </c>
      <c r="W644" s="18">
        <v>45642</v>
      </c>
      <c r="X644" s="97">
        <v>0.4375</v>
      </c>
      <c r="Y644" s="115" t="s">
        <v>3027</v>
      </c>
      <c r="Z644" s="115" t="s">
        <v>3666</v>
      </c>
      <c r="AA644" s="135" t="s">
        <v>3029</v>
      </c>
      <c r="AB644" s="135">
        <v>941989934</v>
      </c>
      <c r="AC644" s="107">
        <f t="shared" si="65"/>
        <v>14</v>
      </c>
      <c r="AD644" s="23">
        <f t="shared" si="63"/>
        <v>61000</v>
      </c>
      <c r="AE644" s="23" t="s">
        <v>6</v>
      </c>
      <c r="AF644" s="17" t="str">
        <f t="shared" ref="AF644:AF707" si="70">IFERROR(IF(AD644="","",IF(AE644="NO","NO APLICA",IF(AE644="SI",AD644*1.19,""))), "")</f>
        <v>NO APLICA</v>
      </c>
      <c r="AG644" s="6" t="s">
        <v>400</v>
      </c>
      <c r="AH644" s="39"/>
      <c r="AI644" s="22" t="s">
        <v>558</v>
      </c>
      <c r="AJ644" s="174"/>
    </row>
    <row r="645" spans="1:36" ht="15.45" customHeight="1">
      <c r="A645" s="170">
        <v>56891</v>
      </c>
      <c r="B645" s="8" t="s">
        <v>320</v>
      </c>
      <c r="C645" s="5" t="s">
        <v>321</v>
      </c>
      <c r="D645" s="8" t="s">
        <v>682</v>
      </c>
      <c r="E645" s="5" t="s">
        <v>683</v>
      </c>
      <c r="F645" s="5" t="s">
        <v>684</v>
      </c>
      <c r="G645" s="5">
        <v>987204298</v>
      </c>
      <c r="H645" s="18">
        <v>45629</v>
      </c>
      <c r="I645" s="21">
        <v>0.54097222222222219</v>
      </c>
      <c r="J645" s="6" t="s">
        <v>373</v>
      </c>
      <c r="K645" s="15">
        <v>1</v>
      </c>
      <c r="L645" s="6" t="s">
        <v>398</v>
      </c>
      <c r="M645" s="6" t="s">
        <v>6</v>
      </c>
      <c r="N645" s="6" t="b">
        <f t="shared" si="69"/>
        <v>0</v>
      </c>
      <c r="O645" s="6" t="s">
        <v>3667</v>
      </c>
      <c r="P645" s="6">
        <v>21093341</v>
      </c>
      <c r="Q645" s="6" t="s">
        <v>6</v>
      </c>
      <c r="R645" s="6" t="s">
        <v>3668</v>
      </c>
      <c r="S645" s="16">
        <f t="shared" si="66"/>
        <v>25000</v>
      </c>
      <c r="T645" s="6" t="s">
        <v>400</v>
      </c>
      <c r="U645" s="6" t="s">
        <v>2412</v>
      </c>
      <c r="V645" s="6" t="s">
        <v>3005</v>
      </c>
      <c r="W645" s="18">
        <v>45630</v>
      </c>
      <c r="X645" s="78">
        <v>0.42916666666666664</v>
      </c>
      <c r="Y645" s="6" t="s">
        <v>3146</v>
      </c>
      <c r="Z645" s="6" t="s">
        <v>747</v>
      </c>
      <c r="AA645" s="6" t="s">
        <v>748</v>
      </c>
      <c r="AB645" s="6">
        <v>993623791</v>
      </c>
      <c r="AC645" s="5">
        <f t="shared" si="65"/>
        <v>2</v>
      </c>
      <c r="AD645" s="17">
        <f t="shared" si="63"/>
        <v>25000</v>
      </c>
      <c r="AE645" s="6" t="s">
        <v>6</v>
      </c>
      <c r="AF645" s="17" t="str">
        <f t="shared" si="70"/>
        <v>NO APLICA</v>
      </c>
      <c r="AG645" s="6" t="s">
        <v>400</v>
      </c>
      <c r="AH645" s="39"/>
      <c r="AI645" s="22" t="s">
        <v>558</v>
      </c>
      <c r="AJ645" s="174"/>
    </row>
    <row r="646" spans="1:36" ht="15.45" customHeight="1">
      <c r="A646" s="170">
        <v>56892</v>
      </c>
      <c r="B646" s="8" t="s">
        <v>320</v>
      </c>
      <c r="C646" s="5" t="s">
        <v>321</v>
      </c>
      <c r="D646" s="39" t="s">
        <v>2811</v>
      </c>
      <c r="E646" s="6" t="s">
        <v>709</v>
      </c>
      <c r="F646" s="6" t="s">
        <v>710</v>
      </c>
      <c r="G646" s="6">
        <v>987744411</v>
      </c>
      <c r="H646" s="18">
        <v>45629</v>
      </c>
      <c r="I646" s="21">
        <v>0.54652777777777772</v>
      </c>
      <c r="J646" s="6" t="s">
        <v>373</v>
      </c>
      <c r="K646" s="15">
        <v>1</v>
      </c>
      <c r="L646" s="6" t="s">
        <v>398</v>
      </c>
      <c r="M646" s="6" t="s">
        <v>6</v>
      </c>
      <c r="N646" s="6" t="b">
        <f t="shared" si="69"/>
        <v>0</v>
      </c>
      <c r="O646" s="6" t="s">
        <v>3669</v>
      </c>
      <c r="P646" s="6">
        <v>100808277</v>
      </c>
      <c r="Q646" s="6" t="s">
        <v>6</v>
      </c>
      <c r="R646" s="6" t="s">
        <v>3670</v>
      </c>
      <c r="S646" s="16">
        <f t="shared" si="66"/>
        <v>25000</v>
      </c>
      <c r="T646" s="6" t="s">
        <v>400</v>
      </c>
      <c r="U646" s="6" t="s">
        <v>3671</v>
      </c>
      <c r="V646" s="6" t="s">
        <v>3039</v>
      </c>
      <c r="W646" s="18">
        <v>45636</v>
      </c>
      <c r="X646" s="78">
        <v>0.85833333333333328</v>
      </c>
      <c r="Y646" s="6" t="s">
        <v>3273</v>
      </c>
      <c r="Z646" s="6" t="s">
        <v>1958</v>
      </c>
      <c r="AA646" s="6" t="s">
        <v>1959</v>
      </c>
      <c r="AB646" s="6">
        <v>964882975</v>
      </c>
      <c r="AC646" s="5">
        <f t="shared" si="65"/>
        <v>8</v>
      </c>
      <c r="AD646" s="17">
        <f t="shared" si="63"/>
        <v>31000</v>
      </c>
      <c r="AE646" s="6" t="s">
        <v>6</v>
      </c>
      <c r="AF646" s="17" t="str">
        <f t="shared" si="70"/>
        <v>NO APLICA</v>
      </c>
      <c r="AG646" s="6" t="s">
        <v>400</v>
      </c>
      <c r="AH646" s="39"/>
      <c r="AI646" s="22" t="s">
        <v>558</v>
      </c>
      <c r="AJ646" s="174"/>
    </row>
    <row r="647" spans="1:36" ht="15.45" customHeight="1">
      <c r="A647" s="170">
        <v>56893</v>
      </c>
      <c r="B647" s="8" t="s">
        <v>320</v>
      </c>
      <c r="C647" s="5" t="s">
        <v>321</v>
      </c>
      <c r="D647" s="48" t="s">
        <v>635</v>
      </c>
      <c r="E647" s="25" t="s">
        <v>636</v>
      </c>
      <c r="F647" s="24" t="s">
        <v>637</v>
      </c>
      <c r="G647" s="24">
        <v>988364635</v>
      </c>
      <c r="H647" s="18">
        <v>45629</v>
      </c>
      <c r="I647" s="21">
        <v>0.55555555555555558</v>
      </c>
      <c r="J647" s="6" t="s">
        <v>373</v>
      </c>
      <c r="K647" s="15">
        <v>1</v>
      </c>
      <c r="L647" s="6" t="s">
        <v>398</v>
      </c>
      <c r="M647" s="6" t="s">
        <v>6</v>
      </c>
      <c r="N647" s="6" t="b">
        <f t="shared" si="69"/>
        <v>0</v>
      </c>
      <c r="O647" s="6" t="s">
        <v>3672</v>
      </c>
      <c r="P647" s="6">
        <v>10088285</v>
      </c>
      <c r="Q647" s="6" t="s">
        <v>6</v>
      </c>
      <c r="R647" s="6" t="s">
        <v>3673</v>
      </c>
      <c r="S647" s="16">
        <f t="shared" si="66"/>
        <v>25000</v>
      </c>
      <c r="T647" s="6" t="s">
        <v>400</v>
      </c>
      <c r="U647" s="6" t="s">
        <v>940</v>
      </c>
      <c r="V647" s="6" t="s">
        <v>2830</v>
      </c>
      <c r="W647" s="18">
        <v>45642</v>
      </c>
      <c r="X647" s="97">
        <v>0.42569444444444443</v>
      </c>
      <c r="Y647" s="101" t="s">
        <v>737</v>
      </c>
      <c r="Z647" s="101" t="s">
        <v>3674</v>
      </c>
      <c r="AA647" s="136" t="s">
        <v>739</v>
      </c>
      <c r="AB647" s="136">
        <v>973639638</v>
      </c>
      <c r="AC647" s="107">
        <f t="shared" si="65"/>
        <v>14</v>
      </c>
      <c r="AD647" s="23">
        <f t="shared" si="63"/>
        <v>61000</v>
      </c>
      <c r="AE647" s="23" t="s">
        <v>6</v>
      </c>
      <c r="AF647" s="17" t="str">
        <f t="shared" si="70"/>
        <v>NO APLICA</v>
      </c>
      <c r="AG647" s="6" t="s">
        <v>400</v>
      </c>
      <c r="AH647" s="39"/>
      <c r="AI647" s="22" t="s">
        <v>558</v>
      </c>
      <c r="AJ647" s="174"/>
    </row>
    <row r="648" spans="1:36" ht="15.45" customHeight="1">
      <c r="A648" s="170">
        <v>56894</v>
      </c>
      <c r="B648" s="39" t="s">
        <v>380</v>
      </c>
      <c r="C648" s="5" t="s">
        <v>246</v>
      </c>
      <c r="D648" s="48" t="s">
        <v>385</v>
      </c>
      <c r="E648" s="25" t="s">
        <v>818</v>
      </c>
      <c r="F648" s="24" t="s">
        <v>700</v>
      </c>
      <c r="G648" s="24">
        <v>947974081</v>
      </c>
      <c r="H648" s="18">
        <v>45629</v>
      </c>
      <c r="I648" s="21">
        <v>0.55833333333333335</v>
      </c>
      <c r="J648" s="6" t="s">
        <v>373</v>
      </c>
      <c r="K648" s="15">
        <v>1</v>
      </c>
      <c r="L648" s="6" t="s">
        <v>398</v>
      </c>
      <c r="M648" s="6" t="s">
        <v>6</v>
      </c>
      <c r="N648" s="6" t="b">
        <f t="shared" si="69"/>
        <v>0</v>
      </c>
      <c r="O648" s="6" t="s">
        <v>3675</v>
      </c>
      <c r="P648" s="6">
        <v>308161</v>
      </c>
      <c r="Q648" s="6" t="s">
        <v>6</v>
      </c>
      <c r="R648" s="6" t="s">
        <v>3676</v>
      </c>
      <c r="S648" s="16">
        <f t="shared" si="66"/>
        <v>25000</v>
      </c>
      <c r="T648" s="6" t="s">
        <v>400</v>
      </c>
      <c r="U648" s="6" t="s">
        <v>2412</v>
      </c>
      <c r="V648" s="6" t="s">
        <v>2977</v>
      </c>
      <c r="W648" s="18">
        <v>45629</v>
      </c>
      <c r="X648" s="78">
        <v>0.77500000000000002</v>
      </c>
      <c r="Y648" s="6" t="s">
        <v>2311</v>
      </c>
      <c r="Z648" s="6" t="s">
        <v>1856</v>
      </c>
      <c r="AA648" s="6" t="s">
        <v>1857</v>
      </c>
      <c r="AB648" s="6">
        <v>983137351</v>
      </c>
      <c r="AC648" s="5">
        <f t="shared" si="65"/>
        <v>1</v>
      </c>
      <c r="AD648" s="17">
        <f t="shared" si="63"/>
        <v>25000</v>
      </c>
      <c r="AE648" s="6" t="s">
        <v>6</v>
      </c>
      <c r="AF648" s="17" t="str">
        <f t="shared" si="70"/>
        <v>NO APLICA</v>
      </c>
      <c r="AG648" s="6" t="s">
        <v>400</v>
      </c>
      <c r="AH648" s="39"/>
      <c r="AI648" s="22" t="s">
        <v>983</v>
      </c>
      <c r="AJ648" s="174"/>
    </row>
    <row r="649" spans="1:36" ht="15.45" customHeight="1">
      <c r="A649" s="170">
        <v>56895</v>
      </c>
      <c r="B649" s="39" t="s">
        <v>269</v>
      </c>
      <c r="C649" s="5" t="s">
        <v>270</v>
      </c>
      <c r="D649" s="11" t="s">
        <v>3677</v>
      </c>
      <c r="E649" s="24" t="s">
        <v>3678</v>
      </c>
      <c r="F649" s="24" t="s">
        <v>3679</v>
      </c>
      <c r="G649" s="24">
        <v>952422269</v>
      </c>
      <c r="H649" s="18">
        <v>45629</v>
      </c>
      <c r="I649" s="21">
        <v>0.56388888888888888</v>
      </c>
      <c r="J649" s="6" t="s">
        <v>373</v>
      </c>
      <c r="K649" s="15">
        <v>1</v>
      </c>
      <c r="L649" s="6" t="s">
        <v>398</v>
      </c>
      <c r="M649" s="6" t="s">
        <v>6</v>
      </c>
      <c r="N649" s="6" t="b">
        <f t="shared" si="69"/>
        <v>0</v>
      </c>
      <c r="O649" s="6" t="s">
        <v>3680</v>
      </c>
      <c r="P649" s="6">
        <v>308167</v>
      </c>
      <c r="Q649" s="6" t="s">
        <v>6</v>
      </c>
      <c r="R649" s="6" t="s">
        <v>3681</v>
      </c>
      <c r="S649" s="16">
        <f t="shared" si="66"/>
        <v>25000</v>
      </c>
      <c r="T649" s="6" t="s">
        <v>400</v>
      </c>
      <c r="U649" s="6" t="s">
        <v>766</v>
      </c>
      <c r="V649" s="6" t="s">
        <v>3682</v>
      </c>
      <c r="W649" s="18">
        <v>45632</v>
      </c>
      <c r="X649" s="108">
        <v>0.54861111111111116</v>
      </c>
      <c r="Y649" s="68" t="s">
        <v>3683</v>
      </c>
      <c r="Z649" s="68" t="s">
        <v>3684</v>
      </c>
      <c r="AA649" s="68" t="s">
        <v>3685</v>
      </c>
      <c r="AB649" s="6">
        <v>961407184</v>
      </c>
      <c r="AC649" s="5">
        <f t="shared" si="65"/>
        <v>4</v>
      </c>
      <c r="AD649" s="17">
        <f t="shared" si="63"/>
        <v>25000</v>
      </c>
      <c r="AE649" s="6" t="s">
        <v>6</v>
      </c>
      <c r="AF649" s="17" t="str">
        <f t="shared" si="70"/>
        <v>NO APLICA</v>
      </c>
      <c r="AG649" s="6" t="s">
        <v>400</v>
      </c>
      <c r="AH649" s="39"/>
      <c r="AI649" s="22" t="s">
        <v>1359</v>
      </c>
      <c r="AJ649" s="174"/>
    </row>
    <row r="650" spans="1:36" ht="15.45" customHeight="1">
      <c r="A650" s="170">
        <v>56896</v>
      </c>
      <c r="B650" s="8" t="s">
        <v>320</v>
      </c>
      <c r="C650" s="5" t="s">
        <v>321</v>
      </c>
      <c r="D650" s="39" t="s">
        <v>2851</v>
      </c>
      <c r="E650" s="6" t="s">
        <v>560</v>
      </c>
      <c r="F650" s="6" t="s">
        <v>561</v>
      </c>
      <c r="G650" s="6">
        <v>956055766</v>
      </c>
      <c r="H650" s="18">
        <v>45629</v>
      </c>
      <c r="I650" s="21">
        <v>0.56805555555555554</v>
      </c>
      <c r="J650" s="6" t="s">
        <v>373</v>
      </c>
      <c r="K650" s="15">
        <v>1</v>
      </c>
      <c r="L650" s="6" t="s">
        <v>398</v>
      </c>
      <c r="M650" s="6" t="s">
        <v>6</v>
      </c>
      <c r="N650" s="6" t="b">
        <f t="shared" si="69"/>
        <v>0</v>
      </c>
      <c r="O650" s="6" t="s">
        <v>3686</v>
      </c>
      <c r="P650" s="6">
        <v>100808346</v>
      </c>
      <c r="Q650" s="6" t="s">
        <v>6</v>
      </c>
      <c r="R650" s="6" t="s">
        <v>3687</v>
      </c>
      <c r="S650" s="16">
        <f t="shared" si="66"/>
        <v>25000</v>
      </c>
      <c r="T650" s="6" t="s">
        <v>400</v>
      </c>
      <c r="U650" s="6" t="s">
        <v>940</v>
      </c>
      <c r="V650" s="6" t="s">
        <v>2881</v>
      </c>
      <c r="W650" s="18">
        <v>45642</v>
      </c>
      <c r="X650" s="78">
        <v>0.46111111111111114</v>
      </c>
      <c r="Y650" s="153" t="s">
        <v>3193</v>
      </c>
      <c r="Z650" s="153" t="s">
        <v>3688</v>
      </c>
      <c r="AA650" s="68" t="s">
        <v>2578</v>
      </c>
      <c r="AB650" s="68">
        <v>991266126</v>
      </c>
      <c r="AC650" s="6">
        <v>14</v>
      </c>
      <c r="AD650" s="23">
        <f t="shared" si="63"/>
        <v>61000</v>
      </c>
      <c r="AE650" s="23" t="s">
        <v>6</v>
      </c>
      <c r="AF650" s="17" t="str">
        <f t="shared" si="70"/>
        <v>NO APLICA</v>
      </c>
      <c r="AG650" s="6" t="s">
        <v>400</v>
      </c>
      <c r="AH650" s="39"/>
      <c r="AI650" s="22" t="s">
        <v>558</v>
      </c>
      <c r="AJ650" s="174"/>
    </row>
    <row r="651" spans="1:36" ht="15.45" customHeight="1">
      <c r="A651" s="170">
        <v>56897</v>
      </c>
      <c r="B651" s="8" t="s">
        <v>320</v>
      </c>
      <c r="C651" s="5" t="s">
        <v>321</v>
      </c>
      <c r="D651" s="46" t="s">
        <v>667</v>
      </c>
      <c r="E651" s="28" t="s">
        <v>668</v>
      </c>
      <c r="F651" s="27" t="s">
        <v>669</v>
      </c>
      <c r="G651" s="27">
        <v>974317393</v>
      </c>
      <c r="H651" s="18">
        <v>45629</v>
      </c>
      <c r="I651" s="21">
        <v>0.57986111111111116</v>
      </c>
      <c r="J651" s="6" t="s">
        <v>373</v>
      </c>
      <c r="K651" s="15">
        <v>1</v>
      </c>
      <c r="L651" s="6" t="s">
        <v>398</v>
      </c>
      <c r="M651" s="6" t="s">
        <v>6</v>
      </c>
      <c r="N651" s="6" t="b">
        <f t="shared" si="69"/>
        <v>0</v>
      </c>
      <c r="O651" s="6" t="s">
        <v>3689</v>
      </c>
      <c r="P651" s="6">
        <v>100808376</v>
      </c>
      <c r="Q651" s="6" t="s">
        <v>6</v>
      </c>
      <c r="R651" s="6" t="s">
        <v>3690</v>
      </c>
      <c r="S651" s="16">
        <f t="shared" si="66"/>
        <v>25000</v>
      </c>
      <c r="T651" s="6" t="s">
        <v>400</v>
      </c>
      <c r="U651" s="6" t="s">
        <v>940</v>
      </c>
      <c r="V651" s="6" t="s">
        <v>3416</v>
      </c>
      <c r="W651" s="18">
        <v>45643</v>
      </c>
      <c r="X651" s="124">
        <v>0.4201388888888889</v>
      </c>
      <c r="Y651" s="122" t="s">
        <v>737</v>
      </c>
      <c r="Z651" s="122" t="s">
        <v>3674</v>
      </c>
      <c r="AA651" s="122" t="s">
        <v>739</v>
      </c>
      <c r="AB651" s="122">
        <v>973639638</v>
      </c>
      <c r="AC651" s="107">
        <f t="shared" si="65"/>
        <v>15</v>
      </c>
      <c r="AD651" s="23">
        <f t="shared" si="63"/>
        <v>66000</v>
      </c>
      <c r="AE651" s="23" t="s">
        <v>6</v>
      </c>
      <c r="AF651" s="17" t="str">
        <f t="shared" si="70"/>
        <v>NO APLICA</v>
      </c>
      <c r="AG651" s="6" t="s">
        <v>400</v>
      </c>
      <c r="AH651" s="39"/>
      <c r="AI651" s="22" t="s">
        <v>558</v>
      </c>
      <c r="AJ651" s="174"/>
    </row>
    <row r="652" spans="1:36" ht="15.45" customHeight="1">
      <c r="A652" s="170">
        <v>56898</v>
      </c>
      <c r="B652" s="8" t="s">
        <v>320</v>
      </c>
      <c r="C652" s="5" t="s">
        <v>321</v>
      </c>
      <c r="D652" s="39" t="s">
        <v>597</v>
      </c>
      <c r="E652" s="6" t="s">
        <v>3009</v>
      </c>
      <c r="F652" s="6" t="s">
        <v>599</v>
      </c>
      <c r="G652" s="6">
        <v>974764518</v>
      </c>
      <c r="H652" s="18">
        <v>45629</v>
      </c>
      <c r="I652" s="21">
        <v>0.58263888888888893</v>
      </c>
      <c r="J652" s="6" t="s">
        <v>373</v>
      </c>
      <c r="K652" s="15">
        <v>1</v>
      </c>
      <c r="L652" s="6" t="s">
        <v>398</v>
      </c>
      <c r="M652" s="6" t="s">
        <v>6</v>
      </c>
      <c r="N652" s="6" t="b">
        <f t="shared" si="69"/>
        <v>0</v>
      </c>
      <c r="O652" s="6" t="s">
        <v>3691</v>
      </c>
      <c r="P652" s="6">
        <v>21093368</v>
      </c>
      <c r="Q652" s="6" t="s">
        <v>6</v>
      </c>
      <c r="R652" s="6" t="s">
        <v>3692</v>
      </c>
      <c r="S652" s="16">
        <f t="shared" si="66"/>
        <v>25000</v>
      </c>
      <c r="T652" s="6" t="s">
        <v>400</v>
      </c>
      <c r="U652" s="6" t="s">
        <v>2412</v>
      </c>
      <c r="V652" s="6" t="s">
        <v>2938</v>
      </c>
      <c r="W652" s="18">
        <v>45630</v>
      </c>
      <c r="X652" s="78">
        <v>0.47847222222222224</v>
      </c>
      <c r="Y652" s="132" t="s">
        <v>3002</v>
      </c>
      <c r="Z652" s="132" t="s">
        <v>579</v>
      </c>
      <c r="AA652" s="132" t="s">
        <v>580</v>
      </c>
      <c r="AB652" s="132">
        <v>992200094</v>
      </c>
      <c r="AC652" s="5">
        <f t="shared" si="65"/>
        <v>2</v>
      </c>
      <c r="AD652" s="17">
        <f t="shared" ref="AD652:AD715" si="71">IF(AC652&lt;=0, "ERROR EN DÍA DE SALIDA",
    IF(AC652="", "",
        IF(OR(J652="1X40 RF VACIO", J652="1X40 DRY VACIO"),
            IF(L652="CUSTODIA",
                IF(AC652&lt;=5, 25000,
                    IF(AC652&gt;5, IF(AC652&lt;=8, 25000 + 2000*(AC652 - 5), 31000 + 5000*(AC652-8)), "")
                ),
                IF(OR(L652="TRASPASO",L652="MOVIMIENTO"), 18000, "")
            ),
            IF(OR(J652="1X20 RF VACIO", J652="1X20 DRY VACIO", J652="ISOTANK"),
                IF(L652="CUSTODIA",
                    IF(AC652&lt;=5, 18000,
                        IF(AC652&gt;5, IF(AC652&lt;=8, 18000 + 2000*(AC652 - 5), 24000 + 5000*(AC652-8)), "")
                    ),
                    IF(OR(L652="TRASPASO",L652="MOVIMIENTO"), 15000, "Error en tipo de acción")
                ),
                IF(AND(OR(J652="PALLET", J652="CAJON"), L652="CUSTODIA", AC652&lt;=5),
                    IF(M652="SI (XL)", 7000*K652,
                        IF(M652="SI (XXL)", 9000*K652, 5000*K652)
                    ),
                    IF(AND(OR(J652="PALLET", J652="CAJON"), L652="CUSTODIA", AC652&gt;5),
                        IF(M652="SI (XL)", (7000 + 1000*(AC652 - 5))*K652,
                            IF(M652="SI (XXL)", (9000 + 1000*(AC652 - 5))*K652, (5000 + 1000*(AC652 - 5))*K652)
                        ),
                        IF(AND(OR(J652="PALLET", J652="CAJON"),OR(L652="TRASPASO",L652="MOVIMIENTO")),
                            IF(M652="SI (XL)", 5000*K652,
                                IF(M652="SI (XXL)", 7000*K652, 3500*K652)
                            ),
                            ""
                        )
                    )
                )
            )
        )
    )
)</f>
        <v>25000</v>
      </c>
      <c r="AE652" s="6" t="s">
        <v>6</v>
      </c>
      <c r="AF652" s="17" t="str">
        <f t="shared" si="70"/>
        <v>NO APLICA</v>
      </c>
      <c r="AG652" s="6" t="s">
        <v>400</v>
      </c>
      <c r="AH652" s="39"/>
      <c r="AI652" s="22" t="s">
        <v>558</v>
      </c>
      <c r="AJ652" s="174"/>
    </row>
    <row r="653" spans="1:36" ht="15.45" customHeight="1">
      <c r="A653" s="170">
        <v>56899</v>
      </c>
      <c r="B653" s="8" t="s">
        <v>320</v>
      </c>
      <c r="C653" s="5" t="s">
        <v>321</v>
      </c>
      <c r="D653" s="39" t="s">
        <v>1915</v>
      </c>
      <c r="E653" s="6" t="s">
        <v>1916</v>
      </c>
      <c r="F653" s="6" t="s">
        <v>1917</v>
      </c>
      <c r="G653" s="6">
        <v>922001083</v>
      </c>
      <c r="H653" s="18">
        <v>45629</v>
      </c>
      <c r="I653" s="21">
        <v>0.59444444444444444</v>
      </c>
      <c r="J653" s="6" t="s">
        <v>373</v>
      </c>
      <c r="K653" s="15">
        <v>1</v>
      </c>
      <c r="L653" s="6" t="s">
        <v>398</v>
      </c>
      <c r="M653" s="6" t="s">
        <v>6</v>
      </c>
      <c r="N653" s="6" t="b">
        <f t="shared" si="69"/>
        <v>0</v>
      </c>
      <c r="O653" s="6" t="s">
        <v>3693</v>
      </c>
      <c r="P653" s="6">
        <v>100808393</v>
      </c>
      <c r="Q653" s="6" t="s">
        <v>6</v>
      </c>
      <c r="R653" s="6" t="s">
        <v>3694</v>
      </c>
      <c r="S653" s="16">
        <f t="shared" si="66"/>
        <v>25000</v>
      </c>
      <c r="T653" s="6" t="s">
        <v>400</v>
      </c>
      <c r="U653" s="6" t="s">
        <v>940</v>
      </c>
      <c r="V653" s="6" t="s">
        <v>3104</v>
      </c>
      <c r="W653" s="18">
        <v>45643</v>
      </c>
      <c r="X653" s="97">
        <v>0.47986111111111113</v>
      </c>
      <c r="Y653" s="156" t="s">
        <v>2040</v>
      </c>
      <c r="Z653" s="156" t="s">
        <v>3695</v>
      </c>
      <c r="AA653" s="156" t="s">
        <v>643</v>
      </c>
      <c r="AB653" s="156">
        <v>997786062</v>
      </c>
      <c r="AC653" s="107">
        <f t="shared" si="65"/>
        <v>15</v>
      </c>
      <c r="AD653" s="23">
        <f t="shared" si="71"/>
        <v>66000</v>
      </c>
      <c r="AE653" s="23" t="s">
        <v>6</v>
      </c>
      <c r="AF653" s="17" t="str">
        <f t="shared" si="70"/>
        <v>NO APLICA</v>
      </c>
      <c r="AG653" s="6" t="s">
        <v>400</v>
      </c>
      <c r="AH653" s="39"/>
      <c r="AI653" s="22" t="s">
        <v>558</v>
      </c>
      <c r="AJ653" s="174"/>
    </row>
    <row r="654" spans="1:36" ht="15.45" customHeight="1">
      <c r="A654" s="170">
        <v>56900</v>
      </c>
      <c r="B654" s="8" t="s">
        <v>320</v>
      </c>
      <c r="C654" s="5" t="s">
        <v>321</v>
      </c>
      <c r="D654" s="45" t="s">
        <v>2208</v>
      </c>
      <c r="E654" s="27" t="s">
        <v>2209</v>
      </c>
      <c r="F654" s="27" t="s">
        <v>2210</v>
      </c>
      <c r="G654" s="27">
        <v>994454750</v>
      </c>
      <c r="H654" s="18">
        <v>45629</v>
      </c>
      <c r="I654" s="21">
        <v>0.61319444444444449</v>
      </c>
      <c r="J654" s="6" t="s">
        <v>373</v>
      </c>
      <c r="K654" s="15">
        <v>1</v>
      </c>
      <c r="L654" s="6" t="s">
        <v>398</v>
      </c>
      <c r="M654" s="6" t="s">
        <v>6</v>
      </c>
      <c r="N654" s="6" t="b">
        <f t="shared" si="69"/>
        <v>0</v>
      </c>
      <c r="O654" s="6" t="s">
        <v>3696</v>
      </c>
      <c r="P654" s="6">
        <v>100808403</v>
      </c>
      <c r="Q654" s="6" t="s">
        <v>6</v>
      </c>
      <c r="R654" s="6" t="s">
        <v>3697</v>
      </c>
      <c r="S654" s="16">
        <f t="shared" si="66"/>
        <v>25000</v>
      </c>
      <c r="T654" s="6" t="s">
        <v>400</v>
      </c>
      <c r="U654" s="6" t="s">
        <v>940</v>
      </c>
      <c r="V654" s="6" t="s">
        <v>3068</v>
      </c>
      <c r="W654" s="18">
        <v>45643</v>
      </c>
      <c r="X654" s="97">
        <v>0.44583333333333336</v>
      </c>
      <c r="Y654" s="123" t="s">
        <v>3193</v>
      </c>
      <c r="Z654" s="122" t="s">
        <v>3688</v>
      </c>
      <c r="AA654" s="122" t="s">
        <v>2578</v>
      </c>
      <c r="AB654" s="122">
        <v>991266126</v>
      </c>
      <c r="AC654" s="107">
        <f t="shared" si="65"/>
        <v>15</v>
      </c>
      <c r="AD654" s="23">
        <f t="shared" si="71"/>
        <v>66000</v>
      </c>
      <c r="AE654" s="23" t="s">
        <v>6</v>
      </c>
      <c r="AF654" s="17" t="str">
        <f t="shared" si="70"/>
        <v>NO APLICA</v>
      </c>
      <c r="AG654" s="6" t="s">
        <v>400</v>
      </c>
      <c r="AH654" s="39"/>
      <c r="AI654" s="22" t="s">
        <v>558</v>
      </c>
      <c r="AJ654" s="174"/>
    </row>
    <row r="655" spans="1:36" ht="15.45" customHeight="1">
      <c r="A655" s="170">
        <v>56901</v>
      </c>
      <c r="B655" s="8" t="s">
        <v>320</v>
      </c>
      <c r="C655" s="5" t="s">
        <v>321</v>
      </c>
      <c r="D655" s="39" t="s">
        <v>3698</v>
      </c>
      <c r="E655" s="6">
        <v>9555978</v>
      </c>
      <c r="F655" s="6" t="s">
        <v>3699</v>
      </c>
      <c r="G655" s="6">
        <v>949321186</v>
      </c>
      <c r="H655" s="18">
        <v>45629</v>
      </c>
      <c r="I655" s="21">
        <v>0.62638888888888888</v>
      </c>
      <c r="J655" s="6" t="s">
        <v>373</v>
      </c>
      <c r="K655" s="15">
        <v>1</v>
      </c>
      <c r="L655" s="6" t="s">
        <v>398</v>
      </c>
      <c r="M655" s="6" t="s">
        <v>6</v>
      </c>
      <c r="N655" s="6" t="b">
        <f t="shared" si="69"/>
        <v>0</v>
      </c>
      <c r="O655" s="6" t="s">
        <v>3700</v>
      </c>
      <c r="P655" s="6">
        <v>100808429</v>
      </c>
      <c r="Q655" s="6" t="s">
        <v>6</v>
      </c>
      <c r="R655" s="6" t="s">
        <v>3701</v>
      </c>
      <c r="S655" s="16">
        <f t="shared" si="66"/>
        <v>25000</v>
      </c>
      <c r="T655" s="6" t="s">
        <v>400</v>
      </c>
      <c r="U655" s="6" t="s">
        <v>759</v>
      </c>
      <c r="V655" s="6" t="s">
        <v>2971</v>
      </c>
      <c r="W655" s="18">
        <v>45643</v>
      </c>
      <c r="X655" s="78">
        <v>0.97430555555555554</v>
      </c>
      <c r="Y655" s="8" t="s">
        <v>3702</v>
      </c>
      <c r="Z655" s="8" t="s">
        <v>3703</v>
      </c>
      <c r="AA655" s="8" t="s">
        <v>3138</v>
      </c>
      <c r="AB655" s="8">
        <v>959084095</v>
      </c>
      <c r="AC655" s="6">
        <f t="shared" si="65"/>
        <v>15</v>
      </c>
      <c r="AD655" s="23">
        <f t="shared" si="71"/>
        <v>66000</v>
      </c>
      <c r="AE655" s="23" t="s">
        <v>6</v>
      </c>
      <c r="AF655" s="17" t="str">
        <f t="shared" si="70"/>
        <v>NO APLICA</v>
      </c>
      <c r="AG655" s="6" t="s">
        <v>400</v>
      </c>
      <c r="AH655" s="39"/>
      <c r="AI655" s="22" t="s">
        <v>558</v>
      </c>
      <c r="AJ655" s="174"/>
    </row>
    <row r="656" spans="1:36" ht="15.45" customHeight="1">
      <c r="A656" s="170">
        <v>56902</v>
      </c>
      <c r="B656" s="8" t="s">
        <v>320</v>
      </c>
      <c r="C656" s="5" t="s">
        <v>321</v>
      </c>
      <c r="D656" s="48" t="s">
        <v>3367</v>
      </c>
      <c r="E656" s="25" t="s">
        <v>3368</v>
      </c>
      <c r="F656" s="24" t="s">
        <v>3369</v>
      </c>
      <c r="G656" s="24">
        <v>937300568</v>
      </c>
      <c r="H656" s="18">
        <v>45629</v>
      </c>
      <c r="I656" s="21">
        <v>0.62986111111111109</v>
      </c>
      <c r="J656" s="6" t="s">
        <v>373</v>
      </c>
      <c r="K656" s="15">
        <v>1</v>
      </c>
      <c r="L656" s="6" t="s">
        <v>398</v>
      </c>
      <c r="M656" s="6" t="s">
        <v>6</v>
      </c>
      <c r="N656" s="6" t="b">
        <f t="shared" si="69"/>
        <v>0</v>
      </c>
      <c r="O656" s="6" t="s">
        <v>3704</v>
      </c>
      <c r="P656" s="6">
        <v>100808435</v>
      </c>
      <c r="Q656" s="6" t="s">
        <v>6</v>
      </c>
      <c r="R656" s="6" t="s">
        <v>3705</v>
      </c>
      <c r="S656" s="16">
        <f t="shared" si="66"/>
        <v>25000</v>
      </c>
      <c r="T656" s="6" t="s">
        <v>400</v>
      </c>
      <c r="U656" s="6" t="s">
        <v>732</v>
      </c>
      <c r="V656" s="6" t="s">
        <v>3435</v>
      </c>
      <c r="W656" s="18">
        <v>45643</v>
      </c>
      <c r="X656" s="78">
        <v>0.94236111111111109</v>
      </c>
      <c r="Y656" s="8" t="s">
        <v>3142</v>
      </c>
      <c r="Z656" s="8" t="s">
        <v>727</v>
      </c>
      <c r="AA656" s="8" t="s">
        <v>728</v>
      </c>
      <c r="AB656" s="8">
        <v>992376903</v>
      </c>
      <c r="AC656" s="6">
        <f t="shared" si="65"/>
        <v>15</v>
      </c>
      <c r="AD656" s="23">
        <f t="shared" si="71"/>
        <v>66000</v>
      </c>
      <c r="AE656" s="23" t="s">
        <v>6</v>
      </c>
      <c r="AF656" s="17" t="str">
        <f t="shared" si="70"/>
        <v>NO APLICA</v>
      </c>
      <c r="AG656" s="6"/>
      <c r="AH656" s="39"/>
      <c r="AI656" s="22" t="s">
        <v>558</v>
      </c>
      <c r="AJ656" s="174"/>
    </row>
    <row r="657" spans="1:36" ht="15.45" customHeight="1">
      <c r="A657" s="170">
        <v>56903</v>
      </c>
      <c r="B657" s="8" t="s">
        <v>320</v>
      </c>
      <c r="C657" s="5" t="s">
        <v>321</v>
      </c>
      <c r="D657" s="45" t="s">
        <v>1957</v>
      </c>
      <c r="E657" s="27" t="s">
        <v>1958</v>
      </c>
      <c r="F657" s="27" t="s">
        <v>1959</v>
      </c>
      <c r="G657" s="27">
        <v>964882975</v>
      </c>
      <c r="H657" s="18">
        <v>45629</v>
      </c>
      <c r="I657" s="21">
        <v>0.63541666666666663</v>
      </c>
      <c r="J657" s="6" t="s">
        <v>373</v>
      </c>
      <c r="K657" s="15">
        <v>1</v>
      </c>
      <c r="L657" s="6" t="s">
        <v>398</v>
      </c>
      <c r="M657" s="6" t="s">
        <v>6</v>
      </c>
      <c r="N657" s="6" t="b">
        <f t="shared" si="69"/>
        <v>0</v>
      </c>
      <c r="O657" s="6" t="s">
        <v>3706</v>
      </c>
      <c r="P657" s="6">
        <v>100808428</v>
      </c>
      <c r="Q657" s="6" t="s">
        <v>6</v>
      </c>
      <c r="R657" s="6" t="s">
        <v>3707</v>
      </c>
      <c r="S657" s="16">
        <f t="shared" si="66"/>
        <v>25000</v>
      </c>
      <c r="T657" s="6" t="s">
        <v>400</v>
      </c>
      <c r="U657" s="6" t="s">
        <v>547</v>
      </c>
      <c r="V657" s="6" t="s">
        <v>3238</v>
      </c>
      <c r="W657" s="6"/>
      <c r="X657" s="78"/>
      <c r="Y657" s="74" t="s">
        <v>3146</v>
      </c>
      <c r="Z657" s="74" t="s">
        <v>3708</v>
      </c>
      <c r="AA657" s="74" t="s">
        <v>748</v>
      </c>
      <c r="AB657" s="74">
        <v>993623791</v>
      </c>
      <c r="AC657" s="6" t="str">
        <f t="shared" si="65"/>
        <v/>
      </c>
      <c r="AD657" s="23" t="str">
        <f t="shared" si="71"/>
        <v/>
      </c>
      <c r="AE657" s="23"/>
      <c r="AF657" s="17" t="str">
        <f t="shared" si="70"/>
        <v/>
      </c>
      <c r="AG657" s="6"/>
      <c r="AH657" s="39"/>
      <c r="AI657" s="22" t="s">
        <v>558</v>
      </c>
      <c r="AJ657" s="174"/>
    </row>
    <row r="658" spans="1:36" ht="15.45" customHeight="1">
      <c r="A658" s="170">
        <v>56904</v>
      </c>
      <c r="B658" s="7" t="s">
        <v>165</v>
      </c>
      <c r="C658" s="4" t="s">
        <v>166</v>
      </c>
      <c r="D658" s="39" t="s">
        <v>3709</v>
      </c>
      <c r="E658" s="6" t="s">
        <v>3710</v>
      </c>
      <c r="F658" s="6" t="s">
        <v>3711</v>
      </c>
      <c r="G658" s="6">
        <v>964532664</v>
      </c>
      <c r="H658" s="18">
        <v>45629</v>
      </c>
      <c r="I658" s="21">
        <v>0.66180555555555554</v>
      </c>
      <c r="J658" s="6" t="s">
        <v>373</v>
      </c>
      <c r="K658" s="15">
        <v>1</v>
      </c>
      <c r="L658" s="6" t="s">
        <v>398</v>
      </c>
      <c r="M658" s="6" t="s">
        <v>6</v>
      </c>
      <c r="N658" s="6" t="b">
        <f t="shared" si="69"/>
        <v>0</v>
      </c>
      <c r="O658" s="6" t="s">
        <v>3712</v>
      </c>
      <c r="P658" s="6">
        <v>1226804</v>
      </c>
      <c r="Q658" s="6" t="s">
        <v>6</v>
      </c>
      <c r="R658" s="6" t="s">
        <v>3713</v>
      </c>
      <c r="S658" s="16">
        <f t="shared" si="66"/>
        <v>25000</v>
      </c>
      <c r="T658" s="6" t="s">
        <v>400</v>
      </c>
      <c r="U658" s="6" t="s">
        <v>2005</v>
      </c>
      <c r="V658" s="6" t="s">
        <v>2796</v>
      </c>
      <c r="W658" s="18">
        <v>45630</v>
      </c>
      <c r="X658" s="78">
        <v>1.9444444444444445E-2</v>
      </c>
      <c r="Y658" s="6" t="s">
        <v>2362</v>
      </c>
      <c r="Z658" s="6" t="s">
        <v>2363</v>
      </c>
      <c r="AA658" s="6" t="s">
        <v>1447</v>
      </c>
      <c r="AB658" s="6">
        <v>992336047</v>
      </c>
      <c r="AC658" s="5">
        <f t="shared" si="65"/>
        <v>2</v>
      </c>
      <c r="AD658" s="17">
        <f t="shared" si="71"/>
        <v>25000</v>
      </c>
      <c r="AE658" s="6" t="s">
        <v>6</v>
      </c>
      <c r="AF658" s="17" t="str">
        <f t="shared" si="70"/>
        <v>NO APLICA</v>
      </c>
      <c r="AG658" s="6" t="s">
        <v>400</v>
      </c>
      <c r="AH658" s="39"/>
      <c r="AI658" s="22" t="s">
        <v>3287</v>
      </c>
      <c r="AJ658" s="174"/>
    </row>
    <row r="659" spans="1:36" ht="15.45" customHeight="1">
      <c r="A659" s="170">
        <v>56905</v>
      </c>
      <c r="B659" s="7" t="s">
        <v>181</v>
      </c>
      <c r="C659" s="4" t="s">
        <v>182</v>
      </c>
      <c r="D659" s="48" t="s">
        <v>507</v>
      </c>
      <c r="E659" s="25" t="s">
        <v>508</v>
      </c>
      <c r="F659" s="24" t="s">
        <v>509</v>
      </c>
      <c r="G659" s="24">
        <v>997062936</v>
      </c>
      <c r="H659" s="18">
        <v>45629</v>
      </c>
      <c r="I659" s="21">
        <v>0.66527777777777775</v>
      </c>
      <c r="J659" s="6" t="s">
        <v>373</v>
      </c>
      <c r="K659" s="15">
        <v>1</v>
      </c>
      <c r="L659" s="6" t="s">
        <v>398</v>
      </c>
      <c r="M659" s="6" t="s">
        <v>6</v>
      </c>
      <c r="N659" s="6" t="b">
        <f t="shared" si="69"/>
        <v>0</v>
      </c>
      <c r="O659" s="6" t="s">
        <v>3714</v>
      </c>
      <c r="P659" s="6">
        <v>24794220</v>
      </c>
      <c r="Q659" s="6" t="s">
        <v>6</v>
      </c>
      <c r="R659" s="6" t="s">
        <v>3715</v>
      </c>
      <c r="S659" s="16">
        <f t="shared" si="66"/>
        <v>25000</v>
      </c>
      <c r="T659" s="6" t="s">
        <v>400</v>
      </c>
      <c r="U659" s="6" t="s">
        <v>2005</v>
      </c>
      <c r="V659" s="6" t="s">
        <v>3296</v>
      </c>
      <c r="W659" s="18">
        <v>45629</v>
      </c>
      <c r="X659" s="78">
        <v>0.96111111111111114</v>
      </c>
      <c r="Y659" s="6" t="s">
        <v>3716</v>
      </c>
      <c r="Z659" s="6" t="s">
        <v>3717</v>
      </c>
      <c r="AA659" s="6" t="s">
        <v>3718</v>
      </c>
      <c r="AB659" s="6">
        <v>78984049</v>
      </c>
      <c r="AC659" s="7">
        <f t="shared" si="65"/>
        <v>1</v>
      </c>
      <c r="AD659" s="7">
        <f t="shared" si="71"/>
        <v>25000</v>
      </c>
      <c r="AE659" s="7" t="s">
        <v>9</v>
      </c>
      <c r="AF659" s="7">
        <f t="shared" si="70"/>
        <v>29750</v>
      </c>
      <c r="AG659" s="7" t="s">
        <v>1874</v>
      </c>
      <c r="AH659" s="7" t="s">
        <v>3719</v>
      </c>
      <c r="AI659" s="44" t="s">
        <v>2858</v>
      </c>
      <c r="AJ659" s="174"/>
    </row>
    <row r="660" spans="1:36" ht="15.45" customHeight="1">
      <c r="A660" s="170">
        <v>56906</v>
      </c>
      <c r="B660" s="8" t="s">
        <v>320</v>
      </c>
      <c r="C660" s="5" t="s">
        <v>321</v>
      </c>
      <c r="D660" s="48" t="s">
        <v>673</v>
      </c>
      <c r="E660" s="25" t="s">
        <v>674</v>
      </c>
      <c r="F660" s="24" t="s">
        <v>675</v>
      </c>
      <c r="G660" s="24">
        <v>992654499</v>
      </c>
      <c r="H660" s="18">
        <v>45629</v>
      </c>
      <c r="I660" s="21">
        <v>0.66666666666666663</v>
      </c>
      <c r="J660" s="6" t="s">
        <v>373</v>
      </c>
      <c r="K660" s="15">
        <v>1</v>
      </c>
      <c r="L660" s="6" t="s">
        <v>398</v>
      </c>
      <c r="M660" s="6" t="s">
        <v>6</v>
      </c>
      <c r="N660" s="6" t="b">
        <f t="shared" si="69"/>
        <v>0</v>
      </c>
      <c r="O660" s="6" t="s">
        <v>3720</v>
      </c>
      <c r="P660" s="6">
        <v>100808532</v>
      </c>
      <c r="Q660" s="6" t="s">
        <v>6</v>
      </c>
      <c r="R660" s="6" t="s">
        <v>3721</v>
      </c>
      <c r="S660" s="16">
        <f t="shared" si="66"/>
        <v>25000</v>
      </c>
      <c r="T660" s="6" t="s">
        <v>400</v>
      </c>
      <c r="U660" s="6" t="s">
        <v>2069</v>
      </c>
      <c r="V660" s="6" t="s">
        <v>2971</v>
      </c>
      <c r="W660" s="18">
        <v>45642</v>
      </c>
      <c r="X660" s="78">
        <v>0.53749999999999998</v>
      </c>
      <c r="Y660" s="39" t="s">
        <v>641</v>
      </c>
      <c r="Z660" s="6" t="s">
        <v>642</v>
      </c>
      <c r="AA660" s="6" t="s">
        <v>643</v>
      </c>
      <c r="AB660" s="6">
        <v>974979000</v>
      </c>
      <c r="AC660" s="6">
        <f t="shared" si="65"/>
        <v>14</v>
      </c>
      <c r="AD660" s="23">
        <f t="shared" si="71"/>
        <v>61000</v>
      </c>
      <c r="AE660" s="23" t="s">
        <v>6</v>
      </c>
      <c r="AF660" s="17" t="str">
        <f t="shared" si="70"/>
        <v>NO APLICA</v>
      </c>
      <c r="AG660" s="6" t="s">
        <v>400</v>
      </c>
      <c r="AH660" s="39"/>
      <c r="AI660" s="22" t="s">
        <v>558</v>
      </c>
      <c r="AJ660" s="174"/>
    </row>
    <row r="661" spans="1:36" ht="15.45" customHeight="1">
      <c r="A661" s="170">
        <v>56907</v>
      </c>
      <c r="B661" s="43" t="s">
        <v>191</v>
      </c>
      <c r="C661" s="8" t="s">
        <v>192</v>
      </c>
      <c r="D661" s="39" t="s">
        <v>3255</v>
      </c>
      <c r="E661" s="6" t="s">
        <v>3256</v>
      </c>
      <c r="F661" s="6" t="s">
        <v>3257</v>
      </c>
      <c r="G661" s="6">
        <v>939549686</v>
      </c>
      <c r="H661" s="18">
        <v>45629</v>
      </c>
      <c r="I661" s="21">
        <v>0.67222222222222228</v>
      </c>
      <c r="J661" s="6" t="s">
        <v>373</v>
      </c>
      <c r="K661" s="15">
        <v>1</v>
      </c>
      <c r="L661" s="6" t="s">
        <v>398</v>
      </c>
      <c r="M661" s="6" t="s">
        <v>6</v>
      </c>
      <c r="N661" s="6" t="b">
        <f t="shared" si="69"/>
        <v>0</v>
      </c>
      <c r="O661" s="6" t="s">
        <v>3722</v>
      </c>
      <c r="P661" s="6">
        <v>24793728</v>
      </c>
      <c r="Q661" s="6" t="s">
        <v>6</v>
      </c>
      <c r="R661" s="6" t="s">
        <v>3723</v>
      </c>
      <c r="S661" s="16">
        <f t="shared" si="66"/>
        <v>25000</v>
      </c>
      <c r="T661" s="6" t="s">
        <v>400</v>
      </c>
      <c r="U661" s="6" t="s">
        <v>2005</v>
      </c>
      <c r="V661" s="6" t="s">
        <v>2874</v>
      </c>
      <c r="W661" s="18">
        <v>45630</v>
      </c>
      <c r="X661" s="78">
        <v>7.2222222222222215E-2</v>
      </c>
      <c r="Y661" s="6" t="s">
        <v>3215</v>
      </c>
      <c r="Z661" s="6" t="s">
        <v>3216</v>
      </c>
      <c r="AA661" s="6" t="s">
        <v>3217</v>
      </c>
      <c r="AB661" s="6" t="s">
        <v>3724</v>
      </c>
      <c r="AC661" s="5">
        <f t="shared" si="65"/>
        <v>2</v>
      </c>
      <c r="AD661" s="17">
        <f t="shared" si="71"/>
        <v>25000</v>
      </c>
      <c r="AE661" s="6" t="s">
        <v>6</v>
      </c>
      <c r="AF661" s="17" t="str">
        <f t="shared" si="70"/>
        <v>NO APLICA</v>
      </c>
      <c r="AG661" s="6" t="s">
        <v>1874</v>
      </c>
      <c r="AH661" s="39" t="s">
        <v>3725</v>
      </c>
      <c r="AI661" s="22" t="s">
        <v>2883</v>
      </c>
      <c r="AJ661" s="174"/>
    </row>
    <row r="662" spans="1:36" ht="15.45" customHeight="1">
      <c r="A662" s="170">
        <v>56908</v>
      </c>
      <c r="B662" s="8" t="s">
        <v>320</v>
      </c>
      <c r="C662" s="5" t="s">
        <v>321</v>
      </c>
      <c r="D662" s="48" t="s">
        <v>2811</v>
      </c>
      <c r="E662" s="24" t="s">
        <v>709</v>
      </c>
      <c r="F662" s="26" t="s">
        <v>710</v>
      </c>
      <c r="G662" s="24">
        <v>987744411</v>
      </c>
      <c r="H662" s="18">
        <v>45629</v>
      </c>
      <c r="I662" s="21">
        <v>0.72361111111111109</v>
      </c>
      <c r="J662" s="6" t="s">
        <v>373</v>
      </c>
      <c r="K662" s="15">
        <v>1</v>
      </c>
      <c r="L662" s="6" t="s">
        <v>398</v>
      </c>
      <c r="M662" s="6" t="s">
        <v>6</v>
      </c>
      <c r="N662" s="6" t="b">
        <f t="shared" si="69"/>
        <v>0</v>
      </c>
      <c r="O662" s="6" t="s">
        <v>3726</v>
      </c>
      <c r="P662" s="6">
        <v>24794476</v>
      </c>
      <c r="Q662" s="6" t="s">
        <v>6</v>
      </c>
      <c r="R662" s="6" t="s">
        <v>3727</v>
      </c>
      <c r="S662" s="16">
        <f t="shared" si="66"/>
        <v>25000</v>
      </c>
      <c r="T662" s="6" t="s">
        <v>400</v>
      </c>
      <c r="U662" s="6" t="s">
        <v>2005</v>
      </c>
      <c r="V662" s="6" t="s">
        <v>3728</v>
      </c>
      <c r="W662" s="18">
        <v>45629</v>
      </c>
      <c r="X662" s="78">
        <v>0.96250000000000002</v>
      </c>
      <c r="Y662" s="6" t="s">
        <v>3057</v>
      </c>
      <c r="Z662" s="6" t="s">
        <v>715</v>
      </c>
      <c r="AA662" s="6" t="s">
        <v>2617</v>
      </c>
      <c r="AB662" s="6">
        <v>995307942</v>
      </c>
      <c r="AC662" s="5">
        <f t="shared" si="65"/>
        <v>1</v>
      </c>
      <c r="AD662" s="17">
        <f t="shared" si="71"/>
        <v>25000</v>
      </c>
      <c r="AE662" s="6" t="s">
        <v>6</v>
      </c>
      <c r="AF662" s="17" t="str">
        <f t="shared" si="70"/>
        <v>NO APLICA</v>
      </c>
      <c r="AG662" s="6" t="s">
        <v>400</v>
      </c>
      <c r="AH662" s="39"/>
      <c r="AI662" s="22" t="s">
        <v>558</v>
      </c>
      <c r="AJ662" s="174"/>
    </row>
    <row r="663" spans="1:36" ht="15.45" customHeight="1">
      <c r="A663" s="170">
        <v>56909</v>
      </c>
      <c r="B663" s="7" t="s">
        <v>14</v>
      </c>
      <c r="C663" s="4" t="s">
        <v>15</v>
      </c>
      <c r="D663" s="11" t="s">
        <v>14</v>
      </c>
      <c r="E663" s="24" t="s">
        <v>388</v>
      </c>
      <c r="F663" s="24" t="s">
        <v>530</v>
      </c>
      <c r="G663" s="24">
        <v>964638566</v>
      </c>
      <c r="H663" s="18">
        <v>45629</v>
      </c>
      <c r="I663" s="21">
        <v>0.76111111111111107</v>
      </c>
      <c r="J663" s="6" t="s">
        <v>1873</v>
      </c>
      <c r="K663" s="15">
        <v>4</v>
      </c>
      <c r="L663" s="6" t="s">
        <v>3399</v>
      </c>
      <c r="M663" s="6" t="s">
        <v>6</v>
      </c>
      <c r="N663" s="6" t="b">
        <f t="shared" si="69"/>
        <v>1</v>
      </c>
      <c r="O663" s="6" t="s">
        <v>527</v>
      </c>
      <c r="P663" s="6" t="s">
        <v>487</v>
      </c>
      <c r="Q663" s="6" t="s">
        <v>6</v>
      </c>
      <c r="R663" s="6" t="s">
        <v>488</v>
      </c>
      <c r="S663" s="16">
        <f t="shared" si="66"/>
        <v>14000</v>
      </c>
      <c r="T663" s="6" t="s">
        <v>400</v>
      </c>
      <c r="U663" s="6" t="s">
        <v>532</v>
      </c>
      <c r="V663" s="6" t="s">
        <v>490</v>
      </c>
      <c r="W663" s="18">
        <v>45629</v>
      </c>
      <c r="X663" s="78">
        <v>0.76180555555555551</v>
      </c>
      <c r="Y663" s="6" t="s">
        <v>3529</v>
      </c>
      <c r="Z663" s="6" t="s">
        <v>3530</v>
      </c>
      <c r="AA663" s="6" t="s">
        <v>3729</v>
      </c>
      <c r="AB663" s="6">
        <v>998374729</v>
      </c>
      <c r="AC663" s="5">
        <f t="shared" ref="AC663:AC701" si="72">IF(AND(W663&lt;&gt;"",H663&lt;&gt;"",ISNUMBER(W663-H663)),W663-H663+1,"")</f>
        <v>1</v>
      </c>
      <c r="AD663" s="17">
        <f t="shared" si="71"/>
        <v>14000</v>
      </c>
      <c r="AE663" s="6" t="s">
        <v>6</v>
      </c>
      <c r="AF663" s="17" t="str">
        <f t="shared" si="70"/>
        <v>NO APLICA</v>
      </c>
      <c r="AG663" s="6" t="s">
        <v>400</v>
      </c>
      <c r="AH663" s="39"/>
      <c r="AI663" s="22" t="s">
        <v>533</v>
      </c>
      <c r="AJ663" s="174"/>
    </row>
    <row r="664" spans="1:36" ht="15.45" customHeight="1">
      <c r="A664" s="170">
        <v>56910</v>
      </c>
      <c r="B664" s="7" t="s">
        <v>103</v>
      </c>
      <c r="C664" s="4" t="s">
        <v>104</v>
      </c>
      <c r="D664" s="48" t="s">
        <v>292</v>
      </c>
      <c r="E664" s="25" t="s">
        <v>3730</v>
      </c>
      <c r="F664" s="24" t="s">
        <v>3731</v>
      </c>
      <c r="G664" s="24">
        <v>988175716</v>
      </c>
      <c r="H664" s="18">
        <v>45629</v>
      </c>
      <c r="I664" s="21">
        <v>0.78333333333333333</v>
      </c>
      <c r="J664" s="6" t="s">
        <v>373</v>
      </c>
      <c r="K664" s="15">
        <v>1</v>
      </c>
      <c r="L664" s="6" t="s">
        <v>398</v>
      </c>
      <c r="M664" s="6" t="s">
        <v>6</v>
      </c>
      <c r="N664" s="6" t="b">
        <f t="shared" si="69"/>
        <v>0</v>
      </c>
      <c r="O664" s="6" t="s">
        <v>3732</v>
      </c>
      <c r="P664" s="6">
        <v>1227004</v>
      </c>
      <c r="Q664" s="6" t="s">
        <v>6</v>
      </c>
      <c r="R664" s="6" t="s">
        <v>3733</v>
      </c>
      <c r="S664" s="16">
        <f t="shared" si="66"/>
        <v>25000</v>
      </c>
      <c r="T664" s="6" t="s">
        <v>400</v>
      </c>
      <c r="U664" s="6" t="s">
        <v>528</v>
      </c>
      <c r="V664" s="6" t="s">
        <v>2900</v>
      </c>
      <c r="W664" s="18">
        <v>45631</v>
      </c>
      <c r="X664" s="78">
        <v>0.48125000000000001</v>
      </c>
      <c r="Y664" s="6" t="s">
        <v>3734</v>
      </c>
      <c r="Z664" s="6" t="s">
        <v>317</v>
      </c>
      <c r="AA664" s="6" t="s">
        <v>3735</v>
      </c>
      <c r="AB664" s="6">
        <v>974599785</v>
      </c>
      <c r="AC664" s="5">
        <f t="shared" si="72"/>
        <v>3</v>
      </c>
      <c r="AD664" s="17">
        <f t="shared" si="71"/>
        <v>25000</v>
      </c>
      <c r="AE664" s="6" t="s">
        <v>6</v>
      </c>
      <c r="AF664" s="17" t="str">
        <f t="shared" si="70"/>
        <v>NO APLICA</v>
      </c>
      <c r="AG664" s="6" t="s">
        <v>1874</v>
      </c>
      <c r="AH664" s="39" t="s">
        <v>3736</v>
      </c>
      <c r="AI664" s="22" t="s">
        <v>3737</v>
      </c>
      <c r="AJ664" s="174"/>
    </row>
    <row r="665" spans="1:36" ht="15.45" customHeight="1">
      <c r="A665" s="170">
        <v>56911</v>
      </c>
      <c r="B665" s="39" t="s">
        <v>3738</v>
      </c>
      <c r="C665" s="6"/>
      <c r="D665" s="39" t="s">
        <v>647</v>
      </c>
      <c r="E665" s="6" t="s">
        <v>648</v>
      </c>
      <c r="F665" s="6" t="s">
        <v>649</v>
      </c>
      <c r="G665" s="6">
        <v>968566439</v>
      </c>
      <c r="H665" s="18">
        <v>45629</v>
      </c>
      <c r="I665" s="21">
        <v>0.84166666666666667</v>
      </c>
      <c r="J665" s="6" t="s">
        <v>373</v>
      </c>
      <c r="K665" s="15">
        <v>1</v>
      </c>
      <c r="L665" s="6" t="s">
        <v>398</v>
      </c>
      <c r="M665" s="6" t="s">
        <v>6</v>
      </c>
      <c r="N665" s="6" t="b">
        <f t="shared" si="69"/>
        <v>0</v>
      </c>
      <c r="O665" s="6" t="s">
        <v>3739</v>
      </c>
      <c r="P665" s="6">
        <v>24794738</v>
      </c>
      <c r="Q665" s="6" t="s">
        <v>6</v>
      </c>
      <c r="R665" s="6" t="s">
        <v>3740</v>
      </c>
      <c r="S665" s="16">
        <f t="shared" si="66"/>
        <v>25000</v>
      </c>
      <c r="T665" s="6" t="s">
        <v>400</v>
      </c>
      <c r="U665" s="6" t="s">
        <v>759</v>
      </c>
      <c r="V665" s="6" t="s">
        <v>490</v>
      </c>
      <c r="W665" s="18">
        <v>45630</v>
      </c>
      <c r="X665" s="78">
        <v>5.5555555555555558E-3</v>
      </c>
      <c r="Y665" s="6" t="s">
        <v>3741</v>
      </c>
      <c r="Z665" s="6" t="s">
        <v>3742</v>
      </c>
      <c r="AA665" s="6" t="s">
        <v>3743</v>
      </c>
      <c r="AB665" s="6">
        <v>931875806</v>
      </c>
      <c r="AC665" s="5">
        <f t="shared" si="72"/>
        <v>2</v>
      </c>
      <c r="AD665" s="17">
        <f t="shared" si="71"/>
        <v>25000</v>
      </c>
      <c r="AE665" s="6" t="s">
        <v>6</v>
      </c>
      <c r="AF665" s="17" t="str">
        <f t="shared" si="70"/>
        <v>NO APLICA</v>
      </c>
      <c r="AG665" s="6" t="s">
        <v>1874</v>
      </c>
      <c r="AH665" s="39" t="s">
        <v>3744</v>
      </c>
      <c r="AI665" s="22" t="s">
        <v>499</v>
      </c>
      <c r="AJ665" s="174"/>
    </row>
    <row r="666" spans="1:36" ht="15.45" customHeight="1">
      <c r="A666" s="170">
        <v>56912</v>
      </c>
      <c r="B666" s="7" t="s">
        <v>189</v>
      </c>
      <c r="C666" s="4" t="s">
        <v>190</v>
      </c>
      <c r="D666" s="11" t="s">
        <v>2131</v>
      </c>
      <c r="E666" s="24">
        <v>171408989</v>
      </c>
      <c r="F666" s="24" t="s">
        <v>2132</v>
      </c>
      <c r="G666" s="24">
        <v>956632973</v>
      </c>
      <c r="H666" s="18">
        <v>45629</v>
      </c>
      <c r="I666" s="21">
        <v>0.8569444444444444</v>
      </c>
      <c r="J666" s="6" t="s">
        <v>373</v>
      </c>
      <c r="K666" s="15">
        <v>1</v>
      </c>
      <c r="L666" s="6" t="s">
        <v>398</v>
      </c>
      <c r="M666" s="6" t="s">
        <v>6</v>
      </c>
      <c r="N666" s="6" t="b">
        <f t="shared" si="69"/>
        <v>0</v>
      </c>
      <c r="O666" s="6" t="s">
        <v>3745</v>
      </c>
      <c r="P666" s="6">
        <v>21093595</v>
      </c>
      <c r="Q666" s="6" t="s">
        <v>6</v>
      </c>
      <c r="R666" s="6" t="s">
        <v>3746</v>
      </c>
      <c r="S666" s="16">
        <f t="shared" si="66"/>
        <v>25000</v>
      </c>
      <c r="T666" s="6" t="s">
        <v>400</v>
      </c>
      <c r="U666" s="6" t="s">
        <v>1943</v>
      </c>
      <c r="V666" s="6" t="s">
        <v>490</v>
      </c>
      <c r="W666" s="18">
        <v>45630</v>
      </c>
      <c r="X666" s="78">
        <v>8.1944444444444445E-2</v>
      </c>
      <c r="Y666" s="6" t="s">
        <v>3747</v>
      </c>
      <c r="Z666" s="6" t="s">
        <v>3748</v>
      </c>
      <c r="AA666" s="6" t="s">
        <v>3749</v>
      </c>
      <c r="AB666" s="6">
        <v>993400942</v>
      </c>
      <c r="AC666" s="5">
        <f t="shared" si="72"/>
        <v>2</v>
      </c>
      <c r="AD666" s="17">
        <f t="shared" si="71"/>
        <v>25000</v>
      </c>
      <c r="AE666" s="6" t="s">
        <v>6</v>
      </c>
      <c r="AF666" s="17" t="str">
        <f t="shared" si="70"/>
        <v>NO APLICA</v>
      </c>
      <c r="AG666" s="6" t="s">
        <v>1874</v>
      </c>
      <c r="AH666" s="39" t="s">
        <v>3750</v>
      </c>
      <c r="AI666" s="22" t="s">
        <v>3652</v>
      </c>
      <c r="AJ666" s="174"/>
    </row>
    <row r="667" spans="1:36" ht="15.45" customHeight="1">
      <c r="A667" s="170">
        <v>56913</v>
      </c>
      <c r="B667" s="7" t="s">
        <v>339</v>
      </c>
      <c r="C667" s="4" t="s">
        <v>340</v>
      </c>
      <c r="D667" s="8" t="s">
        <v>2939</v>
      </c>
      <c r="E667" s="5" t="s">
        <v>2940</v>
      </c>
      <c r="F667" s="5" t="s">
        <v>2941</v>
      </c>
      <c r="G667" s="5">
        <v>938835786</v>
      </c>
      <c r="H667" s="18">
        <v>45629</v>
      </c>
      <c r="I667" s="21">
        <v>0.9868055555555556</v>
      </c>
      <c r="J667" s="6" t="s">
        <v>371</v>
      </c>
      <c r="K667" s="15">
        <v>1</v>
      </c>
      <c r="L667" s="6" t="s">
        <v>398</v>
      </c>
      <c r="M667" s="6" t="s">
        <v>6</v>
      </c>
      <c r="N667" s="6" t="b">
        <f t="shared" si="69"/>
        <v>0</v>
      </c>
      <c r="O667" s="6" t="s">
        <v>3751</v>
      </c>
      <c r="P667" s="6">
        <v>4453433</v>
      </c>
      <c r="Q667" s="6" t="s">
        <v>6</v>
      </c>
      <c r="R667" s="6" t="s">
        <v>488</v>
      </c>
      <c r="S667" s="16">
        <f t="shared" si="66"/>
        <v>25000</v>
      </c>
      <c r="T667" s="6" t="s">
        <v>400</v>
      </c>
      <c r="U667" s="6" t="s">
        <v>1962</v>
      </c>
      <c r="V667" s="6" t="s">
        <v>490</v>
      </c>
      <c r="W667" s="18">
        <v>45631</v>
      </c>
      <c r="X667" s="78">
        <v>0.67638888888888893</v>
      </c>
      <c r="Y667" s="6" t="s">
        <v>3073</v>
      </c>
      <c r="Z667" s="6" t="s">
        <v>2940</v>
      </c>
      <c r="AA667" s="6" t="s">
        <v>2941</v>
      </c>
      <c r="AB667" s="6">
        <v>938835786</v>
      </c>
      <c r="AC667" s="5">
        <f t="shared" si="72"/>
        <v>3</v>
      </c>
      <c r="AD667" s="17">
        <f t="shared" si="71"/>
        <v>25000</v>
      </c>
      <c r="AE667" s="6" t="s">
        <v>6</v>
      </c>
      <c r="AF667" s="17" t="str">
        <f t="shared" si="70"/>
        <v>NO APLICA</v>
      </c>
      <c r="AG667" s="6" t="s">
        <v>400</v>
      </c>
      <c r="AH667" s="39"/>
      <c r="AI667" s="22" t="s">
        <v>2797</v>
      </c>
      <c r="AJ667" s="174"/>
    </row>
    <row r="668" spans="1:36" ht="15.45" customHeight="1">
      <c r="A668" s="170">
        <v>56914</v>
      </c>
      <c r="B668" s="38" t="s">
        <v>284</v>
      </c>
      <c r="C668" s="8" t="s">
        <v>285</v>
      </c>
      <c r="D668" s="46" t="s">
        <v>635</v>
      </c>
      <c r="E668" s="28" t="s">
        <v>636</v>
      </c>
      <c r="F668" s="27" t="s">
        <v>637</v>
      </c>
      <c r="G668" s="27">
        <v>988364635</v>
      </c>
      <c r="H668" s="18">
        <v>45630</v>
      </c>
      <c r="I668" s="21">
        <v>0.49861111111111112</v>
      </c>
      <c r="J668" s="6" t="s">
        <v>373</v>
      </c>
      <c r="K668" s="15">
        <v>1</v>
      </c>
      <c r="L668" s="6" t="s">
        <v>398</v>
      </c>
      <c r="M668" s="6" t="s">
        <v>6</v>
      </c>
      <c r="N668" s="6" t="b">
        <f t="shared" si="69"/>
        <v>0</v>
      </c>
      <c r="O668" s="6" t="s">
        <v>3752</v>
      </c>
      <c r="P668" s="6">
        <v>24794933</v>
      </c>
      <c r="Q668" s="6" t="s">
        <v>6</v>
      </c>
      <c r="R668" s="6" t="s">
        <v>3753</v>
      </c>
      <c r="S668" s="16">
        <f t="shared" si="66"/>
        <v>25000</v>
      </c>
      <c r="T668" s="6" t="s">
        <v>400</v>
      </c>
      <c r="U668" s="6" t="s">
        <v>2100</v>
      </c>
      <c r="V668" s="6" t="s">
        <v>3754</v>
      </c>
      <c r="W668" s="18">
        <v>45634</v>
      </c>
      <c r="X668" s="78">
        <v>8.1250000000000003E-2</v>
      </c>
      <c r="Y668" s="6" t="s">
        <v>3755</v>
      </c>
      <c r="Z668" s="6" t="s">
        <v>3756</v>
      </c>
      <c r="AA668" s="6" t="s">
        <v>3757</v>
      </c>
      <c r="AB668" s="6">
        <v>945495110</v>
      </c>
      <c r="AC668" s="5">
        <f t="shared" si="72"/>
        <v>5</v>
      </c>
      <c r="AD668" s="17">
        <f t="shared" si="71"/>
        <v>25000</v>
      </c>
      <c r="AE668" s="6" t="s">
        <v>6</v>
      </c>
      <c r="AF668" s="17" t="str">
        <f t="shared" si="70"/>
        <v>NO APLICA</v>
      </c>
      <c r="AG668" s="6" t="s">
        <v>1874</v>
      </c>
      <c r="AH668" s="34" t="s">
        <v>3758</v>
      </c>
      <c r="AI668" s="22" t="s">
        <v>3759</v>
      </c>
      <c r="AJ668" s="174"/>
    </row>
    <row r="669" spans="1:36" ht="15.45" customHeight="1">
      <c r="A669" s="170">
        <v>56915</v>
      </c>
      <c r="B669" s="7" t="s">
        <v>284</v>
      </c>
      <c r="C669" s="4" t="s">
        <v>285</v>
      </c>
      <c r="D669" s="48" t="s">
        <v>1538</v>
      </c>
      <c r="E669" s="25">
        <v>17669495</v>
      </c>
      <c r="F669" s="24" t="s">
        <v>549</v>
      </c>
      <c r="G669" s="24">
        <v>933260605</v>
      </c>
      <c r="H669" s="18">
        <v>45630</v>
      </c>
      <c r="I669" s="21">
        <v>0.49930555555555556</v>
      </c>
      <c r="J669" s="6" t="s">
        <v>373</v>
      </c>
      <c r="K669" s="15">
        <v>1</v>
      </c>
      <c r="L669" s="6" t="s">
        <v>398</v>
      </c>
      <c r="M669" s="6" t="s">
        <v>6</v>
      </c>
      <c r="N669" s="6" t="b">
        <f t="shared" si="69"/>
        <v>0</v>
      </c>
      <c r="O669" s="6" t="s">
        <v>3760</v>
      </c>
      <c r="P669" s="6">
        <v>24794935</v>
      </c>
      <c r="Q669" s="6" t="s">
        <v>6</v>
      </c>
      <c r="R669" s="6" t="s">
        <v>3761</v>
      </c>
      <c r="S669" s="16">
        <f t="shared" si="66"/>
        <v>25000</v>
      </c>
      <c r="T669" s="6" t="s">
        <v>400</v>
      </c>
      <c r="U669" s="6" t="s">
        <v>2100</v>
      </c>
      <c r="V669" s="6" t="s">
        <v>3762</v>
      </c>
      <c r="W669" s="18">
        <v>45635</v>
      </c>
      <c r="X669" s="78">
        <v>1.0416666666666666E-2</v>
      </c>
      <c r="Y669" s="6" t="s">
        <v>1517</v>
      </c>
      <c r="Z669" s="6" t="s">
        <v>3763</v>
      </c>
      <c r="AA669" s="6" t="s">
        <v>3764</v>
      </c>
      <c r="AB669" s="6">
        <v>965966487</v>
      </c>
      <c r="AC669" s="5">
        <f t="shared" si="72"/>
        <v>6</v>
      </c>
      <c r="AD669" s="17">
        <f t="shared" si="71"/>
        <v>27000</v>
      </c>
      <c r="AE669" s="6" t="s">
        <v>6</v>
      </c>
      <c r="AF669" s="17" t="str">
        <f t="shared" si="70"/>
        <v>NO APLICA</v>
      </c>
      <c r="AG669" s="6" t="s">
        <v>1874</v>
      </c>
      <c r="AH669" s="39" t="s">
        <v>3765</v>
      </c>
      <c r="AI669" s="22" t="s">
        <v>3759</v>
      </c>
      <c r="AJ669" s="174"/>
    </row>
    <row r="670" spans="1:36" ht="15.45" customHeight="1">
      <c r="A670" s="170">
        <v>56916</v>
      </c>
      <c r="B670" s="7" t="s">
        <v>284</v>
      </c>
      <c r="C670" s="4" t="s">
        <v>285</v>
      </c>
      <c r="D670" s="39" t="s">
        <v>3766</v>
      </c>
      <c r="E670" s="6" t="s">
        <v>3767</v>
      </c>
      <c r="F670" s="6" t="s">
        <v>3768</v>
      </c>
      <c r="G670" s="6">
        <v>999054310</v>
      </c>
      <c r="H670" s="18">
        <v>45630</v>
      </c>
      <c r="I670" s="21">
        <v>0.5</v>
      </c>
      <c r="J670" s="6" t="s">
        <v>373</v>
      </c>
      <c r="K670" s="15">
        <v>1</v>
      </c>
      <c r="L670" s="6" t="s">
        <v>398</v>
      </c>
      <c r="M670" s="6" t="s">
        <v>6</v>
      </c>
      <c r="N670" s="6" t="b">
        <f t="shared" si="69"/>
        <v>0</v>
      </c>
      <c r="O670" s="6" t="s">
        <v>3769</v>
      </c>
      <c r="P670" s="6">
        <v>24794984</v>
      </c>
      <c r="Q670" s="6" t="s">
        <v>6</v>
      </c>
      <c r="R670" s="6" t="s">
        <v>3770</v>
      </c>
      <c r="S670" s="16">
        <f t="shared" si="66"/>
        <v>25000</v>
      </c>
      <c r="T670" s="6" t="s">
        <v>400</v>
      </c>
      <c r="U670" s="6" t="s">
        <v>2069</v>
      </c>
      <c r="V670" s="6"/>
      <c r="W670" s="18">
        <v>45633</v>
      </c>
      <c r="X670" s="78">
        <v>0.65347222222222223</v>
      </c>
      <c r="Y670" s="6" t="s">
        <v>3771</v>
      </c>
      <c r="Z670" s="6" t="s">
        <v>3772</v>
      </c>
      <c r="AA670" s="6" t="s">
        <v>3773</v>
      </c>
      <c r="AB670" s="6">
        <v>965355134</v>
      </c>
      <c r="AC670" s="5">
        <f t="shared" si="72"/>
        <v>4</v>
      </c>
      <c r="AD670" s="17">
        <f t="shared" si="71"/>
        <v>25000</v>
      </c>
      <c r="AE670" s="6" t="s">
        <v>6</v>
      </c>
      <c r="AF670" s="17" t="str">
        <f t="shared" si="70"/>
        <v>NO APLICA</v>
      </c>
      <c r="AG670" s="6" t="s">
        <v>1874</v>
      </c>
      <c r="AH670" s="39" t="s">
        <v>3774</v>
      </c>
      <c r="AI670" s="22" t="s">
        <v>3759</v>
      </c>
      <c r="AJ670" s="174"/>
    </row>
    <row r="671" spans="1:36" ht="15.45" customHeight="1">
      <c r="A671" s="170">
        <v>56917</v>
      </c>
      <c r="B671" s="7" t="s">
        <v>284</v>
      </c>
      <c r="C671" s="4" t="s">
        <v>285</v>
      </c>
      <c r="D671" s="48" t="s">
        <v>647</v>
      </c>
      <c r="E671" s="25" t="s">
        <v>648</v>
      </c>
      <c r="F671" s="6" t="s">
        <v>649</v>
      </c>
      <c r="G671" s="24">
        <v>968566439</v>
      </c>
      <c r="H671" s="18">
        <v>45630</v>
      </c>
      <c r="I671" s="21">
        <v>0.50069444444444444</v>
      </c>
      <c r="J671" s="6" t="s">
        <v>373</v>
      </c>
      <c r="K671" s="15">
        <v>1</v>
      </c>
      <c r="L671" s="6" t="s">
        <v>398</v>
      </c>
      <c r="M671" s="6" t="s">
        <v>6</v>
      </c>
      <c r="N671" s="6" t="b">
        <f t="shared" si="69"/>
        <v>0</v>
      </c>
      <c r="O671" s="6" t="s">
        <v>3775</v>
      </c>
      <c r="P671" s="6">
        <v>24794955</v>
      </c>
      <c r="Q671" s="6" t="s">
        <v>6</v>
      </c>
      <c r="R671" s="6" t="s">
        <v>3776</v>
      </c>
      <c r="S671" s="16">
        <f t="shared" si="66"/>
        <v>25000</v>
      </c>
      <c r="T671" s="6" t="s">
        <v>400</v>
      </c>
      <c r="U671" s="6" t="s">
        <v>2158</v>
      </c>
      <c r="V671" s="6" t="s">
        <v>3777</v>
      </c>
      <c r="W671" s="18">
        <v>45634</v>
      </c>
      <c r="X671" s="78">
        <v>0.77083333333333337</v>
      </c>
      <c r="Y671" s="6" t="s">
        <v>3778</v>
      </c>
      <c r="Z671" s="6" t="s">
        <v>3779</v>
      </c>
      <c r="AA671" s="6" t="s">
        <v>3780</v>
      </c>
      <c r="AB671" s="6">
        <v>931058047</v>
      </c>
      <c r="AC671" s="5">
        <f t="shared" si="72"/>
        <v>5</v>
      </c>
      <c r="AD671" s="17">
        <f t="shared" si="71"/>
        <v>25000</v>
      </c>
      <c r="AE671" s="6" t="s">
        <v>6</v>
      </c>
      <c r="AF671" s="17" t="str">
        <f t="shared" si="70"/>
        <v>NO APLICA</v>
      </c>
      <c r="AG671" s="6" t="s">
        <v>1874</v>
      </c>
      <c r="AH671" s="39" t="s">
        <v>3781</v>
      </c>
      <c r="AI671" s="22" t="s">
        <v>3759</v>
      </c>
      <c r="AJ671" s="175" t="s">
        <v>3086</v>
      </c>
    </row>
    <row r="672" spans="1:36" ht="15.45" customHeight="1">
      <c r="A672" s="170">
        <v>56918</v>
      </c>
      <c r="B672" s="7" t="s">
        <v>284</v>
      </c>
      <c r="C672" s="4" t="s">
        <v>285</v>
      </c>
      <c r="D672" s="48" t="s">
        <v>673</v>
      </c>
      <c r="E672" s="25" t="s">
        <v>674</v>
      </c>
      <c r="F672" s="24" t="s">
        <v>675</v>
      </c>
      <c r="G672" s="24">
        <v>992654499</v>
      </c>
      <c r="H672" s="18">
        <v>45630</v>
      </c>
      <c r="I672" s="21">
        <v>0.50208333333333333</v>
      </c>
      <c r="J672" s="6" t="s">
        <v>373</v>
      </c>
      <c r="K672" s="15">
        <v>1</v>
      </c>
      <c r="L672" s="6" t="s">
        <v>398</v>
      </c>
      <c r="M672" s="6" t="s">
        <v>6</v>
      </c>
      <c r="N672" s="6" t="b">
        <f t="shared" si="69"/>
        <v>0</v>
      </c>
      <c r="O672" s="6" t="s">
        <v>3782</v>
      </c>
      <c r="P672" s="6">
        <v>24795003</v>
      </c>
      <c r="Q672" s="6" t="s">
        <v>6</v>
      </c>
      <c r="R672" s="6" t="s">
        <v>3783</v>
      </c>
      <c r="S672" s="16">
        <f t="shared" si="66"/>
        <v>25000</v>
      </c>
      <c r="T672" s="6" t="s">
        <v>400</v>
      </c>
      <c r="U672" s="6" t="s">
        <v>2158</v>
      </c>
      <c r="V672" s="6" t="s">
        <v>3784</v>
      </c>
      <c r="W672" s="18">
        <v>45634</v>
      </c>
      <c r="X672" s="78">
        <v>0.54722222222222228</v>
      </c>
      <c r="Y672" s="6" t="s">
        <v>1240</v>
      </c>
      <c r="Z672" s="6" t="s">
        <v>1241</v>
      </c>
      <c r="AA672" s="6" t="s">
        <v>1242</v>
      </c>
      <c r="AB672" s="6">
        <v>953402308</v>
      </c>
      <c r="AC672" s="5">
        <f t="shared" si="72"/>
        <v>5</v>
      </c>
      <c r="AD672" s="17">
        <f t="shared" si="71"/>
        <v>25000</v>
      </c>
      <c r="AE672" s="6" t="s">
        <v>6</v>
      </c>
      <c r="AF672" s="17" t="str">
        <f t="shared" si="70"/>
        <v>NO APLICA</v>
      </c>
      <c r="AG672" s="6" t="s">
        <v>1874</v>
      </c>
      <c r="AH672" s="39" t="s">
        <v>3785</v>
      </c>
      <c r="AI672" s="22" t="s">
        <v>3759</v>
      </c>
      <c r="AJ672" s="175" t="s">
        <v>3086</v>
      </c>
    </row>
    <row r="673" spans="1:36" ht="15.45" customHeight="1">
      <c r="A673" s="170">
        <v>56919</v>
      </c>
      <c r="B673" s="8" t="s">
        <v>320</v>
      </c>
      <c r="C673" s="5" t="s">
        <v>321</v>
      </c>
      <c r="D673" s="48" t="s">
        <v>1207</v>
      </c>
      <c r="E673" s="25" t="s">
        <v>2585</v>
      </c>
      <c r="F673" s="24" t="s">
        <v>1209</v>
      </c>
      <c r="G673" s="24">
        <v>944259293</v>
      </c>
      <c r="H673" s="18">
        <v>45630</v>
      </c>
      <c r="I673" s="21">
        <v>0.51249999999999996</v>
      </c>
      <c r="J673" s="6" t="s">
        <v>373</v>
      </c>
      <c r="K673" s="15">
        <v>1</v>
      </c>
      <c r="L673" s="6" t="s">
        <v>398</v>
      </c>
      <c r="M673" s="6" t="s">
        <v>6</v>
      </c>
      <c r="N673" s="6" t="b">
        <f t="shared" si="69"/>
        <v>0</v>
      </c>
      <c r="O673" s="6" t="s">
        <v>3786</v>
      </c>
      <c r="P673" s="6">
        <v>308274</v>
      </c>
      <c r="Q673" s="6" t="s">
        <v>6</v>
      </c>
      <c r="R673" s="6" t="s">
        <v>3787</v>
      </c>
      <c r="S673" s="16">
        <f t="shared" ref="S673:S736" si="73">IF(OR(H673&lt;=0, H673=""), "",
    IF(OR(J673="1X40 RF VACIO", J673="1X40 DRY VACIO"),
        IF(L673="CUSTODIA", 25000,
            IF(OR(L673="TRASPASO", L673="MOVIMIENTO"), 18000, "")
        ),
        IF(OR(J673="1X20 RF VACIO", J673="1X20 DRY VACIO", J673="ISOTANK"),
            IF(L673="CUSTODIA", 18000,
                IF(OR(L673="TRASPASO", L673="MOVIMIENTO"), 15000, "Error en tipo de acción")
            ),
            IF(AND(OR(J673="PALLET", J673="CAJON"), L673="CUSTODIA"),
                IF(M673="SI (XL)", 7000*K673,
                    IF(M673="SI (XXL)", 9000*K673,
                        IF(M673="SI (OTRO)", "", 5000*K673)
                    )
                ),
                IF(AND(OR(J673="PALLET", J673="CAJON"),OR(L673="TRASPASO", L673="MOVIMIENTO")),
                    IF(M673="SI (XL)", 5000*K673,
                        IF(M673="SI (XXL)", 7000*K673,
                            IF(M673="SI (OTRO)", "", 3500*K673)
                        )
                    ),
                    ""
                )
            )
        )
    )
)</f>
        <v>25000</v>
      </c>
      <c r="T673" s="6" t="s">
        <v>400</v>
      </c>
      <c r="U673" s="6" t="s">
        <v>2005</v>
      </c>
      <c r="V673" s="6" t="s">
        <v>3068</v>
      </c>
      <c r="W673" s="18">
        <v>45630</v>
      </c>
      <c r="X673" s="78">
        <v>0.83194444444444449</v>
      </c>
      <c r="Y673" s="6" t="s">
        <v>2582</v>
      </c>
      <c r="Z673" s="6" t="s">
        <v>2577</v>
      </c>
      <c r="AA673" s="6" t="s">
        <v>1136</v>
      </c>
      <c r="AB673" s="6">
        <v>947137523</v>
      </c>
      <c r="AC673" s="5">
        <f t="shared" si="72"/>
        <v>1</v>
      </c>
      <c r="AD673" s="17">
        <f t="shared" si="71"/>
        <v>25000</v>
      </c>
      <c r="AE673" s="6" t="s">
        <v>6</v>
      </c>
      <c r="AF673" s="17" t="str">
        <f t="shared" si="70"/>
        <v>NO APLICA</v>
      </c>
      <c r="AG673" s="6" t="s">
        <v>400</v>
      </c>
      <c r="AH673" s="39"/>
      <c r="AI673" s="22" t="s">
        <v>558</v>
      </c>
      <c r="AJ673" s="174"/>
    </row>
    <row r="674" spans="1:36" ht="15.45" customHeight="1">
      <c r="A674" s="170">
        <v>56920</v>
      </c>
      <c r="B674" s="7" t="s">
        <v>68</v>
      </c>
      <c r="C674" s="4" t="s">
        <v>69</v>
      </c>
      <c r="D674" s="48" t="s">
        <v>68</v>
      </c>
      <c r="E674" s="25" t="s">
        <v>3397</v>
      </c>
      <c r="F674" s="24" t="s">
        <v>3398</v>
      </c>
      <c r="G674" s="24">
        <v>988484466</v>
      </c>
      <c r="H674" s="18">
        <v>45630</v>
      </c>
      <c r="I674" s="21">
        <v>0.5395833333333333</v>
      </c>
      <c r="J674" s="6" t="s">
        <v>373</v>
      </c>
      <c r="K674" s="15">
        <v>1</v>
      </c>
      <c r="L674" s="6" t="s">
        <v>398</v>
      </c>
      <c r="M674" s="6" t="s">
        <v>6</v>
      </c>
      <c r="N674" s="6" t="b">
        <f t="shared" si="69"/>
        <v>0</v>
      </c>
      <c r="O674" s="6" t="s">
        <v>3788</v>
      </c>
      <c r="P674" s="6">
        <v>308278</v>
      </c>
      <c r="Q674" s="6" t="s">
        <v>6</v>
      </c>
      <c r="R674" s="6" t="s">
        <v>3789</v>
      </c>
      <c r="S674" s="16">
        <f t="shared" si="73"/>
        <v>25000</v>
      </c>
      <c r="T674" s="6" t="s">
        <v>400</v>
      </c>
      <c r="U674" s="6" t="s">
        <v>528</v>
      </c>
      <c r="V674" s="6" t="s">
        <v>3290</v>
      </c>
      <c r="W674" s="18">
        <v>45630</v>
      </c>
      <c r="X674" s="78">
        <v>0.82222222222222219</v>
      </c>
      <c r="Y674" s="6" t="s">
        <v>3790</v>
      </c>
      <c r="Z674" s="6" t="s">
        <v>3791</v>
      </c>
      <c r="AA674" s="6" t="s">
        <v>3792</v>
      </c>
      <c r="AB674" s="6">
        <v>934516098</v>
      </c>
      <c r="AC674" s="5">
        <f t="shared" si="72"/>
        <v>1</v>
      </c>
      <c r="AD674" s="17">
        <f t="shared" si="71"/>
        <v>25000</v>
      </c>
      <c r="AE674" s="6" t="s">
        <v>6</v>
      </c>
      <c r="AF674" s="17" t="str">
        <f t="shared" si="70"/>
        <v>NO APLICA</v>
      </c>
      <c r="AG674" s="6" t="s">
        <v>400</v>
      </c>
      <c r="AH674" s="39"/>
      <c r="AI674" s="22" t="s">
        <v>3405</v>
      </c>
      <c r="AJ674" s="174"/>
    </row>
    <row r="675" spans="1:36" ht="15.45" customHeight="1">
      <c r="A675" s="170">
        <v>56921</v>
      </c>
      <c r="B675" s="8" t="s">
        <v>320</v>
      </c>
      <c r="C675" s="5" t="s">
        <v>321</v>
      </c>
      <c r="D675" s="8" t="s">
        <v>3432</v>
      </c>
      <c r="E675" s="5" t="s">
        <v>3137</v>
      </c>
      <c r="F675" s="5" t="s">
        <v>3138</v>
      </c>
      <c r="G675" s="5">
        <v>959084095</v>
      </c>
      <c r="H675" s="18">
        <v>45630</v>
      </c>
      <c r="I675" s="21">
        <v>0.5444444444444444</v>
      </c>
      <c r="J675" s="6" t="s">
        <v>373</v>
      </c>
      <c r="K675" s="15">
        <v>1</v>
      </c>
      <c r="L675" s="6" t="s">
        <v>398</v>
      </c>
      <c r="M675" s="6" t="s">
        <v>6</v>
      </c>
      <c r="N675" s="6" t="b">
        <f t="shared" si="69"/>
        <v>0</v>
      </c>
      <c r="O675" s="6" t="s">
        <v>3793</v>
      </c>
      <c r="P675" s="6">
        <v>308259</v>
      </c>
      <c r="Q675" s="6" t="s">
        <v>6</v>
      </c>
      <c r="R675" s="6" t="s">
        <v>3794</v>
      </c>
      <c r="S675" s="16">
        <f t="shared" si="73"/>
        <v>25000</v>
      </c>
      <c r="T675" s="6" t="s">
        <v>400</v>
      </c>
      <c r="U675" s="6" t="s">
        <v>2100</v>
      </c>
      <c r="V675" s="6" t="s">
        <v>3795</v>
      </c>
      <c r="W675" s="18">
        <v>45632</v>
      </c>
      <c r="X675" s="78">
        <v>0.30972222222222223</v>
      </c>
      <c r="Y675" s="6" t="s">
        <v>587</v>
      </c>
      <c r="Z675" s="6" t="s">
        <v>588</v>
      </c>
      <c r="AA675" s="6" t="s">
        <v>589</v>
      </c>
      <c r="AB675" s="6">
        <v>966777388</v>
      </c>
      <c r="AC675" s="5">
        <f t="shared" si="72"/>
        <v>3</v>
      </c>
      <c r="AD675" s="17">
        <f t="shared" si="71"/>
        <v>25000</v>
      </c>
      <c r="AE675" s="6" t="s">
        <v>6</v>
      </c>
      <c r="AF675" s="17" t="str">
        <f t="shared" si="70"/>
        <v>NO APLICA</v>
      </c>
      <c r="AG675" s="6" t="s">
        <v>400</v>
      </c>
      <c r="AH675" s="39"/>
      <c r="AI675" s="22" t="s">
        <v>558</v>
      </c>
      <c r="AJ675" s="174"/>
    </row>
    <row r="676" spans="1:36" ht="15.45" customHeight="1">
      <c r="A676" s="170">
        <v>56922</v>
      </c>
      <c r="B676" s="7" t="s">
        <v>284</v>
      </c>
      <c r="C676" s="4" t="s">
        <v>285</v>
      </c>
      <c r="D676" s="48" t="s">
        <v>2811</v>
      </c>
      <c r="E676" s="25" t="s">
        <v>709</v>
      </c>
      <c r="F676" s="24" t="s">
        <v>710</v>
      </c>
      <c r="G676" s="24">
        <v>987744411</v>
      </c>
      <c r="H676" s="18">
        <v>45630</v>
      </c>
      <c r="I676" s="21">
        <v>0.55833333333333335</v>
      </c>
      <c r="J676" s="6" t="s">
        <v>373</v>
      </c>
      <c r="K676" s="15">
        <v>1</v>
      </c>
      <c r="L676" s="6" t="s">
        <v>398</v>
      </c>
      <c r="M676" s="6" t="s">
        <v>6</v>
      </c>
      <c r="N676" s="6" t="b">
        <f t="shared" si="69"/>
        <v>1</v>
      </c>
      <c r="O676" s="6" t="s">
        <v>3796</v>
      </c>
      <c r="P676" s="6">
        <v>24795189</v>
      </c>
      <c r="Q676" s="6" t="s">
        <v>6</v>
      </c>
      <c r="R676" s="6" t="s">
        <v>3797</v>
      </c>
      <c r="S676" s="16">
        <f t="shared" si="73"/>
        <v>25000</v>
      </c>
      <c r="T676" s="6" t="s">
        <v>400</v>
      </c>
      <c r="U676" s="6" t="s">
        <v>2158</v>
      </c>
      <c r="V676" s="6" t="s">
        <v>3798</v>
      </c>
      <c r="W676" s="18">
        <v>45634</v>
      </c>
      <c r="X676" s="78">
        <v>0.54236111111111107</v>
      </c>
      <c r="Y676" s="6" t="s">
        <v>3799</v>
      </c>
      <c r="Z676" s="6" t="s">
        <v>3800</v>
      </c>
      <c r="AA676" s="6" t="s">
        <v>3801</v>
      </c>
      <c r="AB676" s="6">
        <v>940240863</v>
      </c>
      <c r="AC676" s="5">
        <f t="shared" si="72"/>
        <v>5</v>
      </c>
      <c r="AD676" s="17">
        <f t="shared" si="71"/>
        <v>25000</v>
      </c>
      <c r="AE676" s="6" t="s">
        <v>6</v>
      </c>
      <c r="AF676" s="17" t="str">
        <f t="shared" si="70"/>
        <v>NO APLICA</v>
      </c>
      <c r="AG676" s="6" t="s">
        <v>1874</v>
      </c>
      <c r="AH676" s="39" t="s">
        <v>3785</v>
      </c>
      <c r="AI676" s="22" t="s">
        <v>3759</v>
      </c>
      <c r="AJ676" s="174"/>
    </row>
    <row r="677" spans="1:36" ht="15.45" customHeight="1">
      <c r="A677" s="170">
        <v>56923</v>
      </c>
      <c r="B677" s="8" t="s">
        <v>320</v>
      </c>
      <c r="C677" s="5" t="s">
        <v>321</v>
      </c>
      <c r="D677" s="48" t="s">
        <v>1482</v>
      </c>
      <c r="E677" s="25" t="s">
        <v>1483</v>
      </c>
      <c r="F677" s="24" t="s">
        <v>1484</v>
      </c>
      <c r="G677" s="24">
        <v>974070931</v>
      </c>
      <c r="H677" s="18">
        <v>45630</v>
      </c>
      <c r="I677" s="21">
        <v>0.57638888888888884</v>
      </c>
      <c r="J677" s="6" t="s">
        <v>373</v>
      </c>
      <c r="K677" s="15">
        <v>1</v>
      </c>
      <c r="L677" s="6" t="s">
        <v>398</v>
      </c>
      <c r="M677" s="6" t="s">
        <v>6</v>
      </c>
      <c r="N677" s="6" t="b">
        <f t="shared" si="69"/>
        <v>0</v>
      </c>
      <c r="O677" s="6" t="s">
        <v>3802</v>
      </c>
      <c r="P677" s="6">
        <v>21093713</v>
      </c>
      <c r="Q677" s="6" t="s">
        <v>6</v>
      </c>
      <c r="R677" s="6" t="s">
        <v>3803</v>
      </c>
      <c r="S677" s="16">
        <f t="shared" si="73"/>
        <v>25000</v>
      </c>
      <c r="T677" s="6" t="s">
        <v>400</v>
      </c>
      <c r="U677" s="6" t="s">
        <v>528</v>
      </c>
      <c r="V677" s="6" t="s">
        <v>3438</v>
      </c>
      <c r="W677" s="18">
        <v>45631</v>
      </c>
      <c r="X677" s="78">
        <v>0.81458333333333333</v>
      </c>
      <c r="Y677" s="6" t="s">
        <v>3804</v>
      </c>
      <c r="Z677" s="6" t="s">
        <v>2371</v>
      </c>
      <c r="AA677" s="6" t="s">
        <v>2372</v>
      </c>
      <c r="AB677" s="6">
        <v>963001591</v>
      </c>
      <c r="AC677" s="5">
        <f t="shared" si="72"/>
        <v>2</v>
      </c>
      <c r="AD677" s="17">
        <f t="shared" si="71"/>
        <v>25000</v>
      </c>
      <c r="AE677" s="6" t="s">
        <v>6</v>
      </c>
      <c r="AF677" s="17" t="str">
        <f t="shared" si="70"/>
        <v>NO APLICA</v>
      </c>
      <c r="AG677" s="6" t="s">
        <v>400</v>
      </c>
      <c r="AH677" s="39"/>
      <c r="AI677" s="22" t="s">
        <v>558</v>
      </c>
      <c r="AJ677" s="174"/>
    </row>
    <row r="678" spans="1:36" ht="15.45" customHeight="1">
      <c r="A678" s="170">
        <v>56924</v>
      </c>
      <c r="B678" s="7" t="s">
        <v>284</v>
      </c>
      <c r="C678" s="4" t="s">
        <v>285</v>
      </c>
      <c r="D678" s="39" t="s">
        <v>3367</v>
      </c>
      <c r="E678" s="6" t="s">
        <v>3368</v>
      </c>
      <c r="F678" s="6" t="s">
        <v>3805</v>
      </c>
      <c r="G678" s="6">
        <v>937300568</v>
      </c>
      <c r="H678" s="18">
        <v>45630</v>
      </c>
      <c r="I678" s="21">
        <v>0.58958333333333335</v>
      </c>
      <c r="J678" s="6" t="s">
        <v>373</v>
      </c>
      <c r="K678" s="15">
        <v>1</v>
      </c>
      <c r="L678" s="6" t="s">
        <v>398</v>
      </c>
      <c r="M678" s="6" t="s">
        <v>6</v>
      </c>
      <c r="N678" s="6" t="b">
        <f t="shared" si="69"/>
        <v>0</v>
      </c>
      <c r="O678" s="6" t="s">
        <v>3806</v>
      </c>
      <c r="P678" s="6">
        <v>24795192</v>
      </c>
      <c r="Q678" s="6" t="s">
        <v>6</v>
      </c>
      <c r="R678" s="6" t="s">
        <v>3807</v>
      </c>
      <c r="S678" s="16">
        <f t="shared" si="73"/>
        <v>25000</v>
      </c>
      <c r="T678" s="6" t="s">
        <v>400</v>
      </c>
      <c r="U678" s="6" t="s">
        <v>3808</v>
      </c>
      <c r="V678" s="6" t="s">
        <v>3809</v>
      </c>
      <c r="W678" s="18">
        <v>45635</v>
      </c>
      <c r="X678" s="78">
        <v>4.583333333333333E-2</v>
      </c>
      <c r="Y678" s="6" t="s">
        <v>3771</v>
      </c>
      <c r="Z678" s="6" t="s">
        <v>3772</v>
      </c>
      <c r="AA678" s="6" t="s">
        <v>3773</v>
      </c>
      <c r="AB678" s="6" t="s">
        <v>3810</v>
      </c>
      <c r="AC678" s="5">
        <f t="shared" si="72"/>
        <v>6</v>
      </c>
      <c r="AD678" s="17">
        <f t="shared" si="71"/>
        <v>27000</v>
      </c>
      <c r="AE678" s="6" t="s">
        <v>6</v>
      </c>
      <c r="AF678" s="17" t="str">
        <f t="shared" si="70"/>
        <v>NO APLICA</v>
      </c>
      <c r="AG678" s="6" t="s">
        <v>1874</v>
      </c>
      <c r="AH678" s="39" t="s">
        <v>3811</v>
      </c>
      <c r="AI678" s="22" t="s">
        <v>3759</v>
      </c>
      <c r="AJ678" s="174"/>
    </row>
    <row r="679" spans="1:36" ht="15.45" customHeight="1">
      <c r="A679" s="170">
        <v>56925</v>
      </c>
      <c r="B679" s="8" t="s">
        <v>320</v>
      </c>
      <c r="C679" s="5" t="s">
        <v>321</v>
      </c>
      <c r="D679" s="39" t="s">
        <v>2501</v>
      </c>
      <c r="E679" s="6" t="s">
        <v>2502</v>
      </c>
      <c r="F679" s="6" t="s">
        <v>2503</v>
      </c>
      <c r="G679" s="6">
        <v>983262493</v>
      </c>
      <c r="H679" s="18">
        <v>45630</v>
      </c>
      <c r="I679" s="21">
        <v>0.59097222222222223</v>
      </c>
      <c r="J679" s="6" t="s">
        <v>373</v>
      </c>
      <c r="K679" s="15">
        <v>1</v>
      </c>
      <c r="L679" s="6" t="s">
        <v>398</v>
      </c>
      <c r="M679" s="6" t="s">
        <v>6</v>
      </c>
      <c r="N679" s="6" t="b">
        <f t="shared" si="69"/>
        <v>0</v>
      </c>
      <c r="O679" s="6" t="s">
        <v>3812</v>
      </c>
      <c r="P679" s="6">
        <v>1227435</v>
      </c>
      <c r="Q679" s="6" t="s">
        <v>3641</v>
      </c>
      <c r="R679" s="6" t="s">
        <v>3813</v>
      </c>
      <c r="S679" s="16">
        <f t="shared" si="73"/>
        <v>25000</v>
      </c>
      <c r="T679" s="6" t="s">
        <v>400</v>
      </c>
      <c r="U679" s="6" t="s">
        <v>3078</v>
      </c>
      <c r="V679" s="6" t="s">
        <v>3728</v>
      </c>
      <c r="W679" s="18">
        <v>45630</v>
      </c>
      <c r="X679" s="78">
        <v>0.95138888888888884</v>
      </c>
      <c r="Y679" s="6" t="s">
        <v>3814</v>
      </c>
      <c r="Z679" s="6" t="s">
        <v>747</v>
      </c>
      <c r="AA679" s="6" t="s">
        <v>748</v>
      </c>
      <c r="AB679" s="6">
        <v>993623791</v>
      </c>
      <c r="AC679" s="5">
        <f t="shared" si="72"/>
        <v>1</v>
      </c>
      <c r="AD679" s="17">
        <f t="shared" si="71"/>
        <v>25000</v>
      </c>
      <c r="AE679" s="6" t="s">
        <v>6</v>
      </c>
      <c r="AF679" s="17" t="str">
        <f t="shared" si="70"/>
        <v>NO APLICA</v>
      </c>
      <c r="AG679" s="6" t="s">
        <v>400</v>
      </c>
      <c r="AH679" s="39"/>
      <c r="AI679" s="22" t="s">
        <v>558</v>
      </c>
      <c r="AJ679" s="174"/>
    </row>
    <row r="680" spans="1:36" ht="14.25" customHeight="1">
      <c r="A680" s="170">
        <v>56926</v>
      </c>
      <c r="B680" s="38" t="s">
        <v>269</v>
      </c>
      <c r="C680" s="8" t="s">
        <v>270</v>
      </c>
      <c r="D680" s="39" t="s">
        <v>1915</v>
      </c>
      <c r="E680" s="6" t="s">
        <v>1916</v>
      </c>
      <c r="F680" s="6" t="s">
        <v>1917</v>
      </c>
      <c r="G680" s="6">
        <v>922001083</v>
      </c>
      <c r="H680" s="18">
        <v>45630</v>
      </c>
      <c r="I680" s="21">
        <v>0.59652777777777777</v>
      </c>
      <c r="J680" s="6" t="s">
        <v>373</v>
      </c>
      <c r="K680" s="15">
        <v>1</v>
      </c>
      <c r="L680" s="6" t="s">
        <v>398</v>
      </c>
      <c r="M680" s="6" t="s">
        <v>6</v>
      </c>
      <c r="N680" s="6" t="b">
        <f t="shared" si="69"/>
        <v>0</v>
      </c>
      <c r="O680" s="6" t="s">
        <v>3815</v>
      </c>
      <c r="P680" s="6">
        <v>308292</v>
      </c>
      <c r="Q680" s="6" t="s">
        <v>6</v>
      </c>
      <c r="R680" s="6" t="s">
        <v>3816</v>
      </c>
      <c r="S680" s="16">
        <f t="shared" si="73"/>
        <v>25000</v>
      </c>
      <c r="T680" s="6" t="s">
        <v>400</v>
      </c>
      <c r="U680" s="6" t="s">
        <v>3808</v>
      </c>
      <c r="V680" s="6" t="s">
        <v>3817</v>
      </c>
      <c r="W680" s="18">
        <v>45632</v>
      </c>
      <c r="X680" s="78">
        <v>0.27569444444444446</v>
      </c>
      <c r="Y680" s="6" t="s">
        <v>3818</v>
      </c>
      <c r="Z680" s="6" t="s">
        <v>3819</v>
      </c>
      <c r="AA680" s="6" t="s">
        <v>3820</v>
      </c>
      <c r="AB680" s="6">
        <v>984263771</v>
      </c>
      <c r="AC680" s="24">
        <f t="shared" si="72"/>
        <v>3</v>
      </c>
      <c r="AD680" s="17">
        <f t="shared" si="71"/>
        <v>25000</v>
      </c>
      <c r="AE680" s="6" t="s">
        <v>6</v>
      </c>
      <c r="AF680" s="17" t="str">
        <f t="shared" si="70"/>
        <v>NO APLICA</v>
      </c>
      <c r="AG680" s="6" t="s">
        <v>400</v>
      </c>
      <c r="AH680" s="39"/>
      <c r="AI680" s="22" t="s">
        <v>1359</v>
      </c>
      <c r="AJ680" s="174"/>
    </row>
    <row r="681" spans="1:36" ht="15.45" customHeight="1">
      <c r="A681" s="170">
        <v>56927</v>
      </c>
      <c r="B681" s="7" t="s">
        <v>245</v>
      </c>
      <c r="C681" s="4" t="s">
        <v>246</v>
      </c>
      <c r="D681" s="39" t="s">
        <v>2658</v>
      </c>
      <c r="E681" s="6" t="s">
        <v>2318</v>
      </c>
      <c r="F681" s="6" t="s">
        <v>2319</v>
      </c>
      <c r="G681" s="6">
        <v>957418555</v>
      </c>
      <c r="H681" s="18">
        <v>45630</v>
      </c>
      <c r="I681" s="21">
        <v>0.60416666666666663</v>
      </c>
      <c r="J681" s="6" t="s">
        <v>373</v>
      </c>
      <c r="K681" s="15">
        <v>1</v>
      </c>
      <c r="L681" s="6" t="s">
        <v>398</v>
      </c>
      <c r="M681" s="6" t="s">
        <v>6</v>
      </c>
      <c r="N681" s="6" t="b">
        <f t="shared" si="69"/>
        <v>1</v>
      </c>
      <c r="O681" s="6" t="s">
        <v>3571</v>
      </c>
      <c r="P681" s="6">
        <v>21093057</v>
      </c>
      <c r="Q681" s="6" t="s">
        <v>6</v>
      </c>
      <c r="R681" s="6" t="s">
        <v>3572</v>
      </c>
      <c r="S681" s="16">
        <f t="shared" si="73"/>
        <v>25000</v>
      </c>
      <c r="T681" s="6" t="s">
        <v>400</v>
      </c>
      <c r="U681" s="6" t="s">
        <v>3119</v>
      </c>
      <c r="V681" s="6" t="s">
        <v>3821</v>
      </c>
      <c r="W681" s="18">
        <v>45636</v>
      </c>
      <c r="X681" s="78">
        <v>0.91249999999999998</v>
      </c>
      <c r="Y681" s="6" t="s">
        <v>3822</v>
      </c>
      <c r="Z681" s="6" t="s">
        <v>3216</v>
      </c>
      <c r="AA681" s="6" t="s">
        <v>3217</v>
      </c>
      <c r="AB681" s="6">
        <v>992950449</v>
      </c>
      <c r="AC681" s="24">
        <f t="shared" si="72"/>
        <v>7</v>
      </c>
      <c r="AD681" s="17">
        <f t="shared" si="71"/>
        <v>29000</v>
      </c>
      <c r="AE681" s="6" t="s">
        <v>6</v>
      </c>
      <c r="AF681" s="17" t="str">
        <f t="shared" si="70"/>
        <v>NO APLICA</v>
      </c>
      <c r="AG681" s="6" t="s">
        <v>400</v>
      </c>
      <c r="AH681" s="39"/>
      <c r="AI681" s="22" t="s">
        <v>983</v>
      </c>
      <c r="AJ681" s="174"/>
    </row>
    <row r="682" spans="1:36" ht="15.45" customHeight="1">
      <c r="A682" s="170">
        <v>56928</v>
      </c>
      <c r="B682" s="7" t="s">
        <v>245</v>
      </c>
      <c r="C682" s="4" t="s">
        <v>246</v>
      </c>
      <c r="D682" s="39" t="s">
        <v>2665</v>
      </c>
      <c r="E682" s="6" t="s">
        <v>2329</v>
      </c>
      <c r="F682" s="6" t="s">
        <v>1454</v>
      </c>
      <c r="G682" s="6">
        <v>964284814</v>
      </c>
      <c r="H682" s="18">
        <v>45630</v>
      </c>
      <c r="I682" s="21">
        <v>0.60833333333333328</v>
      </c>
      <c r="J682" s="6" t="s">
        <v>373</v>
      </c>
      <c r="K682" s="15">
        <v>1</v>
      </c>
      <c r="L682" s="6" t="s">
        <v>398</v>
      </c>
      <c r="M682" s="6" t="s">
        <v>6</v>
      </c>
      <c r="N682" s="6" t="b">
        <f t="shared" si="69"/>
        <v>0</v>
      </c>
      <c r="O682" s="6" t="s">
        <v>3823</v>
      </c>
      <c r="P682" s="6">
        <v>21090667</v>
      </c>
      <c r="Q682" s="6" t="s">
        <v>6</v>
      </c>
      <c r="R682" s="6" t="s">
        <v>3824</v>
      </c>
      <c r="S682" s="16">
        <f t="shared" si="73"/>
        <v>25000</v>
      </c>
      <c r="T682" s="6" t="s">
        <v>400</v>
      </c>
      <c r="U682" s="6" t="s">
        <v>3825</v>
      </c>
      <c r="V682" s="6" t="s">
        <v>490</v>
      </c>
      <c r="W682" s="18">
        <v>45630</v>
      </c>
      <c r="X682" s="78">
        <v>0.64375000000000004</v>
      </c>
      <c r="Y682" s="6" t="s">
        <v>1599</v>
      </c>
      <c r="Z682" s="6" t="s">
        <v>1003</v>
      </c>
      <c r="AA682" s="6" t="s">
        <v>1173</v>
      </c>
      <c r="AB682" s="6">
        <v>942723548</v>
      </c>
      <c r="AC682" s="24">
        <f t="shared" si="72"/>
        <v>1</v>
      </c>
      <c r="AD682" s="17">
        <f t="shared" si="71"/>
        <v>25000</v>
      </c>
      <c r="AE682" s="6" t="s">
        <v>6</v>
      </c>
      <c r="AF682" s="17" t="str">
        <f t="shared" si="70"/>
        <v>NO APLICA</v>
      </c>
      <c r="AG682" s="6" t="s">
        <v>400</v>
      </c>
      <c r="AH682" s="39"/>
      <c r="AI682" s="22" t="s">
        <v>983</v>
      </c>
      <c r="AJ682" s="174"/>
    </row>
    <row r="683" spans="1:36" ht="15.45" customHeight="1">
      <c r="A683" s="170">
        <v>56929</v>
      </c>
      <c r="B683" s="7" t="s">
        <v>284</v>
      </c>
      <c r="C683" s="4" t="s">
        <v>285</v>
      </c>
      <c r="D683" s="39" t="s">
        <v>2935</v>
      </c>
      <c r="E683" s="6" t="s">
        <v>1120</v>
      </c>
      <c r="F683" s="6" t="s">
        <v>1121</v>
      </c>
      <c r="G683" s="6">
        <v>991545276</v>
      </c>
      <c r="H683" s="18">
        <v>45630</v>
      </c>
      <c r="I683" s="21">
        <v>0.61597222222222225</v>
      </c>
      <c r="J683" s="6" t="s">
        <v>373</v>
      </c>
      <c r="K683" s="15">
        <v>1</v>
      </c>
      <c r="L683" s="6" t="s">
        <v>398</v>
      </c>
      <c r="M683" s="6" t="s">
        <v>6</v>
      </c>
      <c r="N683" s="6" t="b">
        <f t="shared" si="69"/>
        <v>0</v>
      </c>
      <c r="O683" s="6" t="s">
        <v>3826</v>
      </c>
      <c r="P683" s="6">
        <v>35009409</v>
      </c>
      <c r="Q683" s="6" t="s">
        <v>6</v>
      </c>
      <c r="R683" s="6" t="s">
        <v>3827</v>
      </c>
      <c r="S683" s="16">
        <f t="shared" si="73"/>
        <v>25000</v>
      </c>
      <c r="T683" s="6" t="s">
        <v>400</v>
      </c>
      <c r="U683" s="6" t="s">
        <v>1252</v>
      </c>
      <c r="V683" s="6"/>
      <c r="W683" s="18">
        <v>45633</v>
      </c>
      <c r="X683" s="78">
        <v>0.63194444444444442</v>
      </c>
      <c r="Y683" s="6" t="s">
        <v>3828</v>
      </c>
      <c r="Z683" s="6" t="s">
        <v>3829</v>
      </c>
      <c r="AA683" s="6" t="s">
        <v>3830</v>
      </c>
      <c r="AB683" s="6">
        <v>992293483</v>
      </c>
      <c r="AC683" s="24">
        <f t="shared" si="72"/>
        <v>4</v>
      </c>
      <c r="AD683" s="17">
        <f t="shared" si="71"/>
        <v>25000</v>
      </c>
      <c r="AE683" s="6" t="s">
        <v>6</v>
      </c>
      <c r="AF683" s="17" t="str">
        <f t="shared" si="70"/>
        <v>NO APLICA</v>
      </c>
      <c r="AG683" s="6" t="s">
        <v>1874</v>
      </c>
      <c r="AH683" s="39" t="s">
        <v>3831</v>
      </c>
      <c r="AI683" s="22" t="s">
        <v>3759</v>
      </c>
      <c r="AJ683" s="174"/>
    </row>
    <row r="684" spans="1:36" ht="15.45" customHeight="1">
      <c r="A684" s="170">
        <v>56930</v>
      </c>
      <c r="B684" s="7" t="s">
        <v>274</v>
      </c>
      <c r="C684" s="4" t="s">
        <v>275</v>
      </c>
      <c r="D684" s="39" t="s">
        <v>3832</v>
      </c>
      <c r="E684" s="6" t="s">
        <v>3833</v>
      </c>
      <c r="F684" s="6" t="s">
        <v>3834</v>
      </c>
      <c r="G684" s="6">
        <v>930708527</v>
      </c>
      <c r="H684" s="18">
        <v>45630</v>
      </c>
      <c r="I684" s="21">
        <v>0.62152777777777779</v>
      </c>
      <c r="J684" s="6" t="s">
        <v>373</v>
      </c>
      <c r="K684" s="15">
        <v>1</v>
      </c>
      <c r="L684" s="6" t="s">
        <v>398</v>
      </c>
      <c r="M684" s="6" t="s">
        <v>6</v>
      </c>
      <c r="N684" s="6" t="b">
        <f t="shared" si="69"/>
        <v>0</v>
      </c>
      <c r="O684" s="6" t="s">
        <v>3835</v>
      </c>
      <c r="P684" s="6">
        <v>308281</v>
      </c>
      <c r="Q684" s="6" t="s">
        <v>6</v>
      </c>
      <c r="R684" s="6" t="s">
        <v>3836</v>
      </c>
      <c r="S684" s="16">
        <f t="shared" si="73"/>
        <v>25000</v>
      </c>
      <c r="T684" s="6" t="s">
        <v>400</v>
      </c>
      <c r="U684" s="6" t="s">
        <v>3078</v>
      </c>
      <c r="V684" s="6" t="s">
        <v>3682</v>
      </c>
      <c r="W684" s="18">
        <v>45630</v>
      </c>
      <c r="X684" s="78">
        <v>0.96805555555555556</v>
      </c>
      <c r="Y684" s="6" t="s">
        <v>3837</v>
      </c>
      <c r="Z684" s="6" t="s">
        <v>3838</v>
      </c>
      <c r="AA684" s="6" t="s">
        <v>3839</v>
      </c>
      <c r="AB684" s="6">
        <v>940482717</v>
      </c>
      <c r="AC684" s="24">
        <f t="shared" si="72"/>
        <v>1</v>
      </c>
      <c r="AD684" s="17">
        <f t="shared" si="71"/>
        <v>25000</v>
      </c>
      <c r="AE684" s="6" t="s">
        <v>9</v>
      </c>
      <c r="AF684" s="17">
        <f t="shared" si="70"/>
        <v>29750</v>
      </c>
      <c r="AG684" s="6" t="s">
        <v>1874</v>
      </c>
      <c r="AH684" s="39" t="s">
        <v>3840</v>
      </c>
      <c r="AI684" s="22" t="s">
        <v>3841</v>
      </c>
      <c r="AJ684" s="174"/>
    </row>
    <row r="685" spans="1:36" ht="15.45" customHeight="1">
      <c r="A685" s="170">
        <v>56931</v>
      </c>
      <c r="B685" s="8" t="s">
        <v>320</v>
      </c>
      <c r="C685" s="5" t="s">
        <v>321</v>
      </c>
      <c r="D685" s="48" t="s">
        <v>2404</v>
      </c>
      <c r="E685" s="25" t="s">
        <v>2405</v>
      </c>
      <c r="F685" s="24" t="s">
        <v>2406</v>
      </c>
      <c r="G685" s="24">
        <v>942010990</v>
      </c>
      <c r="H685" s="18">
        <v>45630</v>
      </c>
      <c r="I685" s="21">
        <v>0.64722222222222225</v>
      </c>
      <c r="J685" s="6" t="s">
        <v>373</v>
      </c>
      <c r="K685" s="15">
        <v>1</v>
      </c>
      <c r="L685" s="6" t="s">
        <v>398</v>
      </c>
      <c r="M685" s="6" t="s">
        <v>6</v>
      </c>
      <c r="N685" s="6" t="b">
        <f t="shared" si="69"/>
        <v>0</v>
      </c>
      <c r="O685" s="6" t="s">
        <v>3842</v>
      </c>
      <c r="P685" s="6">
        <v>308328</v>
      </c>
      <c r="Q685" s="6" t="s">
        <v>6</v>
      </c>
      <c r="R685" s="6" t="s">
        <v>3843</v>
      </c>
      <c r="S685" s="16">
        <f t="shared" si="73"/>
        <v>25000</v>
      </c>
      <c r="T685" s="6" t="s">
        <v>400</v>
      </c>
      <c r="U685" s="6" t="s">
        <v>3428</v>
      </c>
      <c r="V685" s="6" t="s">
        <v>2810</v>
      </c>
      <c r="W685" s="18">
        <v>45632</v>
      </c>
      <c r="X685" s="78">
        <v>0.61527777777777781</v>
      </c>
      <c r="Y685" s="6" t="s">
        <v>2570</v>
      </c>
      <c r="Z685" s="6" t="s">
        <v>2983</v>
      </c>
      <c r="AA685" s="6" t="s">
        <v>2572</v>
      </c>
      <c r="AB685" s="6">
        <v>95522479</v>
      </c>
      <c r="AC685" s="24">
        <f t="shared" si="72"/>
        <v>3</v>
      </c>
      <c r="AD685" s="17">
        <f t="shared" si="71"/>
        <v>25000</v>
      </c>
      <c r="AE685" s="6" t="s">
        <v>6</v>
      </c>
      <c r="AF685" s="17" t="str">
        <f t="shared" si="70"/>
        <v>NO APLICA</v>
      </c>
      <c r="AG685" s="6" t="s">
        <v>400</v>
      </c>
      <c r="AH685" s="39"/>
      <c r="AI685" s="22" t="s">
        <v>558</v>
      </c>
      <c r="AJ685" s="174"/>
    </row>
    <row r="686" spans="1:36" ht="15.45" customHeight="1">
      <c r="A686" s="170">
        <v>56932</v>
      </c>
      <c r="B686" s="8" t="s">
        <v>320</v>
      </c>
      <c r="C686" s="5" t="s">
        <v>321</v>
      </c>
      <c r="D686" s="48" t="s">
        <v>568</v>
      </c>
      <c r="E686" s="25" t="s">
        <v>569</v>
      </c>
      <c r="F686" s="24" t="s">
        <v>570</v>
      </c>
      <c r="G686" s="24">
        <v>947401808</v>
      </c>
      <c r="H686" s="18">
        <v>45630</v>
      </c>
      <c r="I686" s="21">
        <v>0.65138888888888891</v>
      </c>
      <c r="J686" s="6" t="s">
        <v>373</v>
      </c>
      <c r="K686" s="15">
        <v>1</v>
      </c>
      <c r="L686" s="6" t="s">
        <v>398</v>
      </c>
      <c r="M686" s="6" t="s">
        <v>6</v>
      </c>
      <c r="N686" s="6" t="b">
        <f t="shared" si="69"/>
        <v>0</v>
      </c>
      <c r="O686" s="6" t="s">
        <v>3844</v>
      </c>
      <c r="P686" s="6">
        <v>308330</v>
      </c>
      <c r="Q686" s="6" t="s">
        <v>6</v>
      </c>
      <c r="R686" s="6" t="s">
        <v>3845</v>
      </c>
      <c r="S686" s="16">
        <f t="shared" si="73"/>
        <v>25000</v>
      </c>
      <c r="T686" s="6" t="s">
        <v>400</v>
      </c>
      <c r="U686" s="6" t="s">
        <v>2158</v>
      </c>
      <c r="V686" s="6" t="s">
        <v>3795</v>
      </c>
      <c r="W686" s="18">
        <v>45632</v>
      </c>
      <c r="X686" s="78">
        <v>0.64166666666666672</v>
      </c>
      <c r="Y686" s="6" t="s">
        <v>2831</v>
      </c>
      <c r="Z686" s="6" t="s">
        <v>1503</v>
      </c>
      <c r="AA686" s="6" t="s">
        <v>1504</v>
      </c>
      <c r="AB686" s="6">
        <v>974309634</v>
      </c>
      <c r="AC686" s="24">
        <f t="shared" si="72"/>
        <v>3</v>
      </c>
      <c r="AD686" s="17">
        <f t="shared" si="71"/>
        <v>25000</v>
      </c>
      <c r="AE686" s="6" t="s">
        <v>6</v>
      </c>
      <c r="AF686" s="17" t="str">
        <f t="shared" si="70"/>
        <v>NO APLICA</v>
      </c>
      <c r="AG686" s="6" t="s">
        <v>400</v>
      </c>
      <c r="AH686" s="39"/>
      <c r="AI686" s="22" t="s">
        <v>558</v>
      </c>
      <c r="AJ686" s="174"/>
    </row>
    <row r="687" spans="1:36" ht="15.45" customHeight="1">
      <c r="A687" s="170">
        <v>56933</v>
      </c>
      <c r="B687" s="8" t="s">
        <v>320</v>
      </c>
      <c r="C687" s="5" t="s">
        <v>321</v>
      </c>
      <c r="D687" s="48" t="s">
        <v>2811</v>
      </c>
      <c r="E687" s="25" t="s">
        <v>709</v>
      </c>
      <c r="F687" s="24" t="s">
        <v>710</v>
      </c>
      <c r="G687" s="24">
        <v>987744411</v>
      </c>
      <c r="H687" s="18">
        <v>45630</v>
      </c>
      <c r="I687" s="21">
        <v>0.65625</v>
      </c>
      <c r="J687" s="6" t="s">
        <v>373</v>
      </c>
      <c r="K687" s="15">
        <v>1</v>
      </c>
      <c r="L687" s="6" t="s">
        <v>398</v>
      </c>
      <c r="M687" s="6" t="s">
        <v>6</v>
      </c>
      <c r="N687" s="6" t="b">
        <f t="shared" si="69"/>
        <v>0</v>
      </c>
      <c r="O687" s="6" t="s">
        <v>3846</v>
      </c>
      <c r="P687" s="6">
        <v>308333</v>
      </c>
      <c r="Q687" s="6" t="s">
        <v>6</v>
      </c>
      <c r="R687" s="6" t="s">
        <v>3847</v>
      </c>
      <c r="S687" s="16">
        <f t="shared" si="73"/>
        <v>25000</v>
      </c>
      <c r="T687" s="6" t="s">
        <v>400</v>
      </c>
      <c r="U687" s="6" t="s">
        <v>2158</v>
      </c>
      <c r="V687" s="6" t="s">
        <v>3728</v>
      </c>
      <c r="W687" s="18">
        <v>45632</v>
      </c>
      <c r="X687" s="78">
        <v>0.66111111111111109</v>
      </c>
      <c r="Y687" s="6" t="s">
        <v>3848</v>
      </c>
      <c r="Z687" s="6" t="s">
        <v>3849</v>
      </c>
      <c r="AA687" s="6" t="s">
        <v>607</v>
      </c>
      <c r="AB687" s="6">
        <v>982495724</v>
      </c>
      <c r="AC687" s="24">
        <f t="shared" si="72"/>
        <v>3</v>
      </c>
      <c r="AD687" s="17">
        <f t="shared" si="71"/>
        <v>25000</v>
      </c>
      <c r="AE687" s="6" t="s">
        <v>6</v>
      </c>
      <c r="AF687" s="17" t="str">
        <f t="shared" si="70"/>
        <v>NO APLICA</v>
      </c>
      <c r="AG687" s="6" t="s">
        <v>400</v>
      </c>
      <c r="AH687" s="39"/>
      <c r="AI687" s="22" t="s">
        <v>558</v>
      </c>
      <c r="AJ687" s="174"/>
    </row>
    <row r="688" spans="1:36" ht="15.45" customHeight="1">
      <c r="A688" s="170">
        <v>56934</v>
      </c>
      <c r="B688" s="7" t="s">
        <v>284</v>
      </c>
      <c r="C688" s="4" t="s">
        <v>285</v>
      </c>
      <c r="D688" s="48" t="s">
        <v>3367</v>
      </c>
      <c r="E688" s="25" t="s">
        <v>3368</v>
      </c>
      <c r="F688" s="24" t="s">
        <v>3369</v>
      </c>
      <c r="G688" s="24">
        <v>937300568</v>
      </c>
      <c r="H688" s="18">
        <v>45630</v>
      </c>
      <c r="I688" s="21">
        <v>0.6694444444444444</v>
      </c>
      <c r="J688" s="6" t="s">
        <v>373</v>
      </c>
      <c r="K688" s="15">
        <v>1</v>
      </c>
      <c r="L688" s="6" t="s">
        <v>398</v>
      </c>
      <c r="M688" s="6" t="s">
        <v>6</v>
      </c>
      <c r="N688" s="6" t="b">
        <f t="shared" si="69"/>
        <v>0</v>
      </c>
      <c r="O688" s="6" t="s">
        <v>3850</v>
      </c>
      <c r="P688" s="6">
        <v>24795486</v>
      </c>
      <c r="Q688" s="6" t="s">
        <v>6</v>
      </c>
      <c r="R688" s="42" t="s">
        <v>3851</v>
      </c>
      <c r="S688" s="16">
        <f t="shared" si="73"/>
        <v>25000</v>
      </c>
      <c r="T688" s="6" t="s">
        <v>400</v>
      </c>
      <c r="U688" s="6" t="s">
        <v>2158</v>
      </c>
      <c r="V688" s="6"/>
      <c r="W688" s="18">
        <v>45633</v>
      </c>
      <c r="X688" s="78">
        <v>0.60347222222222219</v>
      </c>
      <c r="Y688" s="6" t="s">
        <v>3852</v>
      </c>
      <c r="Z688" s="6" t="s">
        <v>3779</v>
      </c>
      <c r="AA688" s="6" t="s">
        <v>3780</v>
      </c>
      <c r="AB688" s="6">
        <v>931058047</v>
      </c>
      <c r="AC688" s="24">
        <f t="shared" si="72"/>
        <v>4</v>
      </c>
      <c r="AD688" s="17">
        <f t="shared" si="71"/>
        <v>25000</v>
      </c>
      <c r="AE688" s="6" t="s">
        <v>6</v>
      </c>
      <c r="AF688" s="17" t="str">
        <f t="shared" si="70"/>
        <v>NO APLICA</v>
      </c>
      <c r="AG688" s="6" t="s">
        <v>1874</v>
      </c>
      <c r="AH688" s="39" t="s">
        <v>3853</v>
      </c>
      <c r="AI688" s="22" t="s">
        <v>3759</v>
      </c>
      <c r="AJ688" s="174"/>
    </row>
    <row r="689" spans="1:36" ht="15.45" customHeight="1">
      <c r="A689" s="170">
        <v>56935</v>
      </c>
      <c r="B689" s="8" t="s">
        <v>320</v>
      </c>
      <c r="C689" s="5" t="s">
        <v>321</v>
      </c>
      <c r="D689" s="48" t="s">
        <v>1915</v>
      </c>
      <c r="E689" s="25" t="s">
        <v>1916</v>
      </c>
      <c r="F689" s="24" t="s">
        <v>1917</v>
      </c>
      <c r="G689" s="24">
        <v>922001083</v>
      </c>
      <c r="H689" s="18">
        <v>45630</v>
      </c>
      <c r="I689" s="21">
        <v>0.67708333333333337</v>
      </c>
      <c r="J689" s="6" t="s">
        <v>373</v>
      </c>
      <c r="K689" s="15">
        <v>1</v>
      </c>
      <c r="L689" s="6" t="s">
        <v>398</v>
      </c>
      <c r="M689" s="6" t="s">
        <v>6</v>
      </c>
      <c r="N689" s="6" t="b">
        <f t="shared" si="69"/>
        <v>0</v>
      </c>
      <c r="O689" s="6" t="s">
        <v>3854</v>
      </c>
      <c r="P689" s="6">
        <v>308340</v>
      </c>
      <c r="Q689" s="6" t="s">
        <v>6</v>
      </c>
      <c r="R689" s="6" t="s">
        <v>3855</v>
      </c>
      <c r="S689" s="16">
        <f t="shared" si="73"/>
        <v>25000</v>
      </c>
      <c r="T689" s="6" t="s">
        <v>400</v>
      </c>
      <c r="U689" s="6" t="s">
        <v>2158</v>
      </c>
      <c r="V689" s="6" t="s">
        <v>3283</v>
      </c>
      <c r="W689" s="18">
        <v>45632</v>
      </c>
      <c r="X689" s="78">
        <v>0.4201388888888889</v>
      </c>
      <c r="Y689" s="6" t="s">
        <v>3057</v>
      </c>
      <c r="Z689" s="6" t="s">
        <v>715</v>
      </c>
      <c r="AA689" s="6" t="s">
        <v>2617</v>
      </c>
      <c r="AB689" s="6">
        <v>995307942</v>
      </c>
      <c r="AC689" s="24">
        <f t="shared" si="72"/>
        <v>3</v>
      </c>
      <c r="AD689" s="17">
        <f t="shared" si="71"/>
        <v>25000</v>
      </c>
      <c r="AE689" s="6" t="s">
        <v>6</v>
      </c>
      <c r="AF689" s="17" t="str">
        <f t="shared" si="70"/>
        <v>NO APLICA</v>
      </c>
      <c r="AG689" s="6" t="s">
        <v>400</v>
      </c>
      <c r="AH689" s="39"/>
      <c r="AI689" s="22" t="s">
        <v>558</v>
      </c>
      <c r="AJ689" s="174"/>
    </row>
    <row r="690" spans="1:36" ht="15.45" customHeight="1">
      <c r="A690" s="170">
        <v>56936</v>
      </c>
      <c r="B690" s="8" t="s">
        <v>320</v>
      </c>
      <c r="C690" s="5" t="s">
        <v>321</v>
      </c>
      <c r="D690" s="48" t="s">
        <v>2811</v>
      </c>
      <c r="E690" s="25" t="s">
        <v>709</v>
      </c>
      <c r="F690" s="24" t="s">
        <v>710</v>
      </c>
      <c r="G690" s="24">
        <v>987744411</v>
      </c>
      <c r="H690" s="18">
        <v>45630</v>
      </c>
      <c r="I690" s="21">
        <v>0.69513888888888886</v>
      </c>
      <c r="J690" s="6" t="s">
        <v>373</v>
      </c>
      <c r="K690" s="15">
        <v>1</v>
      </c>
      <c r="L690" s="6" t="s">
        <v>398</v>
      </c>
      <c r="M690" s="6" t="s">
        <v>6</v>
      </c>
      <c r="N690" s="6" t="b">
        <f t="shared" si="69"/>
        <v>0</v>
      </c>
      <c r="O690" s="6" t="s">
        <v>3856</v>
      </c>
      <c r="P690" s="6">
        <v>308350</v>
      </c>
      <c r="Q690" s="6" t="s">
        <v>6</v>
      </c>
      <c r="R690" s="6" t="s">
        <v>3857</v>
      </c>
      <c r="S690" s="16">
        <f t="shared" si="73"/>
        <v>25000</v>
      </c>
      <c r="T690" s="6" t="s">
        <v>400</v>
      </c>
      <c r="U690" s="6" t="s">
        <v>2158</v>
      </c>
      <c r="V690" s="6" t="s">
        <v>3039</v>
      </c>
      <c r="W690" s="18">
        <v>45632</v>
      </c>
      <c r="X690" s="78">
        <v>0.42986111111111114</v>
      </c>
      <c r="Y690" s="6" t="s">
        <v>3261</v>
      </c>
      <c r="Z690" s="6" t="s">
        <v>1468</v>
      </c>
      <c r="AA690" s="6" t="s">
        <v>2578</v>
      </c>
      <c r="AB690" s="6">
        <v>965345656</v>
      </c>
      <c r="AC690" s="24">
        <f t="shared" si="72"/>
        <v>3</v>
      </c>
      <c r="AD690" s="17">
        <f t="shared" si="71"/>
        <v>25000</v>
      </c>
      <c r="AE690" s="6" t="s">
        <v>6</v>
      </c>
      <c r="AF690" s="17" t="str">
        <f t="shared" si="70"/>
        <v>NO APLICA</v>
      </c>
      <c r="AG690" s="6" t="s">
        <v>400</v>
      </c>
      <c r="AH690" s="39"/>
      <c r="AI690" s="22" t="s">
        <v>558</v>
      </c>
      <c r="AJ690" s="174"/>
    </row>
    <row r="691" spans="1:36" ht="15.45" customHeight="1">
      <c r="A691" s="170">
        <v>56937</v>
      </c>
      <c r="B691" s="8" t="s">
        <v>320</v>
      </c>
      <c r="C691" s="5" t="s">
        <v>321</v>
      </c>
      <c r="D691" s="48" t="s">
        <v>2570</v>
      </c>
      <c r="E691" s="25" t="s">
        <v>2983</v>
      </c>
      <c r="F691" s="24" t="s">
        <v>2572</v>
      </c>
      <c r="G691" s="24">
        <v>955224797</v>
      </c>
      <c r="H691" s="18">
        <v>45630</v>
      </c>
      <c r="I691" s="21">
        <v>0.70486111111111116</v>
      </c>
      <c r="J691" s="6" t="s">
        <v>373</v>
      </c>
      <c r="K691" s="15">
        <v>1</v>
      </c>
      <c r="L691" s="6" t="s">
        <v>398</v>
      </c>
      <c r="M691" s="6" t="s">
        <v>6</v>
      </c>
      <c r="N691" s="6" t="b">
        <f t="shared" si="69"/>
        <v>0</v>
      </c>
      <c r="O691" s="6" t="s">
        <v>3858</v>
      </c>
      <c r="P691" s="6">
        <v>21093763</v>
      </c>
      <c r="Q691" s="6" t="s">
        <v>6</v>
      </c>
      <c r="R691" s="6" t="s">
        <v>3859</v>
      </c>
      <c r="S691" s="16">
        <f t="shared" si="73"/>
        <v>25000</v>
      </c>
      <c r="T691" s="6" t="s">
        <v>400</v>
      </c>
      <c r="U691" s="6" t="s">
        <v>528</v>
      </c>
      <c r="V691" s="6" t="s">
        <v>2830</v>
      </c>
      <c r="W691" s="18">
        <v>45631</v>
      </c>
      <c r="X691" s="78">
        <v>0.81736111111111109</v>
      </c>
      <c r="Y691" s="6" t="s">
        <v>2247</v>
      </c>
      <c r="Z691" s="6" t="s">
        <v>2248</v>
      </c>
      <c r="AA691" s="6" t="s">
        <v>2249</v>
      </c>
      <c r="AB691" s="6">
        <v>989385797</v>
      </c>
      <c r="AC691" s="24">
        <f t="shared" si="72"/>
        <v>2</v>
      </c>
      <c r="AD691" s="17">
        <f t="shared" si="71"/>
        <v>25000</v>
      </c>
      <c r="AE691" s="6" t="s">
        <v>6</v>
      </c>
      <c r="AF691" s="17" t="str">
        <f t="shared" si="70"/>
        <v>NO APLICA</v>
      </c>
      <c r="AG691" s="6" t="s">
        <v>400</v>
      </c>
      <c r="AH691" s="39"/>
      <c r="AI691" s="22" t="s">
        <v>558</v>
      </c>
      <c r="AJ691" s="174"/>
    </row>
    <row r="692" spans="1:36" ht="15.45" customHeight="1">
      <c r="A692" s="170">
        <v>56938</v>
      </c>
      <c r="B692" s="7" t="s">
        <v>189</v>
      </c>
      <c r="C692" s="4" t="s">
        <v>190</v>
      </c>
      <c r="D692" s="48" t="s">
        <v>507</v>
      </c>
      <c r="E692" s="24" t="s">
        <v>508</v>
      </c>
      <c r="F692" s="26" t="s">
        <v>509</v>
      </c>
      <c r="G692" s="24">
        <v>997062936</v>
      </c>
      <c r="H692" s="18">
        <v>45630</v>
      </c>
      <c r="I692" s="21">
        <v>0.71180555555555558</v>
      </c>
      <c r="J692" s="6" t="s">
        <v>373</v>
      </c>
      <c r="K692" s="15">
        <v>1</v>
      </c>
      <c r="L692" s="6" t="s">
        <v>398</v>
      </c>
      <c r="M692" s="6" t="s">
        <v>6</v>
      </c>
      <c r="N692" s="6" t="b">
        <f t="shared" si="69"/>
        <v>0</v>
      </c>
      <c r="O692" s="6" t="s">
        <v>3860</v>
      </c>
      <c r="P692" s="6">
        <v>1227640</v>
      </c>
      <c r="Q692" s="6" t="s">
        <v>6</v>
      </c>
      <c r="R692" s="6" t="s">
        <v>3861</v>
      </c>
      <c r="S692" s="16">
        <f t="shared" si="73"/>
        <v>25000</v>
      </c>
      <c r="T692" s="6" t="s">
        <v>400</v>
      </c>
      <c r="U692" s="6" t="s">
        <v>2005</v>
      </c>
      <c r="V692" s="6" t="s">
        <v>2965</v>
      </c>
      <c r="W692" s="18">
        <v>45630</v>
      </c>
      <c r="X692" s="78">
        <v>0.95277777777777772</v>
      </c>
      <c r="Y692" s="6" t="s">
        <v>3862</v>
      </c>
      <c r="Z692" s="6" t="s">
        <v>3863</v>
      </c>
      <c r="AA692" s="6" t="s">
        <v>3864</v>
      </c>
      <c r="AB692" s="6">
        <v>991352539</v>
      </c>
      <c r="AC692" s="24">
        <f t="shared" si="72"/>
        <v>1</v>
      </c>
      <c r="AD692" s="17">
        <f t="shared" si="71"/>
        <v>25000</v>
      </c>
      <c r="AE692" s="6" t="s">
        <v>6</v>
      </c>
      <c r="AF692" s="17" t="str">
        <f t="shared" si="70"/>
        <v>NO APLICA</v>
      </c>
      <c r="AG692" s="6" t="s">
        <v>1874</v>
      </c>
      <c r="AH692" s="39" t="s">
        <v>3865</v>
      </c>
      <c r="AI692" s="22" t="s">
        <v>3652</v>
      </c>
      <c r="AJ692" s="174"/>
    </row>
    <row r="693" spans="1:36" ht="15.45" customHeight="1">
      <c r="A693" s="170">
        <v>56939</v>
      </c>
      <c r="B693" s="7" t="s">
        <v>269</v>
      </c>
      <c r="C693" s="4" t="s">
        <v>270</v>
      </c>
      <c r="D693" s="48" t="s">
        <v>1476</v>
      </c>
      <c r="E693" s="25" t="s">
        <v>1477</v>
      </c>
      <c r="F693" s="24" t="s">
        <v>1478</v>
      </c>
      <c r="G693" s="24">
        <v>954134836</v>
      </c>
      <c r="H693" s="18">
        <v>45630</v>
      </c>
      <c r="I693" s="21">
        <v>0.72847222222222219</v>
      </c>
      <c r="J693" s="6" t="s">
        <v>373</v>
      </c>
      <c r="K693" s="15">
        <v>1</v>
      </c>
      <c r="L693" s="6" t="s">
        <v>398</v>
      </c>
      <c r="M693" s="6" t="s">
        <v>6</v>
      </c>
      <c r="N693" s="6" t="b">
        <f t="shared" si="69"/>
        <v>0</v>
      </c>
      <c r="O693" s="6" t="s">
        <v>3866</v>
      </c>
      <c r="P693" s="6">
        <v>1226856</v>
      </c>
      <c r="Q693" s="6" t="s">
        <v>6</v>
      </c>
      <c r="R693" s="6" t="s">
        <v>3867</v>
      </c>
      <c r="S693" s="16">
        <f t="shared" si="73"/>
        <v>25000</v>
      </c>
      <c r="T693" s="6" t="s">
        <v>400</v>
      </c>
      <c r="U693" s="6" t="s">
        <v>528</v>
      </c>
      <c r="V693" s="6" t="s">
        <v>3682</v>
      </c>
      <c r="W693" s="18">
        <v>45630</v>
      </c>
      <c r="X693" s="78">
        <v>0.76527777777777772</v>
      </c>
      <c r="Y693" s="6" t="s">
        <v>3333</v>
      </c>
      <c r="Z693" s="6" t="s">
        <v>3334</v>
      </c>
      <c r="AA693" s="6" t="s">
        <v>3335</v>
      </c>
      <c r="AB693" s="6">
        <v>930695691</v>
      </c>
      <c r="AC693" s="24">
        <f t="shared" si="72"/>
        <v>1</v>
      </c>
      <c r="AD693" s="17">
        <f t="shared" si="71"/>
        <v>25000</v>
      </c>
      <c r="AE693" s="6" t="s">
        <v>6</v>
      </c>
      <c r="AF693" s="17" t="str">
        <f t="shared" si="70"/>
        <v>NO APLICA</v>
      </c>
      <c r="AG693" s="6" t="s">
        <v>400</v>
      </c>
      <c r="AH693" s="39"/>
      <c r="AI693" s="22" t="s">
        <v>1359</v>
      </c>
      <c r="AJ693" s="174"/>
    </row>
    <row r="694" spans="1:36" ht="15.45" customHeight="1">
      <c r="A694" s="170">
        <v>56940</v>
      </c>
      <c r="B694" s="7" t="s">
        <v>124</v>
      </c>
      <c r="C694" s="4" t="s">
        <v>125</v>
      </c>
      <c r="D694" s="48" t="s">
        <v>1915</v>
      </c>
      <c r="E694" s="24" t="s">
        <v>1916</v>
      </c>
      <c r="F694" s="26" t="s">
        <v>1917</v>
      </c>
      <c r="G694" s="24">
        <v>922001083</v>
      </c>
      <c r="H694" s="18">
        <v>45630</v>
      </c>
      <c r="I694" s="21">
        <v>0.7416666666666667</v>
      </c>
      <c r="J694" s="6" t="s">
        <v>373</v>
      </c>
      <c r="K694" s="15">
        <v>1</v>
      </c>
      <c r="L694" s="6" t="s">
        <v>398</v>
      </c>
      <c r="M694" s="6" t="s">
        <v>6</v>
      </c>
      <c r="N694" s="6" t="b">
        <f t="shared" si="69"/>
        <v>0</v>
      </c>
      <c r="O694" s="6" t="s">
        <v>3868</v>
      </c>
      <c r="P694" s="6">
        <v>1227673</v>
      </c>
      <c r="Q694" s="6" t="s">
        <v>6</v>
      </c>
      <c r="R694" s="6" t="s">
        <v>3869</v>
      </c>
      <c r="S694" s="16">
        <f t="shared" si="73"/>
        <v>25000</v>
      </c>
      <c r="T694" s="6" t="s">
        <v>400</v>
      </c>
      <c r="U694" s="6" t="s">
        <v>2100</v>
      </c>
      <c r="V694" s="6" t="s">
        <v>2881</v>
      </c>
      <c r="W694" s="18">
        <v>45642</v>
      </c>
      <c r="X694" s="78">
        <v>0.72847222222222219</v>
      </c>
      <c r="Y694" s="67" t="s">
        <v>2539</v>
      </c>
      <c r="Z694" s="67" t="s">
        <v>3870</v>
      </c>
      <c r="AA694" s="67" t="s">
        <v>2791</v>
      </c>
      <c r="AB694" s="143">
        <v>963312923</v>
      </c>
      <c r="AC694" s="6">
        <f t="shared" si="72"/>
        <v>13</v>
      </c>
      <c r="AD694" s="23">
        <f t="shared" si="71"/>
        <v>56000</v>
      </c>
      <c r="AE694" s="23" t="s">
        <v>9</v>
      </c>
      <c r="AF694" s="17">
        <f t="shared" si="70"/>
        <v>66640</v>
      </c>
      <c r="AG694" s="6" t="s">
        <v>400</v>
      </c>
      <c r="AH694" s="39"/>
      <c r="AI694" s="22" t="s">
        <v>2759</v>
      </c>
      <c r="AJ694" s="174"/>
    </row>
    <row r="695" spans="1:36" ht="15.45" customHeight="1">
      <c r="A695" s="170">
        <v>56941</v>
      </c>
      <c r="B695" s="38" t="s">
        <v>284</v>
      </c>
      <c r="C695" s="8" t="s">
        <v>285</v>
      </c>
      <c r="D695" s="46" t="s">
        <v>1352</v>
      </c>
      <c r="E695" s="28" t="s">
        <v>1353</v>
      </c>
      <c r="F695" s="27" t="s">
        <v>1354</v>
      </c>
      <c r="G695" s="27">
        <v>956749939</v>
      </c>
      <c r="H695" s="18">
        <v>45630</v>
      </c>
      <c r="I695" s="21">
        <v>0.75347222222222221</v>
      </c>
      <c r="J695" s="6" t="s">
        <v>373</v>
      </c>
      <c r="K695" s="15">
        <v>1</v>
      </c>
      <c r="L695" s="6" t="s">
        <v>398</v>
      </c>
      <c r="M695" s="6" t="s">
        <v>6</v>
      </c>
      <c r="N695" s="6" t="b">
        <f t="shared" si="69"/>
        <v>0</v>
      </c>
      <c r="O695" s="6" t="s">
        <v>3871</v>
      </c>
      <c r="P695" s="6">
        <v>24795662</v>
      </c>
      <c r="Q695" s="6" t="s">
        <v>6</v>
      </c>
      <c r="R695" s="6" t="s">
        <v>3872</v>
      </c>
      <c r="S695" s="16">
        <f t="shared" si="73"/>
        <v>25000</v>
      </c>
      <c r="T695" s="6" t="s">
        <v>400</v>
      </c>
      <c r="U695" s="6" t="s">
        <v>2100</v>
      </c>
      <c r="V695" s="6" t="s">
        <v>3873</v>
      </c>
      <c r="W695" s="18">
        <v>45634</v>
      </c>
      <c r="X695" s="78">
        <v>8.4722222222222227E-2</v>
      </c>
      <c r="Y695" s="6" t="s">
        <v>3874</v>
      </c>
      <c r="Z695" s="6" t="s">
        <v>3875</v>
      </c>
      <c r="AA695" s="6" t="s">
        <v>3876</v>
      </c>
      <c r="AB695" s="6">
        <v>978572942</v>
      </c>
      <c r="AC695" s="27">
        <f t="shared" si="72"/>
        <v>5</v>
      </c>
      <c r="AD695" s="17">
        <f t="shared" si="71"/>
        <v>25000</v>
      </c>
      <c r="AE695" s="6" t="s">
        <v>6</v>
      </c>
      <c r="AF695" s="17" t="str">
        <f t="shared" si="70"/>
        <v>NO APLICA</v>
      </c>
      <c r="AG695" s="6" t="s">
        <v>1874</v>
      </c>
      <c r="AH695" s="34" t="s">
        <v>3877</v>
      </c>
      <c r="AI695" s="22" t="s">
        <v>3759</v>
      </c>
      <c r="AJ695" s="174"/>
    </row>
    <row r="696" spans="1:36" ht="15.45" customHeight="1">
      <c r="A696" s="170">
        <v>56942</v>
      </c>
      <c r="B696" s="7" t="s">
        <v>284</v>
      </c>
      <c r="C696" s="4" t="s">
        <v>285</v>
      </c>
      <c r="D696" s="48" t="s">
        <v>1042</v>
      </c>
      <c r="E696" s="25" t="s">
        <v>1043</v>
      </c>
      <c r="F696" s="24" t="s">
        <v>1044</v>
      </c>
      <c r="G696" s="24">
        <v>933294463</v>
      </c>
      <c r="H696" s="18">
        <v>45630</v>
      </c>
      <c r="I696" s="21">
        <v>0.7631944444444444</v>
      </c>
      <c r="J696" s="6" t="s">
        <v>373</v>
      </c>
      <c r="K696" s="15">
        <v>1</v>
      </c>
      <c r="L696" s="6" t="s">
        <v>398</v>
      </c>
      <c r="M696" s="6" t="s">
        <v>6</v>
      </c>
      <c r="N696" s="6" t="b">
        <f t="shared" si="69"/>
        <v>0</v>
      </c>
      <c r="O696" s="6" t="s">
        <v>3878</v>
      </c>
      <c r="P696" s="6">
        <v>24795674</v>
      </c>
      <c r="Q696" s="6" t="s">
        <v>6</v>
      </c>
      <c r="R696" s="6" t="s">
        <v>3879</v>
      </c>
      <c r="S696" s="16">
        <f t="shared" si="73"/>
        <v>25000</v>
      </c>
      <c r="T696" s="6" t="s">
        <v>400</v>
      </c>
      <c r="U696" s="6" t="s">
        <v>2100</v>
      </c>
      <c r="V696" s="6" t="s">
        <v>3880</v>
      </c>
      <c r="W696" s="18">
        <v>45633</v>
      </c>
      <c r="X696" s="78">
        <v>0.93125000000000002</v>
      </c>
      <c r="Y696" s="6" t="s">
        <v>3881</v>
      </c>
      <c r="Z696" s="6" t="s">
        <v>2892</v>
      </c>
      <c r="AA696" s="6" t="s">
        <v>2893</v>
      </c>
      <c r="AB696" s="6">
        <v>942332149</v>
      </c>
      <c r="AC696" s="24">
        <f t="shared" si="72"/>
        <v>4</v>
      </c>
      <c r="AD696" s="17">
        <f t="shared" si="71"/>
        <v>25000</v>
      </c>
      <c r="AE696" s="6" t="s">
        <v>6</v>
      </c>
      <c r="AF696" s="17" t="str">
        <f t="shared" si="70"/>
        <v>NO APLICA</v>
      </c>
      <c r="AG696" s="6" t="s">
        <v>1874</v>
      </c>
      <c r="AH696" s="39" t="s">
        <v>3882</v>
      </c>
      <c r="AI696" s="22" t="s">
        <v>3759</v>
      </c>
      <c r="AJ696" s="174" t="s">
        <v>3883</v>
      </c>
    </row>
    <row r="697" spans="1:36" ht="15.45" customHeight="1">
      <c r="A697" s="170">
        <v>56943</v>
      </c>
      <c r="B697" s="7" t="s">
        <v>284</v>
      </c>
      <c r="C697" s="4" t="s">
        <v>285</v>
      </c>
      <c r="D697" s="48" t="s">
        <v>3367</v>
      </c>
      <c r="E697" s="25" t="s">
        <v>3368</v>
      </c>
      <c r="F697" s="24" t="s">
        <v>3369</v>
      </c>
      <c r="G697" s="24">
        <v>937300568</v>
      </c>
      <c r="H697" s="18">
        <v>45630</v>
      </c>
      <c r="I697" s="21">
        <v>0.76736111111111116</v>
      </c>
      <c r="J697" s="6" t="s">
        <v>373</v>
      </c>
      <c r="K697" s="15">
        <v>1</v>
      </c>
      <c r="L697" s="6" t="s">
        <v>398</v>
      </c>
      <c r="M697" s="6" t="s">
        <v>6</v>
      </c>
      <c r="N697" s="6" t="b">
        <f t="shared" si="69"/>
        <v>0</v>
      </c>
      <c r="O697" s="6" t="s">
        <v>3884</v>
      </c>
      <c r="P697" s="6">
        <v>24795668</v>
      </c>
      <c r="Q697" s="6" t="s">
        <v>6</v>
      </c>
      <c r="R697" s="6" t="s">
        <v>3885</v>
      </c>
      <c r="S697" s="16">
        <f t="shared" si="73"/>
        <v>25000</v>
      </c>
      <c r="T697" s="6" t="s">
        <v>400</v>
      </c>
      <c r="U697" s="6" t="s">
        <v>2158</v>
      </c>
      <c r="V697" s="6"/>
      <c r="W697" s="18">
        <v>45633</v>
      </c>
      <c r="X697" s="78">
        <v>0.60069444444444442</v>
      </c>
      <c r="Y697" s="6" t="s">
        <v>1517</v>
      </c>
      <c r="Z697" s="6" t="s">
        <v>3763</v>
      </c>
      <c r="AA697" s="6" t="s">
        <v>3764</v>
      </c>
      <c r="AB697" s="6">
        <v>965966487</v>
      </c>
      <c r="AC697" s="24">
        <f t="shared" si="72"/>
        <v>4</v>
      </c>
      <c r="AD697" s="17">
        <f t="shared" si="71"/>
        <v>25000</v>
      </c>
      <c r="AE697" s="6" t="s">
        <v>6</v>
      </c>
      <c r="AF697" s="17" t="str">
        <f t="shared" si="70"/>
        <v>NO APLICA</v>
      </c>
      <c r="AG697" s="6" t="s">
        <v>1874</v>
      </c>
      <c r="AH697" s="39" t="s">
        <v>3886</v>
      </c>
      <c r="AI697" s="22" t="s">
        <v>3759</v>
      </c>
      <c r="AJ697" s="174"/>
    </row>
    <row r="698" spans="1:36" ht="15.45" customHeight="1">
      <c r="A698" s="170">
        <v>56944</v>
      </c>
      <c r="B698" s="7" t="s">
        <v>20</v>
      </c>
      <c r="C698" s="4" t="s">
        <v>21</v>
      </c>
      <c r="D698" s="11" t="s">
        <v>20</v>
      </c>
      <c r="E698" s="24" t="s">
        <v>3309</v>
      </c>
      <c r="F698" s="24" t="s">
        <v>3310</v>
      </c>
      <c r="G698" s="24">
        <v>996505625</v>
      </c>
      <c r="H698" s="18">
        <v>45630</v>
      </c>
      <c r="I698" s="21">
        <v>0.80972222222222223</v>
      </c>
      <c r="J698" s="6" t="s">
        <v>1873</v>
      </c>
      <c r="K698" s="15">
        <v>1</v>
      </c>
      <c r="L698" s="6" t="s">
        <v>3399</v>
      </c>
      <c r="M698" s="6" t="s">
        <v>3887</v>
      </c>
      <c r="N698" s="6" t="b">
        <f t="shared" si="69"/>
        <v>1</v>
      </c>
      <c r="O698" s="6" t="s">
        <v>527</v>
      </c>
      <c r="P698" s="6" t="s">
        <v>487</v>
      </c>
      <c r="Q698" s="6" t="s">
        <v>6</v>
      </c>
      <c r="R698" s="6" t="s">
        <v>488</v>
      </c>
      <c r="S698" s="16">
        <f t="shared" si="73"/>
        <v>7000</v>
      </c>
      <c r="T698" s="6" t="s">
        <v>400</v>
      </c>
      <c r="U698" s="6" t="s">
        <v>528</v>
      </c>
      <c r="V698" s="6" t="s">
        <v>490</v>
      </c>
      <c r="W698" s="18">
        <v>45630</v>
      </c>
      <c r="X698" s="78">
        <v>0.81041666666666667</v>
      </c>
      <c r="Y698" s="6" t="s">
        <v>14</v>
      </c>
      <c r="Z698" s="6" t="s">
        <v>388</v>
      </c>
      <c r="AA698" s="6" t="s">
        <v>530</v>
      </c>
      <c r="AB698" s="6">
        <v>964638566</v>
      </c>
      <c r="AC698" s="24">
        <f t="shared" si="72"/>
        <v>1</v>
      </c>
      <c r="AD698" s="17">
        <f t="shared" si="71"/>
        <v>7000</v>
      </c>
      <c r="AE698" s="6" t="s">
        <v>6</v>
      </c>
      <c r="AF698" s="17" t="str">
        <f t="shared" si="70"/>
        <v>NO APLICA</v>
      </c>
      <c r="AG698" s="6" t="s">
        <v>1874</v>
      </c>
      <c r="AH698" s="39" t="s">
        <v>3888</v>
      </c>
      <c r="AI698" s="22" t="s">
        <v>3312</v>
      </c>
      <c r="AJ698" s="174"/>
    </row>
    <row r="699" spans="1:36" ht="15.45" customHeight="1">
      <c r="A699" s="170">
        <v>56945</v>
      </c>
      <c r="B699" s="7" t="s">
        <v>347</v>
      </c>
      <c r="C699" s="4" t="s">
        <v>348</v>
      </c>
      <c r="D699" s="39" t="s">
        <v>3889</v>
      </c>
      <c r="E699" s="6" t="s">
        <v>3890</v>
      </c>
      <c r="F699" s="6" t="s">
        <v>3891</v>
      </c>
      <c r="G699" s="6">
        <v>940905738</v>
      </c>
      <c r="H699" s="18">
        <v>45630</v>
      </c>
      <c r="I699" s="21">
        <v>0.83958333333333335</v>
      </c>
      <c r="J699" s="6" t="s">
        <v>373</v>
      </c>
      <c r="K699" s="15">
        <v>1</v>
      </c>
      <c r="L699" s="6" t="s">
        <v>398</v>
      </c>
      <c r="M699" s="6" t="s">
        <v>6</v>
      </c>
      <c r="N699" s="6" t="b">
        <f t="shared" si="69"/>
        <v>0</v>
      </c>
      <c r="O699" s="6" t="s">
        <v>3892</v>
      </c>
      <c r="P699" s="6">
        <v>1227771</v>
      </c>
      <c r="Q699" s="6" t="s">
        <v>6</v>
      </c>
      <c r="R699" s="6" t="s">
        <v>3893</v>
      </c>
      <c r="S699" s="16">
        <f t="shared" si="73"/>
        <v>25000</v>
      </c>
      <c r="T699" s="6" t="s">
        <v>400</v>
      </c>
      <c r="U699" s="6" t="s">
        <v>1943</v>
      </c>
      <c r="V699" s="6" t="s">
        <v>3894</v>
      </c>
      <c r="W699" s="18">
        <v>45630</v>
      </c>
      <c r="X699" s="78">
        <v>0.93125000000000002</v>
      </c>
      <c r="Y699" s="6" t="s">
        <v>3895</v>
      </c>
      <c r="Z699" s="6" t="s">
        <v>3896</v>
      </c>
      <c r="AA699" s="6" t="s">
        <v>3897</v>
      </c>
      <c r="AB699" s="6">
        <v>996358336</v>
      </c>
      <c r="AC699" s="24">
        <f t="shared" si="72"/>
        <v>1</v>
      </c>
      <c r="AD699" s="17">
        <f t="shared" si="71"/>
        <v>25000</v>
      </c>
      <c r="AE699" s="6" t="s">
        <v>6</v>
      </c>
      <c r="AF699" s="17" t="str">
        <f t="shared" si="70"/>
        <v>NO APLICA</v>
      </c>
      <c r="AG699" s="6" t="s">
        <v>400</v>
      </c>
      <c r="AH699" s="39"/>
      <c r="AI699" s="22" t="s">
        <v>3898</v>
      </c>
      <c r="AJ699" s="174"/>
    </row>
    <row r="700" spans="1:36" ht="15.45" customHeight="1">
      <c r="A700" s="170">
        <v>56946</v>
      </c>
      <c r="B700" s="7" t="s">
        <v>284</v>
      </c>
      <c r="C700" s="4" t="s">
        <v>285</v>
      </c>
      <c r="D700" s="39" t="s">
        <v>3899</v>
      </c>
      <c r="E700" s="6" t="s">
        <v>1916</v>
      </c>
      <c r="F700" s="6" t="s">
        <v>1917</v>
      </c>
      <c r="G700" s="6">
        <v>922001083</v>
      </c>
      <c r="H700" s="18">
        <v>45630</v>
      </c>
      <c r="I700" s="21">
        <v>0.84930555555555554</v>
      </c>
      <c r="J700" s="6" t="s">
        <v>373</v>
      </c>
      <c r="K700" s="15">
        <v>1</v>
      </c>
      <c r="L700" s="6" t="s">
        <v>398</v>
      </c>
      <c r="M700" s="6" t="s">
        <v>6</v>
      </c>
      <c r="N700" s="6" t="b">
        <f t="shared" si="69"/>
        <v>0</v>
      </c>
      <c r="O700" s="6" t="s">
        <v>3900</v>
      </c>
      <c r="P700" s="6">
        <v>24795768</v>
      </c>
      <c r="Q700" s="6" t="s">
        <v>6</v>
      </c>
      <c r="R700" s="6" t="s">
        <v>3901</v>
      </c>
      <c r="S700" s="16">
        <f t="shared" si="73"/>
        <v>25000</v>
      </c>
      <c r="T700" s="6" t="s">
        <v>400</v>
      </c>
      <c r="U700" s="6" t="s">
        <v>3016</v>
      </c>
      <c r="V700" s="6"/>
      <c r="W700" s="18">
        <v>45633</v>
      </c>
      <c r="X700" s="78">
        <v>0.59236111111111112</v>
      </c>
      <c r="Y700" s="6" t="s">
        <v>3902</v>
      </c>
      <c r="Z700" s="6" t="s">
        <v>3903</v>
      </c>
      <c r="AA700" s="6" t="s">
        <v>3904</v>
      </c>
      <c r="AB700" s="6">
        <v>994531704</v>
      </c>
      <c r="AC700" s="24">
        <f t="shared" si="72"/>
        <v>4</v>
      </c>
      <c r="AD700" s="17">
        <f t="shared" si="71"/>
        <v>25000</v>
      </c>
      <c r="AE700" s="6" t="s">
        <v>6</v>
      </c>
      <c r="AF700" s="17" t="str">
        <f t="shared" si="70"/>
        <v>NO APLICA</v>
      </c>
      <c r="AG700" s="6" t="s">
        <v>1874</v>
      </c>
      <c r="AH700" s="39" t="s">
        <v>3905</v>
      </c>
      <c r="AI700" s="22" t="s">
        <v>3759</v>
      </c>
      <c r="AJ700" s="174"/>
    </row>
    <row r="701" spans="1:36" ht="15.45" customHeight="1">
      <c r="A701" s="170">
        <v>56947</v>
      </c>
      <c r="B701" s="7" t="s">
        <v>284</v>
      </c>
      <c r="C701" s="4" t="s">
        <v>285</v>
      </c>
      <c r="D701" s="48" t="s">
        <v>1042</v>
      </c>
      <c r="E701" s="25" t="s">
        <v>1043</v>
      </c>
      <c r="F701" s="24" t="s">
        <v>1044</v>
      </c>
      <c r="G701" s="24">
        <v>933294463</v>
      </c>
      <c r="H701" s="18">
        <v>45630</v>
      </c>
      <c r="I701" s="21">
        <v>0.85277777777777775</v>
      </c>
      <c r="J701" s="6" t="s">
        <v>373</v>
      </c>
      <c r="K701" s="15">
        <v>1</v>
      </c>
      <c r="L701" s="6" t="s">
        <v>398</v>
      </c>
      <c r="M701" s="6" t="s">
        <v>6</v>
      </c>
      <c r="N701" s="6" t="b">
        <f t="shared" si="69"/>
        <v>0</v>
      </c>
      <c r="O701" s="6" t="s">
        <v>3906</v>
      </c>
      <c r="P701" s="6">
        <v>24795770</v>
      </c>
      <c r="Q701" s="6" t="s">
        <v>6</v>
      </c>
      <c r="R701" s="6" t="s">
        <v>3907</v>
      </c>
      <c r="S701" s="16">
        <f t="shared" si="73"/>
        <v>25000</v>
      </c>
      <c r="T701" s="6" t="s">
        <v>400</v>
      </c>
      <c r="U701" s="6" t="s">
        <v>1972</v>
      </c>
      <c r="V701" s="6"/>
      <c r="W701" s="18">
        <v>45633</v>
      </c>
      <c r="X701" s="78">
        <v>0.51597222222222228</v>
      </c>
      <c r="Y701" s="6" t="s">
        <v>3908</v>
      </c>
      <c r="Z701" s="6" t="s">
        <v>3909</v>
      </c>
      <c r="AA701" s="6" t="s">
        <v>3910</v>
      </c>
      <c r="AB701" s="6">
        <v>932963137</v>
      </c>
      <c r="AC701" s="24">
        <f t="shared" si="72"/>
        <v>4</v>
      </c>
      <c r="AD701" s="17">
        <f t="shared" si="71"/>
        <v>25000</v>
      </c>
      <c r="AE701" s="6" t="s">
        <v>6</v>
      </c>
      <c r="AF701" s="17" t="str">
        <f t="shared" si="70"/>
        <v>NO APLICA</v>
      </c>
      <c r="AG701" s="6" t="s">
        <v>1874</v>
      </c>
      <c r="AH701" s="39" t="s">
        <v>3911</v>
      </c>
      <c r="AI701" s="22" t="s">
        <v>3759</v>
      </c>
      <c r="AJ701" s="174"/>
    </row>
    <row r="702" spans="1:36" ht="15.45" customHeight="1">
      <c r="A702" s="170">
        <v>56948</v>
      </c>
      <c r="B702" s="39" t="s">
        <v>3912</v>
      </c>
      <c r="C702" s="6" t="s">
        <v>1385</v>
      </c>
      <c r="D702" s="39" t="s">
        <v>3367</v>
      </c>
      <c r="E702" s="6" t="s">
        <v>3368</v>
      </c>
      <c r="F702" s="6" t="s">
        <v>3805</v>
      </c>
      <c r="G702" s="6">
        <v>937300568</v>
      </c>
      <c r="H702" s="18">
        <v>45630</v>
      </c>
      <c r="I702" s="21">
        <v>0.85833333333333328</v>
      </c>
      <c r="J702" s="6" t="s">
        <v>373</v>
      </c>
      <c r="K702" s="15">
        <v>1</v>
      </c>
      <c r="L702" s="6" t="s">
        <v>3399</v>
      </c>
      <c r="M702" s="6" t="s">
        <v>6</v>
      </c>
      <c r="N702" s="6" t="b">
        <f t="shared" si="69"/>
        <v>0</v>
      </c>
      <c r="O702" s="6" t="s">
        <v>3913</v>
      </c>
      <c r="P702" s="6">
        <v>3263456</v>
      </c>
      <c r="Q702" s="6" t="s">
        <v>6</v>
      </c>
      <c r="R702" s="6" t="s">
        <v>3914</v>
      </c>
      <c r="S702" s="16">
        <f t="shared" si="73"/>
        <v>18000</v>
      </c>
      <c r="T702" s="6" t="s">
        <v>400</v>
      </c>
      <c r="U702" s="6" t="s">
        <v>1943</v>
      </c>
      <c r="V702" s="6" t="s">
        <v>490</v>
      </c>
      <c r="W702" s="18">
        <v>45630</v>
      </c>
      <c r="X702" s="78">
        <v>0.85833333333333328</v>
      </c>
      <c r="Y702" s="6" t="s">
        <v>3915</v>
      </c>
      <c r="Z702" s="6" t="s">
        <v>1385</v>
      </c>
      <c r="AA702" s="6" t="s">
        <v>1386</v>
      </c>
      <c r="AB702" s="6">
        <v>52151041</v>
      </c>
      <c r="AC702" s="24">
        <v>1</v>
      </c>
      <c r="AD702" s="17">
        <f t="shared" si="71"/>
        <v>18000</v>
      </c>
      <c r="AE702" s="6" t="s">
        <v>6</v>
      </c>
      <c r="AF702" s="17" t="str">
        <f t="shared" si="70"/>
        <v>NO APLICA</v>
      </c>
      <c r="AG702" s="6" t="s">
        <v>1874</v>
      </c>
      <c r="AH702" s="39" t="s">
        <v>3916</v>
      </c>
      <c r="AI702" s="22" t="s">
        <v>499</v>
      </c>
      <c r="AJ702" s="174"/>
    </row>
    <row r="703" spans="1:36" ht="15.45" customHeight="1">
      <c r="A703" s="170">
        <v>56949</v>
      </c>
      <c r="B703" s="7" t="s">
        <v>284</v>
      </c>
      <c r="C703" s="4" t="s">
        <v>285</v>
      </c>
      <c r="D703" s="39" t="s">
        <v>3917</v>
      </c>
      <c r="E703" s="6" t="s">
        <v>3918</v>
      </c>
      <c r="F703" s="6" t="s">
        <v>3919</v>
      </c>
      <c r="G703" s="6" t="s">
        <v>3920</v>
      </c>
      <c r="H703" s="18">
        <v>45630</v>
      </c>
      <c r="I703" s="21">
        <v>0.86458333333333337</v>
      </c>
      <c r="J703" s="6" t="s">
        <v>373</v>
      </c>
      <c r="K703" s="15">
        <v>1</v>
      </c>
      <c r="L703" s="6" t="s">
        <v>398</v>
      </c>
      <c r="M703" s="6" t="s">
        <v>6</v>
      </c>
      <c r="N703" s="6" t="b">
        <f t="shared" si="69"/>
        <v>0</v>
      </c>
      <c r="O703" s="6" t="s">
        <v>3921</v>
      </c>
      <c r="P703" s="6">
        <v>24795783</v>
      </c>
      <c r="Q703" s="6" t="s">
        <v>6</v>
      </c>
      <c r="R703" s="6" t="s">
        <v>3922</v>
      </c>
      <c r="S703" s="16">
        <f t="shared" si="73"/>
        <v>25000</v>
      </c>
      <c r="T703" s="6" t="s">
        <v>400</v>
      </c>
      <c r="U703" s="6" t="s">
        <v>1972</v>
      </c>
      <c r="V703" s="6"/>
      <c r="W703" s="18">
        <v>45633</v>
      </c>
      <c r="X703" s="78">
        <v>0.51388888888888884</v>
      </c>
      <c r="Y703" s="6" t="s">
        <v>3923</v>
      </c>
      <c r="Z703" s="6" t="s">
        <v>3924</v>
      </c>
      <c r="AA703" s="6" t="s">
        <v>3925</v>
      </c>
      <c r="AB703" s="6">
        <v>974170163</v>
      </c>
      <c r="AC703" s="24">
        <f t="shared" ref="AC703:AC725" si="74">IF(AND(W703&lt;&gt;"",H703&lt;&gt;"",ISNUMBER(W703-H703)),W703-H703+1,"")</f>
        <v>4</v>
      </c>
      <c r="AD703" s="17">
        <f t="shared" si="71"/>
        <v>25000</v>
      </c>
      <c r="AE703" s="6" t="s">
        <v>6</v>
      </c>
      <c r="AF703" s="17" t="str">
        <f t="shared" si="70"/>
        <v>NO APLICA</v>
      </c>
      <c r="AG703" s="6" t="s">
        <v>1874</v>
      </c>
      <c r="AH703" s="39" t="s">
        <v>3911</v>
      </c>
      <c r="AI703" s="22" t="s">
        <v>3759</v>
      </c>
      <c r="AJ703" s="174"/>
    </row>
    <row r="704" spans="1:36" ht="15.45" customHeight="1">
      <c r="A704" s="170">
        <v>56950</v>
      </c>
      <c r="B704" s="7" t="s">
        <v>320</v>
      </c>
      <c r="C704" s="4" t="s">
        <v>321</v>
      </c>
      <c r="D704" s="39" t="s">
        <v>704</v>
      </c>
      <c r="E704" s="6" t="s">
        <v>588</v>
      </c>
      <c r="F704" s="6" t="s">
        <v>589</v>
      </c>
      <c r="G704" s="6">
        <v>966777388</v>
      </c>
      <c r="H704" s="18">
        <v>45631</v>
      </c>
      <c r="I704" s="21">
        <v>7.0833333333333331E-2</v>
      </c>
      <c r="J704" s="6" t="s">
        <v>373</v>
      </c>
      <c r="K704" s="15">
        <v>1</v>
      </c>
      <c r="L704" s="6" t="s">
        <v>398</v>
      </c>
      <c r="M704" s="6" t="s">
        <v>6</v>
      </c>
      <c r="N704" s="6" t="b">
        <f t="shared" si="69"/>
        <v>0</v>
      </c>
      <c r="O704" s="6" t="s">
        <v>3926</v>
      </c>
      <c r="P704" s="6">
        <v>21093880</v>
      </c>
      <c r="Q704" s="6" t="s">
        <v>6</v>
      </c>
      <c r="R704" s="6" t="s">
        <v>3927</v>
      </c>
      <c r="S704" s="16">
        <f t="shared" si="73"/>
        <v>25000</v>
      </c>
      <c r="T704" s="6" t="s">
        <v>400</v>
      </c>
      <c r="U704" s="6" t="s">
        <v>1972</v>
      </c>
      <c r="V704" s="6" t="s">
        <v>3422</v>
      </c>
      <c r="W704" s="18">
        <v>45633</v>
      </c>
      <c r="X704" s="78">
        <v>0.43263888888888891</v>
      </c>
      <c r="Y704" s="6" t="s">
        <v>3170</v>
      </c>
      <c r="Z704" s="6" t="s">
        <v>3171</v>
      </c>
      <c r="AA704" s="6" t="s">
        <v>722</v>
      </c>
      <c r="AB704" s="6">
        <v>997177590</v>
      </c>
      <c r="AC704" s="24">
        <f t="shared" si="74"/>
        <v>3</v>
      </c>
      <c r="AD704" s="17">
        <f t="shared" si="71"/>
        <v>25000</v>
      </c>
      <c r="AE704" s="6" t="s">
        <v>6</v>
      </c>
      <c r="AF704" s="17" t="str">
        <f t="shared" si="70"/>
        <v>NO APLICA</v>
      </c>
      <c r="AG704" s="6" t="s">
        <v>400</v>
      </c>
      <c r="AH704" s="39"/>
      <c r="AI704" s="22" t="s">
        <v>558</v>
      </c>
      <c r="AJ704" s="174"/>
    </row>
    <row r="705" spans="1:36" ht="15.45" customHeight="1">
      <c r="A705" s="170">
        <v>56951</v>
      </c>
      <c r="B705" s="7" t="s">
        <v>274</v>
      </c>
      <c r="C705" s="4" t="s">
        <v>275</v>
      </c>
      <c r="D705" s="48" t="s">
        <v>3917</v>
      </c>
      <c r="E705" s="25" t="s">
        <v>3918</v>
      </c>
      <c r="F705" s="24" t="s">
        <v>3919</v>
      </c>
      <c r="G705" s="24">
        <v>933299215</v>
      </c>
      <c r="H705" s="18">
        <v>45631</v>
      </c>
      <c r="I705" s="21">
        <v>0.43125000000000002</v>
      </c>
      <c r="J705" s="6" t="s">
        <v>373</v>
      </c>
      <c r="K705" s="15">
        <v>1</v>
      </c>
      <c r="L705" s="6" t="s">
        <v>398</v>
      </c>
      <c r="M705" s="6" t="s">
        <v>6</v>
      </c>
      <c r="N705" s="6" t="b">
        <f t="shared" si="69"/>
        <v>0</v>
      </c>
      <c r="O705" s="6" t="s">
        <v>3928</v>
      </c>
      <c r="P705" s="6">
        <v>3264109</v>
      </c>
      <c r="Q705" s="6" t="s">
        <v>6</v>
      </c>
      <c r="R705" s="6" t="s">
        <v>3929</v>
      </c>
      <c r="S705" s="16">
        <f t="shared" si="73"/>
        <v>25000</v>
      </c>
      <c r="T705" s="6" t="s">
        <v>400</v>
      </c>
      <c r="U705" s="6" t="s">
        <v>2158</v>
      </c>
      <c r="V705" s="6" t="s">
        <v>3153</v>
      </c>
      <c r="W705" s="18">
        <v>45634</v>
      </c>
      <c r="X705" s="78">
        <v>0.83611111111111114</v>
      </c>
      <c r="Y705" s="6" t="s">
        <v>3930</v>
      </c>
      <c r="Z705" s="6" t="s">
        <v>3931</v>
      </c>
      <c r="AA705" s="6" t="s">
        <v>3932</v>
      </c>
      <c r="AB705" s="6">
        <v>933960708</v>
      </c>
      <c r="AC705" s="24">
        <f t="shared" si="74"/>
        <v>4</v>
      </c>
      <c r="AD705" s="17">
        <f t="shared" si="71"/>
        <v>25000</v>
      </c>
      <c r="AE705" s="6" t="s">
        <v>9</v>
      </c>
      <c r="AF705" s="17">
        <f t="shared" si="70"/>
        <v>29750</v>
      </c>
      <c r="AG705" s="6" t="s">
        <v>1874</v>
      </c>
      <c r="AH705" s="39" t="s">
        <v>3933</v>
      </c>
      <c r="AI705" s="22" t="s">
        <v>3841</v>
      </c>
      <c r="AJ705" s="174"/>
    </row>
    <row r="706" spans="1:36" ht="15.45" customHeight="1">
      <c r="A706" s="170">
        <v>56952</v>
      </c>
      <c r="B706" s="7" t="s">
        <v>274</v>
      </c>
      <c r="C706" s="4" t="s">
        <v>275</v>
      </c>
      <c r="D706" s="48" t="s">
        <v>3934</v>
      </c>
      <c r="E706" s="25" t="s">
        <v>1361</v>
      </c>
      <c r="F706" s="24" t="s">
        <v>1362</v>
      </c>
      <c r="G706" s="24">
        <v>988287678</v>
      </c>
      <c r="H706" s="18">
        <v>45631</v>
      </c>
      <c r="I706" s="21">
        <v>0.43819444444444444</v>
      </c>
      <c r="J706" s="6" t="s">
        <v>373</v>
      </c>
      <c r="K706" s="15">
        <v>1</v>
      </c>
      <c r="L706" s="6" t="s">
        <v>398</v>
      </c>
      <c r="M706" s="6" t="s">
        <v>6</v>
      </c>
      <c r="N706" s="6" t="b">
        <f t="shared" ref="N706:N769" si="75">COUNTIF($O$1:$O$1172,O706)&gt;1</f>
        <v>0</v>
      </c>
      <c r="O706" s="6" t="s">
        <v>3935</v>
      </c>
      <c r="P706" s="6">
        <v>3264139</v>
      </c>
      <c r="Q706" s="6" t="s">
        <v>6</v>
      </c>
      <c r="R706" s="6" t="s">
        <v>3936</v>
      </c>
      <c r="S706" s="16">
        <f t="shared" si="73"/>
        <v>25000</v>
      </c>
      <c r="T706" s="6" t="s">
        <v>400</v>
      </c>
      <c r="U706" s="6" t="s">
        <v>2100</v>
      </c>
      <c r="V706" s="6" t="s">
        <v>2863</v>
      </c>
      <c r="W706" s="18">
        <v>45635</v>
      </c>
      <c r="X706" s="78">
        <v>7.2916666666666671E-2</v>
      </c>
      <c r="Y706" s="6" t="s">
        <v>3937</v>
      </c>
      <c r="Z706" s="6" t="s">
        <v>3938</v>
      </c>
      <c r="AA706" s="6" t="s">
        <v>3939</v>
      </c>
      <c r="AB706" s="6">
        <v>968786026</v>
      </c>
      <c r="AC706" s="24">
        <f t="shared" si="74"/>
        <v>5</v>
      </c>
      <c r="AD706" s="17">
        <f t="shared" si="71"/>
        <v>25000</v>
      </c>
      <c r="AE706" s="6" t="s">
        <v>9</v>
      </c>
      <c r="AF706" s="17">
        <f t="shared" si="70"/>
        <v>29750</v>
      </c>
      <c r="AG706" s="6" t="s">
        <v>1874</v>
      </c>
      <c r="AH706" s="39" t="s">
        <v>3940</v>
      </c>
      <c r="AI706" s="22" t="s">
        <v>3841</v>
      </c>
      <c r="AJ706" s="174"/>
    </row>
    <row r="707" spans="1:36" ht="15.45" customHeight="1">
      <c r="A707" s="170">
        <v>56953</v>
      </c>
      <c r="B707" s="8" t="s">
        <v>320</v>
      </c>
      <c r="C707" s="5" t="s">
        <v>321</v>
      </c>
      <c r="D707" s="48" t="s">
        <v>3142</v>
      </c>
      <c r="E707" s="25" t="s">
        <v>727</v>
      </c>
      <c r="F707" s="24" t="s">
        <v>728</v>
      </c>
      <c r="G707" s="24">
        <v>992376903</v>
      </c>
      <c r="H707" s="18">
        <v>45631</v>
      </c>
      <c r="I707" s="21">
        <v>0.43958333333333333</v>
      </c>
      <c r="J707" s="6" t="s">
        <v>373</v>
      </c>
      <c r="K707" s="15">
        <v>1</v>
      </c>
      <c r="L707" s="6" t="s">
        <v>398</v>
      </c>
      <c r="M707" s="6" t="s">
        <v>6</v>
      </c>
      <c r="N707" s="6" t="b">
        <f t="shared" si="75"/>
        <v>0</v>
      </c>
      <c r="O707" s="6" t="s">
        <v>3941</v>
      </c>
      <c r="P707" s="6">
        <v>3264142</v>
      </c>
      <c r="Q707" s="6" t="s">
        <v>6</v>
      </c>
      <c r="R707" s="6" t="s">
        <v>3942</v>
      </c>
      <c r="S707" s="16">
        <f t="shared" si="73"/>
        <v>25000</v>
      </c>
      <c r="T707" s="6" t="s">
        <v>400</v>
      </c>
      <c r="U707" s="6" t="s">
        <v>2100</v>
      </c>
      <c r="V707" s="6" t="s">
        <v>3943</v>
      </c>
      <c r="W707" s="18">
        <v>45632</v>
      </c>
      <c r="X707" s="78">
        <v>0.94305555555555554</v>
      </c>
      <c r="Y707" s="6" t="s">
        <v>3273</v>
      </c>
      <c r="Z707" s="6" t="s">
        <v>1958</v>
      </c>
      <c r="AA707" s="6" t="s">
        <v>1959</v>
      </c>
      <c r="AB707" s="6">
        <v>964882975</v>
      </c>
      <c r="AC707" s="24">
        <f t="shared" si="74"/>
        <v>2</v>
      </c>
      <c r="AD707" s="17">
        <f t="shared" si="71"/>
        <v>25000</v>
      </c>
      <c r="AE707" s="6" t="s">
        <v>6</v>
      </c>
      <c r="AF707" s="17" t="str">
        <f t="shared" si="70"/>
        <v>NO APLICA</v>
      </c>
      <c r="AG707" s="6" t="s">
        <v>400</v>
      </c>
      <c r="AH707" s="39"/>
      <c r="AI707" s="22" t="s">
        <v>558</v>
      </c>
      <c r="AJ707" s="174"/>
    </row>
    <row r="708" spans="1:36" ht="15.45" customHeight="1">
      <c r="A708" s="170">
        <v>56954</v>
      </c>
      <c r="B708" s="8" t="s">
        <v>320</v>
      </c>
      <c r="C708" s="5" t="s">
        <v>321</v>
      </c>
      <c r="D708" s="48" t="s">
        <v>3944</v>
      </c>
      <c r="E708" s="25" t="s">
        <v>606</v>
      </c>
      <c r="F708" s="24" t="s">
        <v>607</v>
      </c>
      <c r="G708" s="24">
        <v>982495724</v>
      </c>
      <c r="H708" s="18">
        <v>45631</v>
      </c>
      <c r="I708" s="21">
        <v>0.46250000000000002</v>
      </c>
      <c r="J708" s="6" t="s">
        <v>373</v>
      </c>
      <c r="K708" s="15">
        <v>1</v>
      </c>
      <c r="L708" s="6" t="s">
        <v>398</v>
      </c>
      <c r="M708" s="6" t="s">
        <v>6</v>
      </c>
      <c r="N708" s="6" t="b">
        <f t="shared" si="75"/>
        <v>0</v>
      </c>
      <c r="O708" s="6" t="s">
        <v>3945</v>
      </c>
      <c r="P708" s="6">
        <v>3264222</v>
      </c>
      <c r="Q708" s="6" t="s">
        <v>6</v>
      </c>
      <c r="R708" s="6" t="s">
        <v>3946</v>
      </c>
      <c r="S708" s="16">
        <f t="shared" si="73"/>
        <v>25000</v>
      </c>
      <c r="T708" s="6" t="s">
        <v>400</v>
      </c>
      <c r="U708" s="6" t="s">
        <v>2158</v>
      </c>
      <c r="V708" s="6" t="s">
        <v>2830</v>
      </c>
      <c r="W708" s="18">
        <v>45633</v>
      </c>
      <c r="X708" s="78">
        <v>0.43055555555555558</v>
      </c>
      <c r="Y708" s="6" t="s">
        <v>2570</v>
      </c>
      <c r="Z708" s="6" t="s">
        <v>2983</v>
      </c>
      <c r="AA708" s="6" t="s">
        <v>2572</v>
      </c>
      <c r="AB708" s="6">
        <v>955224797</v>
      </c>
      <c r="AC708" s="24">
        <f t="shared" si="74"/>
        <v>3</v>
      </c>
      <c r="AD708" s="17">
        <f t="shared" si="71"/>
        <v>25000</v>
      </c>
      <c r="AE708" s="6" t="s">
        <v>6</v>
      </c>
      <c r="AF708" s="17" t="str">
        <f t="shared" ref="AF708:AF771" si="76">IFERROR(IF(AD708="","",IF(AE708="NO","NO APLICA",IF(AE708="SI",AD708*1.19,""))), "")</f>
        <v>NO APLICA</v>
      </c>
      <c r="AG708" s="6" t="s">
        <v>400</v>
      </c>
      <c r="AH708" s="39"/>
      <c r="AI708" s="22" t="s">
        <v>558</v>
      </c>
      <c r="AJ708" s="174"/>
    </row>
    <row r="709" spans="1:36" ht="15.45" customHeight="1">
      <c r="A709" s="170">
        <v>56955</v>
      </c>
      <c r="B709" s="8" t="s">
        <v>320</v>
      </c>
      <c r="C709" s="5" t="s">
        <v>321</v>
      </c>
      <c r="D709" s="8" t="s">
        <v>3120</v>
      </c>
      <c r="E709" s="5" t="s">
        <v>694</v>
      </c>
      <c r="F709" s="5" t="s">
        <v>695</v>
      </c>
      <c r="G709" s="5">
        <v>939686092</v>
      </c>
      <c r="H709" s="18">
        <v>45631</v>
      </c>
      <c r="I709" s="21">
        <v>0.46527777777777779</v>
      </c>
      <c r="J709" s="6" t="s">
        <v>373</v>
      </c>
      <c r="K709" s="15">
        <v>1</v>
      </c>
      <c r="L709" s="6" t="s">
        <v>398</v>
      </c>
      <c r="M709" s="6" t="s">
        <v>6</v>
      </c>
      <c r="N709" s="6" t="b">
        <f t="shared" si="75"/>
        <v>0</v>
      </c>
      <c r="O709" s="6" t="s">
        <v>3947</v>
      </c>
      <c r="P709" s="6">
        <v>3264237</v>
      </c>
      <c r="Q709" s="6" t="s">
        <v>6</v>
      </c>
      <c r="R709" s="6" t="s">
        <v>3948</v>
      </c>
      <c r="S709" s="16">
        <f t="shared" si="73"/>
        <v>25000</v>
      </c>
      <c r="T709" s="6" t="s">
        <v>400</v>
      </c>
      <c r="U709" s="6" t="s">
        <v>2158</v>
      </c>
      <c r="V709" s="6" t="s">
        <v>3005</v>
      </c>
      <c r="W709" s="18">
        <v>45633</v>
      </c>
      <c r="X709" s="78">
        <v>0.37777777777777777</v>
      </c>
      <c r="Y709" s="6" t="s">
        <v>3057</v>
      </c>
      <c r="Z709" s="6" t="s">
        <v>715</v>
      </c>
      <c r="AA709" s="6" t="s">
        <v>2617</v>
      </c>
      <c r="AB709" s="6">
        <v>995307942</v>
      </c>
      <c r="AC709" s="24">
        <f t="shared" si="74"/>
        <v>3</v>
      </c>
      <c r="AD709" s="17">
        <f t="shared" si="71"/>
        <v>25000</v>
      </c>
      <c r="AE709" s="6" t="s">
        <v>6</v>
      </c>
      <c r="AF709" s="17" t="str">
        <f t="shared" si="76"/>
        <v>NO APLICA</v>
      </c>
      <c r="AG709" s="6" t="s">
        <v>400</v>
      </c>
      <c r="AH709" s="39"/>
      <c r="AI709" s="22" t="s">
        <v>558</v>
      </c>
      <c r="AJ709" s="174"/>
    </row>
    <row r="710" spans="1:36" ht="15.45" customHeight="1">
      <c r="A710" s="170">
        <v>56956</v>
      </c>
      <c r="B710" s="7" t="s">
        <v>274</v>
      </c>
      <c r="C710" s="4" t="s">
        <v>275</v>
      </c>
      <c r="D710" s="39" t="s">
        <v>3949</v>
      </c>
      <c r="E710" s="6" t="s">
        <v>3950</v>
      </c>
      <c r="F710" s="6" t="s">
        <v>3951</v>
      </c>
      <c r="G710" s="6">
        <v>955354477</v>
      </c>
      <c r="H710" s="18">
        <v>45631</v>
      </c>
      <c r="I710" s="21">
        <v>0.47569444444444442</v>
      </c>
      <c r="J710" s="6" t="s">
        <v>373</v>
      </c>
      <c r="K710" s="15">
        <v>1</v>
      </c>
      <c r="L710" s="6" t="s">
        <v>398</v>
      </c>
      <c r="M710" s="6" t="s">
        <v>6</v>
      </c>
      <c r="N710" s="6" t="b">
        <f t="shared" si="75"/>
        <v>0</v>
      </c>
      <c r="O710" s="6" t="s">
        <v>3952</v>
      </c>
      <c r="P710" s="6">
        <v>3264232</v>
      </c>
      <c r="Q710" s="6" t="s">
        <v>6</v>
      </c>
      <c r="R710" s="6" t="s">
        <v>3953</v>
      </c>
      <c r="S710" s="16">
        <f t="shared" si="73"/>
        <v>25000</v>
      </c>
      <c r="T710" s="6" t="s">
        <v>400</v>
      </c>
      <c r="U710" s="6" t="s">
        <v>1252</v>
      </c>
      <c r="V710" s="6" t="s">
        <v>2900</v>
      </c>
      <c r="W710" s="18">
        <v>45633</v>
      </c>
      <c r="X710" s="78">
        <v>0.39097222222222222</v>
      </c>
      <c r="Y710" s="6" t="s">
        <v>3954</v>
      </c>
      <c r="Z710" s="6" t="s">
        <v>3955</v>
      </c>
      <c r="AA710" s="6" t="s">
        <v>3956</v>
      </c>
      <c r="AB710" s="6">
        <v>978451047</v>
      </c>
      <c r="AC710" s="24">
        <f t="shared" si="74"/>
        <v>3</v>
      </c>
      <c r="AD710" s="17">
        <f t="shared" si="71"/>
        <v>25000</v>
      </c>
      <c r="AE710" s="6" t="s">
        <v>9</v>
      </c>
      <c r="AF710" s="17">
        <f t="shared" si="76"/>
        <v>29750</v>
      </c>
      <c r="AG710" s="6" t="s">
        <v>1874</v>
      </c>
      <c r="AH710" s="39" t="s">
        <v>3957</v>
      </c>
      <c r="AI710" s="22" t="s">
        <v>3841</v>
      </c>
      <c r="AJ710" s="174" t="s">
        <v>3958</v>
      </c>
    </row>
    <row r="711" spans="1:36" ht="15.45" customHeight="1">
      <c r="A711" s="170">
        <v>56957</v>
      </c>
      <c r="B711" s="7" t="s">
        <v>103</v>
      </c>
      <c r="C711" s="4" t="s">
        <v>104</v>
      </c>
      <c r="D711" s="8" t="s">
        <v>3734</v>
      </c>
      <c r="E711" s="5" t="s">
        <v>317</v>
      </c>
      <c r="F711" s="5" t="s">
        <v>3735</v>
      </c>
      <c r="G711" s="5">
        <v>974599785</v>
      </c>
      <c r="H711" s="18">
        <v>45631</v>
      </c>
      <c r="I711" s="21">
        <v>0.4826388888888889</v>
      </c>
      <c r="J711" s="6" t="s">
        <v>373</v>
      </c>
      <c r="K711" s="15">
        <v>1</v>
      </c>
      <c r="L711" s="6" t="s">
        <v>398</v>
      </c>
      <c r="M711" s="6" t="s">
        <v>6</v>
      </c>
      <c r="N711" s="6" t="b">
        <f t="shared" si="75"/>
        <v>0</v>
      </c>
      <c r="O711" s="6" t="s">
        <v>3959</v>
      </c>
      <c r="P711" s="6">
        <v>100809762</v>
      </c>
      <c r="Q711" s="6" t="s">
        <v>6</v>
      </c>
      <c r="R711" s="6" t="s">
        <v>3960</v>
      </c>
      <c r="S711" s="16">
        <f t="shared" si="73"/>
        <v>25000</v>
      </c>
      <c r="T711" s="6" t="s">
        <v>400</v>
      </c>
      <c r="U711" s="6" t="s">
        <v>2100</v>
      </c>
      <c r="V711" s="6" t="s">
        <v>2881</v>
      </c>
      <c r="W711" s="18">
        <v>45632</v>
      </c>
      <c r="X711" s="78">
        <v>0.96111111111111114</v>
      </c>
      <c r="Y711" s="6" t="s">
        <v>3961</v>
      </c>
      <c r="Z711" s="6">
        <v>18786397</v>
      </c>
      <c r="AA711" s="6" t="s">
        <v>3962</v>
      </c>
      <c r="AB711" s="6">
        <v>962677790</v>
      </c>
      <c r="AC711" s="24">
        <f t="shared" si="74"/>
        <v>2</v>
      </c>
      <c r="AD711" s="17">
        <f t="shared" si="71"/>
        <v>25000</v>
      </c>
      <c r="AE711" s="6" t="s">
        <v>6</v>
      </c>
      <c r="AF711" s="17" t="str">
        <f t="shared" si="76"/>
        <v>NO APLICA</v>
      </c>
      <c r="AG711" s="6" t="s">
        <v>1874</v>
      </c>
      <c r="AH711" s="39" t="s">
        <v>3963</v>
      </c>
      <c r="AI711" s="22" t="s">
        <v>3737</v>
      </c>
      <c r="AJ711" s="174"/>
    </row>
    <row r="712" spans="1:36" ht="15.45" customHeight="1">
      <c r="A712" s="170">
        <v>56958</v>
      </c>
      <c r="B712" s="8" t="s">
        <v>320</v>
      </c>
      <c r="C712" s="5" t="s">
        <v>321</v>
      </c>
      <c r="D712" s="8" t="s">
        <v>761</v>
      </c>
      <c r="E712" s="5" t="s">
        <v>3132</v>
      </c>
      <c r="F712" s="5" t="s">
        <v>763</v>
      </c>
      <c r="G712" s="5">
        <v>957796336</v>
      </c>
      <c r="H712" s="18">
        <v>45631</v>
      </c>
      <c r="I712" s="21">
        <v>0.49930555555555556</v>
      </c>
      <c r="J712" s="6" t="s">
        <v>373</v>
      </c>
      <c r="K712" s="15">
        <v>1</v>
      </c>
      <c r="L712" s="6" t="s">
        <v>398</v>
      </c>
      <c r="M712" s="6" t="s">
        <v>6</v>
      </c>
      <c r="N712" s="6" t="b">
        <f t="shared" si="75"/>
        <v>0</v>
      </c>
      <c r="O712" s="6" t="s">
        <v>3964</v>
      </c>
      <c r="P712" s="6">
        <v>3264344</v>
      </c>
      <c r="Q712" s="6" t="s">
        <v>6</v>
      </c>
      <c r="R712" s="6" t="s">
        <v>3965</v>
      </c>
      <c r="S712" s="16">
        <f t="shared" si="73"/>
        <v>25000</v>
      </c>
      <c r="T712" s="6" t="s">
        <v>400</v>
      </c>
      <c r="U712" s="6" t="s">
        <v>2158</v>
      </c>
      <c r="V712" s="6" t="s">
        <v>3001</v>
      </c>
      <c r="W712" s="18">
        <v>45633</v>
      </c>
      <c r="X712" s="78">
        <v>0.36388888888888887</v>
      </c>
      <c r="Y712" s="6" t="s">
        <v>587</v>
      </c>
      <c r="Z712" s="6" t="s">
        <v>588</v>
      </c>
      <c r="AA712" s="6" t="s">
        <v>589</v>
      </c>
      <c r="AB712" s="6">
        <v>966777388</v>
      </c>
      <c r="AC712" s="24">
        <f t="shared" si="74"/>
        <v>3</v>
      </c>
      <c r="AD712" s="17">
        <f t="shared" si="71"/>
        <v>25000</v>
      </c>
      <c r="AE712" s="6" t="s">
        <v>6</v>
      </c>
      <c r="AF712" s="17" t="str">
        <f t="shared" si="76"/>
        <v>NO APLICA</v>
      </c>
      <c r="AG712" s="6" t="s">
        <v>400</v>
      </c>
      <c r="AH712" s="39"/>
      <c r="AI712" s="22" t="s">
        <v>558</v>
      </c>
      <c r="AJ712" s="174"/>
    </row>
    <row r="713" spans="1:36" ht="15.45" customHeight="1">
      <c r="A713" s="170">
        <v>56959</v>
      </c>
      <c r="B713" s="8" t="s">
        <v>320</v>
      </c>
      <c r="C713" s="5" t="s">
        <v>321</v>
      </c>
      <c r="D713" s="48" t="s">
        <v>3057</v>
      </c>
      <c r="E713" s="25" t="s">
        <v>715</v>
      </c>
      <c r="F713" s="24" t="s">
        <v>2617</v>
      </c>
      <c r="G713" s="24">
        <v>995307942</v>
      </c>
      <c r="H713" s="18">
        <v>45631</v>
      </c>
      <c r="I713" s="21">
        <v>0.50347222222222221</v>
      </c>
      <c r="J713" s="6" t="s">
        <v>373</v>
      </c>
      <c r="K713" s="15">
        <v>1</v>
      </c>
      <c r="L713" s="6" t="s">
        <v>398</v>
      </c>
      <c r="M713" s="6" t="s">
        <v>6</v>
      </c>
      <c r="N713" s="6" t="b">
        <f t="shared" si="75"/>
        <v>0</v>
      </c>
      <c r="O713" s="6" t="s">
        <v>3966</v>
      </c>
      <c r="P713" s="6">
        <v>21094078</v>
      </c>
      <c r="Q713" s="6" t="s">
        <v>6</v>
      </c>
      <c r="R713" s="6" t="s">
        <v>3967</v>
      </c>
      <c r="S713" s="16">
        <f t="shared" si="73"/>
        <v>25000</v>
      </c>
      <c r="T713" s="6" t="s">
        <v>400</v>
      </c>
      <c r="U713" s="6" t="s">
        <v>2100</v>
      </c>
      <c r="V713" s="6" t="s">
        <v>3005</v>
      </c>
      <c r="W713" s="18">
        <v>45632</v>
      </c>
      <c r="X713" s="78">
        <v>0.13263888888888889</v>
      </c>
      <c r="Y713" s="6" t="s">
        <v>2570</v>
      </c>
      <c r="Z713" s="6" t="s">
        <v>2983</v>
      </c>
      <c r="AA713" s="6" t="s">
        <v>2572</v>
      </c>
      <c r="AB713" s="6">
        <v>955224797</v>
      </c>
      <c r="AC713" s="24">
        <f t="shared" si="74"/>
        <v>2</v>
      </c>
      <c r="AD713" s="17">
        <f t="shared" si="71"/>
        <v>25000</v>
      </c>
      <c r="AE713" s="6" t="s">
        <v>6</v>
      </c>
      <c r="AF713" s="17" t="str">
        <f t="shared" si="76"/>
        <v>NO APLICA</v>
      </c>
      <c r="AG713" s="6" t="s">
        <v>400</v>
      </c>
      <c r="AH713" s="39"/>
      <c r="AI713" s="22" t="s">
        <v>558</v>
      </c>
      <c r="AJ713" s="174"/>
    </row>
    <row r="714" spans="1:36" ht="15.45" customHeight="1">
      <c r="A714" s="170">
        <v>56960</v>
      </c>
      <c r="B714" s="8" t="s">
        <v>320</v>
      </c>
      <c r="C714" s="5" t="s">
        <v>321</v>
      </c>
      <c r="D714" s="8" t="s">
        <v>3150</v>
      </c>
      <c r="E714" s="5" t="s">
        <v>2209</v>
      </c>
      <c r="F714" s="5" t="s">
        <v>2210</v>
      </c>
      <c r="G714" s="5">
        <v>994454750</v>
      </c>
      <c r="H714" s="18">
        <v>45631</v>
      </c>
      <c r="I714" s="21">
        <v>0.50972222222222219</v>
      </c>
      <c r="J714" s="6" t="s">
        <v>373</v>
      </c>
      <c r="K714" s="15">
        <v>1</v>
      </c>
      <c r="L714" s="6" t="s">
        <v>398</v>
      </c>
      <c r="M714" s="6" t="s">
        <v>6</v>
      </c>
      <c r="N714" s="6" t="b">
        <f t="shared" si="75"/>
        <v>0</v>
      </c>
      <c r="O714" s="6" t="s">
        <v>3968</v>
      </c>
      <c r="P714" s="6">
        <v>100810549</v>
      </c>
      <c r="Q714" s="6" t="s">
        <v>6</v>
      </c>
      <c r="R714" s="6" t="s">
        <v>3969</v>
      </c>
      <c r="S714" s="16">
        <f t="shared" si="73"/>
        <v>25000</v>
      </c>
      <c r="T714" s="6" t="s">
        <v>400</v>
      </c>
      <c r="U714" s="6" t="s">
        <v>528</v>
      </c>
      <c r="V714" s="6" t="s">
        <v>2830</v>
      </c>
      <c r="W714" s="18">
        <v>45631</v>
      </c>
      <c r="X714" s="78">
        <v>0.64166666666666672</v>
      </c>
      <c r="Y714" s="6" t="s">
        <v>2584</v>
      </c>
      <c r="Z714" s="6" t="s">
        <v>2585</v>
      </c>
      <c r="AA714" s="6" t="s">
        <v>1209</v>
      </c>
      <c r="AB714" s="6">
        <v>944259293</v>
      </c>
      <c r="AC714" s="24">
        <f t="shared" si="74"/>
        <v>1</v>
      </c>
      <c r="AD714" s="17">
        <f t="shared" si="71"/>
        <v>25000</v>
      </c>
      <c r="AE714" s="6" t="s">
        <v>6</v>
      </c>
      <c r="AF714" s="17" t="str">
        <f t="shared" si="76"/>
        <v>NO APLICA</v>
      </c>
      <c r="AG714" s="6" t="s">
        <v>400</v>
      </c>
      <c r="AH714" s="39"/>
      <c r="AI714" s="22" t="s">
        <v>558</v>
      </c>
      <c r="AJ714" s="174"/>
    </row>
    <row r="715" spans="1:36" ht="15.45" customHeight="1">
      <c r="A715" s="170">
        <v>56961</v>
      </c>
      <c r="B715" s="8" t="s">
        <v>320</v>
      </c>
      <c r="C715" s="5" t="s">
        <v>321</v>
      </c>
      <c r="D715" s="48" t="s">
        <v>1482</v>
      </c>
      <c r="E715" s="25" t="s">
        <v>1483</v>
      </c>
      <c r="F715" s="24" t="s">
        <v>1484</v>
      </c>
      <c r="G715" s="24">
        <v>974070931</v>
      </c>
      <c r="H715" s="18">
        <v>45631</v>
      </c>
      <c r="I715" s="21">
        <v>0.52013888888888893</v>
      </c>
      <c r="J715" s="6" t="s">
        <v>373</v>
      </c>
      <c r="K715" s="15">
        <v>1</v>
      </c>
      <c r="L715" s="6" t="s">
        <v>398</v>
      </c>
      <c r="M715" s="6" t="s">
        <v>6</v>
      </c>
      <c r="N715" s="6" t="b">
        <f t="shared" si="75"/>
        <v>0</v>
      </c>
      <c r="O715" s="6" t="s">
        <v>3970</v>
      </c>
      <c r="P715" s="6">
        <v>3264401</v>
      </c>
      <c r="Q715" s="6" t="s">
        <v>6</v>
      </c>
      <c r="R715" s="6" t="s">
        <v>3971</v>
      </c>
      <c r="S715" s="16">
        <f t="shared" si="73"/>
        <v>25000</v>
      </c>
      <c r="T715" s="6" t="s">
        <v>400</v>
      </c>
      <c r="U715" s="6" t="s">
        <v>2158</v>
      </c>
      <c r="V715" s="6" t="s">
        <v>3039</v>
      </c>
      <c r="W715" s="18">
        <v>45633</v>
      </c>
      <c r="X715" s="78">
        <v>0.45555555555555555</v>
      </c>
      <c r="Y715" s="6" t="s">
        <v>3142</v>
      </c>
      <c r="Z715" s="6" t="s">
        <v>727</v>
      </c>
      <c r="AA715" s="6" t="s">
        <v>728</v>
      </c>
      <c r="AB715" s="6">
        <v>992376903</v>
      </c>
      <c r="AC715" s="24">
        <f t="shared" si="74"/>
        <v>3</v>
      </c>
      <c r="AD715" s="17">
        <f t="shared" si="71"/>
        <v>25000</v>
      </c>
      <c r="AE715" s="6" t="s">
        <v>6</v>
      </c>
      <c r="AF715" s="17" t="str">
        <f t="shared" si="76"/>
        <v>NO APLICA</v>
      </c>
      <c r="AG715" s="6" t="s">
        <v>400</v>
      </c>
      <c r="AH715" s="39"/>
      <c r="AI715" s="22" t="s">
        <v>558</v>
      </c>
      <c r="AJ715" s="174"/>
    </row>
    <row r="716" spans="1:36" ht="15.45" customHeight="1">
      <c r="A716" s="170">
        <v>56962</v>
      </c>
      <c r="B716" s="7" t="s">
        <v>274</v>
      </c>
      <c r="C716" s="4" t="s">
        <v>275</v>
      </c>
      <c r="D716" s="48" t="s">
        <v>3934</v>
      </c>
      <c r="E716" s="25" t="s">
        <v>1361</v>
      </c>
      <c r="F716" s="24" t="s">
        <v>1362</v>
      </c>
      <c r="G716" s="24">
        <v>988287678</v>
      </c>
      <c r="H716" s="18">
        <v>45631</v>
      </c>
      <c r="I716" s="21">
        <v>0.54166666666666663</v>
      </c>
      <c r="J716" s="6" t="s">
        <v>373</v>
      </c>
      <c r="K716" s="15">
        <v>1</v>
      </c>
      <c r="L716" s="6" t="s">
        <v>398</v>
      </c>
      <c r="M716" s="6" t="s">
        <v>6</v>
      </c>
      <c r="N716" s="6" t="b">
        <f t="shared" si="75"/>
        <v>0</v>
      </c>
      <c r="O716" s="6" t="s">
        <v>3972</v>
      </c>
      <c r="P716" s="6">
        <v>3264535</v>
      </c>
      <c r="Q716" s="6" t="s">
        <v>6</v>
      </c>
      <c r="R716" s="6" t="s">
        <v>3973</v>
      </c>
      <c r="S716" s="16">
        <f t="shared" si="73"/>
        <v>25000</v>
      </c>
      <c r="T716" s="6" t="s">
        <v>400</v>
      </c>
      <c r="U716" s="6" t="s">
        <v>2158</v>
      </c>
      <c r="V716" s="6" t="s">
        <v>2900</v>
      </c>
      <c r="W716" s="18">
        <v>45634</v>
      </c>
      <c r="X716" s="78">
        <v>0.47083333333333333</v>
      </c>
      <c r="Y716" s="6" t="s">
        <v>3974</v>
      </c>
      <c r="Z716" s="6" t="s">
        <v>3833</v>
      </c>
      <c r="AA716" s="6" t="s">
        <v>3834</v>
      </c>
      <c r="AB716" s="6">
        <v>930708527</v>
      </c>
      <c r="AC716" s="24">
        <f t="shared" si="74"/>
        <v>4</v>
      </c>
      <c r="AD716" s="17">
        <f t="shared" ref="AD716:AD779" si="77">IF(AC716&lt;=0, "ERROR EN DÍA DE SALIDA",
    IF(AC716="", "",
        IF(OR(J716="1X40 RF VACIO", J716="1X40 DRY VACIO"),
            IF(L716="CUSTODIA",
                IF(AC716&lt;=5, 25000,
                    IF(AC716&gt;5, IF(AC716&lt;=8, 25000 + 2000*(AC716 - 5), 31000 + 5000*(AC716-8)), "")
                ),
                IF(OR(L716="TRASPASO",L716="MOVIMIENTO"), 18000, "")
            ),
            IF(OR(J716="1X20 RF VACIO", J716="1X20 DRY VACIO", J716="ISOTANK"),
                IF(L716="CUSTODIA",
                    IF(AC716&lt;=5, 18000,
                        IF(AC716&gt;5, IF(AC716&lt;=8, 18000 + 2000*(AC716 - 5), 24000 + 5000*(AC716-8)), "")
                    ),
                    IF(OR(L716="TRASPASO",L716="MOVIMIENTO"), 15000, "Error en tipo de acción")
                ),
                IF(AND(OR(J716="PALLET", J716="CAJON"), L716="CUSTODIA", AC716&lt;=5),
                    IF(M716="SI (XL)", 7000*K716,
                        IF(M716="SI (XXL)", 9000*K716, 5000*K716)
                    ),
                    IF(AND(OR(J716="PALLET", J716="CAJON"), L716="CUSTODIA", AC716&gt;5),
                        IF(M716="SI (XL)", (7000 + 1000*(AC716 - 5))*K716,
                            IF(M716="SI (XXL)", (9000 + 1000*(AC716 - 5))*K716, (5000 + 1000*(AC716 - 5))*K716)
                        ),
                        IF(AND(OR(J716="PALLET", J716="CAJON"),OR(L716="TRASPASO",L716="MOVIMIENTO")),
                            IF(M716="SI (XL)", 5000*K716,
                                IF(M716="SI (XXL)", 7000*K716, 3500*K716)
                            ),
                            ""
                        )
                    )
                )
            )
        )
    )
)</f>
        <v>25000</v>
      </c>
      <c r="AE716" s="6" t="s">
        <v>9</v>
      </c>
      <c r="AF716" s="17">
        <f t="shared" si="76"/>
        <v>29750</v>
      </c>
      <c r="AG716" s="6" t="s">
        <v>1874</v>
      </c>
      <c r="AH716" s="39" t="s">
        <v>3975</v>
      </c>
      <c r="AI716" s="22" t="s">
        <v>3841</v>
      </c>
      <c r="AJ716" s="174"/>
    </row>
    <row r="717" spans="1:36" ht="15.45" customHeight="1">
      <c r="A717" s="170">
        <v>56963</v>
      </c>
      <c r="B717" s="7" t="s">
        <v>274</v>
      </c>
      <c r="C717" s="4" t="s">
        <v>275</v>
      </c>
      <c r="D717" s="39" t="s">
        <v>3976</v>
      </c>
      <c r="E717" s="6" t="s">
        <v>3977</v>
      </c>
      <c r="F717" s="6" t="s">
        <v>3919</v>
      </c>
      <c r="G717" s="6">
        <v>933299215</v>
      </c>
      <c r="H717" s="18">
        <v>45631</v>
      </c>
      <c r="I717" s="21">
        <v>0.57430555555555551</v>
      </c>
      <c r="J717" s="6" t="s">
        <v>373</v>
      </c>
      <c r="K717" s="15">
        <v>1</v>
      </c>
      <c r="L717" s="6" t="s">
        <v>398</v>
      </c>
      <c r="M717" s="6" t="s">
        <v>6</v>
      </c>
      <c r="N717" s="6" t="b">
        <f t="shared" si="75"/>
        <v>0</v>
      </c>
      <c r="O717" s="6" t="s">
        <v>3978</v>
      </c>
      <c r="P717" s="6">
        <v>3264648</v>
      </c>
      <c r="Q717" s="6" t="s">
        <v>6</v>
      </c>
      <c r="R717" s="6" t="s">
        <v>3979</v>
      </c>
      <c r="S717" s="16">
        <f t="shared" si="73"/>
        <v>25000</v>
      </c>
      <c r="T717" s="6" t="s">
        <v>400</v>
      </c>
      <c r="U717" s="6" t="s">
        <v>1252</v>
      </c>
      <c r="V717" s="6" t="s">
        <v>2863</v>
      </c>
      <c r="W717" s="18">
        <v>45634</v>
      </c>
      <c r="X717" s="78">
        <v>0.55694444444444446</v>
      </c>
      <c r="Y717" s="6" t="s">
        <v>3980</v>
      </c>
      <c r="Z717" s="6" t="s">
        <v>3981</v>
      </c>
      <c r="AA717" s="6" t="s">
        <v>3982</v>
      </c>
      <c r="AB717" s="6">
        <v>955330751</v>
      </c>
      <c r="AC717" s="24">
        <f t="shared" si="74"/>
        <v>4</v>
      </c>
      <c r="AD717" s="17">
        <f t="shared" si="77"/>
        <v>25000</v>
      </c>
      <c r="AE717" s="6" t="s">
        <v>9</v>
      </c>
      <c r="AF717" s="17">
        <f t="shared" si="76"/>
        <v>29750</v>
      </c>
      <c r="AG717" s="6" t="s">
        <v>1874</v>
      </c>
      <c r="AH717" s="39" t="s">
        <v>3983</v>
      </c>
      <c r="AI717" s="22" t="s">
        <v>3841</v>
      </c>
      <c r="AJ717" s="174" t="s">
        <v>3984</v>
      </c>
    </row>
    <row r="718" spans="1:36" ht="15.45" customHeight="1">
      <c r="A718" s="170">
        <v>56964</v>
      </c>
      <c r="B718" s="8" t="s">
        <v>320</v>
      </c>
      <c r="C718" s="5" t="s">
        <v>321</v>
      </c>
      <c r="D718" s="39" t="s">
        <v>2501</v>
      </c>
      <c r="E718" s="6" t="s">
        <v>2502</v>
      </c>
      <c r="F718" s="6" t="s">
        <v>2503</v>
      </c>
      <c r="G718" s="6">
        <v>983262493</v>
      </c>
      <c r="H718" s="18">
        <v>45631</v>
      </c>
      <c r="I718" s="21">
        <v>0.6069444444444444</v>
      </c>
      <c r="J718" s="6" t="s">
        <v>373</v>
      </c>
      <c r="K718" s="15">
        <v>1</v>
      </c>
      <c r="L718" s="6" t="s">
        <v>398</v>
      </c>
      <c r="M718" s="6" t="s">
        <v>6</v>
      </c>
      <c r="N718" s="6" t="b">
        <f t="shared" si="75"/>
        <v>0</v>
      </c>
      <c r="O718" s="6" t="s">
        <v>3985</v>
      </c>
      <c r="P718" s="6">
        <v>3264782</v>
      </c>
      <c r="Q718" s="6" t="s">
        <v>6</v>
      </c>
      <c r="R718" s="6" t="s">
        <v>3986</v>
      </c>
      <c r="S718" s="16">
        <f t="shared" si="73"/>
        <v>25000</v>
      </c>
      <c r="T718" s="6" t="s">
        <v>400</v>
      </c>
      <c r="U718" s="6" t="s">
        <v>1252</v>
      </c>
      <c r="V718" s="6" t="s">
        <v>3987</v>
      </c>
      <c r="W718" s="18">
        <v>45633</v>
      </c>
      <c r="X718" s="78">
        <v>0.47222222222222221</v>
      </c>
      <c r="Y718" s="6" t="s">
        <v>2602</v>
      </c>
      <c r="Z718" s="6" t="s">
        <v>2603</v>
      </c>
      <c r="AA718" s="6" t="s">
        <v>2249</v>
      </c>
      <c r="AB718" s="6">
        <v>989385797</v>
      </c>
      <c r="AC718" s="24">
        <f t="shared" si="74"/>
        <v>3</v>
      </c>
      <c r="AD718" s="17">
        <f t="shared" si="77"/>
        <v>25000</v>
      </c>
      <c r="AE718" s="6" t="s">
        <v>6</v>
      </c>
      <c r="AF718" s="17" t="str">
        <f t="shared" si="76"/>
        <v>NO APLICA</v>
      </c>
      <c r="AG718" s="6" t="s">
        <v>400</v>
      </c>
      <c r="AH718" s="39"/>
      <c r="AI718" s="22" t="s">
        <v>558</v>
      </c>
      <c r="AJ718" s="174"/>
    </row>
    <row r="719" spans="1:36" ht="15.45" customHeight="1">
      <c r="A719" s="170">
        <v>56965</v>
      </c>
      <c r="B719" s="8" t="s">
        <v>320</v>
      </c>
      <c r="C719" s="5" t="s">
        <v>321</v>
      </c>
      <c r="D719" s="39" t="s">
        <v>3988</v>
      </c>
      <c r="E719" s="6" t="s">
        <v>3028</v>
      </c>
      <c r="F719" s="6" t="s">
        <v>3029</v>
      </c>
      <c r="G719" s="6">
        <v>941989934</v>
      </c>
      <c r="H719" s="18">
        <v>45631</v>
      </c>
      <c r="I719" s="21">
        <v>0.61944444444444446</v>
      </c>
      <c r="J719" s="6" t="s">
        <v>373</v>
      </c>
      <c r="K719" s="15">
        <v>1</v>
      </c>
      <c r="L719" s="6" t="s">
        <v>398</v>
      </c>
      <c r="M719" s="6" t="s">
        <v>6</v>
      </c>
      <c r="N719" s="6" t="b">
        <f t="shared" si="75"/>
        <v>0</v>
      </c>
      <c r="O719" s="6" t="s">
        <v>3989</v>
      </c>
      <c r="P719" s="6">
        <v>2364828</v>
      </c>
      <c r="Q719" s="6" t="s">
        <v>6</v>
      </c>
      <c r="R719" s="6" t="s">
        <v>3990</v>
      </c>
      <c r="S719" s="16">
        <f t="shared" si="73"/>
        <v>25000</v>
      </c>
      <c r="T719" s="6" t="s">
        <v>400</v>
      </c>
      <c r="U719" s="6" t="s">
        <v>2158</v>
      </c>
      <c r="V719" s="6" t="s">
        <v>2950</v>
      </c>
      <c r="W719" s="18">
        <v>45633</v>
      </c>
      <c r="X719" s="78">
        <v>0.41666666666666669</v>
      </c>
      <c r="Y719" s="6" t="s">
        <v>3848</v>
      </c>
      <c r="Z719" s="6" t="s">
        <v>3849</v>
      </c>
      <c r="AA719" s="6" t="s">
        <v>607</v>
      </c>
      <c r="AB719" s="6">
        <v>982495724</v>
      </c>
      <c r="AC719" s="24">
        <f t="shared" si="74"/>
        <v>3</v>
      </c>
      <c r="AD719" s="17">
        <f t="shared" si="77"/>
        <v>25000</v>
      </c>
      <c r="AE719" s="6" t="s">
        <v>6</v>
      </c>
      <c r="AF719" s="17" t="str">
        <f t="shared" si="76"/>
        <v>NO APLICA</v>
      </c>
      <c r="AG719" s="6" t="s">
        <v>400</v>
      </c>
      <c r="AH719" s="39"/>
      <c r="AI719" s="22" t="s">
        <v>558</v>
      </c>
      <c r="AJ719" s="174"/>
    </row>
    <row r="720" spans="1:36" ht="15.45" customHeight="1">
      <c r="A720" s="170">
        <v>56966</v>
      </c>
      <c r="B720" s="7" t="s">
        <v>189</v>
      </c>
      <c r="C720" s="4" t="s">
        <v>190</v>
      </c>
      <c r="D720" s="24" t="s">
        <v>2131</v>
      </c>
      <c r="E720" s="25" t="s">
        <v>3991</v>
      </c>
      <c r="F720" s="24" t="s">
        <v>2132</v>
      </c>
      <c r="G720" s="24">
        <v>956632973</v>
      </c>
      <c r="H720" s="18">
        <v>45631</v>
      </c>
      <c r="I720" s="21">
        <v>0.78194444444444444</v>
      </c>
      <c r="J720" s="6" t="s">
        <v>373</v>
      </c>
      <c r="K720" s="15">
        <v>1</v>
      </c>
      <c r="L720" s="6" t="s">
        <v>398</v>
      </c>
      <c r="M720" s="6" t="s">
        <v>6</v>
      </c>
      <c r="N720" s="6" t="b">
        <f t="shared" si="75"/>
        <v>0</v>
      </c>
      <c r="O720" s="6" t="s">
        <v>3992</v>
      </c>
      <c r="P720" s="6">
        <v>308516</v>
      </c>
      <c r="Q720" s="6" t="s">
        <v>6</v>
      </c>
      <c r="R720" s="6" t="s">
        <v>3993</v>
      </c>
      <c r="S720" s="16">
        <f t="shared" si="73"/>
        <v>25000</v>
      </c>
      <c r="T720" s="6" t="s">
        <v>400</v>
      </c>
      <c r="U720" s="6" t="s">
        <v>2100</v>
      </c>
      <c r="V720" s="6" t="s">
        <v>3617</v>
      </c>
      <c r="W720" s="18">
        <v>45633</v>
      </c>
      <c r="X720" s="78">
        <v>4.4444444444444446E-2</v>
      </c>
      <c r="Y720" s="6" t="s">
        <v>3655</v>
      </c>
      <c r="Z720" s="6" t="s">
        <v>3656</v>
      </c>
      <c r="AA720" s="6" t="s">
        <v>3994</v>
      </c>
      <c r="AB720" s="6">
        <v>966172413</v>
      </c>
      <c r="AC720" s="24">
        <f t="shared" si="74"/>
        <v>3</v>
      </c>
      <c r="AD720" s="17">
        <f t="shared" si="77"/>
        <v>25000</v>
      </c>
      <c r="AE720" s="6" t="s">
        <v>6</v>
      </c>
      <c r="AF720" s="17" t="str">
        <f t="shared" si="76"/>
        <v>NO APLICA</v>
      </c>
      <c r="AG720" s="6" t="s">
        <v>1874</v>
      </c>
      <c r="AH720" s="34" t="s">
        <v>3995</v>
      </c>
      <c r="AI720" s="22" t="s">
        <v>3652</v>
      </c>
      <c r="AJ720" s="174"/>
    </row>
    <row r="721" spans="1:36" ht="15.45" customHeight="1">
      <c r="A721" s="170">
        <v>56967</v>
      </c>
      <c r="B721" s="7" t="s">
        <v>339</v>
      </c>
      <c r="C721" s="4" t="s">
        <v>340</v>
      </c>
      <c r="D721" s="24" t="s">
        <v>385</v>
      </c>
      <c r="E721" s="25" t="s">
        <v>818</v>
      </c>
      <c r="F721" s="24" t="s">
        <v>700</v>
      </c>
      <c r="G721" s="24">
        <v>947974081</v>
      </c>
      <c r="H721" s="18">
        <v>45631</v>
      </c>
      <c r="I721" s="21">
        <v>0.80069444444444449</v>
      </c>
      <c r="J721" s="6" t="s">
        <v>373</v>
      </c>
      <c r="K721" s="15">
        <v>1</v>
      </c>
      <c r="L721" s="6" t="s">
        <v>398</v>
      </c>
      <c r="M721" s="6" t="s">
        <v>6</v>
      </c>
      <c r="N721" s="6" t="b">
        <f t="shared" si="75"/>
        <v>0</v>
      </c>
      <c r="O721" s="6" t="s">
        <v>3996</v>
      </c>
      <c r="P721" s="6">
        <v>3265453</v>
      </c>
      <c r="Q721" s="6" t="s">
        <v>6</v>
      </c>
      <c r="R721" s="6" t="s">
        <v>3997</v>
      </c>
      <c r="S721" s="16">
        <f t="shared" si="73"/>
        <v>25000</v>
      </c>
      <c r="T721" s="6" t="s">
        <v>400</v>
      </c>
      <c r="U721" s="6" t="s">
        <v>2100</v>
      </c>
      <c r="V721" s="6" t="s">
        <v>2971</v>
      </c>
      <c r="W721" s="18">
        <v>45633</v>
      </c>
      <c r="X721" s="78">
        <v>0.86458333333333337</v>
      </c>
      <c r="Y721" s="6" t="s">
        <v>3509</v>
      </c>
      <c r="Z721" s="6" t="s">
        <v>3510</v>
      </c>
      <c r="AA721" s="6" t="s">
        <v>3511</v>
      </c>
      <c r="AB721" s="6">
        <v>993013369</v>
      </c>
      <c r="AC721" s="24">
        <f t="shared" si="74"/>
        <v>3</v>
      </c>
      <c r="AD721" s="17">
        <f t="shared" si="77"/>
        <v>25000</v>
      </c>
      <c r="AE721" s="6" t="s">
        <v>6</v>
      </c>
      <c r="AF721" s="17" t="str">
        <f t="shared" si="76"/>
        <v>NO APLICA</v>
      </c>
      <c r="AG721" s="6" t="s">
        <v>400</v>
      </c>
      <c r="AH721" s="39"/>
      <c r="AI721" s="22" t="s">
        <v>2797</v>
      </c>
      <c r="AJ721" s="174"/>
    </row>
    <row r="722" spans="1:36" ht="15.45" customHeight="1">
      <c r="A722" s="170">
        <v>56968</v>
      </c>
      <c r="B722" s="13" t="s">
        <v>7</v>
      </c>
      <c r="C722" s="4" t="s">
        <v>8</v>
      </c>
      <c r="D722" s="24" t="s">
        <v>3998</v>
      </c>
      <c r="E722" s="25" t="s">
        <v>3999</v>
      </c>
      <c r="F722" s="24" t="s">
        <v>4000</v>
      </c>
      <c r="G722" s="24">
        <v>994756991</v>
      </c>
      <c r="H722" s="18">
        <v>45631</v>
      </c>
      <c r="I722" s="21">
        <v>0.81041666666666667</v>
      </c>
      <c r="J722" s="6" t="s">
        <v>3250</v>
      </c>
      <c r="K722" s="15">
        <v>1</v>
      </c>
      <c r="L722" s="6" t="s">
        <v>398</v>
      </c>
      <c r="M722" s="6" t="s">
        <v>6</v>
      </c>
      <c r="N722" s="6" t="b">
        <f t="shared" si="75"/>
        <v>1</v>
      </c>
      <c r="O722" s="6" t="s">
        <v>527</v>
      </c>
      <c r="P722" s="6" t="s">
        <v>487</v>
      </c>
      <c r="Q722" s="6" t="s">
        <v>6</v>
      </c>
      <c r="R722" s="6" t="s">
        <v>488</v>
      </c>
      <c r="S722" s="16">
        <f t="shared" si="73"/>
        <v>5000</v>
      </c>
      <c r="T722" s="6" t="s">
        <v>400</v>
      </c>
      <c r="U722" s="6" t="s">
        <v>2100</v>
      </c>
      <c r="V722" s="6" t="s">
        <v>490</v>
      </c>
      <c r="W722" s="18">
        <v>45632</v>
      </c>
      <c r="X722" s="78">
        <v>0.29236111111111113</v>
      </c>
      <c r="Y722" s="6" t="s">
        <v>4001</v>
      </c>
      <c r="Z722" s="6" t="s">
        <v>4002</v>
      </c>
      <c r="AA722" s="6" t="s">
        <v>4003</v>
      </c>
      <c r="AB722" s="6">
        <v>933985608</v>
      </c>
      <c r="AC722" s="24">
        <f t="shared" si="74"/>
        <v>2</v>
      </c>
      <c r="AD722" s="17">
        <f t="shared" si="77"/>
        <v>5000</v>
      </c>
      <c r="AE722" s="6" t="s">
        <v>6</v>
      </c>
      <c r="AF722" s="17" t="str">
        <f t="shared" si="76"/>
        <v>NO APLICA</v>
      </c>
      <c r="AG722" s="6" t="s">
        <v>400</v>
      </c>
      <c r="AH722" s="39"/>
      <c r="AI722" s="22" t="s">
        <v>4004</v>
      </c>
      <c r="AJ722" s="174"/>
    </row>
    <row r="723" spans="1:36" ht="15.45" customHeight="1">
      <c r="A723" s="170">
        <v>56969</v>
      </c>
      <c r="B723" s="7" t="s">
        <v>339</v>
      </c>
      <c r="C723" s="4" t="s">
        <v>340</v>
      </c>
      <c r="D723" s="25" t="s">
        <v>1042</v>
      </c>
      <c r="E723" s="24" t="s">
        <v>1043</v>
      </c>
      <c r="F723" s="24" t="s">
        <v>1044</v>
      </c>
      <c r="G723" s="24">
        <v>933294463</v>
      </c>
      <c r="H723" s="18">
        <v>45631</v>
      </c>
      <c r="I723" s="21">
        <v>0.81180555555555556</v>
      </c>
      <c r="J723" s="6" t="s">
        <v>373</v>
      </c>
      <c r="K723" s="15">
        <v>1</v>
      </c>
      <c r="L723" s="6" t="s">
        <v>398</v>
      </c>
      <c r="M723" s="6" t="s">
        <v>6</v>
      </c>
      <c r="N723" s="6" t="b">
        <f t="shared" si="75"/>
        <v>0</v>
      </c>
      <c r="O723" s="6" t="s">
        <v>4005</v>
      </c>
      <c r="P723" s="6">
        <v>3265505</v>
      </c>
      <c r="Q723" s="6" t="s">
        <v>6</v>
      </c>
      <c r="R723" s="6" t="s">
        <v>4006</v>
      </c>
      <c r="S723" s="16">
        <f t="shared" si="73"/>
        <v>25000</v>
      </c>
      <c r="T723" s="6" t="s">
        <v>400</v>
      </c>
      <c r="U723" s="6" t="s">
        <v>2100</v>
      </c>
      <c r="V723" s="6" t="s">
        <v>2971</v>
      </c>
      <c r="W723" s="18">
        <v>45635</v>
      </c>
      <c r="X723" s="78">
        <v>4.1666666666666664E-2</v>
      </c>
      <c r="Y723" s="6" t="s">
        <v>3509</v>
      </c>
      <c r="Z723" s="6" t="s">
        <v>3510</v>
      </c>
      <c r="AA723" s="6" t="s">
        <v>3511</v>
      </c>
      <c r="AB723" s="6">
        <v>993013369</v>
      </c>
      <c r="AC723" s="24">
        <f t="shared" si="74"/>
        <v>5</v>
      </c>
      <c r="AD723" s="17">
        <f t="shared" si="77"/>
        <v>25000</v>
      </c>
      <c r="AE723" s="6" t="s">
        <v>6</v>
      </c>
      <c r="AF723" s="17" t="str">
        <f t="shared" si="76"/>
        <v>NO APLICA</v>
      </c>
      <c r="AG723" s="6" t="s">
        <v>400</v>
      </c>
      <c r="AH723" s="39"/>
      <c r="AI723" s="22" t="s">
        <v>2797</v>
      </c>
      <c r="AJ723" s="174"/>
    </row>
    <row r="724" spans="1:36" ht="15.45" customHeight="1">
      <c r="A724" s="170">
        <v>56970</v>
      </c>
      <c r="B724" s="7" t="s">
        <v>255</v>
      </c>
      <c r="C724" s="4" t="s">
        <v>256</v>
      </c>
      <c r="D724" s="24" t="s">
        <v>2131</v>
      </c>
      <c r="E724" s="25" t="s">
        <v>3991</v>
      </c>
      <c r="F724" s="24" t="s">
        <v>2132</v>
      </c>
      <c r="G724" s="24">
        <v>956632973</v>
      </c>
      <c r="H724" s="18">
        <v>45631</v>
      </c>
      <c r="I724" s="21">
        <v>0.82361111111111107</v>
      </c>
      <c r="J724" s="6" t="s">
        <v>373</v>
      </c>
      <c r="K724" s="15">
        <v>1</v>
      </c>
      <c r="L724" s="6" t="s">
        <v>398</v>
      </c>
      <c r="M724" s="6" t="s">
        <v>6</v>
      </c>
      <c r="N724" s="6" t="b">
        <f t="shared" si="75"/>
        <v>0</v>
      </c>
      <c r="O724" s="6" t="s">
        <v>4007</v>
      </c>
      <c r="P724" s="6">
        <v>21093791</v>
      </c>
      <c r="Q724" s="6" t="s">
        <v>6</v>
      </c>
      <c r="R724" s="6" t="s">
        <v>4008</v>
      </c>
      <c r="S724" s="16">
        <f t="shared" si="73"/>
        <v>25000</v>
      </c>
      <c r="T724" s="6" t="s">
        <v>400</v>
      </c>
      <c r="U724" s="6" t="s">
        <v>2100</v>
      </c>
      <c r="V724" s="6" t="s">
        <v>3617</v>
      </c>
      <c r="W724" s="18">
        <v>45631</v>
      </c>
      <c r="X724" s="77">
        <v>0.89097222222222228</v>
      </c>
      <c r="Y724" s="6" t="s">
        <v>4009</v>
      </c>
      <c r="Z724" s="6" t="s">
        <v>4010</v>
      </c>
      <c r="AA724" s="6" t="s">
        <v>4011</v>
      </c>
      <c r="AB724" s="6">
        <v>998298274</v>
      </c>
      <c r="AC724" s="24">
        <f t="shared" si="74"/>
        <v>1</v>
      </c>
      <c r="AD724" s="17">
        <f t="shared" si="77"/>
        <v>25000</v>
      </c>
      <c r="AE724" s="6" t="s">
        <v>9</v>
      </c>
      <c r="AF724" s="17">
        <f t="shared" si="76"/>
        <v>29750</v>
      </c>
      <c r="AG724" s="6" t="s">
        <v>1874</v>
      </c>
      <c r="AH724" s="34" t="s">
        <v>4012</v>
      </c>
      <c r="AI724" s="22" t="s">
        <v>4013</v>
      </c>
      <c r="AJ724" s="174"/>
    </row>
    <row r="725" spans="1:36" ht="15.45" customHeight="1">
      <c r="A725" s="170">
        <v>56971</v>
      </c>
      <c r="B725" s="7" t="s">
        <v>14</v>
      </c>
      <c r="C725" s="4" t="s">
        <v>15</v>
      </c>
      <c r="D725" s="25" t="s">
        <v>14</v>
      </c>
      <c r="E725" s="24" t="s">
        <v>388</v>
      </c>
      <c r="F725" s="24" t="s">
        <v>530</v>
      </c>
      <c r="G725" s="24">
        <v>964638566</v>
      </c>
      <c r="H725" s="18">
        <v>45631</v>
      </c>
      <c r="I725" s="21">
        <v>0.82916666666666672</v>
      </c>
      <c r="J725" s="6" t="s">
        <v>1873</v>
      </c>
      <c r="K725" s="15">
        <v>2</v>
      </c>
      <c r="L725" s="6" t="s">
        <v>398</v>
      </c>
      <c r="M725" s="6" t="s">
        <v>6</v>
      </c>
      <c r="N725" s="6" t="b">
        <f t="shared" si="75"/>
        <v>1</v>
      </c>
      <c r="O725" s="6" t="s">
        <v>527</v>
      </c>
      <c r="P725" s="6" t="s">
        <v>487</v>
      </c>
      <c r="Q725" s="6" t="s">
        <v>6</v>
      </c>
      <c r="R725" s="6" t="s">
        <v>488</v>
      </c>
      <c r="S725" s="16">
        <f t="shared" si="73"/>
        <v>10000</v>
      </c>
      <c r="T725" s="6" t="s">
        <v>400</v>
      </c>
      <c r="U725" s="6" t="s">
        <v>528</v>
      </c>
      <c r="V725" s="6" t="s">
        <v>490</v>
      </c>
      <c r="W725" s="18">
        <v>45631</v>
      </c>
      <c r="X725" s="78">
        <v>0.82916666666666672</v>
      </c>
      <c r="Y725" s="6" t="s">
        <v>14</v>
      </c>
      <c r="Z725" s="6" t="s">
        <v>388</v>
      </c>
      <c r="AA725" s="6" t="s">
        <v>530</v>
      </c>
      <c r="AB725" s="6">
        <v>964638566</v>
      </c>
      <c r="AC725" s="24">
        <f t="shared" si="74"/>
        <v>1</v>
      </c>
      <c r="AD725" s="17">
        <f t="shared" si="77"/>
        <v>10000</v>
      </c>
      <c r="AE725" s="6" t="s">
        <v>6</v>
      </c>
      <c r="AF725" s="17" t="str">
        <f t="shared" si="76"/>
        <v>NO APLICA</v>
      </c>
      <c r="AG725" s="6" t="s">
        <v>400</v>
      </c>
      <c r="AH725" s="39"/>
      <c r="AI725" s="22" t="s">
        <v>533</v>
      </c>
      <c r="AJ725" s="174"/>
    </row>
    <row r="726" spans="1:36" ht="15.45" customHeight="1">
      <c r="A726" s="170">
        <v>56972</v>
      </c>
      <c r="B726" s="7" t="s">
        <v>339</v>
      </c>
      <c r="C726" s="4" t="s">
        <v>340</v>
      </c>
      <c r="D726" s="24" t="s">
        <v>3094</v>
      </c>
      <c r="E726" s="25" t="s">
        <v>3095</v>
      </c>
      <c r="F726" s="24" t="s">
        <v>1121</v>
      </c>
      <c r="G726" s="24">
        <v>995758698</v>
      </c>
      <c r="H726" s="18">
        <v>45631</v>
      </c>
      <c r="I726" s="21">
        <v>0.83333333333333337</v>
      </c>
      <c r="J726" s="6" t="s">
        <v>373</v>
      </c>
      <c r="K726" s="15">
        <v>1</v>
      </c>
      <c r="L726" s="6" t="s">
        <v>398</v>
      </c>
      <c r="M726" s="6" t="s">
        <v>6</v>
      </c>
      <c r="N726" s="6" t="b">
        <f t="shared" si="75"/>
        <v>0</v>
      </c>
      <c r="O726" s="6" t="s">
        <v>4014</v>
      </c>
      <c r="P726" s="6">
        <v>3265558</v>
      </c>
      <c r="Q726" s="6" t="s">
        <v>6</v>
      </c>
      <c r="R726" s="6" t="s">
        <v>4015</v>
      </c>
      <c r="S726" s="16">
        <f t="shared" si="73"/>
        <v>25000</v>
      </c>
      <c r="T726" s="6" t="s">
        <v>400</v>
      </c>
      <c r="U726" s="6" t="s">
        <v>2100</v>
      </c>
      <c r="V726" s="6" t="s">
        <v>504</v>
      </c>
      <c r="W726" s="18">
        <v>45632</v>
      </c>
      <c r="X726" s="78">
        <v>0.91388888888888886</v>
      </c>
      <c r="Y726" s="6" t="s">
        <v>4016</v>
      </c>
      <c r="Z726" s="6" t="s">
        <v>4017</v>
      </c>
      <c r="AA726" s="6" t="s">
        <v>4018</v>
      </c>
      <c r="AB726" s="6">
        <v>963516429</v>
      </c>
      <c r="AC726" s="24">
        <v>2</v>
      </c>
      <c r="AD726" s="17">
        <f t="shared" si="77"/>
        <v>25000</v>
      </c>
      <c r="AE726" s="6" t="s">
        <v>6</v>
      </c>
      <c r="AF726" s="17" t="str">
        <f t="shared" si="76"/>
        <v>NO APLICA</v>
      </c>
      <c r="AG726" s="6" t="s">
        <v>400</v>
      </c>
      <c r="AH726" s="39"/>
      <c r="AI726" s="22" t="s">
        <v>2797</v>
      </c>
      <c r="AJ726" s="174"/>
    </row>
    <row r="727" spans="1:36" ht="15.45" customHeight="1">
      <c r="A727" s="170">
        <v>56973</v>
      </c>
      <c r="B727" s="39" t="s">
        <v>189</v>
      </c>
      <c r="C727" s="4" t="s">
        <v>190</v>
      </c>
      <c r="D727" s="48" t="s">
        <v>507</v>
      </c>
      <c r="E727" s="24" t="s">
        <v>508</v>
      </c>
      <c r="F727" s="26" t="s">
        <v>509</v>
      </c>
      <c r="G727" s="24">
        <v>997062936</v>
      </c>
      <c r="H727" s="18">
        <v>45631</v>
      </c>
      <c r="I727" s="21">
        <v>0.85138888888888886</v>
      </c>
      <c r="J727" s="6" t="s">
        <v>373</v>
      </c>
      <c r="K727" s="15">
        <v>1</v>
      </c>
      <c r="L727" s="6" t="s">
        <v>398</v>
      </c>
      <c r="M727" s="6" t="s">
        <v>6</v>
      </c>
      <c r="N727" s="6" t="b">
        <f t="shared" si="75"/>
        <v>0</v>
      </c>
      <c r="O727" s="6" t="s">
        <v>4019</v>
      </c>
      <c r="P727" s="6">
        <v>1228361</v>
      </c>
      <c r="Q727" s="6" t="s">
        <v>6</v>
      </c>
      <c r="R727" s="6" t="s">
        <v>4020</v>
      </c>
      <c r="S727" s="16">
        <f t="shared" si="73"/>
        <v>25000</v>
      </c>
      <c r="T727" s="6" t="s">
        <v>400</v>
      </c>
      <c r="U727" s="6" t="s">
        <v>803</v>
      </c>
      <c r="V727" s="6" t="s">
        <v>3617</v>
      </c>
      <c r="W727" s="18">
        <v>45632</v>
      </c>
      <c r="X727" s="78">
        <v>0.51875000000000004</v>
      </c>
      <c r="Y727" s="6" t="s">
        <v>4021</v>
      </c>
      <c r="Z727" s="6">
        <v>21257109</v>
      </c>
      <c r="AA727" s="6" t="s">
        <v>4022</v>
      </c>
      <c r="AB727" s="6">
        <v>923743135</v>
      </c>
      <c r="AC727" s="24">
        <f t="shared" ref="AC727:AC790" si="78">IF(AND(W727&lt;&gt;"",H727&lt;&gt;"",ISNUMBER(W727-H727)),W727-H727+1,"")</f>
        <v>2</v>
      </c>
      <c r="AD727" s="17">
        <f t="shared" si="77"/>
        <v>25000</v>
      </c>
      <c r="AE727" s="6" t="s">
        <v>6</v>
      </c>
      <c r="AF727" s="17" t="str">
        <f t="shared" si="76"/>
        <v>NO APLICA</v>
      </c>
      <c r="AG727" s="6" t="s">
        <v>1874</v>
      </c>
      <c r="AH727" s="39" t="s">
        <v>4023</v>
      </c>
      <c r="AI727" s="22" t="s">
        <v>3652</v>
      </c>
      <c r="AJ727" s="174"/>
    </row>
    <row r="728" spans="1:36" ht="15.45" customHeight="1">
      <c r="A728" s="170">
        <v>56974</v>
      </c>
      <c r="B728" s="39" t="s">
        <v>4024</v>
      </c>
      <c r="C728" s="6"/>
      <c r="D728" s="39" t="s">
        <v>4025</v>
      </c>
      <c r="E728" s="6" t="s">
        <v>4026</v>
      </c>
      <c r="F728" s="6" t="s">
        <v>4027</v>
      </c>
      <c r="G728" s="6">
        <v>99464827</v>
      </c>
      <c r="H728" s="18">
        <v>45631</v>
      </c>
      <c r="I728" s="21">
        <v>0.98055555555555551</v>
      </c>
      <c r="J728" s="6" t="s">
        <v>373</v>
      </c>
      <c r="K728" s="15">
        <v>1</v>
      </c>
      <c r="L728" s="6" t="s">
        <v>3399</v>
      </c>
      <c r="M728" s="6" t="s">
        <v>6</v>
      </c>
      <c r="N728" s="6" t="b">
        <f t="shared" si="75"/>
        <v>0</v>
      </c>
      <c r="O728" s="6" t="s">
        <v>4028</v>
      </c>
      <c r="P728" s="6" t="s">
        <v>487</v>
      </c>
      <c r="Q728" s="6" t="s">
        <v>6</v>
      </c>
      <c r="R728" s="6" t="s">
        <v>488</v>
      </c>
      <c r="S728" s="16">
        <f t="shared" si="73"/>
        <v>18000</v>
      </c>
      <c r="T728" s="6" t="s">
        <v>400</v>
      </c>
      <c r="U728" s="6" t="s">
        <v>822</v>
      </c>
      <c r="V728" s="6" t="s">
        <v>490</v>
      </c>
      <c r="W728" s="18">
        <v>45631</v>
      </c>
      <c r="X728" s="78">
        <v>23.32</v>
      </c>
      <c r="Y728" s="6" t="s">
        <v>4029</v>
      </c>
      <c r="Z728" s="6" t="s">
        <v>4030</v>
      </c>
      <c r="AA728" s="6" t="s">
        <v>4031</v>
      </c>
      <c r="AB728" s="6">
        <v>989058042</v>
      </c>
      <c r="AC728" s="24">
        <f t="shared" si="78"/>
        <v>1</v>
      </c>
      <c r="AD728" s="17">
        <f t="shared" si="77"/>
        <v>18000</v>
      </c>
      <c r="AE728" s="6" t="s">
        <v>6</v>
      </c>
      <c r="AF728" s="17" t="str">
        <f t="shared" si="76"/>
        <v>NO APLICA</v>
      </c>
      <c r="AG728" s="6" t="s">
        <v>1874</v>
      </c>
      <c r="AH728" s="39" t="s">
        <v>4032</v>
      </c>
      <c r="AI728" s="22" t="s">
        <v>499</v>
      </c>
      <c r="AJ728" s="174"/>
    </row>
    <row r="729" spans="1:36" ht="15.45" customHeight="1">
      <c r="A729" s="170">
        <v>56975</v>
      </c>
      <c r="B729" s="39" t="s">
        <v>54</v>
      </c>
      <c r="C729" s="4" t="s">
        <v>55</v>
      </c>
      <c r="D729" s="39" t="s">
        <v>507</v>
      </c>
      <c r="E729" s="6" t="s">
        <v>508</v>
      </c>
      <c r="F729" s="6" t="s">
        <v>509</v>
      </c>
      <c r="G729" s="6">
        <v>997062936</v>
      </c>
      <c r="H729" s="18">
        <v>45632</v>
      </c>
      <c r="I729" s="21">
        <v>0.37777777777777777</v>
      </c>
      <c r="J729" s="6" t="s">
        <v>373</v>
      </c>
      <c r="K729" s="15">
        <v>1</v>
      </c>
      <c r="L729" s="6" t="s">
        <v>398</v>
      </c>
      <c r="M729" s="6" t="s">
        <v>6</v>
      </c>
      <c r="N729" s="6" t="b">
        <f t="shared" si="75"/>
        <v>0</v>
      </c>
      <c r="O729" s="6" t="s">
        <v>4033</v>
      </c>
      <c r="P729" s="6">
        <v>24796627</v>
      </c>
      <c r="Q729" s="6" t="s">
        <v>6</v>
      </c>
      <c r="R729" s="6" t="s">
        <v>4034</v>
      </c>
      <c r="S729" s="16">
        <f t="shared" si="73"/>
        <v>25000</v>
      </c>
      <c r="T729" s="6" t="s">
        <v>400</v>
      </c>
      <c r="U729" s="6" t="s">
        <v>610</v>
      </c>
      <c r="V729" s="6" t="s">
        <v>3290</v>
      </c>
      <c r="W729" s="18">
        <v>45642</v>
      </c>
      <c r="X729" s="78">
        <v>0.9</v>
      </c>
      <c r="Y729" s="6" t="s">
        <v>4035</v>
      </c>
      <c r="Z729" s="6" t="s">
        <v>4036</v>
      </c>
      <c r="AA729" s="6" t="s">
        <v>4037</v>
      </c>
      <c r="AB729" s="6">
        <v>983440882</v>
      </c>
      <c r="AC729" s="6">
        <f t="shared" si="78"/>
        <v>11</v>
      </c>
      <c r="AD729" s="23">
        <f t="shared" si="77"/>
        <v>46000</v>
      </c>
      <c r="AE729" s="23" t="s">
        <v>6</v>
      </c>
      <c r="AF729" s="17" t="str">
        <f t="shared" si="76"/>
        <v>NO APLICA</v>
      </c>
      <c r="AG729" s="6" t="s">
        <v>1874</v>
      </c>
      <c r="AH729" s="39" t="s">
        <v>4038</v>
      </c>
      <c r="AI729" s="22" t="s">
        <v>3266</v>
      </c>
      <c r="AJ729" s="174"/>
    </row>
    <row r="730" spans="1:36" ht="15.45" customHeight="1">
      <c r="A730" s="170">
        <v>56976</v>
      </c>
      <c r="B730" s="7" t="s">
        <v>165</v>
      </c>
      <c r="C730" s="4" t="s">
        <v>166</v>
      </c>
      <c r="D730" s="39" t="s">
        <v>4039</v>
      </c>
      <c r="E730" s="6" t="s">
        <v>1678</v>
      </c>
      <c r="F730" s="6" t="s">
        <v>1679</v>
      </c>
      <c r="G730" s="6">
        <v>979940016</v>
      </c>
      <c r="H730" s="18">
        <v>45632</v>
      </c>
      <c r="I730" s="21">
        <v>0.44513888888888886</v>
      </c>
      <c r="J730" s="6" t="s">
        <v>373</v>
      </c>
      <c r="K730" s="15">
        <v>1</v>
      </c>
      <c r="L730" s="6" t="s">
        <v>398</v>
      </c>
      <c r="M730" s="6" t="s">
        <v>6</v>
      </c>
      <c r="N730" s="6" t="b">
        <f t="shared" si="75"/>
        <v>0</v>
      </c>
      <c r="O730" s="6" t="s">
        <v>4040</v>
      </c>
      <c r="P730" s="6">
        <v>3266139</v>
      </c>
      <c r="Q730" s="6" t="s">
        <v>6</v>
      </c>
      <c r="R730" s="6" t="s">
        <v>4041</v>
      </c>
      <c r="S730" s="16">
        <f t="shared" si="73"/>
        <v>25000</v>
      </c>
      <c r="T730" s="6" t="s">
        <v>400</v>
      </c>
      <c r="U730" s="6" t="s">
        <v>1450</v>
      </c>
      <c r="V730" s="6" t="s">
        <v>3817</v>
      </c>
      <c r="W730" s="18">
        <v>45640</v>
      </c>
      <c r="X730" s="78">
        <v>0.52361111111111114</v>
      </c>
      <c r="Y730" s="95" t="s">
        <v>2362</v>
      </c>
      <c r="Z730" s="95" t="s">
        <v>2363</v>
      </c>
      <c r="AA730" s="95" t="s">
        <v>1447</v>
      </c>
      <c r="AB730" s="95">
        <v>992336047</v>
      </c>
      <c r="AC730" s="24">
        <f t="shared" si="78"/>
        <v>9</v>
      </c>
      <c r="AD730" s="17">
        <f t="shared" si="77"/>
        <v>36000</v>
      </c>
      <c r="AE730" s="6" t="s">
        <v>6</v>
      </c>
      <c r="AF730" s="17" t="str">
        <f t="shared" si="76"/>
        <v>NO APLICA</v>
      </c>
      <c r="AG730" s="6" t="s">
        <v>400</v>
      </c>
      <c r="AH730" s="39"/>
      <c r="AI730" s="22" t="s">
        <v>3287</v>
      </c>
      <c r="AJ730" s="174"/>
    </row>
    <row r="731" spans="1:36" ht="15.45" customHeight="1">
      <c r="A731" s="170">
        <v>56977</v>
      </c>
      <c r="B731" s="39" t="s">
        <v>54</v>
      </c>
      <c r="C731" s="4" t="s">
        <v>55</v>
      </c>
      <c r="D731" s="11" t="s">
        <v>3030</v>
      </c>
      <c r="E731" s="24" t="s">
        <v>514</v>
      </c>
      <c r="F731" s="24" t="s">
        <v>515</v>
      </c>
      <c r="G731" s="24">
        <v>940534751</v>
      </c>
      <c r="H731" s="18">
        <v>45632</v>
      </c>
      <c r="I731" s="21">
        <v>0.47361111111111109</v>
      </c>
      <c r="J731" s="6" t="s">
        <v>373</v>
      </c>
      <c r="K731" s="15">
        <v>1</v>
      </c>
      <c r="L731" s="6" t="s">
        <v>398</v>
      </c>
      <c r="M731" s="6" t="s">
        <v>6</v>
      </c>
      <c r="N731" s="6" t="b">
        <f t="shared" si="75"/>
        <v>0</v>
      </c>
      <c r="O731" s="6" t="s">
        <v>4042</v>
      </c>
      <c r="P731" s="6" t="s">
        <v>4043</v>
      </c>
      <c r="Q731" s="6" t="s">
        <v>6</v>
      </c>
      <c r="R731" s="6" t="s">
        <v>4044</v>
      </c>
      <c r="S731" s="16">
        <f t="shared" si="73"/>
        <v>25000</v>
      </c>
      <c r="T731" s="6" t="s">
        <v>400</v>
      </c>
      <c r="U731" s="6" t="s">
        <v>610</v>
      </c>
      <c r="V731" s="6" t="s">
        <v>3494</v>
      </c>
      <c r="W731" s="18">
        <v>45642</v>
      </c>
      <c r="X731" s="78">
        <v>0.9819444444444444</v>
      </c>
      <c r="Y731" s="6" t="s">
        <v>3361</v>
      </c>
      <c r="Z731" s="6" t="s">
        <v>4045</v>
      </c>
      <c r="AA731" s="6" t="s">
        <v>3363</v>
      </c>
      <c r="AB731" s="6">
        <v>955204579</v>
      </c>
      <c r="AC731" s="6">
        <f t="shared" si="78"/>
        <v>11</v>
      </c>
      <c r="AD731" s="23">
        <f t="shared" si="77"/>
        <v>46000</v>
      </c>
      <c r="AE731" s="23" t="s">
        <v>6</v>
      </c>
      <c r="AF731" s="17" t="str">
        <f t="shared" si="76"/>
        <v>NO APLICA</v>
      </c>
      <c r="AG731" s="6" t="s">
        <v>400</v>
      </c>
      <c r="AH731" s="39" t="s">
        <v>4046</v>
      </c>
      <c r="AI731" s="22" t="s">
        <v>3266</v>
      </c>
      <c r="AJ731" s="174"/>
    </row>
    <row r="732" spans="1:36" ht="15.45" customHeight="1">
      <c r="A732" s="170">
        <v>56978</v>
      </c>
      <c r="B732" s="39" t="s">
        <v>339</v>
      </c>
      <c r="C732" s="4" t="s">
        <v>340</v>
      </c>
      <c r="D732" s="39" t="s">
        <v>2935</v>
      </c>
      <c r="E732" s="6" t="s">
        <v>1120</v>
      </c>
      <c r="F732" s="6" t="s">
        <v>1121</v>
      </c>
      <c r="G732" s="6">
        <v>991545276</v>
      </c>
      <c r="H732" s="18">
        <v>45632</v>
      </c>
      <c r="I732" s="21">
        <v>0.4861111111111111</v>
      </c>
      <c r="J732" s="6" t="s">
        <v>373</v>
      </c>
      <c r="K732" s="15">
        <v>1</v>
      </c>
      <c r="L732" s="6" t="s">
        <v>398</v>
      </c>
      <c r="M732" s="6" t="s">
        <v>6</v>
      </c>
      <c r="N732" s="6" t="b">
        <f t="shared" si="75"/>
        <v>0</v>
      </c>
      <c r="O732" s="6" t="s">
        <v>4047</v>
      </c>
      <c r="P732" s="6">
        <v>1228698</v>
      </c>
      <c r="Q732" s="6" t="s">
        <v>6</v>
      </c>
      <c r="R732" s="6" t="s">
        <v>4048</v>
      </c>
      <c r="S732" s="16">
        <f t="shared" si="73"/>
        <v>25000</v>
      </c>
      <c r="T732" s="6" t="s">
        <v>400</v>
      </c>
      <c r="U732" s="6" t="s">
        <v>4049</v>
      </c>
      <c r="V732" s="6" t="s">
        <v>2810</v>
      </c>
      <c r="W732" s="18">
        <v>45636</v>
      </c>
      <c r="X732" s="78">
        <v>0.87916666666666665</v>
      </c>
      <c r="Y732" s="6" t="s">
        <v>4050</v>
      </c>
      <c r="Z732" s="6" t="s">
        <v>4051</v>
      </c>
      <c r="AA732" s="6" t="s">
        <v>4052</v>
      </c>
      <c r="AB732" s="6">
        <v>939565576</v>
      </c>
      <c r="AC732" s="24">
        <f t="shared" si="78"/>
        <v>5</v>
      </c>
      <c r="AD732" s="17">
        <f t="shared" si="77"/>
        <v>25000</v>
      </c>
      <c r="AE732" s="6" t="s">
        <v>6</v>
      </c>
      <c r="AF732" s="17" t="str">
        <f t="shared" si="76"/>
        <v>NO APLICA</v>
      </c>
      <c r="AG732" s="6" t="s">
        <v>400</v>
      </c>
      <c r="AH732" s="39"/>
      <c r="AI732" s="22" t="s">
        <v>2797</v>
      </c>
      <c r="AJ732" s="174"/>
    </row>
    <row r="733" spans="1:36" ht="15.45" customHeight="1">
      <c r="A733" s="170">
        <v>56979</v>
      </c>
      <c r="B733" s="7" t="s">
        <v>165</v>
      </c>
      <c r="C733" s="4" t="s">
        <v>166</v>
      </c>
      <c r="D733" s="39" t="s">
        <v>4053</v>
      </c>
      <c r="E733" s="6" t="s">
        <v>1690</v>
      </c>
      <c r="F733" s="6" t="s">
        <v>1691</v>
      </c>
      <c r="G733" s="6">
        <v>993480204</v>
      </c>
      <c r="H733" s="18">
        <v>45632</v>
      </c>
      <c r="I733" s="21">
        <v>0.49027777777777776</v>
      </c>
      <c r="J733" s="6" t="s">
        <v>373</v>
      </c>
      <c r="K733" s="15">
        <v>1</v>
      </c>
      <c r="L733" s="6" t="s">
        <v>398</v>
      </c>
      <c r="M733" s="6" t="s">
        <v>6</v>
      </c>
      <c r="N733" s="6" t="b">
        <f t="shared" si="75"/>
        <v>0</v>
      </c>
      <c r="O733" s="6" t="s">
        <v>4054</v>
      </c>
      <c r="P733" s="6">
        <v>3266288</v>
      </c>
      <c r="Q733" s="6" t="s">
        <v>6</v>
      </c>
      <c r="R733" s="6" t="s">
        <v>4055</v>
      </c>
      <c r="S733" s="16">
        <f t="shared" si="73"/>
        <v>25000</v>
      </c>
      <c r="T733" s="6" t="s">
        <v>400</v>
      </c>
      <c r="U733" s="6" t="s">
        <v>1450</v>
      </c>
      <c r="V733" s="6" t="s">
        <v>3817</v>
      </c>
      <c r="W733" s="18">
        <v>45640</v>
      </c>
      <c r="X733" s="78">
        <v>0.53194444444444444</v>
      </c>
      <c r="Y733" s="95" t="s">
        <v>2339</v>
      </c>
      <c r="Z733" s="95" t="s">
        <v>2340</v>
      </c>
      <c r="AA733" s="95" t="s">
        <v>2341</v>
      </c>
      <c r="AB733" s="134">
        <v>975123851</v>
      </c>
      <c r="AC733" s="24">
        <f t="shared" si="78"/>
        <v>9</v>
      </c>
      <c r="AD733" s="17">
        <f t="shared" si="77"/>
        <v>36000</v>
      </c>
      <c r="AE733" s="6" t="s">
        <v>6</v>
      </c>
      <c r="AF733" s="17" t="str">
        <f t="shared" si="76"/>
        <v>NO APLICA</v>
      </c>
      <c r="AG733" s="6" t="s">
        <v>400</v>
      </c>
      <c r="AH733" s="39"/>
      <c r="AI733" s="22" t="s">
        <v>3287</v>
      </c>
      <c r="AJ733" s="174"/>
    </row>
    <row r="734" spans="1:36" ht="15.45" customHeight="1">
      <c r="A734" s="170">
        <v>56980</v>
      </c>
      <c r="B734" s="8" t="s">
        <v>320</v>
      </c>
      <c r="C734" s="5" t="s">
        <v>321</v>
      </c>
      <c r="D734" s="39" t="s">
        <v>647</v>
      </c>
      <c r="E734" s="6" t="s">
        <v>648</v>
      </c>
      <c r="F734" s="6" t="s">
        <v>649</v>
      </c>
      <c r="G734" s="6">
        <v>968566439</v>
      </c>
      <c r="H734" s="18">
        <v>45632</v>
      </c>
      <c r="I734" s="21">
        <v>0.55138888888888893</v>
      </c>
      <c r="J734" s="6" t="s">
        <v>373</v>
      </c>
      <c r="K734" s="15">
        <v>1</v>
      </c>
      <c r="L734" s="6" t="s">
        <v>398</v>
      </c>
      <c r="M734" s="6" t="s">
        <v>6</v>
      </c>
      <c r="N734" s="6" t="b">
        <f t="shared" si="75"/>
        <v>0</v>
      </c>
      <c r="O734" s="6" t="s">
        <v>4056</v>
      </c>
      <c r="P734" s="6">
        <v>3266522</v>
      </c>
      <c r="Q734" s="6" t="s">
        <v>6</v>
      </c>
      <c r="R734" s="6" t="s">
        <v>4057</v>
      </c>
      <c r="S734" s="16">
        <f t="shared" si="73"/>
        <v>25000</v>
      </c>
      <c r="T734" s="6" t="s">
        <v>400</v>
      </c>
      <c r="U734" s="6" t="s">
        <v>1450</v>
      </c>
      <c r="V734" s="6" t="s">
        <v>3795</v>
      </c>
      <c r="W734" s="18">
        <v>45634</v>
      </c>
      <c r="X734" s="78">
        <v>0.87638888888888888</v>
      </c>
      <c r="Y734" s="6" t="s">
        <v>3161</v>
      </c>
      <c r="Z734" s="6" t="s">
        <v>3164</v>
      </c>
      <c r="AA734" s="6" t="s">
        <v>1488</v>
      </c>
      <c r="AB734" s="6">
        <v>989843586</v>
      </c>
      <c r="AC734" s="24">
        <f t="shared" si="78"/>
        <v>3</v>
      </c>
      <c r="AD734" s="17">
        <f t="shared" si="77"/>
        <v>25000</v>
      </c>
      <c r="AE734" s="6" t="s">
        <v>6</v>
      </c>
      <c r="AF734" s="17" t="str">
        <f t="shared" si="76"/>
        <v>NO APLICA</v>
      </c>
      <c r="AG734" s="6" t="s">
        <v>400</v>
      </c>
      <c r="AH734" s="39"/>
      <c r="AI734" s="22" t="s">
        <v>558</v>
      </c>
      <c r="AJ734" s="174"/>
    </row>
    <row r="735" spans="1:36" ht="15.45" customHeight="1">
      <c r="A735" s="170">
        <v>56981</v>
      </c>
      <c r="B735" s="8" t="s">
        <v>320</v>
      </c>
      <c r="C735" s="5" t="s">
        <v>321</v>
      </c>
      <c r="D735" s="39" t="s">
        <v>548</v>
      </c>
      <c r="E735" s="6">
        <v>17669495</v>
      </c>
      <c r="F735" s="6" t="s">
        <v>549</v>
      </c>
      <c r="G735" s="6">
        <v>929902825</v>
      </c>
      <c r="H735" s="18">
        <v>45632</v>
      </c>
      <c r="I735" s="21">
        <v>0.55833333333333335</v>
      </c>
      <c r="J735" s="6" t="s">
        <v>373</v>
      </c>
      <c r="K735" s="15">
        <v>1</v>
      </c>
      <c r="L735" s="6" t="s">
        <v>398</v>
      </c>
      <c r="M735" s="6" t="s">
        <v>6</v>
      </c>
      <c r="N735" s="6" t="b">
        <f t="shared" si="75"/>
        <v>0</v>
      </c>
      <c r="O735" s="6" t="s">
        <v>4058</v>
      </c>
      <c r="P735" s="6">
        <v>3266574</v>
      </c>
      <c r="Q735" s="6" t="s">
        <v>6</v>
      </c>
      <c r="R735" s="6" t="s">
        <v>4059</v>
      </c>
      <c r="S735" s="16">
        <f t="shared" si="73"/>
        <v>25000</v>
      </c>
      <c r="T735" s="6" t="s">
        <v>400</v>
      </c>
      <c r="U735" s="6" t="s">
        <v>552</v>
      </c>
      <c r="V735" s="6" t="s">
        <v>2980</v>
      </c>
      <c r="W735" s="18">
        <v>45635</v>
      </c>
      <c r="X735" s="78">
        <v>0.65763888888888888</v>
      </c>
      <c r="Y735" s="105" t="s">
        <v>2370</v>
      </c>
      <c r="Z735" s="6" t="s">
        <v>2371</v>
      </c>
      <c r="AA735" s="6" t="s">
        <v>2372</v>
      </c>
      <c r="AB735" s="6">
        <v>963001591</v>
      </c>
      <c r="AC735" s="5">
        <f t="shared" si="78"/>
        <v>4</v>
      </c>
      <c r="AD735" s="17">
        <f t="shared" si="77"/>
        <v>25000</v>
      </c>
      <c r="AE735" s="6" t="s">
        <v>6</v>
      </c>
      <c r="AF735" s="17" t="str">
        <f t="shared" si="76"/>
        <v>NO APLICA</v>
      </c>
      <c r="AG735" s="6" t="s">
        <v>400</v>
      </c>
      <c r="AH735" s="39"/>
      <c r="AI735" s="22" t="s">
        <v>558</v>
      </c>
      <c r="AJ735" s="174"/>
    </row>
    <row r="736" spans="1:36" ht="15.45" customHeight="1">
      <c r="A736" s="170">
        <v>56982</v>
      </c>
      <c r="B736" s="8" t="s">
        <v>320</v>
      </c>
      <c r="C736" s="5" t="s">
        <v>321</v>
      </c>
      <c r="D736" s="39" t="s">
        <v>3113</v>
      </c>
      <c r="E736" s="6" t="s">
        <v>636</v>
      </c>
      <c r="F736" s="6" t="s">
        <v>637</v>
      </c>
      <c r="G736" s="6">
        <v>988364635</v>
      </c>
      <c r="H736" s="18">
        <v>45632</v>
      </c>
      <c r="I736" s="21">
        <v>0.5625</v>
      </c>
      <c r="J736" s="6" t="s">
        <v>373</v>
      </c>
      <c r="K736" s="15">
        <v>1</v>
      </c>
      <c r="L736" s="6" t="s">
        <v>398</v>
      </c>
      <c r="M736" s="6" t="s">
        <v>6</v>
      </c>
      <c r="N736" s="6" t="b">
        <f t="shared" si="75"/>
        <v>0</v>
      </c>
      <c r="O736" s="6" t="s">
        <v>4060</v>
      </c>
      <c r="P736" s="6">
        <v>3266607</v>
      </c>
      <c r="Q736" s="6" t="s">
        <v>6</v>
      </c>
      <c r="R736" s="6" t="s">
        <v>4061</v>
      </c>
      <c r="S736" s="16">
        <f t="shared" si="73"/>
        <v>25000</v>
      </c>
      <c r="T736" s="6" t="s">
        <v>400</v>
      </c>
      <c r="U736" s="6" t="s">
        <v>552</v>
      </c>
      <c r="V736" s="6" t="s">
        <v>3049</v>
      </c>
      <c r="W736" s="18">
        <v>45635</v>
      </c>
      <c r="X736" s="78">
        <v>0.72291666666666665</v>
      </c>
      <c r="Y736" s="64" t="s">
        <v>4062</v>
      </c>
      <c r="Z736" s="6" t="s">
        <v>579</v>
      </c>
      <c r="AA736" s="6" t="s">
        <v>580</v>
      </c>
      <c r="AB736" s="6">
        <v>992200094</v>
      </c>
      <c r="AC736" s="5">
        <f t="shared" si="78"/>
        <v>4</v>
      </c>
      <c r="AD736" s="17">
        <f t="shared" si="77"/>
        <v>25000</v>
      </c>
      <c r="AE736" s="6" t="s">
        <v>6</v>
      </c>
      <c r="AF736" s="17" t="str">
        <f t="shared" si="76"/>
        <v>NO APLICA</v>
      </c>
      <c r="AG736" s="6" t="s">
        <v>400</v>
      </c>
      <c r="AH736" s="39"/>
      <c r="AI736" s="22" t="s">
        <v>558</v>
      </c>
      <c r="AJ736" s="174"/>
    </row>
    <row r="737" spans="1:36" ht="15.45" customHeight="1">
      <c r="A737" s="170">
        <v>56983</v>
      </c>
      <c r="B737" s="8" t="s">
        <v>320</v>
      </c>
      <c r="C737" s="5" t="s">
        <v>321</v>
      </c>
      <c r="D737" s="39" t="s">
        <v>4063</v>
      </c>
      <c r="E737" s="6" t="s">
        <v>3230</v>
      </c>
      <c r="F737" s="6" t="s">
        <v>832</v>
      </c>
      <c r="G737" s="6">
        <v>961091623</v>
      </c>
      <c r="H737" s="18">
        <v>45632</v>
      </c>
      <c r="I737" s="21">
        <v>0.56805555555555554</v>
      </c>
      <c r="J737" s="6" t="s">
        <v>373</v>
      </c>
      <c r="K737" s="15">
        <v>1</v>
      </c>
      <c r="L737" s="6" t="s">
        <v>398</v>
      </c>
      <c r="M737" s="6" t="s">
        <v>6</v>
      </c>
      <c r="N737" s="6" t="b">
        <f t="shared" si="75"/>
        <v>0</v>
      </c>
      <c r="O737" s="6" t="s">
        <v>4064</v>
      </c>
      <c r="P737" s="6">
        <v>3266628</v>
      </c>
      <c r="Q737" s="6" t="s">
        <v>6</v>
      </c>
      <c r="R737" s="6" t="s">
        <v>4065</v>
      </c>
      <c r="S737" s="16">
        <f t="shared" ref="S737:S800" si="79">IF(OR(H737&lt;=0, H737=""), "",
    IF(OR(J737="1X40 RF VACIO", J737="1X40 DRY VACIO"),
        IF(L737="CUSTODIA", 25000,
            IF(OR(L737="TRASPASO", L737="MOVIMIENTO"), 18000, "")
        ),
        IF(OR(J737="1X20 RF VACIO", J737="1X20 DRY VACIO", J737="ISOTANK"),
            IF(L737="CUSTODIA", 18000,
                IF(OR(L737="TRASPASO", L737="MOVIMIENTO"), 15000, "Error en tipo de acción")
            ),
            IF(AND(OR(J737="PALLET", J737="CAJON"), L737="CUSTODIA"),
                IF(M737="SI (XL)", 7000*K737,
                    IF(M737="SI (XXL)", 9000*K737,
                        IF(M737="SI (OTRO)", "", 5000*K737)
                    )
                ),
                IF(AND(OR(J737="PALLET", J737="CAJON"),OR(L737="TRASPASO", L737="MOVIMIENTO")),
                    IF(M737="SI (XL)", 5000*K737,
                        IF(M737="SI (XXL)", 7000*K737,
                            IF(M737="SI (OTRO)", "", 3500*K737)
                        )
                    ),
                    ""
                )
            )
        )
    )
)</f>
        <v>25000</v>
      </c>
      <c r="T737" s="6" t="s">
        <v>400</v>
      </c>
      <c r="U737" s="6" t="s">
        <v>552</v>
      </c>
      <c r="V737" s="6" t="s">
        <v>2800</v>
      </c>
      <c r="W737" s="18">
        <v>45635</v>
      </c>
      <c r="X737" s="78">
        <v>0.56805555555555554</v>
      </c>
      <c r="Y737" s="105" t="s">
        <v>4066</v>
      </c>
      <c r="Z737" s="6" t="s">
        <v>1114</v>
      </c>
      <c r="AA737" s="6" t="s">
        <v>1115</v>
      </c>
      <c r="AB737" s="6">
        <v>926464737</v>
      </c>
      <c r="AC737" s="5">
        <f t="shared" si="78"/>
        <v>4</v>
      </c>
      <c r="AD737" s="17">
        <f t="shared" si="77"/>
        <v>25000</v>
      </c>
      <c r="AE737" s="6" t="s">
        <v>6</v>
      </c>
      <c r="AF737" s="17" t="str">
        <f t="shared" si="76"/>
        <v>NO APLICA</v>
      </c>
      <c r="AG737" s="6" t="s">
        <v>400</v>
      </c>
      <c r="AH737" s="39"/>
      <c r="AI737" s="22" t="s">
        <v>558</v>
      </c>
      <c r="AJ737" s="174"/>
    </row>
    <row r="738" spans="1:36" ht="15.45" customHeight="1">
      <c r="A738" s="170">
        <v>56984</v>
      </c>
      <c r="B738" s="39" t="s">
        <v>14</v>
      </c>
      <c r="C738" s="4" t="s">
        <v>15</v>
      </c>
      <c r="D738" s="39" t="s">
        <v>4067</v>
      </c>
      <c r="E738" s="6" t="s">
        <v>4068</v>
      </c>
      <c r="F738" s="6" t="s">
        <v>4069</v>
      </c>
      <c r="G738" s="6">
        <v>965785100</v>
      </c>
      <c r="H738" s="18">
        <v>45632</v>
      </c>
      <c r="I738" s="21">
        <v>0.5708333333333333</v>
      </c>
      <c r="J738" s="6" t="s">
        <v>1873</v>
      </c>
      <c r="K738" s="15">
        <v>1</v>
      </c>
      <c r="L738" s="6" t="s">
        <v>398</v>
      </c>
      <c r="M738" s="6" t="s">
        <v>6</v>
      </c>
      <c r="N738" s="6" t="b">
        <f t="shared" si="75"/>
        <v>1</v>
      </c>
      <c r="O738" s="6" t="s">
        <v>488</v>
      </c>
      <c r="P738" s="6">
        <v>348593</v>
      </c>
      <c r="Q738" s="6" t="s">
        <v>6</v>
      </c>
      <c r="R738" s="6" t="s">
        <v>488</v>
      </c>
      <c r="S738" s="16">
        <f t="shared" si="79"/>
        <v>5000</v>
      </c>
      <c r="T738" s="6" t="s">
        <v>400</v>
      </c>
      <c r="U738" s="6" t="s">
        <v>552</v>
      </c>
      <c r="V738" s="6" t="s">
        <v>490</v>
      </c>
      <c r="W738" s="18">
        <v>45633</v>
      </c>
      <c r="X738" s="78">
        <v>0.50624999999999998</v>
      </c>
      <c r="Y738" s="68" t="s">
        <v>543</v>
      </c>
      <c r="Z738" s="6" t="s">
        <v>544</v>
      </c>
      <c r="AA738" s="6" t="s">
        <v>545</v>
      </c>
      <c r="AB738" s="6">
        <v>995367617</v>
      </c>
      <c r="AC738" s="5">
        <f t="shared" si="78"/>
        <v>2</v>
      </c>
      <c r="AD738" s="17">
        <f t="shared" si="77"/>
        <v>5000</v>
      </c>
      <c r="AE738" s="6" t="s">
        <v>6</v>
      </c>
      <c r="AF738" s="17" t="str">
        <f t="shared" si="76"/>
        <v>NO APLICA</v>
      </c>
      <c r="AG738" s="6" t="s">
        <v>400</v>
      </c>
      <c r="AH738" s="39"/>
      <c r="AI738" s="22" t="s">
        <v>533</v>
      </c>
      <c r="AJ738" s="174"/>
    </row>
    <row r="739" spans="1:36" ht="15.45" customHeight="1">
      <c r="A739" s="170">
        <v>56985</v>
      </c>
      <c r="B739" s="39" t="s">
        <v>14</v>
      </c>
      <c r="C739" s="4" t="s">
        <v>15</v>
      </c>
      <c r="D739" s="39" t="s">
        <v>4067</v>
      </c>
      <c r="E739" s="6" t="s">
        <v>4068</v>
      </c>
      <c r="F739" s="6" t="s">
        <v>4069</v>
      </c>
      <c r="G739" s="6">
        <v>965785100</v>
      </c>
      <c r="H739" s="18">
        <v>45632</v>
      </c>
      <c r="I739" s="21">
        <v>0.5708333333333333</v>
      </c>
      <c r="J739" s="6" t="s">
        <v>1873</v>
      </c>
      <c r="K739" s="15">
        <v>1</v>
      </c>
      <c r="L739" s="6" t="s">
        <v>398</v>
      </c>
      <c r="M739" s="6" t="s">
        <v>6</v>
      </c>
      <c r="N739" s="6" t="b">
        <f t="shared" si="75"/>
        <v>1</v>
      </c>
      <c r="O739" s="6" t="s">
        <v>488</v>
      </c>
      <c r="P739" s="6">
        <v>52614</v>
      </c>
      <c r="Q739" s="6" t="s">
        <v>6</v>
      </c>
      <c r="R739" s="6" t="s">
        <v>488</v>
      </c>
      <c r="S739" s="16">
        <f t="shared" si="79"/>
        <v>5000</v>
      </c>
      <c r="T739" s="6" t="s">
        <v>400</v>
      </c>
      <c r="U739" s="6" t="s">
        <v>552</v>
      </c>
      <c r="V739" s="6" t="s">
        <v>490</v>
      </c>
      <c r="W739" s="18">
        <v>45635</v>
      </c>
      <c r="X739" s="78">
        <v>0.5708333333333333</v>
      </c>
      <c r="Y739" s="105" t="s">
        <v>4070</v>
      </c>
      <c r="Z739" s="6" t="s">
        <v>4071</v>
      </c>
      <c r="AA739" s="6" t="s">
        <v>4072</v>
      </c>
      <c r="AB739" s="6">
        <v>944810348</v>
      </c>
      <c r="AC739" s="5">
        <f t="shared" si="78"/>
        <v>4</v>
      </c>
      <c r="AD739" s="17">
        <f t="shared" si="77"/>
        <v>5000</v>
      </c>
      <c r="AE739" s="6" t="s">
        <v>6</v>
      </c>
      <c r="AF739" s="17" t="str">
        <f t="shared" si="76"/>
        <v>NO APLICA</v>
      </c>
      <c r="AG739" s="6" t="s">
        <v>400</v>
      </c>
      <c r="AH739" s="39"/>
      <c r="AI739" s="22" t="s">
        <v>533</v>
      </c>
      <c r="AJ739" s="174"/>
    </row>
    <row r="740" spans="1:36" ht="15.45" customHeight="1">
      <c r="A740" s="170">
        <v>56986</v>
      </c>
      <c r="B740" s="39" t="s">
        <v>4073</v>
      </c>
      <c r="C740" s="4" t="s">
        <v>352</v>
      </c>
      <c r="D740" s="39" t="s">
        <v>4074</v>
      </c>
      <c r="E740" s="6" t="s">
        <v>4075</v>
      </c>
      <c r="F740" s="6" t="s">
        <v>4076</v>
      </c>
      <c r="G740" s="6">
        <v>938791818</v>
      </c>
      <c r="H740" s="18">
        <v>45632</v>
      </c>
      <c r="I740" s="21">
        <v>0.57916666666666672</v>
      </c>
      <c r="J740" s="6" t="s">
        <v>373</v>
      </c>
      <c r="K740" s="15">
        <v>1</v>
      </c>
      <c r="L740" s="6" t="s">
        <v>398</v>
      </c>
      <c r="M740" s="6" t="s">
        <v>6</v>
      </c>
      <c r="N740" s="6" t="b">
        <f t="shared" si="75"/>
        <v>0</v>
      </c>
      <c r="O740" s="6" t="s">
        <v>4077</v>
      </c>
      <c r="P740" s="6">
        <v>21094569</v>
      </c>
      <c r="Q740" s="6" t="s">
        <v>6</v>
      </c>
      <c r="R740" s="6" t="s">
        <v>4078</v>
      </c>
      <c r="S740" s="16">
        <f t="shared" si="79"/>
        <v>25000</v>
      </c>
      <c r="T740" s="6" t="s">
        <v>400</v>
      </c>
      <c r="U740" s="6" t="s">
        <v>552</v>
      </c>
      <c r="V740" s="6" t="s">
        <v>3416</v>
      </c>
      <c r="W740" s="18">
        <v>45633</v>
      </c>
      <c r="X740" s="78">
        <v>0.46805555555555556</v>
      </c>
      <c r="Y740" s="6" t="s">
        <v>1581</v>
      </c>
      <c r="Z740" s="6" t="s">
        <v>1582</v>
      </c>
      <c r="AA740" s="6" t="s">
        <v>1645</v>
      </c>
      <c r="AB740" s="6">
        <v>966372408</v>
      </c>
      <c r="AC740" s="5">
        <f t="shared" si="78"/>
        <v>2</v>
      </c>
      <c r="AD740" s="17">
        <f t="shared" si="77"/>
        <v>25000</v>
      </c>
      <c r="AE740" s="6" t="s">
        <v>6</v>
      </c>
      <c r="AF740" s="17" t="str">
        <f t="shared" si="76"/>
        <v>NO APLICA</v>
      </c>
      <c r="AG740" s="6" t="s">
        <v>400</v>
      </c>
      <c r="AH740" s="39"/>
      <c r="AI740" s="22" t="s">
        <v>3459</v>
      </c>
      <c r="AJ740" s="174"/>
    </row>
    <row r="741" spans="1:36" ht="15.45" customHeight="1">
      <c r="A741" s="170">
        <v>56987</v>
      </c>
      <c r="B741" s="39" t="s">
        <v>339</v>
      </c>
      <c r="C741" s="4" t="s">
        <v>340</v>
      </c>
      <c r="D741" s="39" t="s">
        <v>1031</v>
      </c>
      <c r="E741" s="6" t="s">
        <v>1032</v>
      </c>
      <c r="F741" s="6" t="s">
        <v>1033</v>
      </c>
      <c r="G741" s="6">
        <v>973592739</v>
      </c>
      <c r="H741" s="18">
        <v>45632</v>
      </c>
      <c r="I741" s="21">
        <v>0.58125000000000004</v>
      </c>
      <c r="J741" s="6" t="s">
        <v>373</v>
      </c>
      <c r="K741" s="15">
        <v>1</v>
      </c>
      <c r="L741" s="6" t="s">
        <v>398</v>
      </c>
      <c r="M741" s="6" t="s">
        <v>6</v>
      </c>
      <c r="N741" s="6" t="b">
        <f t="shared" si="75"/>
        <v>0</v>
      </c>
      <c r="O741" s="6" t="s">
        <v>4079</v>
      </c>
      <c r="P741" s="6">
        <v>24797041</v>
      </c>
      <c r="Q741" s="6" t="s">
        <v>6</v>
      </c>
      <c r="R741" s="6" t="s">
        <v>4080</v>
      </c>
      <c r="S741" s="16">
        <f t="shared" si="79"/>
        <v>25000</v>
      </c>
      <c r="T741" s="6" t="s">
        <v>400</v>
      </c>
      <c r="U741" s="6" t="s">
        <v>552</v>
      </c>
      <c r="V741" s="6" t="s">
        <v>3431</v>
      </c>
      <c r="W741" s="18">
        <v>45635</v>
      </c>
      <c r="X741" s="78">
        <v>0.70833333333333337</v>
      </c>
      <c r="Y741" s="6" t="s">
        <v>948</v>
      </c>
      <c r="Z741" s="6" t="s">
        <v>949</v>
      </c>
      <c r="AA741" s="6" t="s">
        <v>950</v>
      </c>
      <c r="AB741" s="6">
        <v>978971557</v>
      </c>
      <c r="AC741" s="5">
        <f t="shared" si="78"/>
        <v>4</v>
      </c>
      <c r="AD741" s="17">
        <f t="shared" si="77"/>
        <v>25000</v>
      </c>
      <c r="AE741" s="6" t="s">
        <v>6</v>
      </c>
      <c r="AF741" s="17" t="str">
        <f t="shared" si="76"/>
        <v>NO APLICA</v>
      </c>
      <c r="AG741" s="6" t="s">
        <v>400</v>
      </c>
      <c r="AH741" s="39"/>
      <c r="AI741" s="22" t="s">
        <v>2797</v>
      </c>
      <c r="AJ741" s="174"/>
    </row>
    <row r="742" spans="1:36" ht="15.45" customHeight="1">
      <c r="A742" s="170">
        <v>56988</v>
      </c>
      <c r="B742" s="8" t="s">
        <v>320</v>
      </c>
      <c r="C742" s="5" t="s">
        <v>321</v>
      </c>
      <c r="D742" s="48" t="s">
        <v>2811</v>
      </c>
      <c r="E742" s="25" t="s">
        <v>709</v>
      </c>
      <c r="F742" s="24" t="s">
        <v>710</v>
      </c>
      <c r="G742" s="24">
        <v>987744411</v>
      </c>
      <c r="H742" s="18">
        <v>45632</v>
      </c>
      <c r="I742" s="21">
        <v>0.58680555555555558</v>
      </c>
      <c r="J742" s="6" t="s">
        <v>373</v>
      </c>
      <c r="K742" s="15">
        <v>1</v>
      </c>
      <c r="L742" s="6" t="s">
        <v>398</v>
      </c>
      <c r="M742" s="6" t="s">
        <v>6</v>
      </c>
      <c r="N742" s="6" t="b">
        <f t="shared" si="75"/>
        <v>0</v>
      </c>
      <c r="O742" s="6" t="s">
        <v>4081</v>
      </c>
      <c r="P742" s="6">
        <v>3266732</v>
      </c>
      <c r="Q742" s="6" t="s">
        <v>6</v>
      </c>
      <c r="R742" s="6" t="s">
        <v>4082</v>
      </c>
      <c r="S742" s="16">
        <f t="shared" si="79"/>
        <v>25000</v>
      </c>
      <c r="T742" s="6" t="s">
        <v>400</v>
      </c>
      <c r="U742" s="6" t="s">
        <v>3085</v>
      </c>
      <c r="V742" s="6" t="s">
        <v>3123</v>
      </c>
      <c r="W742" s="18">
        <v>45635</v>
      </c>
      <c r="X742" s="78">
        <v>0.58680555555555558</v>
      </c>
      <c r="Y742" s="6" t="s">
        <v>2628</v>
      </c>
      <c r="Z742" s="6" t="s">
        <v>2280</v>
      </c>
      <c r="AA742" s="6" t="s">
        <v>2281</v>
      </c>
      <c r="AB742" s="6">
        <v>93500895</v>
      </c>
      <c r="AC742" s="5">
        <f t="shared" si="78"/>
        <v>4</v>
      </c>
      <c r="AD742" s="17">
        <f t="shared" si="77"/>
        <v>25000</v>
      </c>
      <c r="AE742" s="6" t="s">
        <v>6</v>
      </c>
      <c r="AF742" s="17" t="str">
        <f t="shared" si="76"/>
        <v>NO APLICA</v>
      </c>
      <c r="AG742" s="6" t="s">
        <v>400</v>
      </c>
      <c r="AH742" s="39"/>
      <c r="AI742" s="22" t="s">
        <v>558</v>
      </c>
      <c r="AJ742" s="174"/>
    </row>
    <row r="743" spans="1:36" ht="15.45" customHeight="1">
      <c r="A743" s="170">
        <v>56989</v>
      </c>
      <c r="B743" s="7" t="s">
        <v>159</v>
      </c>
      <c r="C743" s="4" t="s">
        <v>160</v>
      </c>
      <c r="D743" s="39" t="s">
        <v>4083</v>
      </c>
      <c r="E743" s="6" t="s">
        <v>4084</v>
      </c>
      <c r="F743" s="6" t="s">
        <v>4085</v>
      </c>
      <c r="G743" s="6">
        <v>958198384</v>
      </c>
      <c r="H743" s="18">
        <v>45632</v>
      </c>
      <c r="I743" s="21">
        <v>0.59236111111111112</v>
      </c>
      <c r="J743" s="6" t="s">
        <v>373</v>
      </c>
      <c r="K743" s="15">
        <v>1</v>
      </c>
      <c r="L743" s="6" t="s">
        <v>398</v>
      </c>
      <c r="M743" s="6" t="s">
        <v>6</v>
      </c>
      <c r="N743" s="6" t="b">
        <f t="shared" si="75"/>
        <v>0</v>
      </c>
      <c r="O743" s="6" t="s">
        <v>4086</v>
      </c>
      <c r="P743" s="6">
        <v>3266750</v>
      </c>
      <c r="Q743" s="6" t="s">
        <v>6</v>
      </c>
      <c r="R743" s="6" t="s">
        <v>4087</v>
      </c>
      <c r="S743" s="16">
        <f t="shared" si="79"/>
        <v>25000</v>
      </c>
      <c r="T743" s="6" t="s">
        <v>400</v>
      </c>
      <c r="U743" s="6" t="s">
        <v>1252</v>
      </c>
      <c r="V743" s="6" t="s">
        <v>3283</v>
      </c>
      <c r="W743" s="18">
        <v>45633</v>
      </c>
      <c r="X743" s="78">
        <v>0.69791666666666663</v>
      </c>
      <c r="Y743" s="6" t="s">
        <v>4088</v>
      </c>
      <c r="Z743" s="6" t="s">
        <v>4084</v>
      </c>
      <c r="AA743" s="6" t="s">
        <v>4085</v>
      </c>
      <c r="AB743" s="6">
        <v>958198384</v>
      </c>
      <c r="AC743" s="5">
        <f t="shared" si="78"/>
        <v>2</v>
      </c>
      <c r="AD743" s="17">
        <f t="shared" si="77"/>
        <v>25000</v>
      </c>
      <c r="AE743" s="6" t="s">
        <v>6</v>
      </c>
      <c r="AF743" s="17" t="str">
        <f t="shared" si="76"/>
        <v>NO APLICA</v>
      </c>
      <c r="AG743" s="6" t="s">
        <v>1874</v>
      </c>
      <c r="AH743" s="39" t="s">
        <v>4089</v>
      </c>
      <c r="AI743" s="22" t="s">
        <v>3506</v>
      </c>
      <c r="AJ743" s="174"/>
    </row>
    <row r="744" spans="1:36" ht="15.45" customHeight="1">
      <c r="A744" s="170">
        <v>56990</v>
      </c>
      <c r="B744" s="8" t="s">
        <v>320</v>
      </c>
      <c r="C744" s="5" t="s">
        <v>321</v>
      </c>
      <c r="D744" s="39" t="s">
        <v>616</v>
      </c>
      <c r="E744" s="6" t="s">
        <v>617</v>
      </c>
      <c r="F744" s="6" t="s">
        <v>618</v>
      </c>
      <c r="G744" s="6">
        <v>951155582</v>
      </c>
      <c r="H744" s="18">
        <v>45632</v>
      </c>
      <c r="I744" s="21">
        <v>0.69444444444444442</v>
      </c>
      <c r="J744" s="6" t="s">
        <v>373</v>
      </c>
      <c r="K744" s="15">
        <v>1</v>
      </c>
      <c r="L744" s="6" t="s">
        <v>398</v>
      </c>
      <c r="M744" s="6" t="s">
        <v>6</v>
      </c>
      <c r="N744" s="6" t="b">
        <f t="shared" si="75"/>
        <v>0</v>
      </c>
      <c r="O744" s="6" t="s">
        <v>4090</v>
      </c>
      <c r="P744" s="6">
        <v>3267106</v>
      </c>
      <c r="Q744" s="6" t="s">
        <v>6</v>
      </c>
      <c r="R744" s="6" t="s">
        <v>4091</v>
      </c>
      <c r="S744" s="16">
        <f t="shared" si="79"/>
        <v>25000</v>
      </c>
      <c r="T744" s="6" t="s">
        <v>400</v>
      </c>
      <c r="U744" s="6" t="s">
        <v>552</v>
      </c>
      <c r="V744" s="6" t="s">
        <v>2995</v>
      </c>
      <c r="W744" s="18">
        <v>45635</v>
      </c>
      <c r="X744" s="78">
        <v>0.67013888888888884</v>
      </c>
      <c r="Y744" s="6" t="s">
        <v>3150</v>
      </c>
      <c r="Z744" s="6" t="s">
        <v>2209</v>
      </c>
      <c r="AA744" s="6" t="s">
        <v>2210</v>
      </c>
      <c r="AB744" s="6">
        <v>994454750</v>
      </c>
      <c r="AC744" s="5">
        <f t="shared" si="78"/>
        <v>4</v>
      </c>
      <c r="AD744" s="17">
        <f t="shared" si="77"/>
        <v>25000</v>
      </c>
      <c r="AE744" s="6" t="s">
        <v>6</v>
      </c>
      <c r="AF744" s="17" t="str">
        <f t="shared" si="76"/>
        <v>NO APLICA</v>
      </c>
      <c r="AG744" s="6" t="s">
        <v>400</v>
      </c>
      <c r="AH744" s="39"/>
      <c r="AI744" s="22" t="s">
        <v>558</v>
      </c>
      <c r="AJ744" s="174"/>
    </row>
    <row r="745" spans="1:36" ht="15.45" customHeight="1">
      <c r="A745" s="170">
        <v>56991</v>
      </c>
      <c r="B745" s="39" t="s">
        <v>269</v>
      </c>
      <c r="C745" s="4" t="s">
        <v>270</v>
      </c>
      <c r="D745" s="39" t="s">
        <v>1455</v>
      </c>
      <c r="E745" s="6" t="s">
        <v>1456</v>
      </c>
      <c r="F745" s="6" t="s">
        <v>1457</v>
      </c>
      <c r="G745" s="6">
        <v>989020821</v>
      </c>
      <c r="H745" s="18">
        <v>45632</v>
      </c>
      <c r="I745" s="21">
        <v>0.70416666666666672</v>
      </c>
      <c r="J745" s="6" t="s">
        <v>373</v>
      </c>
      <c r="K745" s="15">
        <v>1</v>
      </c>
      <c r="L745" s="6" t="s">
        <v>398</v>
      </c>
      <c r="M745" s="6" t="s">
        <v>6</v>
      </c>
      <c r="N745" s="6" t="b">
        <f t="shared" si="75"/>
        <v>0</v>
      </c>
      <c r="O745" s="6" t="s">
        <v>4092</v>
      </c>
      <c r="P745" s="6">
        <v>100811798</v>
      </c>
      <c r="Q745" s="6" t="s">
        <v>6</v>
      </c>
      <c r="R745" s="6" t="s">
        <v>4093</v>
      </c>
      <c r="S745" s="16">
        <f t="shared" si="79"/>
        <v>25000</v>
      </c>
      <c r="T745" s="6" t="s">
        <v>400</v>
      </c>
      <c r="U745" s="6" t="s">
        <v>524</v>
      </c>
      <c r="V745" s="6" t="s">
        <v>3987</v>
      </c>
      <c r="W745" s="18">
        <v>45635</v>
      </c>
      <c r="X745" s="78" t="s">
        <v>4094</v>
      </c>
      <c r="Y745" s="6" t="s">
        <v>4095</v>
      </c>
      <c r="Z745" s="6" t="s">
        <v>4096</v>
      </c>
      <c r="AA745" s="6" t="s">
        <v>4097</v>
      </c>
      <c r="AB745" s="6">
        <v>941866166</v>
      </c>
      <c r="AC745" s="5">
        <f t="shared" si="78"/>
        <v>4</v>
      </c>
      <c r="AD745" s="17">
        <f t="shared" si="77"/>
        <v>25000</v>
      </c>
      <c r="AE745" s="6" t="s">
        <v>6</v>
      </c>
      <c r="AF745" s="17" t="str">
        <f t="shared" si="76"/>
        <v>NO APLICA</v>
      </c>
      <c r="AG745" s="6" t="s">
        <v>400</v>
      </c>
      <c r="AH745" s="39"/>
      <c r="AI745" s="22" t="s">
        <v>1359</v>
      </c>
      <c r="AJ745" s="174"/>
    </row>
    <row r="746" spans="1:36" ht="15.45" customHeight="1">
      <c r="A746" s="170">
        <v>56992</v>
      </c>
      <c r="B746" s="39" t="s">
        <v>380</v>
      </c>
      <c r="C746" s="4" t="s">
        <v>246</v>
      </c>
      <c r="D746" s="39" t="s">
        <v>4098</v>
      </c>
      <c r="E746" s="6" t="s">
        <v>4099</v>
      </c>
      <c r="F746" s="6" t="s">
        <v>4100</v>
      </c>
      <c r="G746" s="6">
        <v>920512971</v>
      </c>
      <c r="H746" s="18">
        <v>45632</v>
      </c>
      <c r="I746" s="21">
        <v>0.70833333333333337</v>
      </c>
      <c r="J746" s="6" t="s">
        <v>373</v>
      </c>
      <c r="K746" s="15">
        <v>1</v>
      </c>
      <c r="L746" s="6" t="s">
        <v>398</v>
      </c>
      <c r="M746" s="6" t="s">
        <v>6</v>
      </c>
      <c r="N746" s="6" t="b">
        <f t="shared" si="75"/>
        <v>0</v>
      </c>
      <c r="O746" s="6" t="s">
        <v>4101</v>
      </c>
      <c r="P746" s="6">
        <v>3267165</v>
      </c>
      <c r="Q746" s="6" t="s">
        <v>6</v>
      </c>
      <c r="R746" s="6" t="s">
        <v>4102</v>
      </c>
      <c r="S746" s="16">
        <f t="shared" si="79"/>
        <v>25000</v>
      </c>
      <c r="T746" s="6" t="s">
        <v>400</v>
      </c>
      <c r="U746" s="6" t="s">
        <v>552</v>
      </c>
      <c r="V746" s="6" t="s">
        <v>2950</v>
      </c>
      <c r="W746" s="18">
        <v>45633</v>
      </c>
      <c r="X746" s="78">
        <v>0.49861111111111112</v>
      </c>
      <c r="Y746" s="6" t="s">
        <v>4103</v>
      </c>
      <c r="Z746" s="6" t="s">
        <v>2394</v>
      </c>
      <c r="AA746" s="6" t="s">
        <v>2395</v>
      </c>
      <c r="AB746" s="6">
        <v>961689877</v>
      </c>
      <c r="AC746" s="5">
        <f t="shared" si="78"/>
        <v>2</v>
      </c>
      <c r="AD746" s="17">
        <f t="shared" si="77"/>
        <v>25000</v>
      </c>
      <c r="AE746" s="6" t="s">
        <v>6</v>
      </c>
      <c r="AF746" s="17" t="str">
        <f t="shared" si="76"/>
        <v>NO APLICA</v>
      </c>
      <c r="AG746" s="6" t="s">
        <v>400</v>
      </c>
      <c r="AH746" s="39"/>
      <c r="AI746" s="22" t="s">
        <v>983</v>
      </c>
      <c r="AJ746" s="174"/>
    </row>
    <row r="747" spans="1:36" ht="15.45" customHeight="1">
      <c r="A747" s="170">
        <v>56993</v>
      </c>
      <c r="B747" s="8" t="s">
        <v>320</v>
      </c>
      <c r="C747" s="5" t="s">
        <v>321</v>
      </c>
      <c r="D747" s="39" t="s">
        <v>647</v>
      </c>
      <c r="E747" s="6" t="s">
        <v>648</v>
      </c>
      <c r="F747" s="6" t="s">
        <v>649</v>
      </c>
      <c r="G747" s="6">
        <v>968566439</v>
      </c>
      <c r="H747" s="18">
        <v>45632</v>
      </c>
      <c r="I747" s="21">
        <v>0.71805555555555556</v>
      </c>
      <c r="J747" s="6" t="s">
        <v>373</v>
      </c>
      <c r="K747" s="15">
        <v>1</v>
      </c>
      <c r="L747" s="6" t="s">
        <v>398</v>
      </c>
      <c r="M747" s="6" t="s">
        <v>6</v>
      </c>
      <c r="N747" s="6" t="b">
        <f t="shared" si="75"/>
        <v>0</v>
      </c>
      <c r="O747" s="6" t="s">
        <v>4104</v>
      </c>
      <c r="P747" s="6">
        <v>3267201</v>
      </c>
      <c r="Q747" s="6" t="s">
        <v>6</v>
      </c>
      <c r="R747" s="6" t="s">
        <v>4105</v>
      </c>
      <c r="S747" s="16">
        <f t="shared" si="79"/>
        <v>25000</v>
      </c>
      <c r="T747" s="6" t="s">
        <v>400</v>
      </c>
      <c r="U747" s="6" t="s">
        <v>552</v>
      </c>
      <c r="V747" s="6" t="s">
        <v>3238</v>
      </c>
      <c r="W747" s="18">
        <v>45635</v>
      </c>
      <c r="X747" s="78">
        <v>0.70694444444444449</v>
      </c>
      <c r="Y747" s="6" t="s">
        <v>2570</v>
      </c>
      <c r="Z747" s="6" t="s">
        <v>2983</v>
      </c>
      <c r="AA747" s="6" t="s">
        <v>2572</v>
      </c>
      <c r="AB747" s="6">
        <v>955224797</v>
      </c>
      <c r="AC747" s="5">
        <f t="shared" si="78"/>
        <v>4</v>
      </c>
      <c r="AD747" s="17">
        <f t="shared" si="77"/>
        <v>25000</v>
      </c>
      <c r="AE747" s="6" t="s">
        <v>6</v>
      </c>
      <c r="AF747" s="17" t="str">
        <f t="shared" si="76"/>
        <v>NO APLICA</v>
      </c>
      <c r="AG747" s="6" t="s">
        <v>400</v>
      </c>
      <c r="AH747" s="39"/>
      <c r="AI747" s="22" t="s">
        <v>558</v>
      </c>
      <c r="AJ747" s="174"/>
    </row>
    <row r="748" spans="1:36" ht="15.45" customHeight="1">
      <c r="A748" s="170">
        <v>56994</v>
      </c>
      <c r="B748" s="8" t="s">
        <v>320</v>
      </c>
      <c r="C748" s="5" t="s">
        <v>321</v>
      </c>
      <c r="D748" s="39" t="s">
        <v>548</v>
      </c>
      <c r="E748" s="6">
        <v>17669495</v>
      </c>
      <c r="F748" s="6" t="s">
        <v>549</v>
      </c>
      <c r="G748" s="6">
        <v>929902825</v>
      </c>
      <c r="H748" s="18">
        <v>45632</v>
      </c>
      <c r="I748" s="21">
        <v>0.74375000000000002</v>
      </c>
      <c r="J748" s="6" t="s">
        <v>373</v>
      </c>
      <c r="K748" s="15">
        <v>1</v>
      </c>
      <c r="L748" s="6" t="s">
        <v>398</v>
      </c>
      <c r="M748" s="6" t="s">
        <v>6</v>
      </c>
      <c r="N748" s="6" t="b">
        <f t="shared" si="75"/>
        <v>0</v>
      </c>
      <c r="O748" s="6" t="s">
        <v>4106</v>
      </c>
      <c r="P748" s="6">
        <v>3267290</v>
      </c>
      <c r="Q748" s="6" t="s">
        <v>6</v>
      </c>
      <c r="R748" s="6" t="s">
        <v>4107</v>
      </c>
      <c r="S748" s="16">
        <f t="shared" si="79"/>
        <v>25000</v>
      </c>
      <c r="T748" s="6" t="s">
        <v>400</v>
      </c>
      <c r="U748" s="6" t="s">
        <v>552</v>
      </c>
      <c r="V748" s="6" t="s">
        <v>2980</v>
      </c>
      <c r="W748" s="18">
        <v>45635</v>
      </c>
      <c r="X748" s="78">
        <v>0.69027777777777777</v>
      </c>
      <c r="Y748" s="6" t="s">
        <v>4108</v>
      </c>
      <c r="Z748" s="6" t="s">
        <v>3137</v>
      </c>
      <c r="AA748" s="6" t="s">
        <v>3138</v>
      </c>
      <c r="AB748" s="6">
        <v>959084095</v>
      </c>
      <c r="AC748" s="5">
        <f t="shared" si="78"/>
        <v>4</v>
      </c>
      <c r="AD748" s="17">
        <f t="shared" si="77"/>
        <v>25000</v>
      </c>
      <c r="AE748" s="6" t="s">
        <v>6</v>
      </c>
      <c r="AF748" s="17" t="str">
        <f t="shared" si="76"/>
        <v>NO APLICA</v>
      </c>
      <c r="AG748" s="6" t="s">
        <v>400</v>
      </c>
      <c r="AH748" s="39"/>
      <c r="AI748" s="22" t="s">
        <v>558</v>
      </c>
      <c r="AJ748" s="174"/>
    </row>
    <row r="749" spans="1:36" ht="15" customHeight="1">
      <c r="A749" s="170">
        <v>56995</v>
      </c>
      <c r="B749" s="8" t="s">
        <v>320</v>
      </c>
      <c r="C749" s="5" t="s">
        <v>321</v>
      </c>
      <c r="D749" s="39" t="s">
        <v>4063</v>
      </c>
      <c r="E749" s="6" t="s">
        <v>3230</v>
      </c>
      <c r="F749" s="6" t="s">
        <v>832</v>
      </c>
      <c r="G749" s="6">
        <v>961091623</v>
      </c>
      <c r="H749" s="18">
        <v>45632</v>
      </c>
      <c r="I749" s="21">
        <v>0.74722222222222223</v>
      </c>
      <c r="J749" s="6" t="s">
        <v>373</v>
      </c>
      <c r="K749" s="15">
        <v>1</v>
      </c>
      <c r="L749" s="6" t="s">
        <v>398</v>
      </c>
      <c r="M749" s="6" t="s">
        <v>6</v>
      </c>
      <c r="N749" s="6" t="b">
        <f t="shared" si="75"/>
        <v>0</v>
      </c>
      <c r="O749" s="6" t="s">
        <v>4109</v>
      </c>
      <c r="P749" s="6">
        <v>3267311</v>
      </c>
      <c r="Q749" s="6" t="s">
        <v>6</v>
      </c>
      <c r="R749" s="6" t="s">
        <v>4110</v>
      </c>
      <c r="S749" s="16">
        <f t="shared" si="79"/>
        <v>25000</v>
      </c>
      <c r="T749" s="6" t="s">
        <v>400</v>
      </c>
      <c r="U749" s="6" t="s">
        <v>1561</v>
      </c>
      <c r="V749" s="6" t="s">
        <v>3049</v>
      </c>
      <c r="W749" s="18">
        <v>45635</v>
      </c>
      <c r="X749" s="78">
        <v>0.90694444444444444</v>
      </c>
      <c r="Y749" s="6" t="s">
        <v>578</v>
      </c>
      <c r="Z749" s="6" t="s">
        <v>579</v>
      </c>
      <c r="AA749" s="6" t="s">
        <v>580</v>
      </c>
      <c r="AB749" s="6">
        <v>99220009</v>
      </c>
      <c r="AC749" s="5">
        <f t="shared" si="78"/>
        <v>4</v>
      </c>
      <c r="AD749" s="17">
        <f t="shared" si="77"/>
        <v>25000</v>
      </c>
      <c r="AE749" s="6" t="s">
        <v>6</v>
      </c>
      <c r="AF749" s="17" t="str">
        <f t="shared" si="76"/>
        <v>NO APLICA</v>
      </c>
      <c r="AG749" s="6" t="s">
        <v>400</v>
      </c>
      <c r="AH749" s="39"/>
      <c r="AI749" s="22" t="s">
        <v>558</v>
      </c>
      <c r="AJ749" s="174"/>
    </row>
    <row r="750" spans="1:36" ht="15.45" customHeight="1">
      <c r="A750" s="170">
        <v>56996</v>
      </c>
      <c r="B750" s="8" t="s">
        <v>320</v>
      </c>
      <c r="C750" s="5" t="s">
        <v>321</v>
      </c>
      <c r="D750" s="39" t="s">
        <v>3113</v>
      </c>
      <c r="E750" s="6" t="s">
        <v>636</v>
      </c>
      <c r="F750" s="6" t="s">
        <v>637</v>
      </c>
      <c r="G750" s="6">
        <v>988364635</v>
      </c>
      <c r="H750" s="18">
        <v>45632</v>
      </c>
      <c r="I750" s="21">
        <v>0.75</v>
      </c>
      <c r="J750" s="6" t="s">
        <v>373</v>
      </c>
      <c r="K750" s="15">
        <v>1</v>
      </c>
      <c r="L750" s="6" t="s">
        <v>398</v>
      </c>
      <c r="M750" s="6" t="s">
        <v>6</v>
      </c>
      <c r="N750" s="6" t="b">
        <f t="shared" si="75"/>
        <v>0</v>
      </c>
      <c r="O750" s="6" t="s">
        <v>4111</v>
      </c>
      <c r="P750" s="6">
        <v>3267308</v>
      </c>
      <c r="Q750" s="6" t="s">
        <v>6</v>
      </c>
      <c r="R750" s="6" t="s">
        <v>4112</v>
      </c>
      <c r="S750" s="16">
        <f t="shared" si="79"/>
        <v>25000</v>
      </c>
      <c r="T750" s="6" t="s">
        <v>400</v>
      </c>
      <c r="U750" s="6" t="s">
        <v>552</v>
      </c>
      <c r="V750" s="6" t="s">
        <v>3068</v>
      </c>
      <c r="W750" s="18">
        <v>45635</v>
      </c>
      <c r="X750" s="78">
        <v>0.77430555555555558</v>
      </c>
      <c r="Y750" s="6" t="s">
        <v>3036</v>
      </c>
      <c r="Z750" s="6" t="s">
        <v>654</v>
      </c>
      <c r="AA750" s="6" t="s">
        <v>655</v>
      </c>
      <c r="AB750" s="6">
        <v>956193777</v>
      </c>
      <c r="AC750" s="5">
        <f t="shared" si="78"/>
        <v>4</v>
      </c>
      <c r="AD750" s="17">
        <f t="shared" si="77"/>
        <v>25000</v>
      </c>
      <c r="AE750" s="6" t="s">
        <v>6</v>
      </c>
      <c r="AF750" s="17" t="str">
        <f t="shared" si="76"/>
        <v>NO APLICA</v>
      </c>
      <c r="AG750" s="6" t="s">
        <v>400</v>
      </c>
      <c r="AH750" s="39"/>
      <c r="AI750" s="22" t="s">
        <v>558</v>
      </c>
      <c r="AJ750" s="174"/>
    </row>
    <row r="751" spans="1:36" ht="15" customHeight="1">
      <c r="A751" s="170">
        <v>56997</v>
      </c>
      <c r="B751" s="39" t="s">
        <v>110</v>
      </c>
      <c r="C751" s="4" t="s">
        <v>111</v>
      </c>
      <c r="D751" s="39" t="s">
        <v>2851</v>
      </c>
      <c r="E751" s="6" t="s">
        <v>560</v>
      </c>
      <c r="F751" s="6" t="s">
        <v>561</v>
      </c>
      <c r="G751" s="6">
        <v>956055766</v>
      </c>
      <c r="H751" s="18">
        <v>45632</v>
      </c>
      <c r="I751" s="21">
        <v>0.75486111111111109</v>
      </c>
      <c r="J751" s="6" t="s">
        <v>373</v>
      </c>
      <c r="K751" s="15">
        <v>1</v>
      </c>
      <c r="L751" s="6" t="s">
        <v>398</v>
      </c>
      <c r="M751" s="6" t="s">
        <v>6</v>
      </c>
      <c r="N751" s="6" t="b">
        <f t="shared" si="75"/>
        <v>0</v>
      </c>
      <c r="O751" s="6" t="s">
        <v>4113</v>
      </c>
      <c r="P751" s="6">
        <v>100811872</v>
      </c>
      <c r="Q751" s="6" t="s">
        <v>6</v>
      </c>
      <c r="R751" s="6" t="s">
        <v>4114</v>
      </c>
      <c r="S751" s="16">
        <f t="shared" si="79"/>
        <v>25000</v>
      </c>
      <c r="T751" s="6" t="s">
        <v>400</v>
      </c>
      <c r="U751" s="6" t="s">
        <v>1450</v>
      </c>
      <c r="V751" s="6" t="s">
        <v>3290</v>
      </c>
      <c r="W751" s="18">
        <v>45634</v>
      </c>
      <c r="X751" s="78">
        <v>0.89444444444444449</v>
      </c>
      <c r="Y751" s="6" t="s">
        <v>4115</v>
      </c>
      <c r="Z751" s="6" t="s">
        <v>4116</v>
      </c>
      <c r="AA751" s="6" t="s">
        <v>4117</v>
      </c>
      <c r="AB751" s="6">
        <v>993387122</v>
      </c>
      <c r="AC751" s="5">
        <f t="shared" si="78"/>
        <v>3</v>
      </c>
      <c r="AD751" s="17">
        <f t="shared" si="77"/>
        <v>25000</v>
      </c>
      <c r="AE751" s="6" t="s">
        <v>9</v>
      </c>
      <c r="AF751" s="17">
        <f t="shared" si="76"/>
        <v>29750</v>
      </c>
      <c r="AG751" s="6" t="s">
        <v>1874</v>
      </c>
      <c r="AH751" s="39" t="s">
        <v>4118</v>
      </c>
      <c r="AI751" s="22" t="s">
        <v>3538</v>
      </c>
      <c r="AJ751" s="174"/>
    </row>
    <row r="752" spans="1:36" ht="15.45" customHeight="1">
      <c r="A752" s="170">
        <v>56998</v>
      </c>
      <c r="B752" s="8" t="s">
        <v>320</v>
      </c>
      <c r="C752" s="5" t="s">
        <v>321</v>
      </c>
      <c r="D752" s="39" t="s">
        <v>2851</v>
      </c>
      <c r="E752" s="6" t="s">
        <v>2405</v>
      </c>
      <c r="F752" s="6" t="s">
        <v>2406</v>
      </c>
      <c r="G752" s="6">
        <v>942010990</v>
      </c>
      <c r="H752" s="18">
        <v>45632</v>
      </c>
      <c r="I752" s="21">
        <v>0.75763888888888886</v>
      </c>
      <c r="J752" s="6" t="s">
        <v>373</v>
      </c>
      <c r="K752" s="15">
        <v>1</v>
      </c>
      <c r="L752" s="6" t="s">
        <v>398</v>
      </c>
      <c r="M752" s="6" t="s">
        <v>6</v>
      </c>
      <c r="N752" s="6" t="b">
        <f t="shared" si="75"/>
        <v>0</v>
      </c>
      <c r="O752" s="6" t="s">
        <v>4119</v>
      </c>
      <c r="P752" s="6">
        <v>3267328</v>
      </c>
      <c r="Q752" s="6" t="s">
        <v>6</v>
      </c>
      <c r="R752" s="6" t="s">
        <v>4120</v>
      </c>
      <c r="S752" s="16">
        <f t="shared" si="79"/>
        <v>25000</v>
      </c>
      <c r="T752" s="6" t="s">
        <v>400</v>
      </c>
      <c r="U752" s="6" t="s">
        <v>1450</v>
      </c>
      <c r="V752" s="6" t="s">
        <v>4121</v>
      </c>
      <c r="W752" s="18">
        <v>45632</v>
      </c>
      <c r="X752" s="78">
        <v>0.93680555555555556</v>
      </c>
      <c r="Y752" s="6" t="s">
        <v>3042</v>
      </c>
      <c r="Z752" s="6" t="s">
        <v>3043</v>
      </c>
      <c r="AA752" s="6" t="s">
        <v>3044</v>
      </c>
      <c r="AB752" s="6">
        <v>983614640</v>
      </c>
      <c r="AC752" s="5">
        <f t="shared" si="78"/>
        <v>1</v>
      </c>
      <c r="AD752" s="17">
        <f t="shared" si="77"/>
        <v>25000</v>
      </c>
      <c r="AE752" s="6" t="s">
        <v>6</v>
      </c>
      <c r="AF752" s="17" t="str">
        <f t="shared" si="76"/>
        <v>NO APLICA</v>
      </c>
      <c r="AG752" s="6" t="s">
        <v>400</v>
      </c>
      <c r="AH752" s="39"/>
      <c r="AI752" s="22" t="s">
        <v>558</v>
      </c>
      <c r="AJ752" s="174"/>
    </row>
    <row r="753" spans="1:36" ht="15.45" customHeight="1">
      <c r="A753" s="170">
        <v>56999</v>
      </c>
      <c r="B753" s="39" t="s">
        <v>269</v>
      </c>
      <c r="C753" s="4" t="s">
        <v>270</v>
      </c>
      <c r="D753" s="39" t="s">
        <v>1476</v>
      </c>
      <c r="E753" s="6" t="s">
        <v>1477</v>
      </c>
      <c r="F753" s="6" t="s">
        <v>1478</v>
      </c>
      <c r="G753" s="6">
        <v>954134836</v>
      </c>
      <c r="H753" s="18">
        <v>45632</v>
      </c>
      <c r="I753" s="21">
        <v>0.76111111111111107</v>
      </c>
      <c r="J753" s="6" t="s">
        <v>373</v>
      </c>
      <c r="K753" s="15">
        <v>1</v>
      </c>
      <c r="L753" s="6" t="s">
        <v>398</v>
      </c>
      <c r="M753" s="6" t="s">
        <v>6</v>
      </c>
      <c r="N753" s="6" t="b">
        <f t="shared" si="75"/>
        <v>0</v>
      </c>
      <c r="O753" s="6" t="s">
        <v>4122</v>
      </c>
      <c r="P753" s="6">
        <v>100811875</v>
      </c>
      <c r="Q753" s="6" t="s">
        <v>6</v>
      </c>
      <c r="R753" s="6" t="s">
        <v>4123</v>
      </c>
      <c r="S753" s="16">
        <f t="shared" si="79"/>
        <v>25000</v>
      </c>
      <c r="T753" s="6" t="s">
        <v>400</v>
      </c>
      <c r="U753" s="6" t="s">
        <v>524</v>
      </c>
      <c r="V753" s="6" t="s">
        <v>2800</v>
      </c>
      <c r="W753" s="18">
        <v>45635</v>
      </c>
      <c r="X753" s="78">
        <v>0.63958333333333328</v>
      </c>
      <c r="Y753" s="6" t="s">
        <v>4124</v>
      </c>
      <c r="Z753" s="6" t="s">
        <v>4125</v>
      </c>
      <c r="AA753" s="6" t="s">
        <v>4126</v>
      </c>
      <c r="AB753" s="6">
        <v>952383199</v>
      </c>
      <c r="AC753" s="5">
        <f t="shared" si="78"/>
        <v>4</v>
      </c>
      <c r="AD753" s="17">
        <f t="shared" si="77"/>
        <v>25000</v>
      </c>
      <c r="AE753" s="6" t="s">
        <v>6</v>
      </c>
      <c r="AF753" s="17" t="str">
        <f t="shared" si="76"/>
        <v>NO APLICA</v>
      </c>
      <c r="AG753" s="6" t="s">
        <v>400</v>
      </c>
      <c r="AH753" s="39"/>
      <c r="AI753" s="22" t="s">
        <v>1359</v>
      </c>
      <c r="AJ753" s="174"/>
    </row>
    <row r="754" spans="1:36" ht="15.45" customHeight="1">
      <c r="A754" s="170">
        <v>57000</v>
      </c>
      <c r="B754" s="39" t="s">
        <v>269</v>
      </c>
      <c r="C754" s="4" t="s">
        <v>270</v>
      </c>
      <c r="D754" s="25" t="s">
        <v>507</v>
      </c>
      <c r="E754" s="24" t="s">
        <v>508</v>
      </c>
      <c r="F754" s="24" t="s">
        <v>509</v>
      </c>
      <c r="G754" s="24">
        <v>997062936</v>
      </c>
      <c r="H754" s="18">
        <v>45632</v>
      </c>
      <c r="I754" s="21">
        <v>0.7631944444444444</v>
      </c>
      <c r="J754" s="6" t="s">
        <v>373</v>
      </c>
      <c r="K754" s="15">
        <v>1</v>
      </c>
      <c r="L754" s="6" t="s">
        <v>398</v>
      </c>
      <c r="M754" s="6" t="s">
        <v>6</v>
      </c>
      <c r="N754" s="6" t="b">
        <f t="shared" si="75"/>
        <v>0</v>
      </c>
      <c r="O754" s="6" t="s">
        <v>4127</v>
      </c>
      <c r="P754" s="6">
        <v>100811880</v>
      </c>
      <c r="Q754" s="6" t="s">
        <v>6</v>
      </c>
      <c r="R754" s="6" t="s">
        <v>4128</v>
      </c>
      <c r="S754" s="16">
        <f t="shared" si="79"/>
        <v>25000</v>
      </c>
      <c r="T754" s="6" t="s">
        <v>400</v>
      </c>
      <c r="U754" s="6" t="s">
        <v>4129</v>
      </c>
      <c r="V754" s="6" t="s">
        <v>3494</v>
      </c>
      <c r="W754" s="18">
        <v>45635</v>
      </c>
      <c r="X754" s="78">
        <v>0.65416666666666667</v>
      </c>
      <c r="Y754" s="6" t="s">
        <v>4130</v>
      </c>
      <c r="Z754" s="6" t="s">
        <v>4131</v>
      </c>
      <c r="AA754" s="6" t="s">
        <v>4132</v>
      </c>
      <c r="AB754" s="6">
        <v>992308758</v>
      </c>
      <c r="AC754" s="5">
        <f t="shared" si="78"/>
        <v>4</v>
      </c>
      <c r="AD754" s="17">
        <f t="shared" si="77"/>
        <v>25000</v>
      </c>
      <c r="AE754" s="6" t="s">
        <v>6</v>
      </c>
      <c r="AF754" s="17" t="str">
        <f t="shared" si="76"/>
        <v>NO APLICA</v>
      </c>
      <c r="AG754" s="6" t="s">
        <v>400</v>
      </c>
      <c r="AH754" s="39"/>
      <c r="AI754" s="22" t="s">
        <v>1359</v>
      </c>
      <c r="AJ754" s="174"/>
    </row>
    <row r="755" spans="1:36" ht="15" customHeight="1">
      <c r="A755" s="170">
        <v>57001</v>
      </c>
      <c r="B755" s="39" t="s">
        <v>165</v>
      </c>
      <c r="C755" s="4" t="s">
        <v>166</v>
      </c>
      <c r="D755" s="39" t="s">
        <v>4133</v>
      </c>
      <c r="E755" s="6" t="s">
        <v>4134</v>
      </c>
      <c r="F755" s="6" t="s">
        <v>4135</v>
      </c>
      <c r="G755" s="6">
        <v>954733071</v>
      </c>
      <c r="H755" s="18">
        <v>45632</v>
      </c>
      <c r="I755" s="21">
        <v>0.76597222222222228</v>
      </c>
      <c r="J755" s="6" t="s">
        <v>373</v>
      </c>
      <c r="K755" s="15">
        <v>1</v>
      </c>
      <c r="L755" s="6" t="s">
        <v>398</v>
      </c>
      <c r="M755" s="6" t="s">
        <v>6</v>
      </c>
      <c r="N755" s="6" t="b">
        <f t="shared" si="75"/>
        <v>0</v>
      </c>
      <c r="O755" s="6" t="s">
        <v>4136</v>
      </c>
      <c r="P755" s="6">
        <v>3267341</v>
      </c>
      <c r="Q755" s="6" t="s">
        <v>6</v>
      </c>
      <c r="R755" s="6" t="s">
        <v>4137</v>
      </c>
      <c r="S755" s="16">
        <f t="shared" si="79"/>
        <v>25000</v>
      </c>
      <c r="T755" s="6" t="s">
        <v>400</v>
      </c>
      <c r="U755" s="6" t="s">
        <v>552</v>
      </c>
      <c r="V755" s="6" t="s">
        <v>3821</v>
      </c>
      <c r="W755" s="18">
        <v>45633</v>
      </c>
      <c r="X755" s="78">
        <v>0.46666666666666667</v>
      </c>
      <c r="Y755" s="6" t="s">
        <v>4138</v>
      </c>
      <c r="Z755" s="6" t="s">
        <v>2363</v>
      </c>
      <c r="AA755" s="6" t="s">
        <v>1447</v>
      </c>
      <c r="AB755" s="6">
        <v>992336047</v>
      </c>
      <c r="AC755" s="5">
        <f t="shared" si="78"/>
        <v>2</v>
      </c>
      <c r="AD755" s="17">
        <f t="shared" si="77"/>
        <v>25000</v>
      </c>
      <c r="AE755" s="6" t="s">
        <v>6</v>
      </c>
      <c r="AF755" s="17" t="str">
        <f t="shared" si="76"/>
        <v>NO APLICA</v>
      </c>
      <c r="AG755" s="6" t="s">
        <v>400</v>
      </c>
      <c r="AH755" s="39"/>
      <c r="AI755" s="22" t="s">
        <v>3287</v>
      </c>
      <c r="AJ755" s="174"/>
    </row>
    <row r="756" spans="1:36" ht="15.45" customHeight="1">
      <c r="A756" s="170">
        <v>57002</v>
      </c>
      <c r="B756" s="8" t="s">
        <v>320</v>
      </c>
      <c r="C756" s="5" t="s">
        <v>321</v>
      </c>
      <c r="D756" s="25" t="s">
        <v>2811</v>
      </c>
      <c r="E756" s="24" t="s">
        <v>709</v>
      </c>
      <c r="F756" s="24" t="s">
        <v>710</v>
      </c>
      <c r="G756" s="24">
        <v>987744411</v>
      </c>
      <c r="H756" s="18">
        <v>45632</v>
      </c>
      <c r="I756" s="21">
        <v>0.77847222222222223</v>
      </c>
      <c r="J756" s="6" t="s">
        <v>373</v>
      </c>
      <c r="K756" s="15">
        <v>1</v>
      </c>
      <c r="L756" s="6" t="s">
        <v>398</v>
      </c>
      <c r="M756" s="6" t="s">
        <v>6</v>
      </c>
      <c r="N756" s="6" t="b">
        <f t="shared" si="75"/>
        <v>0</v>
      </c>
      <c r="O756" s="6" t="s">
        <v>4139</v>
      </c>
      <c r="P756" s="6">
        <v>3267379</v>
      </c>
      <c r="Q756" s="6" t="s">
        <v>6</v>
      </c>
      <c r="R756" s="6" t="s">
        <v>4140</v>
      </c>
      <c r="S756" s="16">
        <f t="shared" si="79"/>
        <v>25000</v>
      </c>
      <c r="T756" s="6" t="s">
        <v>400</v>
      </c>
      <c r="U756" s="6" t="s">
        <v>1561</v>
      </c>
      <c r="V756" s="6" t="s">
        <v>3049</v>
      </c>
      <c r="W756" s="18">
        <v>45635</v>
      </c>
      <c r="X756" s="78">
        <v>0.94097222222222221</v>
      </c>
      <c r="Y756" s="6" t="s">
        <v>2582</v>
      </c>
      <c r="Z756" s="6" t="s">
        <v>2583</v>
      </c>
      <c r="AA756" s="6" t="s">
        <v>1136</v>
      </c>
      <c r="AB756" s="6">
        <v>947137523</v>
      </c>
      <c r="AC756" s="5">
        <f t="shared" si="78"/>
        <v>4</v>
      </c>
      <c r="AD756" s="17">
        <f t="shared" si="77"/>
        <v>25000</v>
      </c>
      <c r="AE756" s="6" t="s">
        <v>6</v>
      </c>
      <c r="AF756" s="17" t="str">
        <f t="shared" si="76"/>
        <v>NO APLICA</v>
      </c>
      <c r="AG756" s="6" t="s">
        <v>400</v>
      </c>
      <c r="AH756" s="39"/>
      <c r="AI756" s="22" t="s">
        <v>558</v>
      </c>
      <c r="AJ756" s="174"/>
    </row>
    <row r="757" spans="1:36" ht="15.45" customHeight="1">
      <c r="A757" s="170">
        <v>57003</v>
      </c>
      <c r="B757" s="39" t="s">
        <v>2860</v>
      </c>
      <c r="C757" s="5" t="s">
        <v>202</v>
      </c>
      <c r="D757" s="24" t="s">
        <v>1713</v>
      </c>
      <c r="E757" s="24" t="s">
        <v>1714</v>
      </c>
      <c r="F757" s="26" t="s">
        <v>1715</v>
      </c>
      <c r="G757" s="24">
        <v>953992026</v>
      </c>
      <c r="H757" s="18">
        <v>45632</v>
      </c>
      <c r="I757" s="21">
        <v>0.78194444444444444</v>
      </c>
      <c r="J757" s="6" t="s">
        <v>373</v>
      </c>
      <c r="K757" s="15">
        <v>1</v>
      </c>
      <c r="L757" s="6" t="s">
        <v>398</v>
      </c>
      <c r="M757" s="6" t="s">
        <v>6</v>
      </c>
      <c r="N757" s="6" t="b">
        <f t="shared" si="75"/>
        <v>0</v>
      </c>
      <c r="O757" s="6" t="s">
        <v>4141</v>
      </c>
      <c r="P757" s="6">
        <v>21094642</v>
      </c>
      <c r="Q757" s="6" t="s">
        <v>6</v>
      </c>
      <c r="R757" s="6" t="s">
        <v>4142</v>
      </c>
      <c r="S757" s="16">
        <f t="shared" si="79"/>
        <v>25000</v>
      </c>
      <c r="T757" s="6" t="s">
        <v>400</v>
      </c>
      <c r="U757" s="6" t="s">
        <v>524</v>
      </c>
      <c r="V757" s="6" t="s">
        <v>2965</v>
      </c>
      <c r="W757" s="18"/>
      <c r="X757" s="78"/>
      <c r="Y757" s="6"/>
      <c r="Z757" s="6"/>
      <c r="AA757" s="6"/>
      <c r="AB757" s="6"/>
      <c r="AC757" s="6" t="str">
        <f t="shared" si="78"/>
        <v/>
      </c>
      <c r="AD757" s="23" t="str">
        <f t="shared" si="77"/>
        <v/>
      </c>
      <c r="AE757" s="23"/>
      <c r="AF757" s="17" t="str">
        <f t="shared" si="76"/>
        <v/>
      </c>
      <c r="AG757" s="6"/>
      <c r="AH757" s="39"/>
      <c r="AI757" s="22" t="s">
        <v>2868</v>
      </c>
      <c r="AJ757" s="174"/>
    </row>
    <row r="758" spans="1:36" ht="15.45" customHeight="1">
      <c r="A758" s="170">
        <v>57004</v>
      </c>
      <c r="B758" s="8" t="s">
        <v>320</v>
      </c>
      <c r="C758" s="5" t="s">
        <v>321</v>
      </c>
      <c r="D758" s="39" t="s">
        <v>1031</v>
      </c>
      <c r="E758" s="6" t="s">
        <v>1032</v>
      </c>
      <c r="F758" s="6" t="s">
        <v>1033</v>
      </c>
      <c r="G758" s="6">
        <v>973592739</v>
      </c>
      <c r="H758" s="18">
        <v>45632</v>
      </c>
      <c r="I758" s="21">
        <v>0.80833333333333335</v>
      </c>
      <c r="J758" s="6" t="s">
        <v>373</v>
      </c>
      <c r="K758" s="15">
        <v>1</v>
      </c>
      <c r="L758" s="6" t="s">
        <v>398</v>
      </c>
      <c r="M758" s="6" t="s">
        <v>6</v>
      </c>
      <c r="N758" s="6" t="b">
        <f t="shared" si="75"/>
        <v>0</v>
      </c>
      <c r="O758" s="6" t="s">
        <v>4143</v>
      </c>
      <c r="P758" s="6">
        <v>3267439</v>
      </c>
      <c r="Q758" s="6" t="s">
        <v>6</v>
      </c>
      <c r="R758" s="6" t="s">
        <v>4144</v>
      </c>
      <c r="S758" s="16">
        <f t="shared" si="79"/>
        <v>25000</v>
      </c>
      <c r="T758" s="6" t="s">
        <v>400</v>
      </c>
      <c r="U758" s="6" t="s">
        <v>1561</v>
      </c>
      <c r="V758" s="6" t="s">
        <v>2980</v>
      </c>
      <c r="W758" s="18">
        <v>45635</v>
      </c>
      <c r="X758" s="78">
        <v>0.94652777777777775</v>
      </c>
      <c r="Y758" s="6" t="s">
        <v>3161</v>
      </c>
      <c r="Z758" s="6" t="s">
        <v>1114</v>
      </c>
      <c r="AA758" s="6" t="s">
        <v>1115</v>
      </c>
      <c r="AB758" s="6">
        <v>926464737</v>
      </c>
      <c r="AC758" s="5">
        <f t="shared" si="78"/>
        <v>4</v>
      </c>
      <c r="AD758" s="17">
        <f t="shared" si="77"/>
        <v>25000</v>
      </c>
      <c r="AE758" s="6" t="s">
        <v>6</v>
      </c>
      <c r="AF758" s="17" t="str">
        <f t="shared" si="76"/>
        <v>NO APLICA</v>
      </c>
      <c r="AG758" s="6" t="s">
        <v>400</v>
      </c>
      <c r="AH758" s="39"/>
      <c r="AI758" s="22" t="s">
        <v>558</v>
      </c>
      <c r="AJ758" s="174"/>
    </row>
    <row r="759" spans="1:36" ht="15" customHeight="1">
      <c r="A759" s="170">
        <v>57005</v>
      </c>
      <c r="B759" s="8" t="s">
        <v>320</v>
      </c>
      <c r="C759" s="5" t="s">
        <v>321</v>
      </c>
      <c r="D759" s="39" t="s">
        <v>616</v>
      </c>
      <c r="E759" s="6" t="s">
        <v>617</v>
      </c>
      <c r="F759" s="6" t="s">
        <v>618</v>
      </c>
      <c r="G759" s="6">
        <v>951155582</v>
      </c>
      <c r="H759" s="18">
        <v>45632</v>
      </c>
      <c r="I759" s="21">
        <v>0.87152777777777779</v>
      </c>
      <c r="J759" s="6" t="s">
        <v>373</v>
      </c>
      <c r="K759" s="15">
        <v>1</v>
      </c>
      <c r="L759" s="6" t="s">
        <v>398</v>
      </c>
      <c r="M759" s="6" t="s">
        <v>6</v>
      </c>
      <c r="N759" s="6" t="b">
        <f t="shared" si="75"/>
        <v>0</v>
      </c>
      <c r="O759" s="6" t="s">
        <v>4145</v>
      </c>
      <c r="P759" s="6">
        <v>3267544</v>
      </c>
      <c r="Q759" s="6" t="s">
        <v>6</v>
      </c>
      <c r="R759" s="6" t="s">
        <v>4146</v>
      </c>
      <c r="S759" s="16">
        <f t="shared" si="79"/>
        <v>25000</v>
      </c>
      <c r="T759" s="6" t="s">
        <v>400</v>
      </c>
      <c r="U759" s="6" t="s">
        <v>1278</v>
      </c>
      <c r="V759" s="6" t="s">
        <v>3062</v>
      </c>
      <c r="W759" s="18">
        <v>45636</v>
      </c>
      <c r="X759" s="78">
        <v>2.2222222222222223E-2</v>
      </c>
      <c r="Y759" s="6" t="s">
        <v>3127</v>
      </c>
      <c r="Z759" s="6" t="s">
        <v>3849</v>
      </c>
      <c r="AA759" s="6" t="s">
        <v>607</v>
      </c>
      <c r="AB759" s="6">
        <v>982495724</v>
      </c>
      <c r="AC759" s="5">
        <f t="shared" si="78"/>
        <v>5</v>
      </c>
      <c r="AD759" s="17">
        <f t="shared" si="77"/>
        <v>25000</v>
      </c>
      <c r="AE759" s="6" t="s">
        <v>6</v>
      </c>
      <c r="AF759" s="17" t="str">
        <f t="shared" si="76"/>
        <v>NO APLICA</v>
      </c>
      <c r="AG759" s="6" t="s">
        <v>400</v>
      </c>
      <c r="AH759" s="39"/>
      <c r="AI759" s="22" t="s">
        <v>558</v>
      </c>
      <c r="AJ759" s="174"/>
    </row>
    <row r="760" spans="1:36" ht="15.45" customHeight="1">
      <c r="A760" s="170">
        <v>57006</v>
      </c>
      <c r="B760" s="8" t="s">
        <v>320</v>
      </c>
      <c r="C760" s="5" t="s">
        <v>321</v>
      </c>
      <c r="D760" s="39" t="s">
        <v>647</v>
      </c>
      <c r="E760" s="6" t="s">
        <v>648</v>
      </c>
      <c r="F760" s="6" t="s">
        <v>649</v>
      </c>
      <c r="G760" s="6">
        <v>968566439</v>
      </c>
      <c r="H760" s="18">
        <v>45632</v>
      </c>
      <c r="I760" s="21">
        <v>0.88263888888888886</v>
      </c>
      <c r="J760" s="6" t="s">
        <v>373</v>
      </c>
      <c r="K760" s="15">
        <v>1</v>
      </c>
      <c r="L760" s="6" t="s">
        <v>398</v>
      </c>
      <c r="M760" s="6" t="s">
        <v>6</v>
      </c>
      <c r="N760" s="6" t="b">
        <f t="shared" si="75"/>
        <v>0</v>
      </c>
      <c r="O760" s="6" t="s">
        <v>4147</v>
      </c>
      <c r="P760" s="6">
        <v>3267566</v>
      </c>
      <c r="Q760" s="6" t="s">
        <v>6</v>
      </c>
      <c r="R760" s="6" t="s">
        <v>4144</v>
      </c>
      <c r="S760" s="16">
        <f t="shared" si="79"/>
        <v>25000</v>
      </c>
      <c r="T760" s="6" t="s">
        <v>400</v>
      </c>
      <c r="U760" s="6" t="s">
        <v>803</v>
      </c>
      <c r="V760" s="6" t="s">
        <v>2796</v>
      </c>
      <c r="W760" s="18">
        <v>45633</v>
      </c>
      <c r="X760" s="78">
        <v>0.4777777777777778</v>
      </c>
      <c r="Y760" s="6" t="s">
        <v>761</v>
      </c>
      <c r="Z760" s="6" t="s">
        <v>3132</v>
      </c>
      <c r="AA760" s="6" t="s">
        <v>763</v>
      </c>
      <c r="AB760" s="6">
        <v>957796336</v>
      </c>
      <c r="AC760" s="6">
        <f t="shared" si="78"/>
        <v>2</v>
      </c>
      <c r="AD760" s="17">
        <f t="shared" si="77"/>
        <v>25000</v>
      </c>
      <c r="AE760" s="6" t="s">
        <v>6</v>
      </c>
      <c r="AF760" s="17" t="str">
        <f t="shared" si="76"/>
        <v>NO APLICA</v>
      </c>
      <c r="AG760" s="6" t="s">
        <v>400</v>
      </c>
      <c r="AH760" s="39"/>
      <c r="AI760" s="22" t="s">
        <v>558</v>
      </c>
      <c r="AJ760" s="174"/>
    </row>
    <row r="761" spans="1:36" ht="15.45" customHeight="1">
      <c r="A761" s="170">
        <v>57007</v>
      </c>
      <c r="B761" s="8" t="s">
        <v>320</v>
      </c>
      <c r="C761" s="5" t="s">
        <v>321</v>
      </c>
      <c r="D761" s="39" t="s">
        <v>548</v>
      </c>
      <c r="E761" s="6">
        <v>17669495</v>
      </c>
      <c r="F761" s="6" t="s">
        <v>549</v>
      </c>
      <c r="G761" s="6">
        <v>929902825</v>
      </c>
      <c r="H761" s="18">
        <v>45632</v>
      </c>
      <c r="I761" s="21">
        <v>0.91111111111111109</v>
      </c>
      <c r="J761" s="6" t="s">
        <v>373</v>
      </c>
      <c r="K761" s="15">
        <v>1</v>
      </c>
      <c r="L761" s="6" t="s">
        <v>398</v>
      </c>
      <c r="M761" s="6" t="s">
        <v>6</v>
      </c>
      <c r="N761" s="6" t="b">
        <f t="shared" si="75"/>
        <v>0</v>
      </c>
      <c r="O761" s="6" t="s">
        <v>4148</v>
      </c>
      <c r="P761" s="6">
        <v>3267614</v>
      </c>
      <c r="Q761" s="6" t="s">
        <v>6</v>
      </c>
      <c r="R761" s="6" t="s">
        <v>4149</v>
      </c>
      <c r="S761" s="16">
        <f t="shared" si="79"/>
        <v>25000</v>
      </c>
      <c r="T761" s="6" t="s">
        <v>400</v>
      </c>
      <c r="U761" s="6" t="s">
        <v>803</v>
      </c>
      <c r="V761" s="6" t="s">
        <v>2871</v>
      </c>
      <c r="W761" s="18">
        <v>45633</v>
      </c>
      <c r="X761" s="78">
        <v>0.36805555555555558</v>
      </c>
      <c r="Y761" s="6" t="s">
        <v>2831</v>
      </c>
      <c r="Z761" s="6" t="s">
        <v>1503</v>
      </c>
      <c r="AA761" s="6" t="s">
        <v>1504</v>
      </c>
      <c r="AB761" s="6">
        <v>974309634</v>
      </c>
      <c r="AC761" s="6">
        <f t="shared" si="78"/>
        <v>2</v>
      </c>
      <c r="AD761" s="17">
        <f t="shared" si="77"/>
        <v>25000</v>
      </c>
      <c r="AE761" s="6" t="s">
        <v>6</v>
      </c>
      <c r="AF761" s="17" t="str">
        <f t="shared" si="76"/>
        <v>NO APLICA</v>
      </c>
      <c r="AG761" s="6" t="s">
        <v>400</v>
      </c>
      <c r="AH761" s="39"/>
      <c r="AI761" s="22" t="s">
        <v>558</v>
      </c>
      <c r="AJ761" s="174"/>
    </row>
    <row r="762" spans="1:36" ht="15.45" customHeight="1">
      <c r="A762" s="170">
        <v>57008</v>
      </c>
      <c r="B762" s="39" t="s">
        <v>4150</v>
      </c>
      <c r="C762" s="6"/>
      <c r="D762" s="28" t="s">
        <v>2811</v>
      </c>
      <c r="E762" s="27" t="s">
        <v>709</v>
      </c>
      <c r="F762" s="27" t="s">
        <v>710</v>
      </c>
      <c r="G762" s="27">
        <v>987744411</v>
      </c>
      <c r="H762" s="18">
        <v>45632</v>
      </c>
      <c r="I762" s="21">
        <v>22.09</v>
      </c>
      <c r="J762" s="6" t="s">
        <v>373</v>
      </c>
      <c r="K762" s="15">
        <v>1</v>
      </c>
      <c r="L762" s="6" t="s">
        <v>398</v>
      </c>
      <c r="M762" s="6" t="s">
        <v>6</v>
      </c>
      <c r="N762" s="6" t="b">
        <f t="shared" si="75"/>
        <v>0</v>
      </c>
      <c r="O762" s="6" t="s">
        <v>4151</v>
      </c>
      <c r="P762" s="6">
        <v>3267630</v>
      </c>
      <c r="Q762" s="6" t="s">
        <v>9</v>
      </c>
      <c r="R762" s="6" t="s">
        <v>4152</v>
      </c>
      <c r="S762" s="16">
        <f t="shared" si="79"/>
        <v>25000</v>
      </c>
      <c r="T762" s="6" t="s">
        <v>400</v>
      </c>
      <c r="U762" s="6" t="s">
        <v>822</v>
      </c>
      <c r="V762" s="6" t="s">
        <v>3022</v>
      </c>
      <c r="W762" s="18">
        <v>45634</v>
      </c>
      <c r="X762" s="78">
        <v>0.94791666666666663</v>
      </c>
      <c r="Y762" s="6" t="s">
        <v>4153</v>
      </c>
      <c r="Z762" s="6" t="s">
        <v>4154</v>
      </c>
      <c r="AA762" s="6" t="s">
        <v>4155</v>
      </c>
      <c r="AB762" s="6">
        <v>997150938</v>
      </c>
      <c r="AC762" s="5">
        <f t="shared" si="78"/>
        <v>3</v>
      </c>
      <c r="AD762" s="17">
        <f t="shared" si="77"/>
        <v>25000</v>
      </c>
      <c r="AE762" s="6" t="s">
        <v>6</v>
      </c>
      <c r="AF762" s="17" t="str">
        <f t="shared" si="76"/>
        <v>NO APLICA</v>
      </c>
      <c r="AG762" s="6" t="s">
        <v>1874</v>
      </c>
      <c r="AH762" s="39" t="s">
        <v>4156</v>
      </c>
      <c r="AI762" s="22" t="s">
        <v>499</v>
      </c>
      <c r="AJ762" s="174"/>
    </row>
    <row r="763" spans="1:36" ht="15.45" customHeight="1">
      <c r="A763" s="170">
        <v>57009</v>
      </c>
      <c r="B763" s="39" t="s">
        <v>20</v>
      </c>
      <c r="C763" s="4" t="s">
        <v>21</v>
      </c>
      <c r="D763" s="11" t="s">
        <v>20</v>
      </c>
      <c r="E763" s="24" t="s">
        <v>3309</v>
      </c>
      <c r="F763" s="24" t="s">
        <v>3310</v>
      </c>
      <c r="G763" s="24">
        <v>996505625</v>
      </c>
      <c r="H763" s="18">
        <v>45633</v>
      </c>
      <c r="I763" s="21">
        <v>0.39374999999999999</v>
      </c>
      <c r="J763" s="6" t="s">
        <v>1873</v>
      </c>
      <c r="K763" s="15">
        <v>4</v>
      </c>
      <c r="L763" s="6" t="s">
        <v>398</v>
      </c>
      <c r="M763" s="6" t="s">
        <v>6</v>
      </c>
      <c r="N763" s="6" t="b">
        <f t="shared" si="75"/>
        <v>1</v>
      </c>
      <c r="O763" s="6" t="s">
        <v>1355</v>
      </c>
      <c r="P763" s="6">
        <v>18426</v>
      </c>
      <c r="Q763" s="6" t="s">
        <v>6</v>
      </c>
      <c r="R763" s="6" t="s">
        <v>488</v>
      </c>
      <c r="S763" s="16">
        <f t="shared" si="79"/>
        <v>20000</v>
      </c>
      <c r="T763" s="6" t="s">
        <v>400</v>
      </c>
      <c r="U763" s="6" t="s">
        <v>552</v>
      </c>
      <c r="V763" s="6" t="s">
        <v>490</v>
      </c>
      <c r="W763" s="18">
        <v>45634</v>
      </c>
      <c r="X763" s="78">
        <v>0.64930555555555558</v>
      </c>
      <c r="Y763" s="6" t="s">
        <v>20</v>
      </c>
      <c r="Z763" s="6" t="s">
        <v>3309</v>
      </c>
      <c r="AA763" s="6" t="s">
        <v>3310</v>
      </c>
      <c r="AB763" s="6">
        <v>996505625</v>
      </c>
      <c r="AC763" s="5">
        <f t="shared" si="78"/>
        <v>2</v>
      </c>
      <c r="AD763" s="17">
        <f t="shared" si="77"/>
        <v>20000</v>
      </c>
      <c r="AE763" s="6" t="s">
        <v>6</v>
      </c>
      <c r="AF763" s="17" t="str">
        <f t="shared" si="76"/>
        <v>NO APLICA</v>
      </c>
      <c r="AG763" s="6" t="s">
        <v>1874</v>
      </c>
      <c r="AH763" s="39" t="s">
        <v>4157</v>
      </c>
      <c r="AI763" s="22" t="s">
        <v>3312</v>
      </c>
      <c r="AJ763" s="174"/>
    </row>
    <row r="764" spans="1:36" ht="15.45" customHeight="1">
      <c r="A764" s="170">
        <v>57010</v>
      </c>
      <c r="B764" s="8" t="s">
        <v>320</v>
      </c>
      <c r="C764" s="5" t="s">
        <v>321</v>
      </c>
      <c r="D764" s="39" t="s">
        <v>647</v>
      </c>
      <c r="E764" s="6" t="s">
        <v>648</v>
      </c>
      <c r="F764" s="6" t="s">
        <v>649</v>
      </c>
      <c r="G764" s="6">
        <v>968566439</v>
      </c>
      <c r="H764" s="18">
        <v>45633</v>
      </c>
      <c r="I764" s="21">
        <v>0.40972222222222221</v>
      </c>
      <c r="J764" s="6" t="s">
        <v>373</v>
      </c>
      <c r="K764" s="15">
        <v>1</v>
      </c>
      <c r="L764" s="6" t="s">
        <v>398</v>
      </c>
      <c r="M764" s="6" t="s">
        <v>6</v>
      </c>
      <c r="N764" s="6" t="b">
        <f t="shared" si="75"/>
        <v>0</v>
      </c>
      <c r="O764" s="6" t="s">
        <v>4158</v>
      </c>
      <c r="P764" s="6">
        <v>308640</v>
      </c>
      <c r="Q764" s="6" t="s">
        <v>6</v>
      </c>
      <c r="R764" s="6" t="s">
        <v>4159</v>
      </c>
      <c r="S764" s="16">
        <f t="shared" si="79"/>
        <v>25000</v>
      </c>
      <c r="T764" s="6" t="s">
        <v>400</v>
      </c>
      <c r="U764" s="6" t="s">
        <v>1561</v>
      </c>
      <c r="V764" s="6" t="s">
        <v>4160</v>
      </c>
      <c r="W764" s="18">
        <v>45638</v>
      </c>
      <c r="X764" s="78">
        <v>6.9444444444444447E-4</v>
      </c>
      <c r="Y764" s="6" t="s">
        <v>3079</v>
      </c>
      <c r="Z764" s="6" t="s">
        <v>3080</v>
      </c>
      <c r="AA764" s="6" t="s">
        <v>3081</v>
      </c>
      <c r="AB764" s="6">
        <v>989710493</v>
      </c>
      <c r="AC764" s="5">
        <f t="shared" si="78"/>
        <v>6</v>
      </c>
      <c r="AD764" s="17">
        <f t="shared" si="77"/>
        <v>27000</v>
      </c>
      <c r="AE764" s="6" t="s">
        <v>6</v>
      </c>
      <c r="AF764" s="17" t="str">
        <f t="shared" si="76"/>
        <v>NO APLICA</v>
      </c>
      <c r="AG764" s="6" t="s">
        <v>400</v>
      </c>
      <c r="AH764" s="39"/>
      <c r="AI764" s="22" t="s">
        <v>558</v>
      </c>
      <c r="AJ764" s="174"/>
    </row>
    <row r="765" spans="1:36" ht="15" customHeight="1">
      <c r="A765" s="170">
        <v>57011</v>
      </c>
      <c r="B765" s="8" t="s">
        <v>320</v>
      </c>
      <c r="C765" s="5" t="s">
        <v>321</v>
      </c>
      <c r="D765" s="39" t="s">
        <v>1689</v>
      </c>
      <c r="E765" s="6" t="s">
        <v>1690</v>
      </c>
      <c r="F765" s="6" t="s">
        <v>1691</v>
      </c>
      <c r="G765" s="6">
        <v>993480204</v>
      </c>
      <c r="H765" s="18">
        <v>45633</v>
      </c>
      <c r="I765" s="21">
        <v>0.41041666666666665</v>
      </c>
      <c r="J765" s="6" t="s">
        <v>373</v>
      </c>
      <c r="K765" s="15">
        <v>1</v>
      </c>
      <c r="L765" s="6" t="s">
        <v>398</v>
      </c>
      <c r="M765" s="6" t="s">
        <v>6</v>
      </c>
      <c r="N765" s="6" t="b">
        <f t="shared" si="75"/>
        <v>0</v>
      </c>
      <c r="O765" s="6" t="s">
        <v>4161</v>
      </c>
      <c r="P765" s="6">
        <v>308641</v>
      </c>
      <c r="Q765" s="6" t="s">
        <v>6</v>
      </c>
      <c r="R765" s="6" t="s">
        <v>4162</v>
      </c>
      <c r="S765" s="16">
        <f t="shared" si="79"/>
        <v>25000</v>
      </c>
      <c r="T765" s="6" t="s">
        <v>400</v>
      </c>
      <c r="U765" s="6" t="s">
        <v>4163</v>
      </c>
      <c r="V765" s="6" t="s">
        <v>2989</v>
      </c>
      <c r="W765" s="18">
        <v>45638</v>
      </c>
      <c r="X765" s="78">
        <v>0.85347222222222219</v>
      </c>
      <c r="Y765" s="6" t="s">
        <v>4164</v>
      </c>
      <c r="Z765" s="6" t="s">
        <v>4165</v>
      </c>
      <c r="AA765" s="6" t="s">
        <v>4166</v>
      </c>
      <c r="AB765" s="6">
        <v>941837574</v>
      </c>
      <c r="AC765" s="5">
        <f t="shared" si="78"/>
        <v>6</v>
      </c>
      <c r="AD765" s="17">
        <f t="shared" si="77"/>
        <v>27000</v>
      </c>
      <c r="AE765" s="6" t="s">
        <v>6</v>
      </c>
      <c r="AF765" s="17" t="str">
        <f t="shared" si="76"/>
        <v>NO APLICA</v>
      </c>
      <c r="AG765" s="6" t="s">
        <v>400</v>
      </c>
      <c r="AH765" s="39"/>
      <c r="AI765" s="22" t="s">
        <v>558</v>
      </c>
      <c r="AJ765" s="174"/>
    </row>
    <row r="766" spans="1:36" ht="15.45" customHeight="1">
      <c r="A766" s="170">
        <v>57012</v>
      </c>
      <c r="B766" s="8" t="s">
        <v>320</v>
      </c>
      <c r="C766" s="5" t="s">
        <v>321</v>
      </c>
      <c r="D766" s="39" t="s">
        <v>548</v>
      </c>
      <c r="E766" s="6">
        <v>17669495</v>
      </c>
      <c r="F766" s="6" t="s">
        <v>549</v>
      </c>
      <c r="G766" s="6">
        <v>929902825</v>
      </c>
      <c r="H766" s="18">
        <v>45633</v>
      </c>
      <c r="I766" s="21">
        <v>0.41666666666666669</v>
      </c>
      <c r="J766" s="6" t="s">
        <v>373</v>
      </c>
      <c r="K766" s="15">
        <v>1</v>
      </c>
      <c r="L766" s="6" t="s">
        <v>398</v>
      </c>
      <c r="M766" s="6" t="s">
        <v>6</v>
      </c>
      <c r="N766" s="6" t="b">
        <f t="shared" si="75"/>
        <v>0</v>
      </c>
      <c r="O766" s="6" t="s">
        <v>4167</v>
      </c>
      <c r="P766" s="6">
        <v>308643</v>
      </c>
      <c r="Q766" s="6" t="s">
        <v>6</v>
      </c>
      <c r="R766" s="6" t="s">
        <v>4168</v>
      </c>
      <c r="S766" s="16">
        <f t="shared" si="79"/>
        <v>25000</v>
      </c>
      <c r="T766" s="6" t="s">
        <v>400</v>
      </c>
      <c r="U766" s="6" t="s">
        <v>620</v>
      </c>
      <c r="V766" s="6" t="s">
        <v>4160</v>
      </c>
      <c r="W766" s="18">
        <v>45638</v>
      </c>
      <c r="X766" s="78">
        <v>0.46111111111111114</v>
      </c>
      <c r="Y766" s="6" t="s">
        <v>3193</v>
      </c>
      <c r="Z766" s="6" t="s">
        <v>3688</v>
      </c>
      <c r="AA766" s="6" t="s">
        <v>2578</v>
      </c>
      <c r="AB766" s="6">
        <v>991266126</v>
      </c>
      <c r="AC766" s="5">
        <f t="shared" si="78"/>
        <v>6</v>
      </c>
      <c r="AD766" s="17">
        <f t="shared" si="77"/>
        <v>27000</v>
      </c>
      <c r="AE766" s="6" t="s">
        <v>6</v>
      </c>
      <c r="AF766" s="17" t="str">
        <f t="shared" si="76"/>
        <v>NO APLICA</v>
      </c>
      <c r="AG766" s="6" t="s">
        <v>400</v>
      </c>
      <c r="AH766" s="39"/>
      <c r="AI766" s="22" t="s">
        <v>558</v>
      </c>
      <c r="AJ766" s="174"/>
    </row>
    <row r="767" spans="1:36" ht="15" customHeight="1">
      <c r="A767" s="170">
        <v>57013</v>
      </c>
      <c r="B767" s="8" t="s">
        <v>320</v>
      </c>
      <c r="C767" s="5" t="s">
        <v>321</v>
      </c>
      <c r="D767" s="39" t="s">
        <v>616</v>
      </c>
      <c r="E767" s="6" t="s">
        <v>617</v>
      </c>
      <c r="F767" s="6" t="s">
        <v>618</v>
      </c>
      <c r="G767" s="6">
        <v>951155582</v>
      </c>
      <c r="H767" s="18">
        <v>45633</v>
      </c>
      <c r="I767" s="21">
        <v>0.4284722222222222</v>
      </c>
      <c r="J767" s="6" t="s">
        <v>373</v>
      </c>
      <c r="K767" s="15">
        <v>1</v>
      </c>
      <c r="L767" s="6" t="s">
        <v>398</v>
      </c>
      <c r="M767" s="6" t="s">
        <v>6</v>
      </c>
      <c r="N767" s="6" t="b">
        <f t="shared" si="75"/>
        <v>0</v>
      </c>
      <c r="O767" s="6" t="s">
        <v>4169</v>
      </c>
      <c r="P767" s="6">
        <v>308650</v>
      </c>
      <c r="Q767" s="6" t="s">
        <v>6</v>
      </c>
      <c r="R767" s="6" t="s">
        <v>4170</v>
      </c>
      <c r="S767" s="16">
        <f t="shared" si="79"/>
        <v>25000</v>
      </c>
      <c r="T767" s="6" t="s">
        <v>400</v>
      </c>
      <c r="U767" s="6" t="s">
        <v>1561</v>
      </c>
      <c r="V767" s="6" t="s">
        <v>2944</v>
      </c>
      <c r="W767" s="18">
        <v>45638</v>
      </c>
      <c r="X767" s="78">
        <v>0.85486111111111107</v>
      </c>
      <c r="Y767" s="6" t="s">
        <v>682</v>
      </c>
      <c r="Z767" s="6" t="s">
        <v>4171</v>
      </c>
      <c r="AA767" s="6" t="s">
        <v>684</v>
      </c>
      <c r="AB767" s="6">
        <v>987204298</v>
      </c>
      <c r="AC767" s="5">
        <f t="shared" si="78"/>
        <v>6</v>
      </c>
      <c r="AD767" s="17">
        <f t="shared" si="77"/>
        <v>27000</v>
      </c>
      <c r="AE767" s="6" t="s">
        <v>6</v>
      </c>
      <c r="AF767" s="17" t="str">
        <f t="shared" si="76"/>
        <v>NO APLICA</v>
      </c>
      <c r="AG767" s="6" t="s">
        <v>400</v>
      </c>
      <c r="AH767" s="39"/>
      <c r="AI767" s="22" t="s">
        <v>558</v>
      </c>
      <c r="AJ767" s="174"/>
    </row>
    <row r="768" spans="1:36" ht="15.45" customHeight="1">
      <c r="A768" s="170">
        <v>57014</v>
      </c>
      <c r="B768" s="8" t="s">
        <v>320</v>
      </c>
      <c r="C768" s="5" t="s">
        <v>321</v>
      </c>
      <c r="D768" s="39" t="s">
        <v>4063</v>
      </c>
      <c r="E768" s="6" t="s">
        <v>3230</v>
      </c>
      <c r="F768" s="6" t="s">
        <v>832</v>
      </c>
      <c r="G768" s="6">
        <v>961091623</v>
      </c>
      <c r="H768" s="18">
        <v>45633</v>
      </c>
      <c r="I768" s="21">
        <v>0.43472222222222223</v>
      </c>
      <c r="J768" s="6" t="s">
        <v>373</v>
      </c>
      <c r="K768" s="15">
        <v>1</v>
      </c>
      <c r="L768" s="6" t="s">
        <v>398</v>
      </c>
      <c r="M768" s="6" t="s">
        <v>6</v>
      </c>
      <c r="N768" s="6" t="b">
        <f t="shared" si="75"/>
        <v>0</v>
      </c>
      <c r="O768" s="6" t="s">
        <v>4172</v>
      </c>
      <c r="P768" s="6">
        <v>308654</v>
      </c>
      <c r="Q768" s="6" t="s">
        <v>6</v>
      </c>
      <c r="R768" s="6" t="s">
        <v>4173</v>
      </c>
      <c r="S768" s="16">
        <f t="shared" si="79"/>
        <v>25000</v>
      </c>
      <c r="T768" s="6" t="s">
        <v>400</v>
      </c>
      <c r="U768" s="6" t="s">
        <v>1561</v>
      </c>
      <c r="V768" s="6" t="s">
        <v>2830</v>
      </c>
      <c r="W768" s="18">
        <v>45638</v>
      </c>
      <c r="X768" s="78">
        <v>0.83333333333333337</v>
      </c>
      <c r="Y768" s="6" t="s">
        <v>3198</v>
      </c>
      <c r="Z768" s="6" t="s">
        <v>4174</v>
      </c>
      <c r="AA768" s="6" t="s">
        <v>2267</v>
      </c>
      <c r="AB768" s="6">
        <v>953698058</v>
      </c>
      <c r="AC768" s="5">
        <f t="shared" si="78"/>
        <v>6</v>
      </c>
      <c r="AD768" s="17">
        <f t="shared" si="77"/>
        <v>27000</v>
      </c>
      <c r="AE768" s="6" t="s">
        <v>6</v>
      </c>
      <c r="AF768" s="17" t="str">
        <f t="shared" si="76"/>
        <v>NO APLICA</v>
      </c>
      <c r="AG768" s="6" t="s">
        <v>400</v>
      </c>
      <c r="AH768" s="39"/>
      <c r="AI768" s="22" t="s">
        <v>558</v>
      </c>
      <c r="AJ768" s="174"/>
    </row>
    <row r="769" spans="1:36" ht="15" customHeight="1">
      <c r="A769" s="170">
        <v>57015</v>
      </c>
      <c r="B769" s="39" t="s">
        <v>20</v>
      </c>
      <c r="C769" s="4" t="s">
        <v>21</v>
      </c>
      <c r="D769" s="11" t="s">
        <v>20</v>
      </c>
      <c r="E769" s="24" t="s">
        <v>3309</v>
      </c>
      <c r="F769" s="24" t="s">
        <v>3310</v>
      </c>
      <c r="G769" s="24">
        <v>996505625</v>
      </c>
      <c r="H769" s="18">
        <v>45633</v>
      </c>
      <c r="I769" s="21">
        <v>0.43888888888888888</v>
      </c>
      <c r="J769" s="6" t="s">
        <v>1873</v>
      </c>
      <c r="K769" s="15">
        <v>2</v>
      </c>
      <c r="L769" s="6" t="s">
        <v>398</v>
      </c>
      <c r="M769" s="6" t="s">
        <v>6</v>
      </c>
      <c r="N769" s="6" t="b">
        <f t="shared" si="75"/>
        <v>1</v>
      </c>
      <c r="O769" s="6" t="s">
        <v>1355</v>
      </c>
      <c r="P769" s="6">
        <v>51299</v>
      </c>
      <c r="Q769" s="6" t="s">
        <v>6</v>
      </c>
      <c r="R769" s="6" t="s">
        <v>488</v>
      </c>
      <c r="S769" s="16">
        <f t="shared" si="79"/>
        <v>10000</v>
      </c>
      <c r="T769" s="6" t="s">
        <v>400</v>
      </c>
      <c r="U769" s="6" t="s">
        <v>552</v>
      </c>
      <c r="V769" s="6" t="s">
        <v>490</v>
      </c>
      <c r="W769" s="18">
        <v>45634</v>
      </c>
      <c r="X769" s="78">
        <v>0.65</v>
      </c>
      <c r="Y769" s="6" t="s">
        <v>20</v>
      </c>
      <c r="Z769" s="6" t="s">
        <v>3309</v>
      </c>
      <c r="AA769" s="6" t="s">
        <v>3310</v>
      </c>
      <c r="AB769" s="6">
        <v>996505625</v>
      </c>
      <c r="AC769" s="5">
        <f t="shared" si="78"/>
        <v>2</v>
      </c>
      <c r="AD769" s="17">
        <f t="shared" si="77"/>
        <v>10000</v>
      </c>
      <c r="AE769" s="6" t="s">
        <v>6</v>
      </c>
      <c r="AF769" s="17" t="str">
        <f t="shared" si="76"/>
        <v>NO APLICA</v>
      </c>
      <c r="AG769" s="6" t="s">
        <v>1874</v>
      </c>
      <c r="AH769" s="39" t="s">
        <v>4157</v>
      </c>
      <c r="AI769" s="22" t="s">
        <v>3312</v>
      </c>
      <c r="AJ769" s="174"/>
    </row>
    <row r="770" spans="1:36" ht="15" customHeight="1">
      <c r="A770" s="170">
        <v>57016</v>
      </c>
      <c r="B770" s="8" t="s">
        <v>320</v>
      </c>
      <c r="C770" s="5" t="s">
        <v>321</v>
      </c>
      <c r="D770" s="48" t="s">
        <v>2811</v>
      </c>
      <c r="E770" s="25" t="s">
        <v>709</v>
      </c>
      <c r="F770" s="24" t="s">
        <v>710</v>
      </c>
      <c r="G770" s="24">
        <v>987744411</v>
      </c>
      <c r="H770" s="18">
        <v>45633</v>
      </c>
      <c r="I770" s="21">
        <v>0.44236111111111109</v>
      </c>
      <c r="J770" s="6" t="s">
        <v>373</v>
      </c>
      <c r="K770" s="15">
        <v>1</v>
      </c>
      <c r="L770" s="6" t="s">
        <v>398</v>
      </c>
      <c r="M770" s="6" t="s">
        <v>6</v>
      </c>
      <c r="N770" s="6" t="b">
        <f t="shared" ref="N770:N833" si="80">COUNTIF($O$1:$O$1172,O770)&gt;1</f>
        <v>0</v>
      </c>
      <c r="O770" s="6" t="s">
        <v>4175</v>
      </c>
      <c r="P770" s="6">
        <v>308658</v>
      </c>
      <c r="Q770" s="6" t="s">
        <v>6</v>
      </c>
      <c r="R770" s="6" t="s">
        <v>4176</v>
      </c>
      <c r="S770" s="16">
        <f t="shared" si="79"/>
        <v>25000</v>
      </c>
      <c r="T770" s="6" t="s">
        <v>400</v>
      </c>
      <c r="U770" s="6" t="s">
        <v>4177</v>
      </c>
      <c r="V770" s="6" t="s">
        <v>3005</v>
      </c>
      <c r="W770" s="18">
        <v>45638</v>
      </c>
      <c r="X770" s="78">
        <v>2.0833333333333332E-2</v>
      </c>
      <c r="Y770" s="6" t="s">
        <v>3161</v>
      </c>
      <c r="Z770" s="6" t="s">
        <v>1114</v>
      </c>
      <c r="AA770" s="6" t="s">
        <v>1115</v>
      </c>
      <c r="AB770" s="6">
        <v>926464737</v>
      </c>
      <c r="AC770" s="5">
        <f t="shared" si="78"/>
        <v>6</v>
      </c>
      <c r="AD770" s="17">
        <f t="shared" si="77"/>
        <v>27000</v>
      </c>
      <c r="AE770" s="6" t="s">
        <v>6</v>
      </c>
      <c r="AF770" s="17" t="str">
        <f t="shared" si="76"/>
        <v>NO APLICA</v>
      </c>
      <c r="AG770" s="6" t="s">
        <v>400</v>
      </c>
      <c r="AH770" s="39"/>
      <c r="AI770" s="22" t="s">
        <v>558</v>
      </c>
      <c r="AJ770" s="174"/>
    </row>
    <row r="771" spans="1:36" ht="15" customHeight="1">
      <c r="A771" s="170">
        <v>57017</v>
      </c>
      <c r="B771" s="8" t="s">
        <v>320</v>
      </c>
      <c r="C771" s="5" t="s">
        <v>321</v>
      </c>
      <c r="D771" s="39" t="s">
        <v>3113</v>
      </c>
      <c r="E771" s="6" t="s">
        <v>636</v>
      </c>
      <c r="F771" s="6" t="s">
        <v>637</v>
      </c>
      <c r="G771" s="6">
        <v>988364635</v>
      </c>
      <c r="H771" s="18">
        <v>45633</v>
      </c>
      <c r="I771" s="21">
        <v>0.44722222222222224</v>
      </c>
      <c r="J771" s="6" t="s">
        <v>373</v>
      </c>
      <c r="K771" s="15">
        <v>1</v>
      </c>
      <c r="L771" s="6" t="s">
        <v>398</v>
      </c>
      <c r="M771" s="6" t="s">
        <v>6</v>
      </c>
      <c r="N771" s="6" t="b">
        <f t="shared" si="80"/>
        <v>0</v>
      </c>
      <c r="O771" s="6" t="s">
        <v>4178</v>
      </c>
      <c r="P771" s="6">
        <v>308659</v>
      </c>
      <c r="Q771" s="6" t="s">
        <v>6</v>
      </c>
      <c r="R771" s="6" t="s">
        <v>4179</v>
      </c>
      <c r="S771" s="16">
        <f t="shared" si="79"/>
        <v>25000</v>
      </c>
      <c r="T771" s="6" t="s">
        <v>400</v>
      </c>
      <c r="U771" s="6" t="s">
        <v>1561</v>
      </c>
      <c r="V771" s="6" t="s">
        <v>3039</v>
      </c>
      <c r="W771" s="18">
        <v>45638</v>
      </c>
      <c r="X771" s="78">
        <v>1.1791666666666667</v>
      </c>
      <c r="Y771" s="6" t="s">
        <v>3079</v>
      </c>
      <c r="Z771" s="6" t="s">
        <v>4180</v>
      </c>
      <c r="AA771" s="6" t="s">
        <v>3081</v>
      </c>
      <c r="AB771" s="6">
        <v>989710493</v>
      </c>
      <c r="AC771" s="5">
        <f t="shared" si="78"/>
        <v>6</v>
      </c>
      <c r="AD771" s="17">
        <f t="shared" si="77"/>
        <v>27000</v>
      </c>
      <c r="AE771" s="6" t="s">
        <v>6</v>
      </c>
      <c r="AF771" s="17" t="str">
        <f t="shared" si="76"/>
        <v>NO APLICA</v>
      </c>
      <c r="AG771" s="6" t="s">
        <v>400</v>
      </c>
      <c r="AH771" s="39"/>
      <c r="AI771" s="22" t="s">
        <v>558</v>
      </c>
      <c r="AJ771" s="174"/>
    </row>
    <row r="772" spans="1:36" ht="15.45" customHeight="1">
      <c r="A772" s="170">
        <v>57018</v>
      </c>
      <c r="B772" s="8" t="s">
        <v>320</v>
      </c>
      <c r="C772" s="5" t="s">
        <v>321</v>
      </c>
      <c r="D772" s="39" t="s">
        <v>647</v>
      </c>
      <c r="E772" s="6" t="s">
        <v>648</v>
      </c>
      <c r="F772" s="6" t="s">
        <v>649</v>
      </c>
      <c r="G772" s="6">
        <v>968566439</v>
      </c>
      <c r="H772" s="18">
        <v>45633</v>
      </c>
      <c r="I772" s="21">
        <v>0.44930555555555557</v>
      </c>
      <c r="J772" s="6" t="s">
        <v>373</v>
      </c>
      <c r="K772" s="15">
        <v>1</v>
      </c>
      <c r="L772" s="6" t="s">
        <v>398</v>
      </c>
      <c r="M772" s="6" t="s">
        <v>6</v>
      </c>
      <c r="N772" s="6" t="b">
        <f t="shared" si="80"/>
        <v>0</v>
      </c>
      <c r="O772" s="6" t="s">
        <v>4181</v>
      </c>
      <c r="P772" s="6">
        <v>308660</v>
      </c>
      <c r="Q772" s="6" t="s">
        <v>6</v>
      </c>
      <c r="R772" s="6" t="s">
        <v>4182</v>
      </c>
      <c r="S772" s="16">
        <f t="shared" si="79"/>
        <v>25000</v>
      </c>
      <c r="T772" s="6" t="s">
        <v>400</v>
      </c>
      <c r="U772" s="6" t="s">
        <v>1561</v>
      </c>
      <c r="V772" s="6" t="s">
        <v>2830</v>
      </c>
      <c r="W772" s="18">
        <v>45638</v>
      </c>
      <c r="X772" s="78">
        <v>0.8666666666666667</v>
      </c>
      <c r="Y772" s="6" t="s">
        <v>3702</v>
      </c>
      <c r="Z772" s="6" t="s">
        <v>3703</v>
      </c>
      <c r="AA772" s="6" t="s">
        <v>3138</v>
      </c>
      <c r="AB772" s="6">
        <v>959084095</v>
      </c>
      <c r="AC772" s="5">
        <f t="shared" si="78"/>
        <v>6</v>
      </c>
      <c r="AD772" s="17">
        <f t="shared" si="77"/>
        <v>27000</v>
      </c>
      <c r="AE772" s="6" t="s">
        <v>6</v>
      </c>
      <c r="AF772" s="17" t="str">
        <f t="shared" ref="AF772:AF835" si="81">IFERROR(IF(AD772="","",IF(AE772="NO","NO APLICA",IF(AE772="SI",AD772*1.19,""))), "")</f>
        <v>NO APLICA</v>
      </c>
      <c r="AG772" s="6" t="s">
        <v>400</v>
      </c>
      <c r="AH772" s="39"/>
      <c r="AI772" s="22" t="s">
        <v>558</v>
      </c>
      <c r="AJ772" s="174"/>
    </row>
    <row r="773" spans="1:36" ht="15.45" customHeight="1">
      <c r="A773" s="170">
        <v>57019</v>
      </c>
      <c r="B773" s="8" t="s">
        <v>320</v>
      </c>
      <c r="C773" s="5" t="s">
        <v>321</v>
      </c>
      <c r="D773" s="39" t="s">
        <v>1689</v>
      </c>
      <c r="E773" s="6" t="s">
        <v>1690</v>
      </c>
      <c r="F773" s="6" t="s">
        <v>1691</v>
      </c>
      <c r="G773" s="6">
        <v>993480204</v>
      </c>
      <c r="H773" s="18">
        <v>45633</v>
      </c>
      <c r="I773" s="21">
        <v>0.45833333333333331</v>
      </c>
      <c r="J773" s="6" t="s">
        <v>373</v>
      </c>
      <c r="K773" s="15">
        <v>1</v>
      </c>
      <c r="L773" s="6" t="s">
        <v>398</v>
      </c>
      <c r="M773" s="6" t="s">
        <v>6</v>
      </c>
      <c r="N773" s="6" t="b">
        <f t="shared" si="80"/>
        <v>0</v>
      </c>
      <c r="O773" s="6" t="s">
        <v>4183</v>
      </c>
      <c r="P773" s="6">
        <v>308662</v>
      </c>
      <c r="Q773" s="6" t="s">
        <v>6</v>
      </c>
      <c r="R773" s="6" t="s">
        <v>4184</v>
      </c>
      <c r="S773" s="16">
        <f t="shared" si="79"/>
        <v>25000</v>
      </c>
      <c r="T773" s="6" t="s">
        <v>400</v>
      </c>
      <c r="U773" s="6" t="s">
        <v>620</v>
      </c>
      <c r="V773" s="6" t="s">
        <v>4121</v>
      </c>
      <c r="W773" s="18">
        <v>45638</v>
      </c>
      <c r="X773" s="78">
        <v>0.44930555555555557</v>
      </c>
      <c r="Y773" s="6" t="s">
        <v>597</v>
      </c>
      <c r="Z773" s="6" t="s">
        <v>2589</v>
      </c>
      <c r="AA773" s="6" t="s">
        <v>599</v>
      </c>
      <c r="AB773" s="6">
        <v>974764518</v>
      </c>
      <c r="AC773" s="5">
        <f t="shared" si="78"/>
        <v>6</v>
      </c>
      <c r="AD773" s="17">
        <f t="shared" si="77"/>
        <v>27000</v>
      </c>
      <c r="AE773" s="6" t="s">
        <v>6</v>
      </c>
      <c r="AF773" s="17" t="str">
        <f t="shared" si="81"/>
        <v>NO APLICA</v>
      </c>
      <c r="AG773" s="6" t="s">
        <v>400</v>
      </c>
      <c r="AH773" s="39"/>
      <c r="AI773" s="22" t="s">
        <v>558</v>
      </c>
      <c r="AJ773" s="174"/>
    </row>
    <row r="774" spans="1:36" ht="15.45" customHeight="1">
      <c r="A774" s="170">
        <v>57020</v>
      </c>
      <c r="B774" s="8" t="s">
        <v>320</v>
      </c>
      <c r="C774" s="5" t="s">
        <v>321</v>
      </c>
      <c r="D774" s="39" t="s">
        <v>548</v>
      </c>
      <c r="E774" s="6">
        <v>17669495</v>
      </c>
      <c r="F774" s="6" t="s">
        <v>549</v>
      </c>
      <c r="G774" s="6">
        <v>929902825</v>
      </c>
      <c r="H774" s="18">
        <v>45633</v>
      </c>
      <c r="I774" s="21">
        <v>0.46041666666666664</v>
      </c>
      <c r="J774" s="6" t="s">
        <v>373</v>
      </c>
      <c r="K774" s="15">
        <v>1</v>
      </c>
      <c r="L774" s="6" t="s">
        <v>398</v>
      </c>
      <c r="M774" s="6" t="s">
        <v>6</v>
      </c>
      <c r="N774" s="6" t="b">
        <f t="shared" si="80"/>
        <v>0</v>
      </c>
      <c r="O774" s="6" t="s">
        <v>4185</v>
      </c>
      <c r="P774" s="6">
        <v>308663</v>
      </c>
      <c r="Q774" s="6" t="s">
        <v>6</v>
      </c>
      <c r="R774" s="6" t="s">
        <v>4186</v>
      </c>
      <c r="S774" s="16">
        <f t="shared" si="79"/>
        <v>25000</v>
      </c>
      <c r="T774" s="6" t="s">
        <v>400</v>
      </c>
      <c r="U774" s="6" t="s">
        <v>1561</v>
      </c>
      <c r="V774" s="6" t="s">
        <v>2995</v>
      </c>
      <c r="W774" s="18">
        <v>45638</v>
      </c>
      <c r="X774" s="78">
        <v>0.88888888888888884</v>
      </c>
      <c r="Y774" s="6" t="s">
        <v>2304</v>
      </c>
      <c r="Z774" s="6" t="s">
        <v>1114</v>
      </c>
      <c r="AA774" s="6" t="s">
        <v>1115</v>
      </c>
      <c r="AB774" s="6">
        <v>926464737</v>
      </c>
      <c r="AC774" s="5">
        <f t="shared" si="78"/>
        <v>6</v>
      </c>
      <c r="AD774" s="17">
        <f t="shared" si="77"/>
        <v>27000</v>
      </c>
      <c r="AE774" s="6" t="s">
        <v>6</v>
      </c>
      <c r="AF774" s="17" t="str">
        <f t="shared" si="81"/>
        <v>NO APLICA</v>
      </c>
      <c r="AG774" s="6" t="s">
        <v>400</v>
      </c>
      <c r="AH774" s="39"/>
      <c r="AI774" s="22" t="s">
        <v>558</v>
      </c>
      <c r="AJ774" s="174"/>
    </row>
    <row r="775" spans="1:36" ht="15.45" customHeight="1">
      <c r="A775" s="170">
        <v>57021</v>
      </c>
      <c r="B775" s="8" t="s">
        <v>320</v>
      </c>
      <c r="C775" s="5" t="s">
        <v>321</v>
      </c>
      <c r="D775" s="39" t="s">
        <v>4063</v>
      </c>
      <c r="E775" s="6" t="s">
        <v>3230</v>
      </c>
      <c r="F775" s="6" t="s">
        <v>832</v>
      </c>
      <c r="G775" s="6">
        <v>961091623</v>
      </c>
      <c r="H775" s="18">
        <v>45633</v>
      </c>
      <c r="I775" s="21">
        <v>0.48888888888888887</v>
      </c>
      <c r="J775" s="6" t="s">
        <v>373</v>
      </c>
      <c r="K775" s="15">
        <v>1</v>
      </c>
      <c r="L775" s="6" t="s">
        <v>398</v>
      </c>
      <c r="M775" s="6" t="s">
        <v>6</v>
      </c>
      <c r="N775" s="6" t="b">
        <f t="shared" si="80"/>
        <v>0</v>
      </c>
      <c r="O775" s="6" t="s">
        <v>4187</v>
      </c>
      <c r="P775" s="6">
        <v>308666</v>
      </c>
      <c r="Q775" s="6" t="s">
        <v>6</v>
      </c>
      <c r="R775" s="6" t="s">
        <v>4188</v>
      </c>
      <c r="S775" s="16">
        <f t="shared" si="79"/>
        <v>25000</v>
      </c>
      <c r="T775" s="6" t="s">
        <v>400</v>
      </c>
      <c r="U775" s="6" t="s">
        <v>1561</v>
      </c>
      <c r="V775" s="6" t="s">
        <v>2944</v>
      </c>
      <c r="W775" s="18">
        <v>45638</v>
      </c>
      <c r="X775" s="78">
        <v>7.9861111111111105E-2</v>
      </c>
      <c r="Y775" s="6" t="s">
        <v>1134</v>
      </c>
      <c r="Z775" s="6" t="s">
        <v>1135</v>
      </c>
      <c r="AA775" s="6" t="s">
        <v>4189</v>
      </c>
      <c r="AB775" s="6">
        <v>933711675</v>
      </c>
      <c r="AC775" s="5">
        <f t="shared" si="78"/>
        <v>6</v>
      </c>
      <c r="AD775" s="17">
        <f t="shared" si="77"/>
        <v>27000</v>
      </c>
      <c r="AE775" s="6" t="s">
        <v>6</v>
      </c>
      <c r="AF775" s="17" t="str">
        <f t="shared" si="81"/>
        <v>NO APLICA</v>
      </c>
      <c r="AG775" s="6" t="s">
        <v>400</v>
      </c>
      <c r="AH775" s="39"/>
      <c r="AI775" s="22" t="s">
        <v>558</v>
      </c>
      <c r="AJ775" s="174"/>
    </row>
    <row r="776" spans="1:36" ht="15.45" customHeight="1">
      <c r="A776" s="170">
        <v>57022</v>
      </c>
      <c r="B776" s="39" t="s">
        <v>4190</v>
      </c>
      <c r="C776" s="6"/>
      <c r="D776" s="39" t="s">
        <v>4191</v>
      </c>
      <c r="E776" s="6" t="s">
        <v>2126</v>
      </c>
      <c r="F776" s="6" t="s">
        <v>2127</v>
      </c>
      <c r="G776" s="6">
        <v>931733106</v>
      </c>
      <c r="H776" s="18">
        <v>45633</v>
      </c>
      <c r="I776" s="21">
        <v>0.48958333333333331</v>
      </c>
      <c r="J776" s="6" t="s">
        <v>373</v>
      </c>
      <c r="K776" s="15">
        <v>1</v>
      </c>
      <c r="L776" s="6" t="s">
        <v>3399</v>
      </c>
      <c r="M776" s="6" t="s">
        <v>6</v>
      </c>
      <c r="N776" s="6" t="b">
        <f t="shared" si="80"/>
        <v>0</v>
      </c>
      <c r="O776" s="6" t="s">
        <v>4192</v>
      </c>
      <c r="P776" s="6">
        <v>3268241</v>
      </c>
      <c r="Q776" s="6" t="s">
        <v>6</v>
      </c>
      <c r="R776" s="6" t="s">
        <v>4193</v>
      </c>
      <c r="S776" s="16">
        <f t="shared" si="79"/>
        <v>18000</v>
      </c>
      <c r="T776" s="6" t="s">
        <v>400</v>
      </c>
      <c r="U776" s="6" t="s">
        <v>524</v>
      </c>
      <c r="V776" s="6" t="s">
        <v>490</v>
      </c>
      <c r="W776" s="18">
        <v>45633</v>
      </c>
      <c r="X776" s="78">
        <v>0.48958333333333331</v>
      </c>
      <c r="Y776" s="6" t="s">
        <v>4194</v>
      </c>
      <c r="Z776" s="6" t="s">
        <v>4195</v>
      </c>
      <c r="AA776" s="6" t="s">
        <v>4196</v>
      </c>
      <c r="AB776" s="6">
        <v>996390712</v>
      </c>
      <c r="AC776" s="5">
        <f t="shared" si="78"/>
        <v>1</v>
      </c>
      <c r="AD776" s="17">
        <f t="shared" si="77"/>
        <v>18000</v>
      </c>
      <c r="AE776" s="6" t="s">
        <v>6</v>
      </c>
      <c r="AF776" s="17" t="str">
        <f t="shared" si="81"/>
        <v>NO APLICA</v>
      </c>
      <c r="AG776" s="6" t="s">
        <v>1874</v>
      </c>
      <c r="AH776" s="39" t="s">
        <v>4197</v>
      </c>
      <c r="AI776" s="22" t="s">
        <v>499</v>
      </c>
      <c r="AJ776" s="174"/>
    </row>
    <row r="777" spans="1:36" ht="15" customHeight="1">
      <c r="A777" s="170">
        <v>57023</v>
      </c>
      <c r="B777" s="39" t="s">
        <v>353</v>
      </c>
      <c r="C777" s="4" t="s">
        <v>354</v>
      </c>
      <c r="D777" s="39" t="s">
        <v>2105</v>
      </c>
      <c r="E777" s="6" t="s">
        <v>2106</v>
      </c>
      <c r="F777" s="6" t="s">
        <v>2107</v>
      </c>
      <c r="G777" s="6">
        <v>975918406</v>
      </c>
      <c r="H777" s="18">
        <v>45633</v>
      </c>
      <c r="I777" s="21">
        <v>0.49305555555555558</v>
      </c>
      <c r="J777" s="6" t="s">
        <v>373</v>
      </c>
      <c r="K777" s="15">
        <v>1</v>
      </c>
      <c r="L777" s="6" t="s">
        <v>398</v>
      </c>
      <c r="M777" s="6" t="s">
        <v>6</v>
      </c>
      <c r="N777" s="6" t="b">
        <f t="shared" si="80"/>
        <v>0</v>
      </c>
      <c r="O777" s="6" t="s">
        <v>4198</v>
      </c>
      <c r="P777" s="6">
        <v>1229147</v>
      </c>
      <c r="Q777" s="6" t="s">
        <v>6</v>
      </c>
      <c r="R777" s="6" t="s">
        <v>4199</v>
      </c>
      <c r="S777" s="16">
        <f t="shared" si="79"/>
        <v>25000</v>
      </c>
      <c r="T777" s="6" t="s">
        <v>400</v>
      </c>
      <c r="U777" s="6" t="s">
        <v>1561</v>
      </c>
      <c r="V777" s="6" t="s">
        <v>2796</v>
      </c>
      <c r="W777" s="18">
        <v>45636</v>
      </c>
      <c r="X777" s="78">
        <v>0.13472222222222222</v>
      </c>
      <c r="Y777" s="6" t="s">
        <v>3348</v>
      </c>
      <c r="Z777" s="6">
        <v>14702398</v>
      </c>
      <c r="AA777" s="6" t="s">
        <v>3349</v>
      </c>
      <c r="AB777" s="6">
        <v>966558734</v>
      </c>
      <c r="AC777" s="5">
        <f t="shared" si="78"/>
        <v>4</v>
      </c>
      <c r="AD777" s="17">
        <f t="shared" si="77"/>
        <v>25000</v>
      </c>
      <c r="AE777" s="6" t="s">
        <v>6</v>
      </c>
      <c r="AF777" s="17" t="str">
        <f t="shared" si="81"/>
        <v>NO APLICA</v>
      </c>
      <c r="AG777" s="6" t="s">
        <v>400</v>
      </c>
      <c r="AH777" s="39"/>
      <c r="AI777" s="22" t="s">
        <v>2894</v>
      </c>
      <c r="AJ777" s="174"/>
    </row>
    <row r="778" spans="1:36" ht="15.45" customHeight="1">
      <c r="A778" s="170">
        <v>57024</v>
      </c>
      <c r="B778" s="39" t="s">
        <v>4200</v>
      </c>
      <c r="C778" s="6"/>
      <c r="D778" s="39" t="s">
        <v>4201</v>
      </c>
      <c r="E778" s="6" t="s">
        <v>4202</v>
      </c>
      <c r="F778" s="6" t="s">
        <v>4203</v>
      </c>
      <c r="G778" s="6">
        <v>964329363</v>
      </c>
      <c r="H778" s="18">
        <v>45633</v>
      </c>
      <c r="I778" s="21">
        <v>0.49652777777777779</v>
      </c>
      <c r="J778" s="6" t="s">
        <v>1873</v>
      </c>
      <c r="K778" s="15">
        <v>1</v>
      </c>
      <c r="L778" s="6" t="s">
        <v>398</v>
      </c>
      <c r="M778" s="6" t="s">
        <v>6</v>
      </c>
      <c r="N778" s="6" t="b">
        <f t="shared" si="80"/>
        <v>1</v>
      </c>
      <c r="O778" s="6" t="s">
        <v>1355</v>
      </c>
      <c r="P778" s="6">
        <v>296914</v>
      </c>
      <c r="Q778" s="6" t="s">
        <v>6</v>
      </c>
      <c r="R778" s="6" t="s">
        <v>488</v>
      </c>
      <c r="S778" s="16">
        <f t="shared" si="79"/>
        <v>5000</v>
      </c>
      <c r="T778" s="6" t="s">
        <v>400</v>
      </c>
      <c r="U778" s="6" t="s">
        <v>552</v>
      </c>
      <c r="V778" s="6" t="s">
        <v>490</v>
      </c>
      <c r="W778" s="18">
        <v>45635</v>
      </c>
      <c r="X778" s="78">
        <v>0.64930555555555558</v>
      </c>
      <c r="Y778" s="6" t="s">
        <v>4204</v>
      </c>
      <c r="Z778" s="6" t="s">
        <v>4205</v>
      </c>
      <c r="AA778" s="6" t="s">
        <v>4206</v>
      </c>
      <c r="AB778" s="6">
        <v>944940665</v>
      </c>
      <c r="AC778" s="5">
        <f t="shared" si="78"/>
        <v>3</v>
      </c>
      <c r="AD778" s="17">
        <f t="shared" si="77"/>
        <v>5000</v>
      </c>
      <c r="AE778" s="6" t="s">
        <v>9</v>
      </c>
      <c r="AF778" s="17">
        <f t="shared" si="81"/>
        <v>5950</v>
      </c>
      <c r="AG778" s="6" t="s">
        <v>1874</v>
      </c>
      <c r="AH778" s="6" t="s">
        <v>4207</v>
      </c>
      <c r="AI778" s="22" t="s">
        <v>499</v>
      </c>
      <c r="AJ778" s="174"/>
    </row>
    <row r="779" spans="1:36" ht="15" customHeight="1">
      <c r="A779" s="170">
        <v>57025</v>
      </c>
      <c r="B779" s="39" t="s">
        <v>353</v>
      </c>
      <c r="C779" s="4" t="s">
        <v>354</v>
      </c>
      <c r="D779" s="24" t="s">
        <v>385</v>
      </c>
      <c r="E779" s="25" t="s">
        <v>818</v>
      </c>
      <c r="F779" s="24" t="s">
        <v>700</v>
      </c>
      <c r="G779" s="24">
        <v>947974081</v>
      </c>
      <c r="H779" s="18">
        <v>45633</v>
      </c>
      <c r="I779" s="21">
        <v>0.5</v>
      </c>
      <c r="J779" s="6" t="s">
        <v>373</v>
      </c>
      <c r="K779" s="15">
        <v>1</v>
      </c>
      <c r="L779" s="6" t="s">
        <v>398</v>
      </c>
      <c r="M779" s="6" t="s">
        <v>6</v>
      </c>
      <c r="N779" s="6" t="b">
        <f t="shared" si="80"/>
        <v>0</v>
      </c>
      <c r="O779" s="6" t="s">
        <v>4208</v>
      </c>
      <c r="P779" s="6">
        <v>1229157</v>
      </c>
      <c r="Q779" s="6" t="s">
        <v>6</v>
      </c>
      <c r="R779" s="6" t="s">
        <v>4209</v>
      </c>
      <c r="S779" s="16">
        <f t="shared" si="79"/>
        <v>25000</v>
      </c>
      <c r="T779" s="6" t="s">
        <v>400</v>
      </c>
      <c r="U779" s="6" t="s">
        <v>1450</v>
      </c>
      <c r="V779" s="6" t="s">
        <v>3416</v>
      </c>
      <c r="W779" s="18">
        <v>45634</v>
      </c>
      <c r="X779" s="78">
        <v>0.96111111111111114</v>
      </c>
      <c r="Y779" s="6" t="s">
        <v>3210</v>
      </c>
      <c r="Z779" s="6" t="s">
        <v>3211</v>
      </c>
      <c r="AA779" s="6" t="s">
        <v>3212</v>
      </c>
      <c r="AB779" s="6">
        <v>923727934</v>
      </c>
      <c r="AC779" s="5">
        <f t="shared" si="78"/>
        <v>2</v>
      </c>
      <c r="AD779" s="17">
        <f t="shared" si="77"/>
        <v>25000</v>
      </c>
      <c r="AE779" s="6" t="s">
        <v>6</v>
      </c>
      <c r="AF779" s="17" t="str">
        <f t="shared" si="81"/>
        <v>NO APLICA</v>
      </c>
      <c r="AG779" s="6" t="s">
        <v>400</v>
      </c>
      <c r="AH779" s="39"/>
      <c r="AI779" s="22" t="s">
        <v>2894</v>
      </c>
      <c r="AJ779" s="174"/>
    </row>
    <row r="780" spans="1:36" ht="15.45" customHeight="1">
      <c r="A780" s="170">
        <v>57026</v>
      </c>
      <c r="B780" s="39" t="s">
        <v>4210</v>
      </c>
      <c r="C780" s="4" t="s">
        <v>354</v>
      </c>
      <c r="D780" s="24" t="s">
        <v>2818</v>
      </c>
      <c r="E780" s="6" t="s">
        <v>2819</v>
      </c>
      <c r="F780" s="6" t="s">
        <v>2820</v>
      </c>
      <c r="G780" s="6">
        <v>956422961</v>
      </c>
      <c r="H780" s="18">
        <v>45633</v>
      </c>
      <c r="I780" s="21">
        <v>0.50347222222222221</v>
      </c>
      <c r="J780" s="6" t="s">
        <v>373</v>
      </c>
      <c r="K780" s="15">
        <v>1</v>
      </c>
      <c r="L780" s="6" t="s">
        <v>398</v>
      </c>
      <c r="M780" s="6" t="s">
        <v>6</v>
      </c>
      <c r="N780" s="6" t="b">
        <f t="shared" si="80"/>
        <v>0</v>
      </c>
      <c r="O780" s="6" t="s">
        <v>4211</v>
      </c>
      <c r="P780" s="6">
        <v>1229174</v>
      </c>
      <c r="Q780" s="6" t="s">
        <v>6</v>
      </c>
      <c r="R780" s="6" t="s">
        <v>4212</v>
      </c>
      <c r="S780" s="16">
        <f t="shared" si="79"/>
        <v>25000</v>
      </c>
      <c r="T780" s="6" t="s">
        <v>400</v>
      </c>
      <c r="U780" s="6" t="s">
        <v>552</v>
      </c>
      <c r="V780" s="6" t="s">
        <v>3072</v>
      </c>
      <c r="W780" s="18">
        <v>45635</v>
      </c>
      <c r="X780" s="78">
        <v>0.44722222222222224</v>
      </c>
      <c r="Y780" s="6" t="s">
        <v>4213</v>
      </c>
      <c r="Z780" s="6" t="s">
        <v>4214</v>
      </c>
      <c r="AA780" s="6" t="s">
        <v>4215</v>
      </c>
      <c r="AB780" s="6">
        <v>988618771</v>
      </c>
      <c r="AC780" s="5">
        <f t="shared" si="78"/>
        <v>3</v>
      </c>
      <c r="AD780" s="17">
        <f t="shared" ref="AD780:AD843" si="82">IF(AC780&lt;=0, "ERROR EN DÍA DE SALIDA",
    IF(AC780="", "",
        IF(OR(J780="1X40 RF VACIO", J780="1X40 DRY VACIO"),
            IF(L780="CUSTODIA",
                IF(AC780&lt;=5, 25000,
                    IF(AC780&gt;5, IF(AC780&lt;=8, 25000 + 2000*(AC780 - 5), 31000 + 5000*(AC780-8)), "")
                ),
                IF(OR(L780="TRASPASO",L780="MOVIMIENTO"), 18000, "")
            ),
            IF(OR(J780="1X20 RF VACIO", J780="1X20 DRY VACIO", J780="ISOTANK"),
                IF(L780="CUSTODIA",
                    IF(AC780&lt;=5, 18000,
                        IF(AC780&gt;5, IF(AC780&lt;=8, 18000 + 2000*(AC780 - 5), 24000 + 5000*(AC780-8)), "")
                    ),
                    IF(OR(L780="TRASPASO",L780="MOVIMIENTO"), 15000, "Error en tipo de acción")
                ),
                IF(AND(OR(J780="PALLET", J780="CAJON"), L780="CUSTODIA", AC780&lt;=5),
                    IF(M780="SI (XL)", 7000*K780,
                        IF(M780="SI (XXL)", 9000*K780, 5000*K780)
                    ),
                    IF(AND(OR(J780="PALLET", J780="CAJON"), L780="CUSTODIA", AC780&gt;5),
                        IF(M780="SI (XL)", (7000 + 1000*(AC780 - 5))*K780,
                            IF(M780="SI (XXL)", (9000 + 1000*(AC780 - 5))*K780, (5000 + 1000*(AC780 - 5))*K780)
                        ),
                        IF(AND(OR(J780="PALLET", J780="CAJON"),OR(L780="TRASPASO",L780="MOVIMIENTO")),
                            IF(M780="SI (XL)", 5000*K780,
                                IF(M780="SI (XXL)", 7000*K780, 3500*K780)
                            ),
                            ""
                        )
                    )
                )
            )
        )
    )
)</f>
        <v>25000</v>
      </c>
      <c r="AE780" s="6" t="s">
        <v>6</v>
      </c>
      <c r="AF780" s="17" t="str">
        <f t="shared" si="81"/>
        <v>NO APLICA</v>
      </c>
      <c r="AG780" s="6" t="s">
        <v>400</v>
      </c>
      <c r="AH780" s="39"/>
      <c r="AI780" s="22" t="s">
        <v>2894</v>
      </c>
      <c r="AJ780" s="174"/>
    </row>
    <row r="781" spans="1:36" ht="15.45" customHeight="1">
      <c r="A781" s="170">
        <v>57027</v>
      </c>
      <c r="B781" s="39" t="s">
        <v>14</v>
      </c>
      <c r="C781" s="5" t="s">
        <v>15</v>
      </c>
      <c r="D781" s="45" t="s">
        <v>543</v>
      </c>
      <c r="E781" s="27" t="s">
        <v>544</v>
      </c>
      <c r="F781" s="27" t="s">
        <v>545</v>
      </c>
      <c r="G781" s="27">
        <v>995367617</v>
      </c>
      <c r="H781" s="18">
        <v>45633</v>
      </c>
      <c r="I781" s="21">
        <v>0.50972222222222219</v>
      </c>
      <c r="J781" s="6" t="s">
        <v>1873</v>
      </c>
      <c r="K781" s="15">
        <v>1</v>
      </c>
      <c r="L781" s="6" t="s">
        <v>3399</v>
      </c>
      <c r="M781" s="6" t="s">
        <v>6</v>
      </c>
      <c r="N781" s="6" t="b">
        <f t="shared" si="80"/>
        <v>1</v>
      </c>
      <c r="O781" s="6" t="s">
        <v>488</v>
      </c>
      <c r="P781" s="6" t="s">
        <v>1355</v>
      </c>
      <c r="Q781" s="6" t="s">
        <v>6</v>
      </c>
      <c r="R781" s="6" t="s">
        <v>488</v>
      </c>
      <c r="S781" s="16">
        <f t="shared" si="79"/>
        <v>3500</v>
      </c>
      <c r="T781" s="6" t="s">
        <v>400</v>
      </c>
      <c r="U781" s="6" t="s">
        <v>552</v>
      </c>
      <c r="V781" s="6" t="s">
        <v>490</v>
      </c>
      <c r="W781" s="18">
        <v>45633</v>
      </c>
      <c r="X781" s="78">
        <v>0.50972222222222219</v>
      </c>
      <c r="Y781" s="6" t="s">
        <v>14</v>
      </c>
      <c r="Z781" s="6" t="s">
        <v>388</v>
      </c>
      <c r="AA781" s="6" t="s">
        <v>530</v>
      </c>
      <c r="AB781" s="6">
        <v>964638566</v>
      </c>
      <c r="AC781" s="5">
        <f t="shared" si="78"/>
        <v>1</v>
      </c>
      <c r="AD781" s="17">
        <f t="shared" si="82"/>
        <v>3500</v>
      </c>
      <c r="AE781" s="6" t="s">
        <v>6</v>
      </c>
      <c r="AF781" s="17" t="str">
        <f t="shared" si="81"/>
        <v>NO APLICA</v>
      </c>
      <c r="AG781" s="6" t="s">
        <v>400</v>
      </c>
      <c r="AH781" s="39"/>
      <c r="AI781" s="22" t="s">
        <v>533</v>
      </c>
      <c r="AJ781" s="174"/>
    </row>
    <row r="782" spans="1:36" ht="15.45" customHeight="1">
      <c r="A782" s="170">
        <v>57028</v>
      </c>
      <c r="B782" s="8" t="s">
        <v>320</v>
      </c>
      <c r="C782" s="5" t="s">
        <v>321</v>
      </c>
      <c r="D782" s="25" t="s">
        <v>2811</v>
      </c>
      <c r="E782" s="24" t="s">
        <v>709</v>
      </c>
      <c r="F782" s="24" t="s">
        <v>710</v>
      </c>
      <c r="G782" s="24">
        <v>987744411</v>
      </c>
      <c r="H782" s="18">
        <v>45633</v>
      </c>
      <c r="I782" s="21">
        <v>0.50763888888888886</v>
      </c>
      <c r="J782" s="6" t="s">
        <v>373</v>
      </c>
      <c r="K782" s="15">
        <v>1</v>
      </c>
      <c r="L782" s="6" t="s">
        <v>398</v>
      </c>
      <c r="M782" s="6" t="s">
        <v>6</v>
      </c>
      <c r="N782" s="6" t="b">
        <f t="shared" si="80"/>
        <v>0</v>
      </c>
      <c r="O782" s="6" t="s">
        <v>4216</v>
      </c>
      <c r="P782" s="6">
        <v>308673</v>
      </c>
      <c r="Q782" s="6" t="s">
        <v>6</v>
      </c>
      <c r="R782" s="6" t="s">
        <v>4217</v>
      </c>
      <c r="S782" s="16">
        <f t="shared" si="79"/>
        <v>25000</v>
      </c>
      <c r="T782" s="6" t="s">
        <v>400</v>
      </c>
      <c r="U782" s="6" t="s">
        <v>620</v>
      </c>
      <c r="V782" s="6" t="s">
        <v>2871</v>
      </c>
      <c r="W782" s="18">
        <v>45638</v>
      </c>
      <c r="X782" s="78">
        <v>0.70625000000000004</v>
      </c>
      <c r="Y782" s="6" t="s">
        <v>761</v>
      </c>
      <c r="Z782" s="6" t="s">
        <v>762</v>
      </c>
      <c r="AA782" s="6" t="s">
        <v>763</v>
      </c>
      <c r="AB782" s="6">
        <v>957796336</v>
      </c>
      <c r="AC782" s="5">
        <f t="shared" si="78"/>
        <v>6</v>
      </c>
      <c r="AD782" s="17">
        <f t="shared" si="82"/>
        <v>27000</v>
      </c>
      <c r="AE782" s="6" t="s">
        <v>6</v>
      </c>
      <c r="AF782" s="17" t="str">
        <f t="shared" si="81"/>
        <v>NO APLICA</v>
      </c>
      <c r="AG782" s="6" t="s">
        <v>400</v>
      </c>
      <c r="AH782" s="39"/>
      <c r="AI782" s="22" t="s">
        <v>558</v>
      </c>
      <c r="AJ782" s="174"/>
    </row>
    <row r="783" spans="1:36" ht="15" customHeight="1">
      <c r="A783" s="170">
        <v>57029</v>
      </c>
      <c r="B783" s="8" t="s">
        <v>320</v>
      </c>
      <c r="C783" s="5" t="s">
        <v>321</v>
      </c>
      <c r="D783" s="39" t="s">
        <v>3113</v>
      </c>
      <c r="E783" s="6" t="s">
        <v>636</v>
      </c>
      <c r="F783" s="6" t="s">
        <v>637</v>
      </c>
      <c r="G783" s="6">
        <v>988364635</v>
      </c>
      <c r="H783" s="18">
        <v>45633</v>
      </c>
      <c r="I783" s="21">
        <v>0.51111111111111107</v>
      </c>
      <c r="J783" s="6" t="s">
        <v>373</v>
      </c>
      <c r="K783" s="15">
        <v>1</v>
      </c>
      <c r="L783" s="6" t="s">
        <v>398</v>
      </c>
      <c r="M783" s="6" t="s">
        <v>6</v>
      </c>
      <c r="N783" s="6" t="b">
        <f t="shared" si="80"/>
        <v>0</v>
      </c>
      <c r="O783" s="6" t="s">
        <v>4218</v>
      </c>
      <c r="P783" s="6">
        <v>308674</v>
      </c>
      <c r="Q783" s="6" t="s">
        <v>6</v>
      </c>
      <c r="R783" s="6" t="s">
        <v>4219</v>
      </c>
      <c r="S783" s="16">
        <f t="shared" si="79"/>
        <v>25000</v>
      </c>
      <c r="T783" s="6" t="s">
        <v>400</v>
      </c>
      <c r="U783" s="6" t="s">
        <v>620</v>
      </c>
      <c r="V783" s="6" t="s">
        <v>3062</v>
      </c>
      <c r="W783" s="18">
        <v>45638</v>
      </c>
      <c r="X783" s="78">
        <v>0.48680555555555555</v>
      </c>
      <c r="Y783" s="6" t="s">
        <v>2582</v>
      </c>
      <c r="Z783" s="6" t="s">
        <v>4220</v>
      </c>
      <c r="AA783" s="6" t="s">
        <v>1136</v>
      </c>
      <c r="AB783" s="6">
        <v>947137523</v>
      </c>
      <c r="AC783" s="5">
        <f t="shared" si="78"/>
        <v>6</v>
      </c>
      <c r="AD783" s="17">
        <f t="shared" si="82"/>
        <v>27000</v>
      </c>
      <c r="AE783" s="6" t="s">
        <v>6</v>
      </c>
      <c r="AF783" s="17" t="str">
        <f t="shared" si="81"/>
        <v>NO APLICA</v>
      </c>
      <c r="AG783" s="6" t="s">
        <v>400</v>
      </c>
      <c r="AH783" s="39"/>
      <c r="AI783" s="22" t="s">
        <v>558</v>
      </c>
      <c r="AJ783" s="174"/>
    </row>
    <row r="784" spans="1:36" ht="15.45" customHeight="1">
      <c r="A784" s="170">
        <v>57030</v>
      </c>
      <c r="B784" s="8" t="s">
        <v>320</v>
      </c>
      <c r="C784" s="5" t="s">
        <v>321</v>
      </c>
      <c r="D784" s="39" t="s">
        <v>548</v>
      </c>
      <c r="E784" s="6">
        <v>17669495</v>
      </c>
      <c r="F784" s="6" t="s">
        <v>549</v>
      </c>
      <c r="G784" s="6">
        <v>929902825</v>
      </c>
      <c r="H784" s="18">
        <v>45633</v>
      </c>
      <c r="I784" s="21">
        <v>0.51944444444444449</v>
      </c>
      <c r="J784" s="6" t="s">
        <v>373</v>
      </c>
      <c r="K784" s="15">
        <v>1</v>
      </c>
      <c r="L784" s="6" t="s">
        <v>398</v>
      </c>
      <c r="M784" s="6" t="s">
        <v>6</v>
      </c>
      <c r="N784" s="6" t="b">
        <f t="shared" si="80"/>
        <v>0</v>
      </c>
      <c r="O784" s="6" t="s">
        <v>4221</v>
      </c>
      <c r="P784" s="6">
        <v>308684</v>
      </c>
      <c r="Q784" s="6" t="s">
        <v>6</v>
      </c>
      <c r="R784" s="6" t="s">
        <v>4222</v>
      </c>
      <c r="S784" s="16">
        <f t="shared" si="79"/>
        <v>25000</v>
      </c>
      <c r="T784" s="6" t="s">
        <v>400</v>
      </c>
      <c r="U784" s="6" t="s">
        <v>620</v>
      </c>
      <c r="V784" s="6" t="s">
        <v>3192</v>
      </c>
      <c r="W784" s="18">
        <v>45637</v>
      </c>
      <c r="X784" s="78">
        <v>0.78472222222222221</v>
      </c>
      <c r="Y784" s="6" t="s">
        <v>3273</v>
      </c>
      <c r="Z784" s="6" t="s">
        <v>1958</v>
      </c>
      <c r="AA784" s="6" t="s">
        <v>1959</v>
      </c>
      <c r="AB784" s="6">
        <v>964882975</v>
      </c>
      <c r="AC784" s="5">
        <f t="shared" si="78"/>
        <v>5</v>
      </c>
      <c r="AD784" s="17">
        <f t="shared" si="82"/>
        <v>25000</v>
      </c>
      <c r="AE784" s="6" t="s">
        <v>6</v>
      </c>
      <c r="AF784" s="17" t="str">
        <f t="shared" si="81"/>
        <v>NO APLICA</v>
      </c>
      <c r="AG784" s="6" t="s">
        <v>400</v>
      </c>
      <c r="AH784" s="39"/>
      <c r="AI784" s="22" t="s">
        <v>558</v>
      </c>
      <c r="AJ784" s="174"/>
    </row>
    <row r="785" spans="1:36" ht="15.45" customHeight="1">
      <c r="A785" s="170">
        <v>57031</v>
      </c>
      <c r="B785" s="8" t="s">
        <v>320</v>
      </c>
      <c r="C785" s="5" t="s">
        <v>321</v>
      </c>
      <c r="D785" s="39" t="s">
        <v>1689</v>
      </c>
      <c r="E785" s="6" t="s">
        <v>1690</v>
      </c>
      <c r="F785" s="6" t="s">
        <v>1691</v>
      </c>
      <c r="G785" s="6">
        <v>993480204</v>
      </c>
      <c r="H785" s="18">
        <v>45633</v>
      </c>
      <c r="I785" s="21">
        <v>0.52152777777777781</v>
      </c>
      <c r="J785" s="6" t="s">
        <v>373</v>
      </c>
      <c r="K785" s="15">
        <v>1</v>
      </c>
      <c r="L785" s="6" t="s">
        <v>398</v>
      </c>
      <c r="M785" s="6" t="s">
        <v>6</v>
      </c>
      <c r="N785" s="6" t="b">
        <f t="shared" si="80"/>
        <v>0</v>
      </c>
      <c r="O785" s="6" t="s">
        <v>4223</v>
      </c>
      <c r="P785" s="6">
        <v>308683</v>
      </c>
      <c r="Q785" s="6" t="s">
        <v>6</v>
      </c>
      <c r="R785" s="6" t="s">
        <v>4224</v>
      </c>
      <c r="S785" s="16">
        <f t="shared" si="79"/>
        <v>25000</v>
      </c>
      <c r="T785" s="6" t="s">
        <v>400</v>
      </c>
      <c r="U785" s="6" t="s">
        <v>1561</v>
      </c>
      <c r="V785" s="6" t="s">
        <v>3494</v>
      </c>
      <c r="W785" s="18">
        <v>45638</v>
      </c>
      <c r="X785" s="78">
        <v>2.5694444444444443E-2</v>
      </c>
      <c r="Y785" s="6" t="s">
        <v>4225</v>
      </c>
      <c r="Z785" s="6" t="s">
        <v>3028</v>
      </c>
      <c r="AA785" s="6" t="s">
        <v>3029</v>
      </c>
      <c r="AB785" s="6">
        <v>941989934</v>
      </c>
      <c r="AC785" s="5">
        <f t="shared" si="78"/>
        <v>6</v>
      </c>
      <c r="AD785" s="17">
        <f t="shared" si="82"/>
        <v>27000</v>
      </c>
      <c r="AE785" s="6" t="s">
        <v>6</v>
      </c>
      <c r="AF785" s="17" t="str">
        <f t="shared" si="81"/>
        <v>NO APLICA</v>
      </c>
      <c r="AG785" s="6" t="s">
        <v>400</v>
      </c>
      <c r="AH785" s="39"/>
      <c r="AI785" s="22" t="s">
        <v>558</v>
      </c>
      <c r="AJ785" s="174"/>
    </row>
    <row r="786" spans="1:36" ht="15.45" customHeight="1">
      <c r="A786" s="170">
        <v>57032</v>
      </c>
      <c r="B786" s="8" t="s">
        <v>320</v>
      </c>
      <c r="C786" s="5" t="s">
        <v>321</v>
      </c>
      <c r="D786" s="39" t="s">
        <v>4226</v>
      </c>
      <c r="E786" s="6" t="s">
        <v>569</v>
      </c>
      <c r="F786" s="6" t="s">
        <v>570</v>
      </c>
      <c r="G786" s="6">
        <v>947401808</v>
      </c>
      <c r="H786" s="18">
        <v>45633</v>
      </c>
      <c r="I786" s="21">
        <v>0.52361111111111114</v>
      </c>
      <c r="J786" s="6" t="s">
        <v>373</v>
      </c>
      <c r="K786" s="15">
        <v>1</v>
      </c>
      <c r="L786" s="6" t="s">
        <v>398</v>
      </c>
      <c r="M786" s="6" t="s">
        <v>6</v>
      </c>
      <c r="N786" s="6" t="b">
        <f t="shared" si="80"/>
        <v>0</v>
      </c>
      <c r="O786" s="6" t="s">
        <v>4227</v>
      </c>
      <c r="P786" s="6">
        <v>308686</v>
      </c>
      <c r="Q786" s="6" t="s">
        <v>6</v>
      </c>
      <c r="R786" s="6" t="s">
        <v>4228</v>
      </c>
      <c r="S786" s="16">
        <f t="shared" si="79"/>
        <v>25000</v>
      </c>
      <c r="T786" s="6" t="s">
        <v>400</v>
      </c>
      <c r="U786" s="6" t="s">
        <v>620</v>
      </c>
      <c r="V786" s="6" t="s">
        <v>3987</v>
      </c>
      <c r="W786" s="18">
        <v>45636</v>
      </c>
      <c r="X786" s="78">
        <v>0.64583333333333337</v>
      </c>
      <c r="Y786" s="6" t="s">
        <v>3170</v>
      </c>
      <c r="Z786" s="6" t="s">
        <v>3171</v>
      </c>
      <c r="AA786" s="6" t="s">
        <v>722</v>
      </c>
      <c r="AB786" s="6">
        <v>997177590</v>
      </c>
      <c r="AC786" s="5">
        <f t="shared" si="78"/>
        <v>4</v>
      </c>
      <c r="AD786" s="17">
        <f t="shared" si="82"/>
        <v>25000</v>
      </c>
      <c r="AE786" s="6" t="s">
        <v>6</v>
      </c>
      <c r="AF786" s="17" t="str">
        <f t="shared" si="81"/>
        <v>NO APLICA</v>
      </c>
      <c r="AG786" s="6" t="s">
        <v>400</v>
      </c>
      <c r="AH786" s="39"/>
      <c r="AI786" s="22" t="s">
        <v>558</v>
      </c>
      <c r="AJ786" s="174"/>
    </row>
    <row r="787" spans="1:36" ht="15" customHeight="1">
      <c r="A787" s="170">
        <v>57033</v>
      </c>
      <c r="B787" s="39" t="s">
        <v>4229</v>
      </c>
      <c r="C787" s="6"/>
      <c r="D787" s="39" t="s">
        <v>4230</v>
      </c>
      <c r="E787" s="6" t="s">
        <v>4231</v>
      </c>
      <c r="F787" s="6" t="s">
        <v>4232</v>
      </c>
      <c r="G787" s="6">
        <v>930919471</v>
      </c>
      <c r="H787" s="18">
        <v>45633</v>
      </c>
      <c r="I787" s="21">
        <v>0.52638888888888891</v>
      </c>
      <c r="J787" s="6" t="s">
        <v>373</v>
      </c>
      <c r="K787" s="15">
        <v>1</v>
      </c>
      <c r="L787" s="6" t="s">
        <v>398</v>
      </c>
      <c r="M787" s="6" t="s">
        <v>6</v>
      </c>
      <c r="N787" s="6" t="b">
        <f t="shared" si="80"/>
        <v>0</v>
      </c>
      <c r="O787" s="6" t="s">
        <v>4233</v>
      </c>
      <c r="P787" s="6">
        <v>100812383</v>
      </c>
      <c r="Q787" s="6" t="s">
        <v>6</v>
      </c>
      <c r="R787" s="6" t="s">
        <v>4234</v>
      </c>
      <c r="S787" s="16">
        <f t="shared" si="79"/>
        <v>25000</v>
      </c>
      <c r="T787" s="6" t="s">
        <v>400</v>
      </c>
      <c r="U787" s="6" t="s">
        <v>552</v>
      </c>
      <c r="V787" s="6" t="s">
        <v>2900</v>
      </c>
      <c r="W787" s="18">
        <v>45634</v>
      </c>
      <c r="X787" s="78">
        <v>0.37222222222222223</v>
      </c>
      <c r="Y787" s="6" t="s">
        <v>4235</v>
      </c>
      <c r="Z787" s="6" t="s">
        <v>3637</v>
      </c>
      <c r="AA787" s="6" t="s">
        <v>3638</v>
      </c>
      <c r="AB787" s="6">
        <v>957954378</v>
      </c>
      <c r="AC787" s="5">
        <f t="shared" si="78"/>
        <v>2</v>
      </c>
      <c r="AD787" s="17">
        <f t="shared" si="82"/>
        <v>25000</v>
      </c>
      <c r="AE787" s="6" t="s">
        <v>6</v>
      </c>
      <c r="AF787" s="17" t="str">
        <f t="shared" si="81"/>
        <v>NO APLICA</v>
      </c>
      <c r="AG787" s="6" t="s">
        <v>1874</v>
      </c>
      <c r="AH787" s="39" t="s">
        <v>4236</v>
      </c>
      <c r="AI787" s="22" t="s">
        <v>499</v>
      </c>
      <c r="AJ787" s="174"/>
    </row>
    <row r="788" spans="1:36" ht="15.45" customHeight="1">
      <c r="A788" s="170">
        <v>57034</v>
      </c>
      <c r="B788" s="8" t="s">
        <v>320</v>
      </c>
      <c r="C788" s="5" t="s">
        <v>321</v>
      </c>
      <c r="D788" s="39" t="s">
        <v>4063</v>
      </c>
      <c r="E788" s="6" t="s">
        <v>3230</v>
      </c>
      <c r="F788" s="6" t="s">
        <v>832</v>
      </c>
      <c r="G788" s="6">
        <v>961091623</v>
      </c>
      <c r="H788" s="18">
        <v>45633</v>
      </c>
      <c r="I788" s="21">
        <v>0.52847222222222223</v>
      </c>
      <c r="J788" s="6" t="s">
        <v>373</v>
      </c>
      <c r="K788" s="15">
        <v>1</v>
      </c>
      <c r="L788" s="6" t="s">
        <v>398</v>
      </c>
      <c r="M788" s="6" t="s">
        <v>6</v>
      </c>
      <c r="N788" s="6" t="b">
        <f t="shared" si="80"/>
        <v>0</v>
      </c>
      <c r="O788" s="6" t="s">
        <v>4237</v>
      </c>
      <c r="P788" s="6">
        <v>308687</v>
      </c>
      <c r="Q788" s="6" t="s">
        <v>6</v>
      </c>
      <c r="R788" s="6" t="s">
        <v>4238</v>
      </c>
      <c r="S788" s="16">
        <f t="shared" si="79"/>
        <v>25000</v>
      </c>
      <c r="T788" s="6" t="s">
        <v>400</v>
      </c>
      <c r="U788" s="6" t="s">
        <v>4239</v>
      </c>
      <c r="V788" s="6" t="s">
        <v>2950</v>
      </c>
      <c r="W788" s="18">
        <v>45638</v>
      </c>
      <c r="X788" s="78">
        <v>0.90069444444444446</v>
      </c>
      <c r="Y788" s="6" t="s">
        <v>3146</v>
      </c>
      <c r="Z788" s="6" t="s">
        <v>747</v>
      </c>
      <c r="AA788" s="6" t="s">
        <v>748</v>
      </c>
      <c r="AB788" s="6">
        <v>993623791</v>
      </c>
      <c r="AC788" s="5">
        <f t="shared" si="78"/>
        <v>6</v>
      </c>
      <c r="AD788" s="17">
        <f t="shared" si="82"/>
        <v>27000</v>
      </c>
      <c r="AE788" s="6" t="s">
        <v>6</v>
      </c>
      <c r="AF788" s="17" t="str">
        <f t="shared" si="81"/>
        <v>NO APLICA</v>
      </c>
      <c r="AG788" s="6" t="s">
        <v>400</v>
      </c>
      <c r="AH788" s="39"/>
      <c r="AI788" s="22" t="s">
        <v>558</v>
      </c>
      <c r="AJ788" s="174"/>
    </row>
    <row r="789" spans="1:36" ht="15.45" customHeight="1">
      <c r="A789" s="170">
        <v>57035</v>
      </c>
      <c r="B789" s="39" t="s">
        <v>4210</v>
      </c>
      <c r="C789" s="4" t="s">
        <v>354</v>
      </c>
      <c r="D789" s="39" t="s">
        <v>3477</v>
      </c>
      <c r="E789" s="6" t="s">
        <v>2167</v>
      </c>
      <c r="F789" s="6" t="s">
        <v>2168</v>
      </c>
      <c r="G789" s="6">
        <v>989733865</v>
      </c>
      <c r="H789" s="18">
        <v>45633</v>
      </c>
      <c r="I789" s="21">
        <v>0.53055555555555556</v>
      </c>
      <c r="J789" s="6" t="s">
        <v>373</v>
      </c>
      <c r="K789" s="15">
        <v>1</v>
      </c>
      <c r="L789" s="6" t="s">
        <v>398</v>
      </c>
      <c r="M789" s="6" t="s">
        <v>6</v>
      </c>
      <c r="N789" s="6" t="b">
        <f t="shared" si="80"/>
        <v>0</v>
      </c>
      <c r="O789" s="6" t="s">
        <v>4240</v>
      </c>
      <c r="P789" s="6">
        <v>1229185</v>
      </c>
      <c r="Q789" s="6" t="s">
        <v>6</v>
      </c>
      <c r="R789" s="6" t="s">
        <v>4241</v>
      </c>
      <c r="S789" s="16">
        <f t="shared" si="79"/>
        <v>25000</v>
      </c>
      <c r="T789" s="6" t="s">
        <v>400</v>
      </c>
      <c r="U789" s="6" t="s">
        <v>1450</v>
      </c>
      <c r="V789" s="6" t="s">
        <v>2800</v>
      </c>
      <c r="W789" s="18">
        <v>45634</v>
      </c>
      <c r="X789" s="78">
        <v>0.9506944444444444</v>
      </c>
      <c r="Y789" s="6" t="s">
        <v>3352</v>
      </c>
      <c r="Z789" s="6" t="s">
        <v>4242</v>
      </c>
      <c r="AA789" s="6" t="s">
        <v>3354</v>
      </c>
      <c r="AB789" s="6">
        <v>74395470</v>
      </c>
      <c r="AC789" s="5">
        <f t="shared" si="78"/>
        <v>2</v>
      </c>
      <c r="AD789" s="17">
        <f t="shared" si="82"/>
        <v>25000</v>
      </c>
      <c r="AE789" s="6" t="s">
        <v>6</v>
      </c>
      <c r="AF789" s="17" t="str">
        <f t="shared" si="81"/>
        <v>NO APLICA</v>
      </c>
      <c r="AG789" s="6" t="s">
        <v>400</v>
      </c>
      <c r="AH789" s="39"/>
      <c r="AI789" s="22" t="s">
        <v>2894</v>
      </c>
      <c r="AJ789" s="174"/>
    </row>
    <row r="790" spans="1:36" ht="15.45" customHeight="1">
      <c r="A790" s="170">
        <v>57036</v>
      </c>
      <c r="B790" s="8" t="s">
        <v>320</v>
      </c>
      <c r="C790" s="5" t="s">
        <v>321</v>
      </c>
      <c r="D790" s="25" t="s">
        <v>2811</v>
      </c>
      <c r="E790" s="24" t="s">
        <v>709</v>
      </c>
      <c r="F790" s="24" t="s">
        <v>710</v>
      </c>
      <c r="G790" s="24">
        <v>987744411</v>
      </c>
      <c r="H790" s="18">
        <v>45633</v>
      </c>
      <c r="I790" s="21">
        <v>0.53333333333333333</v>
      </c>
      <c r="J790" s="6" t="s">
        <v>373</v>
      </c>
      <c r="K790" s="15">
        <v>1</v>
      </c>
      <c r="L790" s="6" t="s">
        <v>398</v>
      </c>
      <c r="M790" s="6" t="s">
        <v>6</v>
      </c>
      <c r="N790" s="6" t="b">
        <f t="shared" si="80"/>
        <v>0</v>
      </c>
      <c r="O790" s="6" t="s">
        <v>4243</v>
      </c>
      <c r="P790" s="6">
        <v>308689</v>
      </c>
      <c r="Q790" s="6" t="s">
        <v>6</v>
      </c>
      <c r="R790" s="6" t="s">
        <v>4244</v>
      </c>
      <c r="S790" s="16">
        <f t="shared" si="79"/>
        <v>25000</v>
      </c>
      <c r="T790" s="6" t="s">
        <v>400</v>
      </c>
      <c r="U790" s="6" t="s">
        <v>620</v>
      </c>
      <c r="V790" s="6" t="s">
        <v>3987</v>
      </c>
      <c r="W790" s="18">
        <v>45637</v>
      </c>
      <c r="X790" s="78">
        <v>0.81319444444444444</v>
      </c>
      <c r="Y790" s="6" t="s">
        <v>3150</v>
      </c>
      <c r="Z790" s="6" t="s">
        <v>2209</v>
      </c>
      <c r="AA790" s="6" t="s">
        <v>2210</v>
      </c>
      <c r="AB790" s="6">
        <v>994454750</v>
      </c>
      <c r="AC790" s="5">
        <f t="shared" si="78"/>
        <v>5</v>
      </c>
      <c r="AD790" s="17">
        <f t="shared" si="82"/>
        <v>25000</v>
      </c>
      <c r="AE790" s="6" t="s">
        <v>6</v>
      </c>
      <c r="AF790" s="17" t="str">
        <f t="shared" si="81"/>
        <v>NO APLICA</v>
      </c>
      <c r="AG790" s="6" t="s">
        <v>400</v>
      </c>
      <c r="AH790" s="39"/>
      <c r="AI790" s="22" t="s">
        <v>558</v>
      </c>
      <c r="AJ790" s="174"/>
    </row>
    <row r="791" spans="1:36" ht="15.45" customHeight="1">
      <c r="A791" s="170">
        <v>57037</v>
      </c>
      <c r="B791" s="39" t="s">
        <v>353</v>
      </c>
      <c r="C791" s="4" t="s">
        <v>354</v>
      </c>
      <c r="D791" s="39" t="s">
        <v>1360</v>
      </c>
      <c r="E791" s="6" t="s">
        <v>1361</v>
      </c>
      <c r="F791" s="6" t="s">
        <v>1362</v>
      </c>
      <c r="G791" s="6">
        <v>988287678</v>
      </c>
      <c r="H791" s="18">
        <v>45633</v>
      </c>
      <c r="I791" s="21">
        <v>0.53611111111111109</v>
      </c>
      <c r="J791" s="6" t="s">
        <v>373</v>
      </c>
      <c r="K791" s="15">
        <v>1</v>
      </c>
      <c r="L791" s="6" t="s">
        <v>398</v>
      </c>
      <c r="M791" s="6" t="s">
        <v>6</v>
      </c>
      <c r="N791" s="6" t="b">
        <f t="shared" si="80"/>
        <v>0</v>
      </c>
      <c r="O791" s="6" t="s">
        <v>4245</v>
      </c>
      <c r="P791" s="6">
        <v>1229189</v>
      </c>
      <c r="Q791" s="6" t="s">
        <v>6</v>
      </c>
      <c r="R791" s="6" t="s">
        <v>4246</v>
      </c>
      <c r="S791" s="16">
        <f t="shared" si="79"/>
        <v>25000</v>
      </c>
      <c r="T791" s="6" t="s">
        <v>400</v>
      </c>
      <c r="U791" s="6" t="s">
        <v>1450</v>
      </c>
      <c r="V791" s="6" t="s">
        <v>2800</v>
      </c>
      <c r="W791" s="18">
        <v>45634</v>
      </c>
      <c r="X791" s="78">
        <v>0.92013888888888884</v>
      </c>
      <c r="Y791" s="6" t="s">
        <v>3357</v>
      </c>
      <c r="Z791" s="6" t="s">
        <v>2997</v>
      </c>
      <c r="AA791" s="6" t="s">
        <v>3358</v>
      </c>
      <c r="AB791" s="6">
        <v>992272376</v>
      </c>
      <c r="AC791" s="5">
        <f t="shared" ref="AC791:AC854" si="83">IF(AND(W791&lt;&gt;"",H791&lt;&gt;"",ISNUMBER(W791-H791)),W791-H791+1,"")</f>
        <v>2</v>
      </c>
      <c r="AD791" s="17">
        <f t="shared" si="82"/>
        <v>25000</v>
      </c>
      <c r="AE791" s="6" t="s">
        <v>6</v>
      </c>
      <c r="AF791" s="17" t="str">
        <f t="shared" si="81"/>
        <v>NO APLICA</v>
      </c>
      <c r="AG791" s="6" t="s">
        <v>400</v>
      </c>
      <c r="AH791" s="39"/>
      <c r="AI791" s="22" t="s">
        <v>2894</v>
      </c>
      <c r="AJ791" s="174"/>
    </row>
    <row r="792" spans="1:36" ht="15.45" customHeight="1">
      <c r="A792" s="170">
        <v>57038</v>
      </c>
      <c r="B792" s="39" t="s">
        <v>4150</v>
      </c>
      <c r="C792" s="6"/>
      <c r="D792" s="39" t="s">
        <v>616</v>
      </c>
      <c r="E792" s="6" t="s">
        <v>617</v>
      </c>
      <c r="F792" s="6" t="s">
        <v>618</v>
      </c>
      <c r="G792" s="6">
        <v>951155582</v>
      </c>
      <c r="H792" s="18">
        <v>45633</v>
      </c>
      <c r="I792" s="21">
        <v>0.53819444444444442</v>
      </c>
      <c r="J792" s="6" t="s">
        <v>373</v>
      </c>
      <c r="K792" s="15">
        <v>1</v>
      </c>
      <c r="L792" s="6" t="s">
        <v>398</v>
      </c>
      <c r="M792" s="6" t="s">
        <v>6</v>
      </c>
      <c r="N792" s="6" t="b">
        <f t="shared" si="80"/>
        <v>0</v>
      </c>
      <c r="O792" s="6" t="s">
        <v>4247</v>
      </c>
      <c r="P792" s="6">
        <v>3268346</v>
      </c>
      <c r="Q792" s="6" t="s">
        <v>6</v>
      </c>
      <c r="R792" s="6" t="s">
        <v>4248</v>
      </c>
      <c r="S792" s="16">
        <f t="shared" si="79"/>
        <v>25000</v>
      </c>
      <c r="T792" s="6" t="s">
        <v>400</v>
      </c>
      <c r="U792" s="6" t="s">
        <v>1450</v>
      </c>
      <c r="V792" s="6" t="s">
        <v>2863</v>
      </c>
      <c r="W792" s="18">
        <v>45634</v>
      </c>
      <c r="X792" s="78">
        <v>9.0972222222222218E-2</v>
      </c>
      <c r="Y792" s="6" t="s">
        <v>3612</v>
      </c>
      <c r="Z792" s="6" t="s">
        <v>3613</v>
      </c>
      <c r="AA792" s="6" t="s">
        <v>4249</v>
      </c>
      <c r="AB792" s="6">
        <v>940536195</v>
      </c>
      <c r="AC792" s="5">
        <f t="shared" si="83"/>
        <v>2</v>
      </c>
      <c r="AD792" s="17">
        <f t="shared" si="82"/>
        <v>25000</v>
      </c>
      <c r="AE792" s="6" t="s">
        <v>6</v>
      </c>
      <c r="AF792" s="17" t="str">
        <f t="shared" si="81"/>
        <v>NO APLICA</v>
      </c>
      <c r="AG792" s="6" t="s">
        <v>1874</v>
      </c>
      <c r="AH792" s="34" t="s">
        <v>4250</v>
      </c>
      <c r="AI792" s="22" t="s">
        <v>499</v>
      </c>
      <c r="AJ792" s="174"/>
    </row>
    <row r="793" spans="1:36" ht="15" customHeight="1">
      <c r="A793" s="170">
        <v>57039</v>
      </c>
      <c r="B793" s="39" t="s">
        <v>353</v>
      </c>
      <c r="C793" s="4" t="s">
        <v>354</v>
      </c>
      <c r="D793" s="39" t="s">
        <v>2105</v>
      </c>
      <c r="E793" s="6" t="s">
        <v>2106</v>
      </c>
      <c r="F793" s="6" t="s">
        <v>2107</v>
      </c>
      <c r="G793" s="6">
        <v>975918406</v>
      </c>
      <c r="H793" s="18">
        <v>45633</v>
      </c>
      <c r="I793" s="21">
        <v>0.5395833333333333</v>
      </c>
      <c r="J793" s="6" t="s">
        <v>373</v>
      </c>
      <c r="K793" s="15">
        <v>1</v>
      </c>
      <c r="L793" s="6" t="s">
        <v>398</v>
      </c>
      <c r="M793" s="6" t="s">
        <v>6</v>
      </c>
      <c r="N793" s="6" t="b">
        <f t="shared" si="80"/>
        <v>0</v>
      </c>
      <c r="O793" s="6" t="s">
        <v>4251</v>
      </c>
      <c r="P793" s="6">
        <v>1229195</v>
      </c>
      <c r="Q793" s="6" t="s">
        <v>6</v>
      </c>
      <c r="R793" s="6" t="s">
        <v>4252</v>
      </c>
      <c r="S793" s="16">
        <f t="shared" si="79"/>
        <v>25000</v>
      </c>
      <c r="T793" s="6" t="s">
        <v>400</v>
      </c>
      <c r="U793" s="6" t="s">
        <v>1450</v>
      </c>
      <c r="V793" s="6" t="s">
        <v>2800</v>
      </c>
      <c r="W793" s="18">
        <v>45634</v>
      </c>
      <c r="X793" s="78">
        <v>0.85</v>
      </c>
      <c r="Y793" s="6" t="s">
        <v>4253</v>
      </c>
      <c r="Z793" s="6" t="s">
        <v>4254</v>
      </c>
      <c r="AA793" s="6" t="s">
        <v>4255</v>
      </c>
      <c r="AB793" s="6">
        <v>962949495</v>
      </c>
      <c r="AC793" s="5">
        <f t="shared" si="83"/>
        <v>2</v>
      </c>
      <c r="AD793" s="17">
        <f t="shared" si="82"/>
        <v>25000</v>
      </c>
      <c r="AE793" s="6" t="s">
        <v>6</v>
      </c>
      <c r="AF793" s="17" t="str">
        <f t="shared" si="81"/>
        <v>NO APLICA</v>
      </c>
      <c r="AG793" s="6" t="s">
        <v>400</v>
      </c>
      <c r="AH793" s="39"/>
      <c r="AI793" s="22" t="s">
        <v>2894</v>
      </c>
      <c r="AJ793" s="174"/>
    </row>
    <row r="794" spans="1:36" ht="15.45" customHeight="1">
      <c r="A794" s="170">
        <v>57040</v>
      </c>
      <c r="B794" s="7" t="s">
        <v>345</v>
      </c>
      <c r="C794" s="4" t="s">
        <v>346</v>
      </c>
      <c r="D794" s="39" t="s">
        <v>4256</v>
      </c>
      <c r="E794" s="6" t="s">
        <v>3550</v>
      </c>
      <c r="F794" s="6" t="s">
        <v>4257</v>
      </c>
      <c r="G794" s="6">
        <v>961324021</v>
      </c>
      <c r="H794" s="18">
        <v>45633</v>
      </c>
      <c r="I794" s="21">
        <v>0.54374999999999996</v>
      </c>
      <c r="J794" s="6" t="s">
        <v>373</v>
      </c>
      <c r="K794" s="15">
        <v>1</v>
      </c>
      <c r="L794" s="6" t="s">
        <v>398</v>
      </c>
      <c r="M794" s="6" t="s">
        <v>6</v>
      </c>
      <c r="N794" s="6" t="b">
        <f t="shared" si="80"/>
        <v>0</v>
      </c>
      <c r="O794" s="6" t="s">
        <v>4258</v>
      </c>
      <c r="P794" s="6">
        <v>1229192</v>
      </c>
      <c r="Q794" s="6" t="s">
        <v>6</v>
      </c>
      <c r="R794" s="6" t="s">
        <v>4259</v>
      </c>
      <c r="S794" s="16">
        <f t="shared" si="79"/>
        <v>25000</v>
      </c>
      <c r="T794" s="6" t="s">
        <v>400</v>
      </c>
      <c r="U794" s="6" t="s">
        <v>940</v>
      </c>
      <c r="V794" s="6" t="s">
        <v>3821</v>
      </c>
      <c r="W794" s="18">
        <v>45634</v>
      </c>
      <c r="X794" s="78">
        <v>0.90347222222222223</v>
      </c>
      <c r="Y794" s="6" t="s">
        <v>4260</v>
      </c>
      <c r="Z794" s="6" t="s">
        <v>4261</v>
      </c>
      <c r="AA794" s="6" t="s">
        <v>4262</v>
      </c>
      <c r="AB794" s="6">
        <v>954812384</v>
      </c>
      <c r="AC794" s="5">
        <f t="shared" si="83"/>
        <v>2</v>
      </c>
      <c r="AD794" s="17">
        <f t="shared" si="82"/>
        <v>25000</v>
      </c>
      <c r="AE794" s="6" t="s">
        <v>6</v>
      </c>
      <c r="AF794" s="17" t="str">
        <f t="shared" si="81"/>
        <v>NO APLICA</v>
      </c>
      <c r="AG794" s="6" t="s">
        <v>400</v>
      </c>
      <c r="AH794" s="39"/>
      <c r="AI794" s="22" t="s">
        <v>3552</v>
      </c>
      <c r="AJ794" s="174"/>
    </row>
    <row r="795" spans="1:36" ht="15" customHeight="1">
      <c r="A795" s="170">
        <v>57041</v>
      </c>
      <c r="B795" s="8" t="s">
        <v>320</v>
      </c>
      <c r="C795" s="5" t="s">
        <v>321</v>
      </c>
      <c r="D795" s="39" t="s">
        <v>4263</v>
      </c>
      <c r="E795" s="6" t="s">
        <v>4264</v>
      </c>
      <c r="F795" s="6" t="s">
        <v>4265</v>
      </c>
      <c r="G795" s="6">
        <v>994479307</v>
      </c>
      <c r="H795" s="18">
        <v>45633</v>
      </c>
      <c r="I795" s="21">
        <v>0.54722222222222228</v>
      </c>
      <c r="J795" s="6" t="s">
        <v>373</v>
      </c>
      <c r="K795" s="15">
        <v>1</v>
      </c>
      <c r="L795" s="6" t="s">
        <v>398</v>
      </c>
      <c r="M795" s="6" t="s">
        <v>6</v>
      </c>
      <c r="N795" s="6" t="b">
        <f t="shared" si="80"/>
        <v>0</v>
      </c>
      <c r="O795" s="6" t="s">
        <v>4266</v>
      </c>
      <c r="P795" s="6">
        <v>308693</v>
      </c>
      <c r="Q795" s="6" t="s">
        <v>6</v>
      </c>
      <c r="R795" s="6" t="s">
        <v>4267</v>
      </c>
      <c r="S795" s="16">
        <f t="shared" si="79"/>
        <v>25000</v>
      </c>
      <c r="T795" s="6" t="s">
        <v>400</v>
      </c>
      <c r="U795" s="6" t="s">
        <v>759</v>
      </c>
      <c r="V795" s="6" t="s">
        <v>3817</v>
      </c>
      <c r="W795" s="18">
        <v>45637</v>
      </c>
      <c r="X795" s="78">
        <v>0.75763888888888886</v>
      </c>
      <c r="Y795" s="6" t="s">
        <v>3193</v>
      </c>
      <c r="Z795" s="6" t="s">
        <v>3194</v>
      </c>
      <c r="AA795" s="6" t="s">
        <v>2578</v>
      </c>
      <c r="AB795" s="6">
        <v>991266126</v>
      </c>
      <c r="AC795" s="5">
        <f t="shared" si="83"/>
        <v>5</v>
      </c>
      <c r="AD795" s="17">
        <f t="shared" si="82"/>
        <v>25000</v>
      </c>
      <c r="AE795" s="6" t="s">
        <v>6</v>
      </c>
      <c r="AF795" s="17" t="str">
        <f t="shared" si="81"/>
        <v>NO APLICA</v>
      </c>
      <c r="AG795" s="6" t="s">
        <v>400</v>
      </c>
      <c r="AH795" s="39"/>
      <c r="AI795" s="22" t="s">
        <v>558</v>
      </c>
      <c r="AJ795" s="174"/>
    </row>
    <row r="796" spans="1:36" ht="15.45" customHeight="1">
      <c r="A796" s="170">
        <v>57042</v>
      </c>
      <c r="B796" s="8" t="s">
        <v>320</v>
      </c>
      <c r="C796" s="5" t="s">
        <v>321</v>
      </c>
      <c r="D796" s="39" t="s">
        <v>548</v>
      </c>
      <c r="E796" s="6">
        <v>17669495</v>
      </c>
      <c r="F796" s="6" t="s">
        <v>549</v>
      </c>
      <c r="G796" s="6">
        <v>929902825</v>
      </c>
      <c r="H796" s="18">
        <v>45633</v>
      </c>
      <c r="I796" s="21">
        <v>0.55069444444444449</v>
      </c>
      <c r="J796" s="6" t="s">
        <v>373</v>
      </c>
      <c r="K796" s="15">
        <v>1</v>
      </c>
      <c r="L796" s="6" t="s">
        <v>398</v>
      </c>
      <c r="M796" s="6" t="s">
        <v>6</v>
      </c>
      <c r="N796" s="6" t="b">
        <f t="shared" si="80"/>
        <v>0</v>
      </c>
      <c r="O796" s="6" t="s">
        <v>4268</v>
      </c>
      <c r="P796" s="6">
        <v>308694</v>
      </c>
      <c r="Q796" s="6" t="s">
        <v>6</v>
      </c>
      <c r="R796" s="6" t="s">
        <v>4269</v>
      </c>
      <c r="S796" s="16">
        <f t="shared" si="79"/>
        <v>25000</v>
      </c>
      <c r="T796" s="6" t="s">
        <v>400</v>
      </c>
      <c r="U796" s="6" t="s">
        <v>759</v>
      </c>
      <c r="V796" s="6" t="s">
        <v>3145</v>
      </c>
      <c r="W796" s="18">
        <v>45638</v>
      </c>
      <c r="X796" s="78">
        <v>0.60902777777777772</v>
      </c>
      <c r="Y796" s="6" t="s">
        <v>3036</v>
      </c>
      <c r="Z796" s="6" t="s">
        <v>4270</v>
      </c>
      <c r="AA796" s="6" t="s">
        <v>655</v>
      </c>
      <c r="AB796" s="6">
        <v>956193777</v>
      </c>
      <c r="AC796" s="5">
        <f t="shared" si="83"/>
        <v>6</v>
      </c>
      <c r="AD796" s="17">
        <f t="shared" si="82"/>
        <v>27000</v>
      </c>
      <c r="AE796" s="6" t="s">
        <v>6</v>
      </c>
      <c r="AF796" s="17" t="str">
        <f t="shared" si="81"/>
        <v>NO APLICA</v>
      </c>
      <c r="AG796" s="6" t="s">
        <v>400</v>
      </c>
      <c r="AH796" s="39"/>
      <c r="AI796" s="22" t="s">
        <v>558</v>
      </c>
      <c r="AJ796" s="174"/>
    </row>
    <row r="797" spans="1:36" ht="15" customHeight="1">
      <c r="A797" s="170">
        <v>57043</v>
      </c>
      <c r="B797" s="39" t="s">
        <v>4210</v>
      </c>
      <c r="C797" s="4" t="s">
        <v>354</v>
      </c>
      <c r="D797" s="39" t="s">
        <v>4271</v>
      </c>
      <c r="E797" s="6" t="s">
        <v>3918</v>
      </c>
      <c r="F797" s="6" t="s">
        <v>3919</v>
      </c>
      <c r="G797" s="6">
        <v>933299215</v>
      </c>
      <c r="H797" s="18">
        <v>45633</v>
      </c>
      <c r="I797" s="21">
        <v>0.55277777777777781</v>
      </c>
      <c r="J797" s="6" t="s">
        <v>373</v>
      </c>
      <c r="K797" s="15">
        <v>1</v>
      </c>
      <c r="L797" s="6" t="s">
        <v>398</v>
      </c>
      <c r="M797" s="6" t="s">
        <v>6</v>
      </c>
      <c r="N797" s="6" t="b">
        <f t="shared" si="80"/>
        <v>0</v>
      </c>
      <c r="O797" s="6" t="s">
        <v>4272</v>
      </c>
      <c r="P797" s="6">
        <v>1229199</v>
      </c>
      <c r="Q797" s="6" t="s">
        <v>6</v>
      </c>
      <c r="R797" s="6" t="s">
        <v>4273</v>
      </c>
      <c r="S797" s="16">
        <f t="shared" si="79"/>
        <v>25000</v>
      </c>
      <c r="T797" s="6" t="s">
        <v>400</v>
      </c>
      <c r="U797" s="6" t="s">
        <v>1561</v>
      </c>
      <c r="V797" s="6" t="s">
        <v>3176</v>
      </c>
      <c r="W797" s="18">
        <v>45635</v>
      </c>
      <c r="X797" s="78">
        <v>0.95625000000000004</v>
      </c>
      <c r="Y797" s="6" t="s">
        <v>4274</v>
      </c>
      <c r="Z797" s="6" t="s">
        <v>4195</v>
      </c>
      <c r="AA797" s="6" t="s">
        <v>4196</v>
      </c>
      <c r="AB797" s="6">
        <v>996390712</v>
      </c>
      <c r="AC797" s="5">
        <f t="shared" si="83"/>
        <v>3</v>
      </c>
      <c r="AD797" s="17">
        <f t="shared" si="82"/>
        <v>25000</v>
      </c>
      <c r="AE797" s="6" t="s">
        <v>6</v>
      </c>
      <c r="AF797" s="17" t="str">
        <f t="shared" si="81"/>
        <v>NO APLICA</v>
      </c>
      <c r="AG797" s="6" t="s">
        <v>400</v>
      </c>
      <c r="AH797" s="39"/>
      <c r="AI797" s="22" t="s">
        <v>2894</v>
      </c>
      <c r="AJ797" s="174"/>
    </row>
    <row r="798" spans="1:36" ht="15" customHeight="1">
      <c r="A798" s="170">
        <v>57044</v>
      </c>
      <c r="B798" s="39" t="s">
        <v>4210</v>
      </c>
      <c r="C798" s="4" t="s">
        <v>354</v>
      </c>
      <c r="D798" s="24" t="s">
        <v>2818</v>
      </c>
      <c r="E798" s="6" t="s">
        <v>2819</v>
      </c>
      <c r="F798" s="6" t="s">
        <v>2820</v>
      </c>
      <c r="G798" s="6">
        <v>956422961</v>
      </c>
      <c r="H798" s="18">
        <v>45633</v>
      </c>
      <c r="I798" s="21">
        <v>0.55555555555555558</v>
      </c>
      <c r="J798" s="6" t="s">
        <v>373</v>
      </c>
      <c r="K798" s="15">
        <v>1</v>
      </c>
      <c r="L798" s="6" t="s">
        <v>398</v>
      </c>
      <c r="M798" s="6" t="s">
        <v>6</v>
      </c>
      <c r="N798" s="6" t="b">
        <f t="shared" si="80"/>
        <v>0</v>
      </c>
      <c r="O798" s="6" t="s">
        <v>4275</v>
      </c>
      <c r="P798" s="6">
        <v>1229203</v>
      </c>
      <c r="Q798" s="6" t="s">
        <v>6</v>
      </c>
      <c r="R798" s="6" t="s">
        <v>4276</v>
      </c>
      <c r="S798" s="16">
        <f t="shared" si="79"/>
        <v>25000</v>
      </c>
      <c r="T798" s="6" t="s">
        <v>400</v>
      </c>
      <c r="U798" s="6" t="s">
        <v>1561</v>
      </c>
      <c r="V798" s="6" t="s">
        <v>3682</v>
      </c>
      <c r="W798" s="18">
        <v>45635</v>
      </c>
      <c r="X798" s="78">
        <v>0.93194444444444446</v>
      </c>
      <c r="Y798" s="6" t="s">
        <v>3357</v>
      </c>
      <c r="Z798" s="6" t="s">
        <v>2997</v>
      </c>
      <c r="AA798" s="6" t="s">
        <v>3358</v>
      </c>
      <c r="AB798" s="6">
        <v>992272376</v>
      </c>
      <c r="AC798" s="5">
        <f t="shared" si="83"/>
        <v>3</v>
      </c>
      <c r="AD798" s="17">
        <f t="shared" si="82"/>
        <v>25000</v>
      </c>
      <c r="AE798" s="6" t="s">
        <v>6</v>
      </c>
      <c r="AF798" s="17" t="str">
        <f t="shared" si="81"/>
        <v>NO APLICA</v>
      </c>
      <c r="AG798" s="6" t="s">
        <v>400</v>
      </c>
      <c r="AH798" s="39"/>
      <c r="AI798" s="22" t="s">
        <v>2894</v>
      </c>
      <c r="AJ798" s="174"/>
    </row>
    <row r="799" spans="1:36" ht="15" customHeight="1">
      <c r="A799" s="170">
        <v>57045</v>
      </c>
      <c r="B799" s="39" t="s">
        <v>353</v>
      </c>
      <c r="C799" s="4" t="s">
        <v>354</v>
      </c>
      <c r="D799" s="24" t="s">
        <v>385</v>
      </c>
      <c r="E799" s="25" t="s">
        <v>818</v>
      </c>
      <c r="F799" s="24" t="s">
        <v>700</v>
      </c>
      <c r="G799" s="24">
        <v>947974081</v>
      </c>
      <c r="H799" s="18">
        <v>45633</v>
      </c>
      <c r="I799" s="21">
        <v>0.55763888888888891</v>
      </c>
      <c r="J799" s="6" t="s">
        <v>373</v>
      </c>
      <c r="K799" s="15">
        <v>1</v>
      </c>
      <c r="L799" s="6" t="s">
        <v>398</v>
      </c>
      <c r="M799" s="6" t="s">
        <v>6</v>
      </c>
      <c r="N799" s="6" t="b">
        <f t="shared" si="80"/>
        <v>0</v>
      </c>
      <c r="O799" s="6" t="s">
        <v>4277</v>
      </c>
      <c r="P799" s="6">
        <v>1229201</v>
      </c>
      <c r="Q799" s="6" t="s">
        <v>6</v>
      </c>
      <c r="R799" s="6" t="s">
        <v>4278</v>
      </c>
      <c r="S799" s="16">
        <f t="shared" si="79"/>
        <v>25000</v>
      </c>
      <c r="T799" s="6" t="s">
        <v>400</v>
      </c>
      <c r="U799" s="6" t="s">
        <v>1561</v>
      </c>
      <c r="V799" s="6" t="s">
        <v>2881</v>
      </c>
      <c r="W799" s="18">
        <v>45635</v>
      </c>
      <c r="X799" s="78">
        <v>0.89861111111111114</v>
      </c>
      <c r="Y799" s="6" t="s">
        <v>4253</v>
      </c>
      <c r="Z799" s="6" t="s">
        <v>4254</v>
      </c>
      <c r="AA799" s="6" t="s">
        <v>4255</v>
      </c>
      <c r="AB799" s="6">
        <v>962949495</v>
      </c>
      <c r="AC799" s="5">
        <f t="shared" si="83"/>
        <v>3</v>
      </c>
      <c r="AD799" s="17">
        <f t="shared" si="82"/>
        <v>25000</v>
      </c>
      <c r="AE799" s="6" t="s">
        <v>6</v>
      </c>
      <c r="AF799" s="17" t="str">
        <f t="shared" si="81"/>
        <v>NO APLICA</v>
      </c>
      <c r="AG799" s="6" t="s">
        <v>400</v>
      </c>
      <c r="AH799" s="39"/>
      <c r="AI799" s="22" t="s">
        <v>2894</v>
      </c>
      <c r="AJ799" s="174"/>
    </row>
    <row r="800" spans="1:36" ht="15.45" customHeight="1">
      <c r="A800" s="170">
        <v>57046</v>
      </c>
      <c r="B800" s="39" t="s">
        <v>2860</v>
      </c>
      <c r="C800" s="5" t="s">
        <v>202</v>
      </c>
      <c r="D800" s="24" t="s">
        <v>1713</v>
      </c>
      <c r="E800" s="6" t="s">
        <v>1714</v>
      </c>
      <c r="F800" s="6" t="s">
        <v>1715</v>
      </c>
      <c r="G800" s="6">
        <v>953992026</v>
      </c>
      <c r="H800" s="18">
        <v>45633</v>
      </c>
      <c r="I800" s="21">
        <v>0.56041666666666667</v>
      </c>
      <c r="J800" s="6" t="s">
        <v>373</v>
      </c>
      <c r="K800" s="15">
        <v>1</v>
      </c>
      <c r="L800" s="6" t="s">
        <v>398</v>
      </c>
      <c r="M800" s="6" t="s">
        <v>6</v>
      </c>
      <c r="N800" s="6" t="b">
        <f t="shared" si="80"/>
        <v>0</v>
      </c>
      <c r="O800" s="6" t="s">
        <v>4279</v>
      </c>
      <c r="P800" s="6">
        <v>21094858</v>
      </c>
      <c r="Q800" s="6" t="s">
        <v>6</v>
      </c>
      <c r="R800" s="6" t="s">
        <v>4280</v>
      </c>
      <c r="S800" s="16">
        <f t="shared" si="79"/>
        <v>25000</v>
      </c>
      <c r="T800" s="6" t="s">
        <v>400</v>
      </c>
      <c r="U800" s="6" t="s">
        <v>524</v>
      </c>
      <c r="V800" s="6" t="s">
        <v>2874</v>
      </c>
      <c r="W800" s="6"/>
      <c r="X800" s="78"/>
      <c r="Y800" s="6"/>
      <c r="Z800" s="6"/>
      <c r="AA800" s="6"/>
      <c r="AB800" s="6"/>
      <c r="AC800" s="6" t="str">
        <f t="shared" si="83"/>
        <v/>
      </c>
      <c r="AD800" s="23" t="str">
        <f t="shared" si="82"/>
        <v/>
      </c>
      <c r="AE800" s="23"/>
      <c r="AF800" s="17" t="str">
        <f t="shared" si="81"/>
        <v/>
      </c>
      <c r="AG800" s="6"/>
      <c r="AH800" s="39"/>
      <c r="AI800" s="22" t="s">
        <v>2868</v>
      </c>
      <c r="AJ800" s="174"/>
    </row>
    <row r="801" spans="1:37" ht="15.45" customHeight="1">
      <c r="A801" s="170">
        <v>57047</v>
      </c>
      <c r="B801" s="8" t="s">
        <v>320</v>
      </c>
      <c r="C801" s="5" t="s">
        <v>321</v>
      </c>
      <c r="D801" s="25" t="s">
        <v>2811</v>
      </c>
      <c r="E801" s="24" t="s">
        <v>709</v>
      </c>
      <c r="F801" s="24" t="s">
        <v>710</v>
      </c>
      <c r="G801" s="24">
        <v>987744411</v>
      </c>
      <c r="H801" s="18">
        <v>45633</v>
      </c>
      <c r="I801" s="21">
        <v>0.56319444444444444</v>
      </c>
      <c r="J801" s="6" t="s">
        <v>373</v>
      </c>
      <c r="K801" s="15">
        <v>1</v>
      </c>
      <c r="L801" s="6" t="s">
        <v>398</v>
      </c>
      <c r="M801" s="6" t="s">
        <v>6</v>
      </c>
      <c r="N801" s="6" t="b">
        <f t="shared" si="80"/>
        <v>0</v>
      </c>
      <c r="O801" s="6" t="s">
        <v>4281</v>
      </c>
      <c r="P801" s="6">
        <v>308699</v>
      </c>
      <c r="Q801" s="6" t="s">
        <v>6</v>
      </c>
      <c r="R801" s="6" t="s">
        <v>4282</v>
      </c>
      <c r="S801" s="16">
        <f t="shared" ref="S801:S821" si="84">IF(OR(H801&lt;=0, H801=""), "",
    IF(OR(J801="1X40 RF VACIO", J801="1X40 DRY VACIO"),
        IF(L801="CUSTODIA", 25000,
            IF(OR(L801="TRASPASO", L801="MOVIMIENTO"), 18000, "")
        ),
        IF(OR(J801="1X20 RF VACIO", J801="1X20 DRY VACIO", J801="ISOTANK"),
            IF(L801="CUSTODIA", 18000,
                IF(OR(L801="TRASPASO", L801="MOVIMIENTO"), 15000, "Error en tipo de acción")
            ),
            IF(AND(OR(J801="PALLET", J801="CAJON"), L801="CUSTODIA"),
                IF(M801="SI (XL)", 7000*K801,
                    IF(M801="SI (XXL)", 9000*K801,
                        IF(M801="SI (OTRO)", "", 5000*K801)
                    )
                ),
                IF(AND(OR(J801="PALLET", J801="CAJON"),OR(L801="TRASPASO", L801="MOVIMIENTO")),
                    IF(M801="SI (XL)", 5000*K801,
                        IF(M801="SI (XXL)", 7000*K801,
                            IF(M801="SI (OTRO)", "", 3500*K801)
                        )
                    ),
                    ""
                )
            )
        )
    )
)</f>
        <v>25000</v>
      </c>
      <c r="T801" s="6" t="s">
        <v>400</v>
      </c>
      <c r="U801" s="6" t="s">
        <v>1561</v>
      </c>
      <c r="V801" s="6" t="s">
        <v>3894</v>
      </c>
      <c r="W801" s="18">
        <v>45637</v>
      </c>
      <c r="X801" s="78">
        <v>0.90069444444444446</v>
      </c>
      <c r="Y801" s="6" t="s">
        <v>2040</v>
      </c>
      <c r="Z801" s="6" t="s">
        <v>642</v>
      </c>
      <c r="AA801" s="6" t="s">
        <v>643</v>
      </c>
      <c r="AB801" s="6">
        <v>997786062</v>
      </c>
      <c r="AC801" s="5">
        <f t="shared" si="83"/>
        <v>5</v>
      </c>
      <c r="AD801" s="17">
        <f t="shared" si="82"/>
        <v>25000</v>
      </c>
      <c r="AE801" s="6" t="s">
        <v>6</v>
      </c>
      <c r="AF801" s="17" t="str">
        <f t="shared" si="81"/>
        <v>NO APLICA</v>
      </c>
      <c r="AG801" s="6" t="s">
        <v>400</v>
      </c>
      <c r="AH801" s="39"/>
      <c r="AI801" s="22" t="s">
        <v>558</v>
      </c>
      <c r="AJ801" s="174"/>
    </row>
    <row r="802" spans="1:37" ht="15.45" customHeight="1">
      <c r="A802" s="170">
        <v>57048</v>
      </c>
      <c r="B802" s="39" t="s">
        <v>353</v>
      </c>
      <c r="C802" s="4" t="s">
        <v>354</v>
      </c>
      <c r="D802" s="39" t="s">
        <v>2935</v>
      </c>
      <c r="E802" s="6" t="s">
        <v>1120</v>
      </c>
      <c r="F802" s="6" t="s">
        <v>1121</v>
      </c>
      <c r="G802" s="6">
        <v>991545276</v>
      </c>
      <c r="H802" s="18">
        <v>45633</v>
      </c>
      <c r="I802" s="21">
        <v>0.56527777777777777</v>
      </c>
      <c r="J802" s="6" t="s">
        <v>373</v>
      </c>
      <c r="K802" s="15">
        <v>1</v>
      </c>
      <c r="L802" s="6" t="s">
        <v>398</v>
      </c>
      <c r="M802" s="6" t="s">
        <v>6</v>
      </c>
      <c r="N802" s="6" t="b">
        <f t="shared" si="80"/>
        <v>0</v>
      </c>
      <c r="O802" s="6" t="s">
        <v>4283</v>
      </c>
      <c r="P802" s="6">
        <v>1229210</v>
      </c>
      <c r="Q802" s="6" t="s">
        <v>6</v>
      </c>
      <c r="R802" s="6" t="s">
        <v>4284</v>
      </c>
      <c r="S802" s="16">
        <f t="shared" si="84"/>
        <v>25000</v>
      </c>
      <c r="T802" s="6" t="s">
        <v>400</v>
      </c>
      <c r="U802" s="6" t="s">
        <v>1561</v>
      </c>
      <c r="V802" s="6" t="s">
        <v>2796</v>
      </c>
      <c r="W802" s="18">
        <v>45636</v>
      </c>
      <c r="X802" s="78">
        <v>0.1701388888888889</v>
      </c>
      <c r="Y802" s="6" t="s">
        <v>3246</v>
      </c>
      <c r="Z802" s="6">
        <v>18953063</v>
      </c>
      <c r="AA802" s="6" t="s">
        <v>3247</v>
      </c>
      <c r="AB802" s="6">
        <v>921759764</v>
      </c>
      <c r="AC802" s="5">
        <f t="shared" si="83"/>
        <v>4</v>
      </c>
      <c r="AD802" s="17">
        <f t="shared" si="82"/>
        <v>25000</v>
      </c>
      <c r="AE802" s="6" t="s">
        <v>6</v>
      </c>
      <c r="AF802" s="17" t="str">
        <f t="shared" si="81"/>
        <v>NO APLICA</v>
      </c>
      <c r="AG802" s="6" t="s">
        <v>400</v>
      </c>
      <c r="AH802" s="39"/>
      <c r="AI802" s="22" t="s">
        <v>2894</v>
      </c>
      <c r="AJ802" s="174"/>
    </row>
    <row r="803" spans="1:37" ht="15.45" customHeight="1">
      <c r="A803" s="170">
        <v>57049</v>
      </c>
      <c r="B803" s="8" t="s">
        <v>320</v>
      </c>
      <c r="C803" s="5" t="s">
        <v>321</v>
      </c>
      <c r="D803" s="39" t="s">
        <v>4285</v>
      </c>
      <c r="E803" s="6" t="s">
        <v>2405</v>
      </c>
      <c r="F803" s="6" t="s">
        <v>2406</v>
      </c>
      <c r="G803" s="6">
        <v>942010990</v>
      </c>
      <c r="H803" s="18">
        <v>45633</v>
      </c>
      <c r="I803" s="21">
        <v>0.56736111111111109</v>
      </c>
      <c r="J803" s="6" t="s">
        <v>373</v>
      </c>
      <c r="K803" s="15">
        <v>1</v>
      </c>
      <c r="L803" s="6" t="s">
        <v>398</v>
      </c>
      <c r="M803" s="6" t="s">
        <v>6</v>
      </c>
      <c r="N803" s="6" t="b">
        <f t="shared" si="80"/>
        <v>0</v>
      </c>
      <c r="O803" s="6" t="s">
        <v>4286</v>
      </c>
      <c r="P803" s="6">
        <v>308700</v>
      </c>
      <c r="Q803" s="6" t="s">
        <v>6</v>
      </c>
      <c r="R803" s="6" t="s">
        <v>4287</v>
      </c>
      <c r="S803" s="16">
        <f t="shared" si="84"/>
        <v>25000</v>
      </c>
      <c r="T803" s="6" t="s">
        <v>400</v>
      </c>
      <c r="U803" s="6" t="s">
        <v>620</v>
      </c>
      <c r="V803" s="6" t="s">
        <v>2871</v>
      </c>
      <c r="W803" s="18">
        <v>45638</v>
      </c>
      <c r="X803" s="78">
        <v>0.54236111111111107</v>
      </c>
      <c r="Y803" s="6" t="s">
        <v>1979</v>
      </c>
      <c r="Z803" s="6" t="s">
        <v>1229</v>
      </c>
      <c r="AA803" s="6" t="s">
        <v>1980</v>
      </c>
      <c r="AB803" s="6">
        <v>973591252</v>
      </c>
      <c r="AC803" s="5">
        <f t="shared" si="83"/>
        <v>6</v>
      </c>
      <c r="AD803" s="17">
        <f t="shared" si="82"/>
        <v>27000</v>
      </c>
      <c r="AE803" s="6" t="s">
        <v>6</v>
      </c>
      <c r="AF803" s="17" t="str">
        <f t="shared" si="81"/>
        <v>NO APLICA</v>
      </c>
      <c r="AG803" s="6" t="s">
        <v>400</v>
      </c>
      <c r="AH803" s="39"/>
      <c r="AI803" s="22" t="s">
        <v>558</v>
      </c>
      <c r="AJ803" s="174"/>
    </row>
    <row r="804" spans="1:37" ht="15" customHeight="1">
      <c r="A804" s="170">
        <v>57050</v>
      </c>
      <c r="B804" s="39" t="s">
        <v>4288</v>
      </c>
      <c r="C804" s="6"/>
      <c r="D804" s="39" t="s">
        <v>4230</v>
      </c>
      <c r="E804" s="6" t="s">
        <v>4231</v>
      </c>
      <c r="F804" s="6" t="s">
        <v>4232</v>
      </c>
      <c r="G804" s="6">
        <v>930919471</v>
      </c>
      <c r="H804" s="18">
        <v>45633</v>
      </c>
      <c r="I804" s="21">
        <v>0.57013888888888886</v>
      </c>
      <c r="J804" s="6" t="s">
        <v>373</v>
      </c>
      <c r="K804" s="15">
        <v>1</v>
      </c>
      <c r="L804" s="6" t="s">
        <v>398</v>
      </c>
      <c r="M804" s="6" t="s">
        <v>6</v>
      </c>
      <c r="N804" s="6" t="b">
        <f t="shared" si="80"/>
        <v>0</v>
      </c>
      <c r="O804" s="6" t="s">
        <v>4289</v>
      </c>
      <c r="P804" s="6">
        <v>100812430</v>
      </c>
      <c r="Q804" s="6" t="s">
        <v>9</v>
      </c>
      <c r="R804" s="6" t="s">
        <v>4290</v>
      </c>
      <c r="S804" s="16">
        <f t="shared" si="84"/>
        <v>25000</v>
      </c>
      <c r="T804" s="6" t="s">
        <v>400</v>
      </c>
      <c r="U804" s="6" t="s">
        <v>610</v>
      </c>
      <c r="V804" s="6" t="s">
        <v>490</v>
      </c>
      <c r="W804" s="18">
        <v>45633</v>
      </c>
      <c r="X804" s="78">
        <v>0.58680555555555558</v>
      </c>
      <c r="Y804" s="6" t="s">
        <v>4291</v>
      </c>
      <c r="Z804" s="6" t="s">
        <v>4292</v>
      </c>
      <c r="AA804" s="6" t="s">
        <v>4293</v>
      </c>
      <c r="AB804" s="6">
        <v>968442511</v>
      </c>
      <c r="AC804" s="5">
        <f t="shared" si="83"/>
        <v>1</v>
      </c>
      <c r="AD804" s="17">
        <f t="shared" si="82"/>
        <v>25000</v>
      </c>
      <c r="AE804" s="6" t="s">
        <v>9</v>
      </c>
      <c r="AF804" s="17">
        <f t="shared" si="81"/>
        <v>29750</v>
      </c>
      <c r="AG804" s="6" t="s">
        <v>1874</v>
      </c>
      <c r="AH804" s="6" t="s">
        <v>4294</v>
      </c>
      <c r="AI804" s="22" t="s">
        <v>499</v>
      </c>
      <c r="AJ804" s="174"/>
    </row>
    <row r="805" spans="1:37" ht="15.45" customHeight="1">
      <c r="A805" s="170">
        <v>57051</v>
      </c>
      <c r="B805" s="8" t="s">
        <v>320</v>
      </c>
      <c r="C805" s="5" t="s">
        <v>321</v>
      </c>
      <c r="D805" s="39" t="s">
        <v>4226</v>
      </c>
      <c r="E805" s="6" t="s">
        <v>569</v>
      </c>
      <c r="F805" s="6" t="s">
        <v>570</v>
      </c>
      <c r="G805" s="6">
        <v>947401808</v>
      </c>
      <c r="H805" s="18">
        <v>45633</v>
      </c>
      <c r="I805" s="21">
        <v>0.57291666666666663</v>
      </c>
      <c r="J805" s="6" t="s">
        <v>373</v>
      </c>
      <c r="K805" s="15">
        <v>1</v>
      </c>
      <c r="L805" s="6" t="s">
        <v>398</v>
      </c>
      <c r="M805" s="6" t="s">
        <v>6</v>
      </c>
      <c r="N805" s="6" t="b">
        <f t="shared" si="80"/>
        <v>0</v>
      </c>
      <c r="O805" s="6" t="s">
        <v>4295</v>
      </c>
      <c r="P805" s="6">
        <v>308702</v>
      </c>
      <c r="Q805" s="6" t="s">
        <v>6</v>
      </c>
      <c r="R805" s="6" t="s">
        <v>4296</v>
      </c>
      <c r="S805" s="16">
        <f t="shared" si="84"/>
        <v>25000</v>
      </c>
      <c r="T805" s="6" t="s">
        <v>400</v>
      </c>
      <c r="U805" s="6" t="s">
        <v>620</v>
      </c>
      <c r="V805" s="6" t="s">
        <v>3005</v>
      </c>
      <c r="W805" s="18">
        <v>45637</v>
      </c>
      <c r="X805" s="78">
        <v>0.79166666666666663</v>
      </c>
      <c r="Y805" s="6" t="s">
        <v>2570</v>
      </c>
      <c r="Z805" s="6" t="s">
        <v>2983</v>
      </c>
      <c r="AA805" s="6" t="s">
        <v>2572</v>
      </c>
      <c r="AB805" s="6">
        <v>955224797</v>
      </c>
      <c r="AC805" s="5">
        <f t="shared" si="83"/>
        <v>5</v>
      </c>
      <c r="AD805" s="17">
        <f t="shared" si="82"/>
        <v>25000</v>
      </c>
      <c r="AE805" s="6" t="s">
        <v>6</v>
      </c>
      <c r="AF805" s="17" t="str">
        <f t="shared" si="81"/>
        <v>NO APLICA</v>
      </c>
      <c r="AG805" s="6" t="s">
        <v>400</v>
      </c>
      <c r="AH805" s="39"/>
      <c r="AI805" s="22" t="s">
        <v>558</v>
      </c>
      <c r="AJ805" s="174"/>
    </row>
    <row r="806" spans="1:37" ht="15" customHeight="1">
      <c r="A806" s="170">
        <v>57052</v>
      </c>
      <c r="B806" s="39" t="s">
        <v>4297</v>
      </c>
      <c r="C806" s="4" t="s">
        <v>275</v>
      </c>
      <c r="D806" s="24" t="s">
        <v>4298</v>
      </c>
      <c r="E806" s="24" t="s">
        <v>4299</v>
      </c>
      <c r="F806" s="26" t="s">
        <v>4300</v>
      </c>
      <c r="G806" s="24">
        <v>963409378</v>
      </c>
      <c r="H806" s="18">
        <v>45633</v>
      </c>
      <c r="I806" s="21">
        <v>0.60902777777777772</v>
      </c>
      <c r="J806" s="6" t="s">
        <v>373</v>
      </c>
      <c r="K806" s="15">
        <v>1</v>
      </c>
      <c r="L806" s="6" t="s">
        <v>398</v>
      </c>
      <c r="M806" s="6" t="s">
        <v>6</v>
      </c>
      <c r="N806" s="6" t="b">
        <f t="shared" si="80"/>
        <v>0</v>
      </c>
      <c r="O806" s="6" t="s">
        <v>4301</v>
      </c>
      <c r="P806" s="6">
        <v>3268457</v>
      </c>
      <c r="Q806" s="6" t="s">
        <v>6</v>
      </c>
      <c r="R806" s="6" t="s">
        <v>4302</v>
      </c>
      <c r="S806" s="16">
        <f t="shared" si="84"/>
        <v>25000</v>
      </c>
      <c r="T806" s="6" t="s">
        <v>400</v>
      </c>
      <c r="U806" s="6" t="s">
        <v>552</v>
      </c>
      <c r="V806" s="6" t="s">
        <v>4303</v>
      </c>
      <c r="W806" s="18">
        <v>45634</v>
      </c>
      <c r="X806" s="78">
        <v>0.56041666666666667</v>
      </c>
      <c r="Y806" s="6" t="s">
        <v>4304</v>
      </c>
      <c r="Z806" s="6" t="s">
        <v>4305</v>
      </c>
      <c r="AA806" s="6" t="s">
        <v>4306</v>
      </c>
      <c r="AB806" s="6">
        <v>997424959</v>
      </c>
      <c r="AC806" s="5">
        <f t="shared" si="83"/>
        <v>2</v>
      </c>
      <c r="AD806" s="17">
        <f t="shared" si="82"/>
        <v>25000</v>
      </c>
      <c r="AE806" s="6" t="s">
        <v>9</v>
      </c>
      <c r="AF806" s="17">
        <f t="shared" si="81"/>
        <v>29750</v>
      </c>
      <c r="AG806" s="6" t="s">
        <v>1874</v>
      </c>
      <c r="AH806" s="39" t="s">
        <v>4307</v>
      </c>
      <c r="AI806" s="22" t="s">
        <v>3841</v>
      </c>
      <c r="AJ806" s="174" t="s">
        <v>4308</v>
      </c>
      <c r="AK806" s="214" t="s">
        <v>4309</v>
      </c>
    </row>
    <row r="807" spans="1:37" ht="15.45" customHeight="1">
      <c r="A807" s="170">
        <v>57053</v>
      </c>
      <c r="B807" s="39" t="s">
        <v>4229</v>
      </c>
      <c r="C807" s="6"/>
      <c r="D807" s="39" t="s">
        <v>3113</v>
      </c>
      <c r="E807" s="6" t="s">
        <v>636</v>
      </c>
      <c r="F807" s="6" t="s">
        <v>637</v>
      </c>
      <c r="G807" s="6">
        <v>988364635</v>
      </c>
      <c r="H807" s="18">
        <v>45633</v>
      </c>
      <c r="I807" s="21">
        <v>0.61111111111111116</v>
      </c>
      <c r="J807" s="6" t="s">
        <v>373</v>
      </c>
      <c r="K807" s="15">
        <v>1</v>
      </c>
      <c r="L807" s="6" t="s">
        <v>398</v>
      </c>
      <c r="M807" s="6" t="s">
        <v>6</v>
      </c>
      <c r="N807" s="6" t="b">
        <f t="shared" si="80"/>
        <v>0</v>
      </c>
      <c r="O807" s="6" t="s">
        <v>4310</v>
      </c>
      <c r="P807" s="6">
        <v>3268466</v>
      </c>
      <c r="Q807" s="6" t="s">
        <v>6</v>
      </c>
      <c r="R807" s="6" t="s">
        <v>4311</v>
      </c>
      <c r="S807" s="16">
        <f t="shared" si="84"/>
        <v>25000</v>
      </c>
      <c r="T807" s="6" t="s">
        <v>400</v>
      </c>
      <c r="U807" s="6" t="s">
        <v>1450</v>
      </c>
      <c r="V807" s="6" t="s">
        <v>3153</v>
      </c>
      <c r="W807" s="18">
        <v>45634</v>
      </c>
      <c r="X807" s="78">
        <v>0.31736111111111109</v>
      </c>
      <c r="Y807" s="6" t="s">
        <v>4312</v>
      </c>
      <c r="Z807" s="6" t="s">
        <v>3632</v>
      </c>
      <c r="AA807" s="6" t="s">
        <v>4313</v>
      </c>
      <c r="AB807" s="6">
        <v>987692415</v>
      </c>
      <c r="AC807" s="5">
        <f t="shared" si="83"/>
        <v>2</v>
      </c>
      <c r="AD807" s="17">
        <f t="shared" si="82"/>
        <v>25000</v>
      </c>
      <c r="AE807" s="6" t="s">
        <v>6</v>
      </c>
      <c r="AF807" s="17" t="str">
        <f t="shared" si="81"/>
        <v>NO APLICA</v>
      </c>
      <c r="AG807" s="6" t="s">
        <v>1874</v>
      </c>
      <c r="AH807" s="34" t="s">
        <v>4314</v>
      </c>
      <c r="AI807" s="22" t="s">
        <v>499</v>
      </c>
      <c r="AJ807" s="174"/>
    </row>
    <row r="808" spans="1:37" ht="15.45" customHeight="1">
      <c r="A808" s="170">
        <v>57054</v>
      </c>
      <c r="B808" s="39" t="s">
        <v>353</v>
      </c>
      <c r="C808" s="4" t="s">
        <v>354</v>
      </c>
      <c r="D808" s="39" t="s">
        <v>2105</v>
      </c>
      <c r="E808" s="6" t="s">
        <v>2106</v>
      </c>
      <c r="F808" s="6" t="s">
        <v>2107</v>
      </c>
      <c r="G808" s="6">
        <v>975918406</v>
      </c>
      <c r="H808" s="18">
        <v>45633</v>
      </c>
      <c r="I808" s="21">
        <v>0.6118055555555556</v>
      </c>
      <c r="J808" s="6" t="s">
        <v>373</v>
      </c>
      <c r="K808" s="15">
        <v>1</v>
      </c>
      <c r="L808" s="6" t="s">
        <v>398</v>
      </c>
      <c r="M808" s="6" t="s">
        <v>6</v>
      </c>
      <c r="N808" s="6" t="b">
        <f t="shared" si="80"/>
        <v>0</v>
      </c>
      <c r="O808" s="6" t="s">
        <v>4315</v>
      </c>
      <c r="P808" s="6">
        <v>3268468</v>
      </c>
      <c r="Q808" s="6" t="s">
        <v>6</v>
      </c>
      <c r="R808" s="6" t="s">
        <v>4316</v>
      </c>
      <c r="S808" s="16">
        <f t="shared" si="84"/>
        <v>25000</v>
      </c>
      <c r="T808" s="6" t="s">
        <v>400</v>
      </c>
      <c r="U808" s="6" t="s">
        <v>552</v>
      </c>
      <c r="V808" s="6" t="s">
        <v>2900</v>
      </c>
      <c r="W808" s="18">
        <v>45635</v>
      </c>
      <c r="X808" s="78">
        <v>0.51388888888888884</v>
      </c>
      <c r="Y808" s="6" t="s">
        <v>4317</v>
      </c>
      <c r="Z808" s="6" t="s">
        <v>4318</v>
      </c>
      <c r="AA808" s="6" t="s">
        <v>4319</v>
      </c>
      <c r="AB808" s="6">
        <v>941530955</v>
      </c>
      <c r="AC808" s="5">
        <f t="shared" si="83"/>
        <v>3</v>
      </c>
      <c r="AD808" s="17">
        <f t="shared" si="82"/>
        <v>25000</v>
      </c>
      <c r="AE808" s="6" t="s">
        <v>6</v>
      </c>
      <c r="AF808" s="17" t="str">
        <f t="shared" si="81"/>
        <v>NO APLICA</v>
      </c>
      <c r="AG808" s="6" t="s">
        <v>400</v>
      </c>
      <c r="AH808" s="39"/>
      <c r="AI808" s="22" t="s">
        <v>2894</v>
      </c>
      <c r="AJ808" s="174"/>
    </row>
    <row r="809" spans="1:37" ht="15.45" customHeight="1">
      <c r="A809" s="170">
        <v>57055</v>
      </c>
      <c r="B809" s="39" t="s">
        <v>339</v>
      </c>
      <c r="C809" s="4" t="s">
        <v>340</v>
      </c>
      <c r="D809" s="39" t="s">
        <v>1031</v>
      </c>
      <c r="E809" s="6" t="s">
        <v>1032</v>
      </c>
      <c r="F809" s="6" t="s">
        <v>1033</v>
      </c>
      <c r="G809" s="6">
        <v>973592337</v>
      </c>
      <c r="H809" s="18">
        <v>45633</v>
      </c>
      <c r="I809" s="21">
        <v>0.62986111111111109</v>
      </c>
      <c r="J809" s="6" t="s">
        <v>373</v>
      </c>
      <c r="K809" s="15">
        <v>1</v>
      </c>
      <c r="L809" s="6" t="s">
        <v>398</v>
      </c>
      <c r="M809" s="6" t="s">
        <v>6</v>
      </c>
      <c r="N809" s="6" t="b">
        <f t="shared" si="80"/>
        <v>0</v>
      </c>
      <c r="O809" s="6" t="s">
        <v>4320</v>
      </c>
      <c r="P809" s="6">
        <v>3268493</v>
      </c>
      <c r="Q809" s="6" t="s">
        <v>9</v>
      </c>
      <c r="R809" s="6" t="s">
        <v>4321</v>
      </c>
      <c r="S809" s="16">
        <f t="shared" si="84"/>
        <v>25000</v>
      </c>
      <c r="T809" s="6" t="s">
        <v>400</v>
      </c>
      <c r="U809" s="6" t="s">
        <v>620</v>
      </c>
      <c r="V809" s="6" t="s">
        <v>2863</v>
      </c>
      <c r="W809" s="18">
        <v>45639</v>
      </c>
      <c r="X809" s="78">
        <v>0.4236111111111111</v>
      </c>
      <c r="Y809" s="6" t="s">
        <v>948</v>
      </c>
      <c r="Z809" s="6" t="s">
        <v>949</v>
      </c>
      <c r="AA809" s="6" t="s">
        <v>950</v>
      </c>
      <c r="AB809" s="6">
        <v>978971557</v>
      </c>
      <c r="AC809" s="39">
        <f t="shared" si="83"/>
        <v>7</v>
      </c>
      <c r="AD809" s="17">
        <f t="shared" si="82"/>
        <v>29000</v>
      </c>
      <c r="AE809" s="6" t="s">
        <v>6</v>
      </c>
      <c r="AF809" s="17" t="str">
        <f t="shared" si="81"/>
        <v>NO APLICA</v>
      </c>
      <c r="AG809" s="6" t="s">
        <v>400</v>
      </c>
      <c r="AH809" s="39"/>
      <c r="AI809" s="22" t="s">
        <v>2797</v>
      </c>
      <c r="AJ809" s="174"/>
    </row>
    <row r="810" spans="1:37" ht="15" customHeight="1">
      <c r="A810" s="170">
        <v>57056</v>
      </c>
      <c r="B810" s="39" t="s">
        <v>339</v>
      </c>
      <c r="C810" s="4" t="s">
        <v>340</v>
      </c>
      <c r="D810" s="39" t="s">
        <v>4271</v>
      </c>
      <c r="E810" s="6" t="s">
        <v>3918</v>
      </c>
      <c r="F810" s="6" t="s">
        <v>3919</v>
      </c>
      <c r="G810" s="6">
        <v>933299215</v>
      </c>
      <c r="H810" s="18">
        <v>45633</v>
      </c>
      <c r="I810" s="21">
        <v>0.64375000000000004</v>
      </c>
      <c r="J810" s="6" t="s">
        <v>373</v>
      </c>
      <c r="K810" s="15">
        <v>1</v>
      </c>
      <c r="L810" s="6" t="s">
        <v>398</v>
      </c>
      <c r="M810" s="6" t="s">
        <v>6</v>
      </c>
      <c r="N810" s="6" t="b">
        <f t="shared" si="80"/>
        <v>0</v>
      </c>
      <c r="O810" s="6" t="s">
        <v>4322</v>
      </c>
      <c r="P810" s="6">
        <v>3268521</v>
      </c>
      <c r="Q810" s="6" t="s">
        <v>6</v>
      </c>
      <c r="R810" s="6" t="s">
        <v>4323</v>
      </c>
      <c r="S810" s="16">
        <f t="shared" si="84"/>
        <v>25000</v>
      </c>
      <c r="T810" s="6" t="s">
        <v>400</v>
      </c>
      <c r="U810" s="6" t="s">
        <v>2412</v>
      </c>
      <c r="V810" s="6" t="s">
        <v>3039</v>
      </c>
      <c r="W810" s="18">
        <v>45635</v>
      </c>
      <c r="X810" s="78">
        <v>0.84027777777777779</v>
      </c>
      <c r="Y810" s="6" t="s">
        <v>932</v>
      </c>
      <c r="Z810" s="6" t="s">
        <v>933</v>
      </c>
      <c r="AA810" s="6" t="s">
        <v>934</v>
      </c>
      <c r="AB810" s="6">
        <v>971384780</v>
      </c>
      <c r="AC810" s="5">
        <f t="shared" si="83"/>
        <v>3</v>
      </c>
      <c r="AD810" s="17">
        <f t="shared" si="82"/>
        <v>25000</v>
      </c>
      <c r="AE810" s="6" t="s">
        <v>6</v>
      </c>
      <c r="AF810" s="17" t="str">
        <f t="shared" si="81"/>
        <v>NO APLICA</v>
      </c>
      <c r="AG810" s="6" t="s">
        <v>400</v>
      </c>
      <c r="AH810" s="39"/>
      <c r="AI810" s="22" t="s">
        <v>2797</v>
      </c>
      <c r="AJ810" s="174"/>
    </row>
    <row r="811" spans="1:37" ht="15.45" customHeight="1">
      <c r="A811" s="170">
        <v>57057</v>
      </c>
      <c r="B811" s="39" t="s">
        <v>353</v>
      </c>
      <c r="C811" s="4" t="s">
        <v>354</v>
      </c>
      <c r="D811" s="24" t="s">
        <v>385</v>
      </c>
      <c r="E811" s="25" t="s">
        <v>818</v>
      </c>
      <c r="F811" s="24" t="s">
        <v>700</v>
      </c>
      <c r="G811" s="24">
        <v>947974081</v>
      </c>
      <c r="H811" s="18">
        <v>45633</v>
      </c>
      <c r="I811" s="21">
        <v>0.64583333333333337</v>
      </c>
      <c r="J811" s="6" t="s">
        <v>373</v>
      </c>
      <c r="K811" s="15">
        <v>1</v>
      </c>
      <c r="L811" s="6" t="s">
        <v>398</v>
      </c>
      <c r="M811" s="6" t="s">
        <v>6</v>
      </c>
      <c r="N811" s="6" t="b">
        <f t="shared" si="80"/>
        <v>0</v>
      </c>
      <c r="O811" s="6" t="s">
        <v>4324</v>
      </c>
      <c r="P811" s="6">
        <v>3268536</v>
      </c>
      <c r="Q811" s="6" t="s">
        <v>6</v>
      </c>
      <c r="R811" s="6" t="s">
        <v>4325</v>
      </c>
      <c r="S811" s="16">
        <f t="shared" si="84"/>
        <v>25000</v>
      </c>
      <c r="T811" s="6" t="s">
        <v>400</v>
      </c>
      <c r="U811" s="6" t="s">
        <v>732</v>
      </c>
      <c r="V811" s="6" t="s">
        <v>2830</v>
      </c>
      <c r="W811" s="18">
        <v>45635</v>
      </c>
      <c r="X811" s="78">
        <v>0.60069444444444442</v>
      </c>
      <c r="Y811" s="6" t="s">
        <v>155</v>
      </c>
      <c r="Z811" s="6" t="s">
        <v>2120</v>
      </c>
      <c r="AA811" s="6" t="s">
        <v>2121</v>
      </c>
      <c r="AB811" s="6">
        <v>992757395</v>
      </c>
      <c r="AC811" s="5">
        <f t="shared" si="83"/>
        <v>3</v>
      </c>
      <c r="AD811" s="17">
        <f t="shared" si="82"/>
        <v>25000</v>
      </c>
      <c r="AE811" s="6" t="s">
        <v>6</v>
      </c>
      <c r="AF811" s="17" t="str">
        <f t="shared" si="81"/>
        <v>NO APLICA</v>
      </c>
      <c r="AG811" s="6" t="s">
        <v>400</v>
      </c>
      <c r="AH811" s="39"/>
      <c r="AI811" s="22" t="s">
        <v>2894</v>
      </c>
      <c r="AJ811" s="174"/>
    </row>
    <row r="812" spans="1:37" ht="15.45" customHeight="1">
      <c r="A812" s="170">
        <v>57058</v>
      </c>
      <c r="B812" s="39" t="s">
        <v>4210</v>
      </c>
      <c r="C812" s="4" t="s">
        <v>354</v>
      </c>
      <c r="D812" s="39" t="s">
        <v>3477</v>
      </c>
      <c r="E812" s="6" t="s">
        <v>2167</v>
      </c>
      <c r="F812" s="6" t="s">
        <v>2168</v>
      </c>
      <c r="G812" s="6">
        <v>989733865</v>
      </c>
      <c r="H812" s="18">
        <v>45633</v>
      </c>
      <c r="I812" s="21">
        <v>0.6479166666666667</v>
      </c>
      <c r="J812" s="6" t="s">
        <v>373</v>
      </c>
      <c r="K812" s="15">
        <v>1</v>
      </c>
      <c r="L812" s="6" t="s">
        <v>398</v>
      </c>
      <c r="M812" s="6" t="s">
        <v>6</v>
      </c>
      <c r="N812" s="6" t="b">
        <f t="shared" si="80"/>
        <v>0</v>
      </c>
      <c r="O812" s="6" t="s">
        <v>4326</v>
      </c>
      <c r="P812" s="6">
        <v>3268535</v>
      </c>
      <c r="Q812" s="6" t="s">
        <v>6</v>
      </c>
      <c r="R812" s="6" t="s">
        <v>4327</v>
      </c>
      <c r="S812" s="16">
        <f t="shared" si="84"/>
        <v>25000</v>
      </c>
      <c r="T812" s="6" t="s">
        <v>400</v>
      </c>
      <c r="U812" s="6" t="s">
        <v>732</v>
      </c>
      <c r="V812" s="6" t="s">
        <v>3123</v>
      </c>
      <c r="W812" s="18">
        <v>45639</v>
      </c>
      <c r="X812" s="78">
        <v>0.78333333333333333</v>
      </c>
      <c r="Y812" s="6" t="s">
        <v>2895</v>
      </c>
      <c r="Z812" s="6" t="s">
        <v>4328</v>
      </c>
      <c r="AA812" s="6" t="s">
        <v>2897</v>
      </c>
      <c r="AB812" s="6">
        <v>940942296</v>
      </c>
      <c r="AC812" s="5">
        <f t="shared" si="83"/>
        <v>7</v>
      </c>
      <c r="AD812" s="17">
        <f t="shared" si="82"/>
        <v>29000</v>
      </c>
      <c r="AE812" s="6" t="s">
        <v>6</v>
      </c>
      <c r="AF812" s="17" t="str">
        <f t="shared" si="81"/>
        <v>NO APLICA</v>
      </c>
      <c r="AG812" s="6" t="s">
        <v>400</v>
      </c>
      <c r="AH812" s="39"/>
      <c r="AI812" s="22" t="s">
        <v>2894</v>
      </c>
      <c r="AJ812" s="174"/>
    </row>
    <row r="813" spans="1:37" ht="15.45" customHeight="1">
      <c r="A813" s="170">
        <v>57059</v>
      </c>
      <c r="B813" s="39" t="s">
        <v>4210</v>
      </c>
      <c r="C813" s="4" t="s">
        <v>354</v>
      </c>
      <c r="D813" s="24" t="s">
        <v>2818</v>
      </c>
      <c r="E813" s="6" t="s">
        <v>2819</v>
      </c>
      <c r="F813" s="6" t="s">
        <v>2820</v>
      </c>
      <c r="G813" s="6">
        <v>956422961</v>
      </c>
      <c r="H813" s="18">
        <v>45633</v>
      </c>
      <c r="I813" s="21">
        <v>0.64930555555555558</v>
      </c>
      <c r="J813" s="6" t="s">
        <v>373</v>
      </c>
      <c r="K813" s="15">
        <v>1</v>
      </c>
      <c r="L813" s="6" t="s">
        <v>398</v>
      </c>
      <c r="M813" s="6" t="s">
        <v>6</v>
      </c>
      <c r="N813" s="6" t="b">
        <f t="shared" si="80"/>
        <v>0</v>
      </c>
      <c r="O813" s="6" t="s">
        <v>4329</v>
      </c>
      <c r="P813" s="6">
        <v>3268538</v>
      </c>
      <c r="Q813" s="6" t="s">
        <v>6</v>
      </c>
      <c r="R813" s="6" t="s">
        <v>4330</v>
      </c>
      <c r="S813" s="16">
        <f t="shared" si="84"/>
        <v>25000</v>
      </c>
      <c r="T813" s="6" t="s">
        <v>400</v>
      </c>
      <c r="U813" s="6" t="s">
        <v>732</v>
      </c>
      <c r="V813" s="6" t="s">
        <v>3238</v>
      </c>
      <c r="W813" s="18">
        <v>45639</v>
      </c>
      <c r="X813" s="78">
        <v>0.7631944444444444</v>
      </c>
      <c r="Y813" s="6" t="s">
        <v>3357</v>
      </c>
      <c r="Z813" s="6" t="s">
        <v>4331</v>
      </c>
      <c r="AA813" s="6" t="s">
        <v>3358</v>
      </c>
      <c r="AB813" s="6">
        <v>992272376</v>
      </c>
      <c r="AC813" s="5">
        <f t="shared" si="83"/>
        <v>7</v>
      </c>
      <c r="AD813" s="17">
        <f t="shared" si="82"/>
        <v>29000</v>
      </c>
      <c r="AE813" s="6" t="s">
        <v>6</v>
      </c>
      <c r="AF813" s="17" t="str">
        <f t="shared" si="81"/>
        <v>NO APLICA</v>
      </c>
      <c r="AG813" s="6" t="s">
        <v>400</v>
      </c>
      <c r="AH813" s="39"/>
      <c r="AI813" s="22" t="s">
        <v>2894</v>
      </c>
      <c r="AJ813" s="174"/>
    </row>
    <row r="814" spans="1:37" ht="15" customHeight="1">
      <c r="A814" s="170">
        <v>57060</v>
      </c>
      <c r="B814" s="39" t="s">
        <v>4297</v>
      </c>
      <c r="C814" s="4" t="s">
        <v>275</v>
      </c>
      <c r="D814" s="39" t="s">
        <v>2681</v>
      </c>
      <c r="E814" s="6" t="s">
        <v>2682</v>
      </c>
      <c r="F814" s="6" t="s">
        <v>2683</v>
      </c>
      <c r="G814" s="6">
        <v>942210321</v>
      </c>
      <c r="H814" s="18">
        <v>45633</v>
      </c>
      <c r="I814" s="21">
        <v>0.67222222222222228</v>
      </c>
      <c r="J814" s="6" t="s">
        <v>373</v>
      </c>
      <c r="K814" s="15">
        <v>1</v>
      </c>
      <c r="L814" s="6" t="s">
        <v>398</v>
      </c>
      <c r="M814" s="6" t="s">
        <v>6</v>
      </c>
      <c r="N814" s="6" t="b">
        <f t="shared" si="80"/>
        <v>0</v>
      </c>
      <c r="O814" s="6" t="s">
        <v>4332</v>
      </c>
      <c r="P814" s="6">
        <v>100812540</v>
      </c>
      <c r="Q814" s="6" t="s">
        <v>6</v>
      </c>
      <c r="R814" s="6" t="s">
        <v>4333</v>
      </c>
      <c r="S814" s="16">
        <f t="shared" si="84"/>
        <v>25000</v>
      </c>
      <c r="T814" s="6" t="s">
        <v>400</v>
      </c>
      <c r="U814" s="6" t="s">
        <v>940</v>
      </c>
      <c r="V814" s="6" t="s">
        <v>2965</v>
      </c>
      <c r="W814" s="18">
        <v>45634</v>
      </c>
      <c r="X814" s="78">
        <v>0.9</v>
      </c>
      <c r="Y814" s="6" t="s">
        <v>4334</v>
      </c>
      <c r="Z814" s="6" t="s">
        <v>4335</v>
      </c>
      <c r="AA814" s="6" t="s">
        <v>4336</v>
      </c>
      <c r="AB814" s="6">
        <v>983426811</v>
      </c>
      <c r="AC814" s="5">
        <f t="shared" si="83"/>
        <v>2</v>
      </c>
      <c r="AD814" s="17">
        <f t="shared" si="82"/>
        <v>25000</v>
      </c>
      <c r="AE814" s="6" t="s">
        <v>9</v>
      </c>
      <c r="AF814" s="17">
        <f t="shared" si="81"/>
        <v>29750</v>
      </c>
      <c r="AG814" s="6" t="s">
        <v>1874</v>
      </c>
      <c r="AH814" s="39" t="s">
        <v>4337</v>
      </c>
      <c r="AI814" s="22" t="s">
        <v>3841</v>
      </c>
      <c r="AJ814" s="174"/>
    </row>
    <row r="815" spans="1:37" ht="15.45" customHeight="1">
      <c r="A815" s="170">
        <v>57061</v>
      </c>
      <c r="B815" s="39" t="s">
        <v>4229</v>
      </c>
      <c r="C815" s="6"/>
      <c r="D815" s="39" t="s">
        <v>3367</v>
      </c>
      <c r="E815" s="6" t="s">
        <v>3368</v>
      </c>
      <c r="F815" s="6" t="s">
        <v>3805</v>
      </c>
      <c r="G815" s="6">
        <v>937300568</v>
      </c>
      <c r="H815" s="18">
        <v>45633</v>
      </c>
      <c r="I815" s="21">
        <v>0.67708333333333337</v>
      </c>
      <c r="J815" s="6" t="s">
        <v>373</v>
      </c>
      <c r="K815" s="15">
        <v>1</v>
      </c>
      <c r="L815" s="6" t="s">
        <v>398</v>
      </c>
      <c r="M815" s="6" t="s">
        <v>6</v>
      </c>
      <c r="N815" s="6" t="b">
        <f t="shared" si="80"/>
        <v>0</v>
      </c>
      <c r="O815" s="6" t="s">
        <v>4338</v>
      </c>
      <c r="P815" s="6">
        <v>100812555</v>
      </c>
      <c r="Q815" s="6" t="s">
        <v>9</v>
      </c>
      <c r="R815" s="6" t="s">
        <v>4339</v>
      </c>
      <c r="S815" s="16">
        <f t="shared" si="84"/>
        <v>25000</v>
      </c>
      <c r="T815" s="6" t="s">
        <v>400</v>
      </c>
      <c r="U815" s="6" t="s">
        <v>940</v>
      </c>
      <c r="V815" s="6" t="s">
        <v>3682</v>
      </c>
      <c r="W815" s="18">
        <v>45634</v>
      </c>
      <c r="X815" s="78">
        <v>0.94305555555555554</v>
      </c>
      <c r="Y815" s="6" t="s">
        <v>4340</v>
      </c>
      <c r="Z815" s="6" t="s">
        <v>4341</v>
      </c>
      <c r="AA815" s="6" t="s">
        <v>4342</v>
      </c>
      <c r="AB815" s="6">
        <v>973703829</v>
      </c>
      <c r="AC815" s="5">
        <f t="shared" si="83"/>
        <v>2</v>
      </c>
      <c r="AD815" s="17">
        <f t="shared" si="82"/>
        <v>25000</v>
      </c>
      <c r="AE815" s="6" t="s">
        <v>6</v>
      </c>
      <c r="AF815" s="17" t="str">
        <f t="shared" si="81"/>
        <v>NO APLICA</v>
      </c>
      <c r="AG815" s="6" t="s">
        <v>1874</v>
      </c>
      <c r="AH815" s="39" t="s">
        <v>4343</v>
      </c>
      <c r="AI815" s="22" t="s">
        <v>499</v>
      </c>
      <c r="AJ815" s="174"/>
    </row>
    <row r="816" spans="1:37" ht="15.45" customHeight="1">
      <c r="A816" s="170">
        <v>57062</v>
      </c>
      <c r="B816" s="39" t="s">
        <v>353</v>
      </c>
      <c r="C816" s="4" t="s">
        <v>354</v>
      </c>
      <c r="D816" s="24" t="s">
        <v>385</v>
      </c>
      <c r="E816" s="25" t="s">
        <v>818</v>
      </c>
      <c r="F816" s="24" t="s">
        <v>700</v>
      </c>
      <c r="G816" s="24">
        <v>947974081</v>
      </c>
      <c r="H816" s="18">
        <v>45633</v>
      </c>
      <c r="I816" s="21">
        <v>0.6875</v>
      </c>
      <c r="J816" s="6" t="s">
        <v>373</v>
      </c>
      <c r="K816" s="15">
        <v>1</v>
      </c>
      <c r="L816" s="6" t="s">
        <v>398</v>
      </c>
      <c r="M816" s="6" t="s">
        <v>6</v>
      </c>
      <c r="N816" s="6" t="b">
        <f t="shared" si="80"/>
        <v>0</v>
      </c>
      <c r="O816" s="6" t="s">
        <v>4344</v>
      </c>
      <c r="P816" s="6">
        <v>1229238</v>
      </c>
      <c r="Q816" s="6" t="s">
        <v>6</v>
      </c>
      <c r="R816" s="6" t="s">
        <v>4345</v>
      </c>
      <c r="S816" s="16">
        <f t="shared" si="84"/>
        <v>25000</v>
      </c>
      <c r="T816" s="6" t="s">
        <v>400</v>
      </c>
      <c r="U816" s="6" t="s">
        <v>1561</v>
      </c>
      <c r="V816" s="6" t="s">
        <v>3062</v>
      </c>
      <c r="W816" s="18">
        <v>45636</v>
      </c>
      <c r="X816" s="78">
        <v>0.11319444444444444</v>
      </c>
      <c r="Y816" s="6" t="s">
        <v>4346</v>
      </c>
      <c r="Z816" s="6" t="s">
        <v>4347</v>
      </c>
      <c r="AA816" s="6" t="s">
        <v>4348</v>
      </c>
      <c r="AB816" s="6">
        <v>99256339</v>
      </c>
      <c r="AC816" s="5">
        <f t="shared" si="83"/>
        <v>4</v>
      </c>
      <c r="AD816" s="17">
        <f t="shared" si="82"/>
        <v>25000</v>
      </c>
      <c r="AE816" s="6" t="s">
        <v>6</v>
      </c>
      <c r="AF816" s="17" t="str">
        <f t="shared" si="81"/>
        <v>NO APLICA</v>
      </c>
      <c r="AG816" s="6" t="s">
        <v>400</v>
      </c>
      <c r="AH816" s="39"/>
      <c r="AI816" s="22" t="s">
        <v>2894</v>
      </c>
      <c r="AJ816" s="174"/>
    </row>
    <row r="817" spans="1:36" ht="15.45" customHeight="1">
      <c r="A817" s="170">
        <v>57063</v>
      </c>
      <c r="B817" s="39" t="s">
        <v>339</v>
      </c>
      <c r="C817" s="4" t="s">
        <v>340</v>
      </c>
      <c r="D817" s="39" t="s">
        <v>1031</v>
      </c>
      <c r="E817" s="6" t="s">
        <v>1032</v>
      </c>
      <c r="F817" s="6" t="s">
        <v>1033</v>
      </c>
      <c r="G817" s="6">
        <v>973592337</v>
      </c>
      <c r="H817" s="18">
        <v>45633</v>
      </c>
      <c r="I817" s="21">
        <v>0.70277777777777772</v>
      </c>
      <c r="J817" s="6" t="s">
        <v>373</v>
      </c>
      <c r="K817" s="15">
        <v>1</v>
      </c>
      <c r="L817" s="6" t="s">
        <v>398</v>
      </c>
      <c r="M817" s="6" t="s">
        <v>6</v>
      </c>
      <c r="N817" s="6" t="b">
        <f t="shared" si="80"/>
        <v>1</v>
      </c>
      <c r="O817" s="6" t="s">
        <v>4349</v>
      </c>
      <c r="P817" s="6">
        <v>3268589</v>
      </c>
      <c r="Q817" s="6" t="s">
        <v>9</v>
      </c>
      <c r="R817" s="6" t="s">
        <v>4350</v>
      </c>
      <c r="S817" s="16">
        <f t="shared" si="84"/>
        <v>25000</v>
      </c>
      <c r="T817" s="6" t="s">
        <v>400</v>
      </c>
      <c r="U817" s="6" t="s">
        <v>620</v>
      </c>
      <c r="V817" s="6" t="s">
        <v>3290</v>
      </c>
      <c r="W817" s="18">
        <v>45639</v>
      </c>
      <c r="X817" s="78">
        <v>0.3576388888888889</v>
      </c>
      <c r="Y817" s="6" t="s">
        <v>3470</v>
      </c>
      <c r="Z817" s="6" t="s">
        <v>3471</v>
      </c>
      <c r="AA817" s="6" t="s">
        <v>3472</v>
      </c>
      <c r="AB817" s="6">
        <v>933750230</v>
      </c>
      <c r="AC817" s="5">
        <f t="shared" si="83"/>
        <v>7</v>
      </c>
      <c r="AD817" s="17">
        <f t="shared" si="82"/>
        <v>29000</v>
      </c>
      <c r="AE817" s="6" t="s">
        <v>6</v>
      </c>
      <c r="AF817" s="17" t="str">
        <f t="shared" si="81"/>
        <v>NO APLICA</v>
      </c>
      <c r="AG817" s="6" t="s">
        <v>400</v>
      </c>
      <c r="AH817" s="39"/>
      <c r="AI817" s="22" t="s">
        <v>2797</v>
      </c>
      <c r="AJ817" s="174"/>
    </row>
    <row r="818" spans="1:36" ht="15.45" customHeight="1">
      <c r="A818" s="170">
        <v>57064</v>
      </c>
      <c r="B818" s="39" t="s">
        <v>353</v>
      </c>
      <c r="C818" s="4" t="s">
        <v>354</v>
      </c>
      <c r="D818" s="39" t="s">
        <v>1031</v>
      </c>
      <c r="E818" s="6" t="s">
        <v>1032</v>
      </c>
      <c r="F818" s="6" t="s">
        <v>1033</v>
      </c>
      <c r="G818" s="6">
        <v>973592337</v>
      </c>
      <c r="H818" s="18">
        <v>45633</v>
      </c>
      <c r="I818" s="21">
        <v>0.7319444444444444</v>
      </c>
      <c r="J818" s="6" t="s">
        <v>373</v>
      </c>
      <c r="K818" s="15">
        <v>1</v>
      </c>
      <c r="L818" s="6" t="s">
        <v>398</v>
      </c>
      <c r="M818" s="6" t="s">
        <v>6</v>
      </c>
      <c r="N818" s="6" t="b">
        <f t="shared" si="80"/>
        <v>0</v>
      </c>
      <c r="O818" s="6" t="s">
        <v>4351</v>
      </c>
      <c r="P818" s="6">
        <v>100812618</v>
      </c>
      <c r="Q818" s="6" t="s">
        <v>6</v>
      </c>
      <c r="R818" s="6" t="s">
        <v>4352</v>
      </c>
      <c r="S818" s="16">
        <f t="shared" si="84"/>
        <v>25000</v>
      </c>
      <c r="T818" s="6" t="s">
        <v>400</v>
      </c>
      <c r="U818" s="6" t="s">
        <v>610</v>
      </c>
      <c r="V818" s="6" t="s">
        <v>4121</v>
      </c>
      <c r="W818" s="18">
        <v>45640</v>
      </c>
      <c r="X818" s="78">
        <v>0.58472222222222225</v>
      </c>
      <c r="Y818" s="6" t="s">
        <v>4353</v>
      </c>
      <c r="Z818" s="6" t="s">
        <v>4354</v>
      </c>
      <c r="AA818" s="6" t="s">
        <v>4355</v>
      </c>
      <c r="AB818" s="6">
        <v>989108104</v>
      </c>
      <c r="AC818" s="5">
        <f t="shared" si="83"/>
        <v>8</v>
      </c>
      <c r="AD818" s="17">
        <f t="shared" si="82"/>
        <v>31000</v>
      </c>
      <c r="AE818" s="6" t="s">
        <v>6</v>
      </c>
      <c r="AF818" s="17" t="str">
        <f t="shared" si="81"/>
        <v>NO APLICA</v>
      </c>
      <c r="AG818" s="6" t="s">
        <v>400</v>
      </c>
      <c r="AH818" s="39"/>
      <c r="AI818" s="22" t="s">
        <v>2894</v>
      </c>
      <c r="AJ818" s="174"/>
    </row>
    <row r="819" spans="1:36" ht="15.45" customHeight="1">
      <c r="A819" s="170">
        <v>57065</v>
      </c>
      <c r="B819" s="39" t="s">
        <v>284</v>
      </c>
      <c r="C819" s="4" t="s">
        <v>285</v>
      </c>
      <c r="D819" s="58" t="s">
        <v>3799</v>
      </c>
      <c r="E819" s="58" t="s">
        <v>3800</v>
      </c>
      <c r="F819" s="7" t="s">
        <v>3801</v>
      </c>
      <c r="G819" s="7">
        <v>940240863</v>
      </c>
      <c r="H819" s="18">
        <v>45634</v>
      </c>
      <c r="I819" s="21">
        <v>0.62708333333333333</v>
      </c>
      <c r="J819" s="6" t="s">
        <v>373</v>
      </c>
      <c r="K819" s="15">
        <v>1</v>
      </c>
      <c r="L819" s="6" t="s">
        <v>398</v>
      </c>
      <c r="M819" s="6" t="s">
        <v>6</v>
      </c>
      <c r="N819" s="6" t="b">
        <f t="shared" si="80"/>
        <v>1</v>
      </c>
      <c r="O819" s="6" t="s">
        <v>3796</v>
      </c>
      <c r="P819" s="6">
        <v>24795189</v>
      </c>
      <c r="Q819" s="6" t="s">
        <v>6</v>
      </c>
      <c r="R819" s="6" t="s">
        <v>3797</v>
      </c>
      <c r="S819" s="16">
        <f t="shared" si="84"/>
        <v>25000</v>
      </c>
      <c r="T819" s="6" t="s">
        <v>400</v>
      </c>
      <c r="U819" s="6" t="s">
        <v>552</v>
      </c>
      <c r="V819" s="6" t="s">
        <v>490</v>
      </c>
      <c r="W819" s="18">
        <v>45634</v>
      </c>
      <c r="X819" s="78">
        <v>0.70347222222222228</v>
      </c>
      <c r="Y819" s="6" t="s">
        <v>4356</v>
      </c>
      <c r="Z819" s="6" t="s">
        <v>3829</v>
      </c>
      <c r="AA819" s="6" t="s">
        <v>3830</v>
      </c>
      <c r="AB819" s="6">
        <v>992293483</v>
      </c>
      <c r="AC819" s="5">
        <f t="shared" si="83"/>
        <v>1</v>
      </c>
      <c r="AD819" s="17">
        <f t="shared" si="82"/>
        <v>25000</v>
      </c>
      <c r="AE819" s="6" t="s">
        <v>6</v>
      </c>
      <c r="AF819" s="17" t="str">
        <f t="shared" si="81"/>
        <v>NO APLICA</v>
      </c>
      <c r="AG819" s="6" t="s">
        <v>1874</v>
      </c>
      <c r="AH819" s="39" t="s">
        <v>4357</v>
      </c>
      <c r="AI819" s="22" t="s">
        <v>3759</v>
      </c>
      <c r="AJ819" s="174"/>
    </row>
    <row r="820" spans="1:36" ht="15" customHeight="1">
      <c r="A820" s="170">
        <v>57066</v>
      </c>
      <c r="B820" s="39" t="s">
        <v>124</v>
      </c>
      <c r="C820" s="4" t="s">
        <v>125</v>
      </c>
      <c r="D820" s="39" t="s">
        <v>4358</v>
      </c>
      <c r="E820" s="6" t="s">
        <v>2790</v>
      </c>
      <c r="F820" s="6" t="s">
        <v>2791</v>
      </c>
      <c r="G820" s="6">
        <v>963312923</v>
      </c>
      <c r="H820" s="18">
        <v>45635</v>
      </c>
      <c r="I820" s="21">
        <v>0.1125</v>
      </c>
      <c r="J820" s="6" t="s">
        <v>373</v>
      </c>
      <c r="K820" s="15">
        <v>1</v>
      </c>
      <c r="L820" s="6" t="s">
        <v>398</v>
      </c>
      <c r="M820" s="6" t="s">
        <v>6</v>
      </c>
      <c r="N820" s="6" t="b">
        <f t="shared" si="80"/>
        <v>0</v>
      </c>
      <c r="O820" s="6" t="s">
        <v>4359</v>
      </c>
      <c r="P820" s="6">
        <v>21094791</v>
      </c>
      <c r="Q820" s="6" t="s">
        <v>6</v>
      </c>
      <c r="R820" s="6" t="s">
        <v>4360</v>
      </c>
      <c r="S820" s="16">
        <f t="shared" si="84"/>
        <v>25000</v>
      </c>
      <c r="T820" s="6" t="s">
        <v>400</v>
      </c>
      <c r="U820" s="6" t="s">
        <v>803</v>
      </c>
      <c r="V820" s="6" t="s">
        <v>3022</v>
      </c>
      <c r="W820" s="18">
        <v>45635</v>
      </c>
      <c r="X820" s="78">
        <v>0.71388888888888891</v>
      </c>
      <c r="Y820" s="6" t="s">
        <v>4361</v>
      </c>
      <c r="Z820" s="6" t="s">
        <v>4362</v>
      </c>
      <c r="AA820" s="6" t="s">
        <v>4363</v>
      </c>
      <c r="AB820" s="6">
        <v>944195045</v>
      </c>
      <c r="AC820" s="5">
        <f t="shared" si="83"/>
        <v>1</v>
      </c>
      <c r="AD820" s="17">
        <f t="shared" si="82"/>
        <v>25000</v>
      </c>
      <c r="AE820" s="6" t="s">
        <v>9</v>
      </c>
      <c r="AF820" s="17">
        <f t="shared" si="81"/>
        <v>29750</v>
      </c>
      <c r="AG820" s="6" t="s">
        <v>1874</v>
      </c>
      <c r="AH820" s="39" t="s">
        <v>4364</v>
      </c>
      <c r="AI820" s="22" t="s">
        <v>2759</v>
      </c>
      <c r="AJ820" s="174"/>
    </row>
    <row r="821" spans="1:36" ht="15.45" customHeight="1">
      <c r="A821" s="170">
        <v>57067</v>
      </c>
      <c r="B821" s="39" t="s">
        <v>124</v>
      </c>
      <c r="C821" s="4" t="s">
        <v>125</v>
      </c>
      <c r="D821" s="39" t="s">
        <v>2755</v>
      </c>
      <c r="E821" s="6" t="s">
        <v>2756</v>
      </c>
      <c r="F821" s="6" t="s">
        <v>2887</v>
      </c>
      <c r="G821" s="6">
        <v>935732759</v>
      </c>
      <c r="H821" s="18">
        <v>45635</v>
      </c>
      <c r="I821" s="21">
        <v>0.11805555555555555</v>
      </c>
      <c r="J821" s="6" t="s">
        <v>373</v>
      </c>
      <c r="K821" s="15">
        <v>1</v>
      </c>
      <c r="L821" s="6" t="s">
        <v>398</v>
      </c>
      <c r="M821" s="6" t="s">
        <v>6</v>
      </c>
      <c r="N821" s="6" t="b">
        <f t="shared" si="80"/>
        <v>0</v>
      </c>
      <c r="O821" s="6" t="s">
        <v>4365</v>
      </c>
      <c r="P821" s="6">
        <v>24797831</v>
      </c>
      <c r="Q821" s="6" t="s">
        <v>6</v>
      </c>
      <c r="R821" s="6" t="s">
        <v>4366</v>
      </c>
      <c r="S821" s="16">
        <f t="shared" si="84"/>
        <v>25000</v>
      </c>
      <c r="T821" s="6" t="s">
        <v>400</v>
      </c>
      <c r="U821" s="6" t="s">
        <v>542</v>
      </c>
      <c r="V821" s="6"/>
      <c r="W821" s="6"/>
      <c r="X821" s="78"/>
      <c r="Y821" s="6"/>
      <c r="Z821" s="6"/>
      <c r="AA821" s="6"/>
      <c r="AB821" s="6"/>
      <c r="AC821" s="6" t="str">
        <f t="shared" si="83"/>
        <v/>
      </c>
      <c r="AD821" s="23" t="str">
        <f t="shared" si="82"/>
        <v/>
      </c>
      <c r="AE821" s="23"/>
      <c r="AF821" s="17" t="str">
        <f t="shared" si="81"/>
        <v/>
      </c>
      <c r="AG821" s="6"/>
      <c r="AH821" s="39"/>
      <c r="AI821" s="22" t="s">
        <v>2759</v>
      </c>
      <c r="AJ821" s="174"/>
    </row>
    <row r="822" spans="1:36" ht="15" customHeight="1">
      <c r="A822" s="170">
        <v>57068</v>
      </c>
      <c r="B822" s="39" t="s">
        <v>10</v>
      </c>
      <c r="C822" s="4" t="s">
        <v>11</v>
      </c>
      <c r="D822" s="48" t="s">
        <v>3608</v>
      </c>
      <c r="E822" s="25" t="s">
        <v>3609</v>
      </c>
      <c r="F822" s="24" t="s">
        <v>3610</v>
      </c>
      <c r="G822" s="24">
        <v>933801430</v>
      </c>
      <c r="H822" s="18">
        <v>45635</v>
      </c>
      <c r="I822" s="21">
        <v>0.26180555555555557</v>
      </c>
      <c r="J822" s="6" t="s">
        <v>1873</v>
      </c>
      <c r="K822" s="15">
        <v>6</v>
      </c>
      <c r="L822" s="6" t="s">
        <v>398</v>
      </c>
      <c r="M822" s="6" t="s">
        <v>6</v>
      </c>
      <c r="N822" s="6" t="b">
        <f t="shared" si="80"/>
        <v>1</v>
      </c>
      <c r="O822" s="6" t="s">
        <v>527</v>
      </c>
      <c r="P822" s="6">
        <v>10984</v>
      </c>
      <c r="Q822" s="6" t="s">
        <v>6</v>
      </c>
      <c r="R822" s="6" t="s">
        <v>488</v>
      </c>
      <c r="S822" s="16">
        <v>25000</v>
      </c>
      <c r="T822" s="6" t="s">
        <v>400</v>
      </c>
      <c r="U822" s="6" t="s">
        <v>1278</v>
      </c>
      <c r="V822" s="6" t="s">
        <v>490</v>
      </c>
      <c r="W822" s="18">
        <v>45635</v>
      </c>
      <c r="X822" s="78">
        <v>0.89375000000000004</v>
      </c>
      <c r="Y822" s="6" t="s">
        <v>3608</v>
      </c>
      <c r="Z822" s="6" t="s">
        <v>3609</v>
      </c>
      <c r="AA822" s="6" t="s">
        <v>3610</v>
      </c>
      <c r="AB822" s="6">
        <v>933801430</v>
      </c>
      <c r="AC822" s="5">
        <f t="shared" si="83"/>
        <v>1</v>
      </c>
      <c r="AD822" s="17">
        <f t="shared" si="82"/>
        <v>30000</v>
      </c>
      <c r="AE822" s="6" t="s">
        <v>6</v>
      </c>
      <c r="AF822" s="17" t="str">
        <f t="shared" si="81"/>
        <v>NO APLICA</v>
      </c>
      <c r="AG822" s="6" t="s">
        <v>1874</v>
      </c>
      <c r="AH822" s="39" t="s">
        <v>4367</v>
      </c>
      <c r="AI822" s="22" t="s">
        <v>1876</v>
      </c>
      <c r="AJ822" s="174"/>
    </row>
    <row r="823" spans="1:36" ht="15.45" customHeight="1">
      <c r="A823" s="170">
        <v>57069</v>
      </c>
      <c r="B823" s="8" t="s">
        <v>353</v>
      </c>
      <c r="C823" s="4" t="s">
        <v>354</v>
      </c>
      <c r="D823" s="39" t="s">
        <v>385</v>
      </c>
      <c r="E823" s="6" t="s">
        <v>699</v>
      </c>
      <c r="F823" s="6" t="s">
        <v>700</v>
      </c>
      <c r="G823" s="6">
        <v>947974081</v>
      </c>
      <c r="H823" s="18">
        <v>45635</v>
      </c>
      <c r="I823" s="21">
        <v>0.41666666666666669</v>
      </c>
      <c r="J823" s="6" t="s">
        <v>373</v>
      </c>
      <c r="K823" s="15">
        <v>1</v>
      </c>
      <c r="L823" s="6" t="s">
        <v>398</v>
      </c>
      <c r="M823" s="6" t="s">
        <v>6</v>
      </c>
      <c r="N823" s="6" t="b">
        <f t="shared" si="80"/>
        <v>0</v>
      </c>
      <c r="O823" s="6" t="s">
        <v>4368</v>
      </c>
      <c r="P823" s="6">
        <v>1229391</v>
      </c>
      <c r="Q823" s="6" t="s">
        <v>6</v>
      </c>
      <c r="R823" s="6" t="s">
        <v>4369</v>
      </c>
      <c r="S823" s="16">
        <f t="shared" ref="S823:S886" si="85">IF(OR(H823&lt;=0, H823=""), "",
    IF(OR(J823="1X40 RF VACIO", J823="1X40 DRY VACIO"),
        IF(L823="CUSTODIA", 25000,
            IF(OR(L823="TRASPASO", L823="MOVIMIENTO"), 18000, "")
        ),
        IF(OR(J823="1X20 RF VACIO", J823="1X20 DRY VACIO", J823="ISOTANK"),
            IF(L823="CUSTODIA", 18000,
                IF(OR(L823="TRASPASO", L823="MOVIMIENTO"), 15000, "Error en tipo de acción")
            ),
            IF(AND(OR(J823="PALLET", J823="CAJON"), L823="CUSTODIA"),
                IF(M823="SI (XL)", 7000*K823,
                    IF(M823="SI (XXL)", 9000*K823,
                        IF(M823="SI (OTRO)", "", 5000*K823)
                    )
                ),
                IF(AND(OR(J823="PALLET", J823="CAJON"),OR(L823="TRASPASO", L823="MOVIMIENTO")),
                    IF(M823="SI (XL)", 5000*K823,
                        IF(M823="SI (XXL)", 7000*K823,
                            IF(M823="SI (OTRO)", "", 3500*K823)
                        )
                    ),
                    ""
                )
            )
        )
    )
)</f>
        <v>25000</v>
      </c>
      <c r="T823" s="6" t="s">
        <v>400</v>
      </c>
      <c r="U823" s="6" t="s">
        <v>552</v>
      </c>
      <c r="V823" s="6" t="s">
        <v>3104</v>
      </c>
      <c r="W823" s="18">
        <v>45643</v>
      </c>
      <c r="X823" s="78">
        <v>5.2777777777777778E-2</v>
      </c>
      <c r="Y823" s="147" t="s">
        <v>4370</v>
      </c>
      <c r="Z823" s="147" t="s">
        <v>2913</v>
      </c>
      <c r="AA823" s="147" t="s">
        <v>2914</v>
      </c>
      <c r="AB823" s="147">
        <v>942667171</v>
      </c>
      <c r="AC823" s="6">
        <f t="shared" si="83"/>
        <v>9</v>
      </c>
      <c r="AD823" s="23">
        <f t="shared" si="82"/>
        <v>36000</v>
      </c>
      <c r="AE823" s="23" t="s">
        <v>6</v>
      </c>
      <c r="AF823" s="17" t="str">
        <f t="shared" si="81"/>
        <v>NO APLICA</v>
      </c>
      <c r="AG823" s="6" t="s">
        <v>400</v>
      </c>
      <c r="AH823" s="39"/>
      <c r="AI823" s="22" t="s">
        <v>2894</v>
      </c>
      <c r="AJ823" s="174"/>
    </row>
    <row r="824" spans="1:36" ht="15" customHeight="1">
      <c r="A824" s="170">
        <v>57070</v>
      </c>
      <c r="B824" s="39" t="s">
        <v>339</v>
      </c>
      <c r="C824" s="4" t="s">
        <v>340</v>
      </c>
      <c r="D824" s="39" t="s">
        <v>2935</v>
      </c>
      <c r="E824" s="6" t="s">
        <v>1120</v>
      </c>
      <c r="F824" s="6" t="s">
        <v>1121</v>
      </c>
      <c r="G824" s="6">
        <v>991545276</v>
      </c>
      <c r="H824" s="18">
        <v>45635</v>
      </c>
      <c r="I824" s="21">
        <v>0.42569444444444443</v>
      </c>
      <c r="J824" s="6" t="s">
        <v>373</v>
      </c>
      <c r="K824" s="15">
        <v>1</v>
      </c>
      <c r="L824" s="6" t="s">
        <v>398</v>
      </c>
      <c r="M824" s="6" t="s">
        <v>6</v>
      </c>
      <c r="N824" s="6" t="b">
        <f t="shared" si="80"/>
        <v>0</v>
      </c>
      <c r="O824" s="6" t="s">
        <v>4371</v>
      </c>
      <c r="P824" s="6">
        <v>308722</v>
      </c>
      <c r="Q824" s="6" t="s">
        <v>6</v>
      </c>
      <c r="R824" s="6" t="s">
        <v>4372</v>
      </c>
      <c r="S824" s="16">
        <f t="shared" si="85"/>
        <v>25000</v>
      </c>
      <c r="T824" s="6" t="s">
        <v>400</v>
      </c>
      <c r="U824" s="6" t="s">
        <v>1561</v>
      </c>
      <c r="V824" s="6" t="s">
        <v>2800</v>
      </c>
      <c r="W824" s="18">
        <v>45638</v>
      </c>
      <c r="X824" s="78">
        <v>0.92152777777777772</v>
      </c>
      <c r="Y824" s="6" t="s">
        <v>2926</v>
      </c>
      <c r="Z824" s="6" t="s">
        <v>2927</v>
      </c>
      <c r="AA824" s="6" t="s">
        <v>2928</v>
      </c>
      <c r="AB824" s="6">
        <v>982533189</v>
      </c>
      <c r="AC824" s="5">
        <f t="shared" si="83"/>
        <v>4</v>
      </c>
      <c r="AD824" s="17">
        <f t="shared" si="82"/>
        <v>25000</v>
      </c>
      <c r="AE824" s="6" t="s">
        <v>6</v>
      </c>
      <c r="AF824" s="17" t="str">
        <f t="shared" si="81"/>
        <v>NO APLICA</v>
      </c>
      <c r="AG824" s="6" t="s">
        <v>400</v>
      </c>
      <c r="AH824" s="39"/>
      <c r="AI824" s="22" t="s">
        <v>2797</v>
      </c>
      <c r="AJ824" s="174"/>
    </row>
    <row r="825" spans="1:36" ht="15" customHeight="1">
      <c r="A825" s="170">
        <v>57071</v>
      </c>
      <c r="B825" s="39" t="s">
        <v>339</v>
      </c>
      <c r="C825" s="4" t="s">
        <v>340</v>
      </c>
      <c r="D825" s="39" t="s">
        <v>1031</v>
      </c>
      <c r="E825" s="6" t="s">
        <v>1032</v>
      </c>
      <c r="F825" s="6" t="s">
        <v>1033</v>
      </c>
      <c r="G825" s="6">
        <v>973592337</v>
      </c>
      <c r="H825" s="18">
        <v>45635</v>
      </c>
      <c r="I825" s="21">
        <v>0.43055555555555558</v>
      </c>
      <c r="J825" s="6" t="s">
        <v>373</v>
      </c>
      <c r="K825" s="15">
        <v>1</v>
      </c>
      <c r="L825" s="6" t="s">
        <v>398</v>
      </c>
      <c r="M825" s="6" t="s">
        <v>6</v>
      </c>
      <c r="N825" s="6" t="b">
        <f t="shared" si="80"/>
        <v>0</v>
      </c>
      <c r="O825" s="6" t="s">
        <v>4373</v>
      </c>
      <c r="P825" s="6">
        <v>308723</v>
      </c>
      <c r="Q825" s="6" t="s">
        <v>6</v>
      </c>
      <c r="R825" s="6" t="s">
        <v>4374</v>
      </c>
      <c r="S825" s="16">
        <f t="shared" si="85"/>
        <v>25000</v>
      </c>
      <c r="T825" s="6" t="s">
        <v>400</v>
      </c>
      <c r="U825" s="6" t="s">
        <v>1561</v>
      </c>
      <c r="V825" s="6" t="s">
        <v>3987</v>
      </c>
      <c r="W825" s="18">
        <v>45637</v>
      </c>
      <c r="X825" s="78">
        <v>0.93958333333333333</v>
      </c>
      <c r="Y825" s="6" t="s">
        <v>3063</v>
      </c>
      <c r="Z825" s="6" t="s">
        <v>3064</v>
      </c>
      <c r="AA825" s="6" t="s">
        <v>3065</v>
      </c>
      <c r="AB825" s="6">
        <v>950076967</v>
      </c>
      <c r="AC825" s="5">
        <f t="shared" si="83"/>
        <v>3</v>
      </c>
      <c r="AD825" s="17">
        <f t="shared" si="82"/>
        <v>25000</v>
      </c>
      <c r="AE825" s="6" t="s">
        <v>6</v>
      </c>
      <c r="AF825" s="17" t="str">
        <f t="shared" si="81"/>
        <v>NO APLICA</v>
      </c>
      <c r="AG825" s="6" t="s">
        <v>400</v>
      </c>
      <c r="AH825" s="39"/>
      <c r="AI825" s="22" t="s">
        <v>2797</v>
      </c>
      <c r="AJ825" s="174"/>
    </row>
    <row r="826" spans="1:36" ht="15" customHeight="1">
      <c r="A826" s="170">
        <v>57072</v>
      </c>
      <c r="B826" s="39" t="s">
        <v>339</v>
      </c>
      <c r="C826" s="4" t="s">
        <v>340</v>
      </c>
      <c r="D826" s="25" t="s">
        <v>1042</v>
      </c>
      <c r="E826" s="24" t="s">
        <v>1043</v>
      </c>
      <c r="F826" s="24" t="s">
        <v>1044</v>
      </c>
      <c r="G826" s="24">
        <v>933294463</v>
      </c>
      <c r="H826" s="18">
        <v>45635</v>
      </c>
      <c r="I826" s="21">
        <v>0.43402777777777779</v>
      </c>
      <c r="J826" s="6" t="s">
        <v>373</v>
      </c>
      <c r="K826" s="15">
        <v>1</v>
      </c>
      <c r="L826" s="6" t="s">
        <v>398</v>
      </c>
      <c r="M826" s="6" t="s">
        <v>6</v>
      </c>
      <c r="N826" s="6" t="b">
        <f t="shared" si="80"/>
        <v>0</v>
      </c>
      <c r="O826" s="6" t="s">
        <v>4375</v>
      </c>
      <c r="P826" s="6">
        <v>308724</v>
      </c>
      <c r="Q826" s="6" t="s">
        <v>6</v>
      </c>
      <c r="R826" s="6" t="s">
        <v>4376</v>
      </c>
      <c r="S826" s="16">
        <f t="shared" si="85"/>
        <v>25000</v>
      </c>
      <c r="T826" s="6" t="s">
        <v>400</v>
      </c>
      <c r="U826" s="6" t="s">
        <v>620</v>
      </c>
      <c r="V826" s="6" t="s">
        <v>2950</v>
      </c>
      <c r="W826" s="18">
        <v>45637</v>
      </c>
      <c r="X826" s="78">
        <v>0.4909722222222222</v>
      </c>
      <c r="Y826" s="6" t="s">
        <v>948</v>
      </c>
      <c r="Z826" s="6" t="s">
        <v>949</v>
      </c>
      <c r="AA826" s="6" t="s">
        <v>950</v>
      </c>
      <c r="AB826" s="6">
        <v>978971557</v>
      </c>
      <c r="AC826" s="5">
        <f t="shared" si="83"/>
        <v>3</v>
      </c>
      <c r="AD826" s="17">
        <f t="shared" si="82"/>
        <v>25000</v>
      </c>
      <c r="AE826" s="6" t="s">
        <v>6</v>
      </c>
      <c r="AF826" s="17" t="str">
        <f t="shared" si="81"/>
        <v>NO APLICA</v>
      </c>
      <c r="AG826" s="6" t="s">
        <v>400</v>
      </c>
      <c r="AH826" s="39"/>
      <c r="AI826" s="22" t="s">
        <v>2797</v>
      </c>
      <c r="AJ826" s="174"/>
    </row>
    <row r="827" spans="1:36" ht="15.45" customHeight="1">
      <c r="A827" s="170">
        <v>57073</v>
      </c>
      <c r="B827" s="7" t="s">
        <v>333</v>
      </c>
      <c r="C827" s="4" t="s">
        <v>334</v>
      </c>
      <c r="D827" s="39" t="s">
        <v>4377</v>
      </c>
      <c r="E827" s="6" t="s">
        <v>4378</v>
      </c>
      <c r="F827" s="6" t="s">
        <v>4379</v>
      </c>
      <c r="G827" s="6">
        <v>934005000</v>
      </c>
      <c r="H827" s="18">
        <v>45635</v>
      </c>
      <c r="I827" s="21">
        <v>0.44930555555555557</v>
      </c>
      <c r="J827" s="6" t="s">
        <v>1873</v>
      </c>
      <c r="K827" s="15">
        <v>1</v>
      </c>
      <c r="L827" s="6" t="s">
        <v>398</v>
      </c>
      <c r="M827" s="6" t="s">
        <v>6</v>
      </c>
      <c r="N827" s="6" t="b">
        <f t="shared" si="80"/>
        <v>1</v>
      </c>
      <c r="O827" s="6" t="s">
        <v>488</v>
      </c>
      <c r="P827" s="6">
        <v>923</v>
      </c>
      <c r="Q827" s="6" t="s">
        <v>6</v>
      </c>
      <c r="R827" s="6" t="s">
        <v>488</v>
      </c>
      <c r="S827" s="16">
        <f t="shared" si="85"/>
        <v>5000</v>
      </c>
      <c r="T827" s="6" t="s">
        <v>400</v>
      </c>
      <c r="U827" s="6" t="s">
        <v>620</v>
      </c>
      <c r="V827" s="6" t="s">
        <v>490</v>
      </c>
      <c r="W827" s="18">
        <v>45636</v>
      </c>
      <c r="X827" s="78">
        <v>0.37361111111111112</v>
      </c>
      <c r="Y827" s="6" t="s">
        <v>4377</v>
      </c>
      <c r="Z827" s="6" t="s">
        <v>4378</v>
      </c>
      <c r="AA827" s="6" t="s">
        <v>4379</v>
      </c>
      <c r="AB827" s="6">
        <v>934005000</v>
      </c>
      <c r="AC827" s="5">
        <f t="shared" si="83"/>
        <v>2</v>
      </c>
      <c r="AD827" s="17">
        <f t="shared" si="82"/>
        <v>5000</v>
      </c>
      <c r="AE827" s="6" t="s">
        <v>6</v>
      </c>
      <c r="AF827" s="17" t="str">
        <f t="shared" si="81"/>
        <v>NO APLICA</v>
      </c>
      <c r="AG827" s="6" t="s">
        <v>1874</v>
      </c>
      <c r="AH827" s="39" t="s">
        <v>4380</v>
      </c>
      <c r="AI827" s="22" t="s">
        <v>4381</v>
      </c>
      <c r="AJ827" s="174"/>
    </row>
    <row r="828" spans="1:36" ht="15.45" customHeight="1">
      <c r="A828" s="170">
        <v>57074</v>
      </c>
      <c r="B828" s="8" t="s">
        <v>320</v>
      </c>
      <c r="C828" s="5" t="s">
        <v>321</v>
      </c>
      <c r="D828" s="39" t="s">
        <v>2551</v>
      </c>
      <c r="E828" s="6" t="s">
        <v>1483</v>
      </c>
      <c r="F828" s="6" t="s">
        <v>1484</v>
      </c>
      <c r="G828" s="6">
        <v>974070931</v>
      </c>
      <c r="H828" s="18">
        <v>45635</v>
      </c>
      <c r="I828" s="21">
        <v>0.45069444444444445</v>
      </c>
      <c r="J828" s="6" t="s">
        <v>373</v>
      </c>
      <c r="K828" s="15">
        <v>1</v>
      </c>
      <c r="L828" s="6" t="s">
        <v>398</v>
      </c>
      <c r="M828" s="6" t="s">
        <v>6</v>
      </c>
      <c r="N828" s="6" t="b">
        <f t="shared" si="80"/>
        <v>0</v>
      </c>
      <c r="O828" s="6" t="s">
        <v>4382</v>
      </c>
      <c r="P828" s="6">
        <v>1229437</v>
      </c>
      <c r="Q828" s="6" t="s">
        <v>6</v>
      </c>
      <c r="R828" s="6" t="s">
        <v>4383</v>
      </c>
      <c r="S828" s="16">
        <f t="shared" si="85"/>
        <v>25000</v>
      </c>
      <c r="T828" s="6" t="s">
        <v>400</v>
      </c>
      <c r="U828" s="6" t="s">
        <v>610</v>
      </c>
      <c r="V828" s="6" t="s">
        <v>2810</v>
      </c>
      <c r="W828" s="18">
        <v>45636</v>
      </c>
      <c r="X828" s="78">
        <v>0.79861111111111116</v>
      </c>
      <c r="Y828" s="6" t="s">
        <v>3439</v>
      </c>
      <c r="Z828" s="6" t="s">
        <v>1483</v>
      </c>
      <c r="AA828" s="6" t="s">
        <v>1484</v>
      </c>
      <c r="AB828" s="6">
        <v>974070931</v>
      </c>
      <c r="AC828" s="5">
        <f t="shared" si="83"/>
        <v>2</v>
      </c>
      <c r="AD828" s="17">
        <f t="shared" si="82"/>
        <v>25000</v>
      </c>
      <c r="AE828" s="6" t="s">
        <v>6</v>
      </c>
      <c r="AF828" s="17" t="str">
        <f t="shared" si="81"/>
        <v>NO APLICA</v>
      </c>
      <c r="AG828" s="6" t="s">
        <v>400</v>
      </c>
      <c r="AH828" s="39"/>
      <c r="AI828" s="22" t="s">
        <v>558</v>
      </c>
      <c r="AJ828" s="174">
        <v>1</v>
      </c>
    </row>
    <row r="829" spans="1:36" ht="15.45" customHeight="1">
      <c r="A829" s="170">
        <v>57075</v>
      </c>
      <c r="B829" s="39" t="s">
        <v>353</v>
      </c>
      <c r="C829" s="4" t="s">
        <v>354</v>
      </c>
      <c r="D829" s="39" t="s">
        <v>385</v>
      </c>
      <c r="E829" s="39" t="s">
        <v>818</v>
      </c>
      <c r="F829" s="39" t="s">
        <v>700</v>
      </c>
      <c r="G829" s="39">
        <v>947974081</v>
      </c>
      <c r="H829" s="60">
        <v>45635</v>
      </c>
      <c r="I829" s="59">
        <v>0.45416666666666666</v>
      </c>
      <c r="J829" s="39" t="s">
        <v>373</v>
      </c>
      <c r="K829" s="39">
        <v>1</v>
      </c>
      <c r="L829" s="39" t="s">
        <v>398</v>
      </c>
      <c r="M829" s="39" t="s">
        <v>6</v>
      </c>
      <c r="N829" s="39" t="b">
        <f t="shared" si="80"/>
        <v>0</v>
      </c>
      <c r="O829" s="39" t="s">
        <v>4384</v>
      </c>
      <c r="P829" s="39">
        <v>100812975</v>
      </c>
      <c r="Q829" s="39" t="s">
        <v>6</v>
      </c>
      <c r="R829" s="39" t="s">
        <v>4385</v>
      </c>
      <c r="S829" s="16">
        <f t="shared" si="85"/>
        <v>25000</v>
      </c>
      <c r="T829" s="6" t="s">
        <v>400</v>
      </c>
      <c r="U829" s="6" t="s">
        <v>552</v>
      </c>
      <c r="V829" s="6" t="s">
        <v>3072</v>
      </c>
      <c r="W829" s="18">
        <v>45640</v>
      </c>
      <c r="X829" s="78">
        <v>0.94097222222222221</v>
      </c>
      <c r="Y829" s="6" t="s">
        <v>4386</v>
      </c>
      <c r="Z829" s="6" t="s">
        <v>4387</v>
      </c>
      <c r="AA829" s="6" t="s">
        <v>4388</v>
      </c>
      <c r="AB829" s="6">
        <v>956279229</v>
      </c>
      <c r="AC829" s="6">
        <f t="shared" si="83"/>
        <v>6</v>
      </c>
      <c r="AD829" s="23">
        <f t="shared" si="82"/>
        <v>27000</v>
      </c>
      <c r="AE829" s="23" t="s">
        <v>6</v>
      </c>
      <c r="AF829" s="17" t="str">
        <f t="shared" si="81"/>
        <v>NO APLICA</v>
      </c>
      <c r="AG829" s="6" t="s">
        <v>400</v>
      </c>
      <c r="AH829" s="39"/>
      <c r="AI829" s="22" t="s">
        <v>2894</v>
      </c>
      <c r="AJ829" s="174"/>
    </row>
    <row r="830" spans="1:36" ht="15.45" customHeight="1">
      <c r="A830" s="170">
        <v>57076</v>
      </c>
      <c r="B830" s="39" t="s">
        <v>165</v>
      </c>
      <c r="C830" s="39" t="s">
        <v>166</v>
      </c>
      <c r="D830" s="39" t="s">
        <v>1689</v>
      </c>
      <c r="E830" s="39" t="s">
        <v>1690</v>
      </c>
      <c r="F830" s="39" t="s">
        <v>1691</v>
      </c>
      <c r="G830" s="39">
        <v>993480204</v>
      </c>
      <c r="H830" s="60">
        <v>45635</v>
      </c>
      <c r="I830" s="59">
        <v>0.45902777777777776</v>
      </c>
      <c r="J830" s="39" t="s">
        <v>373</v>
      </c>
      <c r="K830" s="39">
        <v>1</v>
      </c>
      <c r="L830" s="39" t="s">
        <v>398</v>
      </c>
      <c r="M830" s="39" t="s">
        <v>6</v>
      </c>
      <c r="N830" s="39" t="b">
        <f t="shared" si="80"/>
        <v>0</v>
      </c>
      <c r="O830" s="39" t="s">
        <v>4389</v>
      </c>
      <c r="P830" s="39">
        <v>1229450</v>
      </c>
      <c r="Q830" s="39" t="s">
        <v>6</v>
      </c>
      <c r="R830" s="39" t="s">
        <v>4390</v>
      </c>
      <c r="S830" s="16">
        <f t="shared" si="85"/>
        <v>25000</v>
      </c>
      <c r="T830" s="6" t="s">
        <v>400</v>
      </c>
      <c r="U830" s="6" t="s">
        <v>552</v>
      </c>
      <c r="V830" s="6" t="s">
        <v>2800</v>
      </c>
      <c r="W830" s="18">
        <v>45639</v>
      </c>
      <c r="X830" s="78">
        <v>0.92152777777777772</v>
      </c>
      <c r="Y830" s="6" t="s">
        <v>1852</v>
      </c>
      <c r="Z830" s="6" t="s">
        <v>1853</v>
      </c>
      <c r="AA830" s="6" t="s">
        <v>1854</v>
      </c>
      <c r="AB830" s="6">
        <v>948052611</v>
      </c>
      <c r="AC830" s="5">
        <f t="shared" si="83"/>
        <v>5</v>
      </c>
      <c r="AD830" s="17">
        <f t="shared" si="82"/>
        <v>25000</v>
      </c>
      <c r="AE830" s="6" t="s">
        <v>6</v>
      </c>
      <c r="AF830" s="17" t="str">
        <f t="shared" si="81"/>
        <v>NO APLICA</v>
      </c>
      <c r="AG830" s="6" t="s">
        <v>400</v>
      </c>
      <c r="AH830" s="39"/>
      <c r="AI830" s="22" t="s">
        <v>3287</v>
      </c>
      <c r="AJ830" s="174"/>
    </row>
    <row r="831" spans="1:36" ht="15.45" customHeight="1">
      <c r="A831" s="170">
        <v>57077</v>
      </c>
      <c r="B831" s="39" t="s">
        <v>353</v>
      </c>
      <c r="C831" s="39" t="s">
        <v>354</v>
      </c>
      <c r="D831" s="39" t="s">
        <v>385</v>
      </c>
      <c r="E831" s="39" t="s">
        <v>818</v>
      </c>
      <c r="F831" s="39" t="s">
        <v>700</v>
      </c>
      <c r="G831" s="39">
        <v>947974081</v>
      </c>
      <c r="H831" s="60">
        <v>45635</v>
      </c>
      <c r="I831" s="59">
        <v>0.50694444444444442</v>
      </c>
      <c r="J831" s="39" t="s">
        <v>373</v>
      </c>
      <c r="K831" s="39">
        <v>1</v>
      </c>
      <c r="L831" s="39" t="s">
        <v>398</v>
      </c>
      <c r="M831" s="39" t="s">
        <v>6</v>
      </c>
      <c r="N831" s="39" t="b">
        <f t="shared" si="80"/>
        <v>0</v>
      </c>
      <c r="O831" s="39" t="s">
        <v>4391</v>
      </c>
      <c r="P831" s="39">
        <v>1229509</v>
      </c>
      <c r="Q831" s="39" t="s">
        <v>6</v>
      </c>
      <c r="R831" s="39" t="s">
        <v>4392</v>
      </c>
      <c r="S831" s="16">
        <f t="shared" si="85"/>
        <v>25000</v>
      </c>
      <c r="T831" s="6" t="s">
        <v>400</v>
      </c>
      <c r="U831" s="6" t="s">
        <v>1450</v>
      </c>
      <c r="V831" s="6" t="s">
        <v>4160</v>
      </c>
      <c r="W831" s="18">
        <v>45643</v>
      </c>
      <c r="X831" s="78">
        <v>0.48402777777777778</v>
      </c>
      <c r="Y831" s="1" t="s">
        <v>3219</v>
      </c>
      <c r="Z831" s="1" t="s">
        <v>4393</v>
      </c>
      <c r="AA831" s="1" t="s">
        <v>4215</v>
      </c>
      <c r="AB831" s="131">
        <v>988618771</v>
      </c>
      <c r="AC831" s="6">
        <f t="shared" si="83"/>
        <v>9</v>
      </c>
      <c r="AD831" s="23">
        <f t="shared" si="82"/>
        <v>36000</v>
      </c>
      <c r="AE831" s="23" t="s">
        <v>6</v>
      </c>
      <c r="AF831" s="17" t="str">
        <f t="shared" si="81"/>
        <v>NO APLICA</v>
      </c>
      <c r="AG831" s="6" t="s">
        <v>400</v>
      </c>
      <c r="AH831" s="39"/>
      <c r="AI831" s="22" t="s">
        <v>2894</v>
      </c>
      <c r="AJ831" s="174"/>
    </row>
    <row r="832" spans="1:36" ht="15" customHeight="1">
      <c r="A832" s="170">
        <v>57078</v>
      </c>
      <c r="B832" s="39" t="s">
        <v>353</v>
      </c>
      <c r="C832" s="39" t="s">
        <v>354</v>
      </c>
      <c r="D832" s="39" t="s">
        <v>385</v>
      </c>
      <c r="E832" s="39" t="s">
        <v>4394</v>
      </c>
      <c r="F832" s="39" t="s">
        <v>819</v>
      </c>
      <c r="G832" s="39">
        <v>947974081</v>
      </c>
      <c r="H832" s="60">
        <v>45635</v>
      </c>
      <c r="I832" s="59">
        <v>0.50972222222222219</v>
      </c>
      <c r="J832" s="39" t="s">
        <v>373</v>
      </c>
      <c r="K832" s="39">
        <v>1</v>
      </c>
      <c r="L832" s="39" t="s">
        <v>398</v>
      </c>
      <c r="M832" s="39" t="s">
        <v>6</v>
      </c>
      <c r="N832" s="39" t="b">
        <f t="shared" si="80"/>
        <v>0</v>
      </c>
      <c r="O832" s="39" t="s">
        <v>4395</v>
      </c>
      <c r="P832" s="39">
        <v>100813120</v>
      </c>
      <c r="Q832" s="39" t="s">
        <v>6</v>
      </c>
      <c r="R832" s="39" t="s">
        <v>4396</v>
      </c>
      <c r="S832" s="16">
        <f t="shared" si="85"/>
        <v>25000</v>
      </c>
      <c r="T832" s="6" t="s">
        <v>400</v>
      </c>
      <c r="U832" s="6" t="s">
        <v>1450</v>
      </c>
      <c r="V832" s="6" t="s">
        <v>4397</v>
      </c>
      <c r="W832" s="18">
        <v>45642</v>
      </c>
      <c r="X832" s="78">
        <v>0.5131944444444444</v>
      </c>
      <c r="Y832" s="92" t="s">
        <v>3099</v>
      </c>
      <c r="Z832" s="92" t="s">
        <v>3100</v>
      </c>
      <c r="AA832" s="6" t="s">
        <v>3444</v>
      </c>
      <c r="AB832" s="6">
        <v>927191120</v>
      </c>
      <c r="AC832" s="6">
        <f t="shared" si="83"/>
        <v>8</v>
      </c>
      <c r="AD832" s="23">
        <f t="shared" si="82"/>
        <v>31000</v>
      </c>
      <c r="AE832" s="23" t="s">
        <v>6</v>
      </c>
      <c r="AF832" s="17" t="str">
        <f t="shared" si="81"/>
        <v>NO APLICA</v>
      </c>
      <c r="AG832" s="6" t="s">
        <v>400</v>
      </c>
      <c r="AH832" s="39"/>
      <c r="AI832" s="22" t="s">
        <v>2894</v>
      </c>
      <c r="AJ832" s="174"/>
    </row>
    <row r="833" spans="1:36" ht="15.45" customHeight="1">
      <c r="A833" s="170">
        <v>57079</v>
      </c>
      <c r="B833" s="39" t="s">
        <v>320</v>
      </c>
      <c r="C833" s="39" t="s">
        <v>321</v>
      </c>
      <c r="D833" s="39" t="s">
        <v>2551</v>
      </c>
      <c r="E833" s="39" t="s">
        <v>1483</v>
      </c>
      <c r="F833" s="39" t="s">
        <v>1484</v>
      </c>
      <c r="G833" s="39">
        <v>974070931</v>
      </c>
      <c r="H833" s="60">
        <v>45635</v>
      </c>
      <c r="I833" s="59">
        <v>0.5180555555555556</v>
      </c>
      <c r="J833" s="39" t="s">
        <v>373</v>
      </c>
      <c r="K833" s="39">
        <v>1</v>
      </c>
      <c r="L833" s="39" t="s">
        <v>398</v>
      </c>
      <c r="M833" s="39" t="s">
        <v>6</v>
      </c>
      <c r="N833" s="39" t="b">
        <f t="shared" si="80"/>
        <v>0</v>
      </c>
      <c r="O833" s="39" t="s">
        <v>4398</v>
      </c>
      <c r="P833" s="39">
        <v>1229533</v>
      </c>
      <c r="Q833" s="39" t="s">
        <v>6</v>
      </c>
      <c r="R833" s="39" t="s">
        <v>4399</v>
      </c>
      <c r="S833" s="16">
        <f t="shared" si="85"/>
        <v>25000</v>
      </c>
      <c r="T833" s="6" t="s">
        <v>400</v>
      </c>
      <c r="U833" s="6" t="s">
        <v>620</v>
      </c>
      <c r="V833" s="6" t="s">
        <v>3728</v>
      </c>
      <c r="W833" s="18">
        <v>45637</v>
      </c>
      <c r="X833" s="78">
        <v>0.42222222222222222</v>
      </c>
      <c r="Y833" s="6" t="s">
        <v>4400</v>
      </c>
      <c r="Z833" s="6" t="s">
        <v>747</v>
      </c>
      <c r="AA833" s="6" t="s">
        <v>748</v>
      </c>
      <c r="AB833" s="6">
        <v>993623791</v>
      </c>
      <c r="AC833" s="5">
        <f t="shared" si="83"/>
        <v>3</v>
      </c>
      <c r="AD833" s="17">
        <f t="shared" si="82"/>
        <v>25000</v>
      </c>
      <c r="AE833" s="6" t="s">
        <v>6</v>
      </c>
      <c r="AF833" s="17" t="str">
        <f t="shared" si="81"/>
        <v>NO APLICA</v>
      </c>
      <c r="AG833" s="6" t="s">
        <v>400</v>
      </c>
      <c r="AH833" s="39"/>
      <c r="AI833" s="22" t="s">
        <v>558</v>
      </c>
      <c r="AJ833" s="174"/>
    </row>
    <row r="834" spans="1:36" ht="15" customHeight="1">
      <c r="A834" s="170">
        <v>57080</v>
      </c>
      <c r="B834" s="39" t="s">
        <v>339</v>
      </c>
      <c r="C834" s="39" t="s">
        <v>340</v>
      </c>
      <c r="D834" s="39" t="s">
        <v>1031</v>
      </c>
      <c r="E834" s="39" t="s">
        <v>1032</v>
      </c>
      <c r="F834" s="39" t="s">
        <v>1033</v>
      </c>
      <c r="G834" s="39">
        <v>973592337</v>
      </c>
      <c r="H834" s="60">
        <v>45635</v>
      </c>
      <c r="I834" s="59">
        <v>0.52152777777777781</v>
      </c>
      <c r="J834" s="39" t="s">
        <v>373</v>
      </c>
      <c r="K834" s="39">
        <v>1</v>
      </c>
      <c r="L834" s="39" t="s">
        <v>398</v>
      </c>
      <c r="M834" s="39" t="s">
        <v>6</v>
      </c>
      <c r="N834" s="39" t="b">
        <f t="shared" ref="N834:N897" si="86">COUNTIF($O$1:$O$1172,O834)&gt;1</f>
        <v>0</v>
      </c>
      <c r="O834" s="39" t="s">
        <v>4401</v>
      </c>
      <c r="P834" s="39">
        <v>3269874</v>
      </c>
      <c r="Q834" s="39" t="s">
        <v>9</v>
      </c>
      <c r="R834" s="39" t="s">
        <v>4402</v>
      </c>
      <c r="S834" s="16">
        <f t="shared" si="85"/>
        <v>25000</v>
      </c>
      <c r="T834" s="6" t="s">
        <v>400</v>
      </c>
      <c r="U834" s="6" t="s">
        <v>1450</v>
      </c>
      <c r="V834" s="6" t="s">
        <v>3416</v>
      </c>
      <c r="W834" s="18">
        <v>45640</v>
      </c>
      <c r="X834" s="78">
        <v>0.4548611111111111</v>
      </c>
      <c r="Y834" s="6" t="s">
        <v>932</v>
      </c>
      <c r="Z834" s="64" t="s">
        <v>933</v>
      </c>
      <c r="AA834" s="64" t="s">
        <v>934</v>
      </c>
      <c r="AB834" s="2">
        <v>971384780</v>
      </c>
      <c r="AC834" s="5">
        <f t="shared" si="83"/>
        <v>6</v>
      </c>
      <c r="AD834" s="17">
        <f t="shared" si="82"/>
        <v>27000</v>
      </c>
      <c r="AE834" s="6" t="s">
        <v>6</v>
      </c>
      <c r="AF834" s="17" t="str">
        <f t="shared" si="81"/>
        <v>NO APLICA</v>
      </c>
      <c r="AG834" s="6" t="s">
        <v>400</v>
      </c>
      <c r="AH834" s="39"/>
      <c r="AI834" s="22" t="s">
        <v>2797</v>
      </c>
      <c r="AJ834" s="174"/>
    </row>
    <row r="835" spans="1:36" ht="15.45" customHeight="1">
      <c r="A835" s="170">
        <v>57081</v>
      </c>
      <c r="B835" s="39" t="s">
        <v>165</v>
      </c>
      <c r="C835" s="39" t="s">
        <v>166</v>
      </c>
      <c r="D835" s="39" t="s">
        <v>4403</v>
      </c>
      <c r="E835" s="39" t="s">
        <v>4404</v>
      </c>
      <c r="F835" s="39" t="s">
        <v>4405</v>
      </c>
      <c r="G835" s="39">
        <v>967765112</v>
      </c>
      <c r="H835" s="60">
        <v>45635</v>
      </c>
      <c r="I835" s="59">
        <v>0.52638888888888891</v>
      </c>
      <c r="J835" s="39" t="s">
        <v>373</v>
      </c>
      <c r="K835" s="39">
        <v>1</v>
      </c>
      <c r="L835" s="39" t="s">
        <v>398</v>
      </c>
      <c r="M835" s="39" t="s">
        <v>6</v>
      </c>
      <c r="N835" s="39" t="b">
        <f t="shared" si="86"/>
        <v>0</v>
      </c>
      <c r="O835" s="39" t="s">
        <v>4406</v>
      </c>
      <c r="P835" s="39">
        <v>1229512</v>
      </c>
      <c r="Q835" s="39" t="s">
        <v>6</v>
      </c>
      <c r="R835" s="39" t="s">
        <v>4407</v>
      </c>
      <c r="S835" s="16">
        <f t="shared" si="85"/>
        <v>25000</v>
      </c>
      <c r="T835" s="6" t="s">
        <v>400</v>
      </c>
      <c r="U835" s="6" t="s">
        <v>1561</v>
      </c>
      <c r="V835" s="39" t="s">
        <v>2810</v>
      </c>
      <c r="W835" s="18">
        <v>45636</v>
      </c>
      <c r="X835" s="78">
        <v>0.98055555555555551</v>
      </c>
      <c r="Y835" s="6" t="s">
        <v>3284</v>
      </c>
      <c r="Z835" s="6" t="s">
        <v>3285</v>
      </c>
      <c r="AA835" s="6" t="s">
        <v>3286</v>
      </c>
      <c r="AB835" s="6">
        <v>940999021</v>
      </c>
      <c r="AC835" s="5">
        <f t="shared" si="83"/>
        <v>2</v>
      </c>
      <c r="AD835" s="17">
        <f t="shared" si="82"/>
        <v>25000</v>
      </c>
      <c r="AE835" s="6" t="s">
        <v>6</v>
      </c>
      <c r="AF835" s="17" t="str">
        <f t="shared" si="81"/>
        <v>NO APLICA</v>
      </c>
      <c r="AG835" s="6" t="s">
        <v>400</v>
      </c>
      <c r="AH835" s="39"/>
      <c r="AI835" s="22" t="s">
        <v>3287</v>
      </c>
      <c r="AJ835" s="174"/>
    </row>
    <row r="836" spans="1:36" ht="15.45" customHeight="1">
      <c r="A836" s="170">
        <v>57082</v>
      </c>
      <c r="B836" s="39" t="s">
        <v>165</v>
      </c>
      <c r="C836" s="39" t="s">
        <v>166</v>
      </c>
      <c r="D836" s="39" t="s">
        <v>4408</v>
      </c>
      <c r="E836" s="39" t="s">
        <v>4409</v>
      </c>
      <c r="F836" s="39" t="s">
        <v>4410</v>
      </c>
      <c r="G836" s="39">
        <v>944710248</v>
      </c>
      <c r="H836" s="60">
        <v>45635</v>
      </c>
      <c r="I836" s="59">
        <v>0.52847222222222223</v>
      </c>
      <c r="J836" s="39" t="s">
        <v>373</v>
      </c>
      <c r="K836" s="39">
        <v>1</v>
      </c>
      <c r="L836" s="39" t="s">
        <v>398</v>
      </c>
      <c r="M836" s="39" t="s">
        <v>6</v>
      </c>
      <c r="N836" s="39" t="b">
        <f t="shared" si="86"/>
        <v>0</v>
      </c>
      <c r="O836" s="39" t="s">
        <v>4411</v>
      </c>
      <c r="P836" s="39">
        <v>1229516</v>
      </c>
      <c r="Q836" s="39" t="s">
        <v>6</v>
      </c>
      <c r="R836" s="39" t="s">
        <v>4412</v>
      </c>
      <c r="S836" s="16">
        <f t="shared" si="85"/>
        <v>25000</v>
      </c>
      <c r="T836" s="6" t="s">
        <v>400</v>
      </c>
      <c r="U836" s="6" t="s">
        <v>610</v>
      </c>
      <c r="V836" s="6" t="s">
        <v>2980</v>
      </c>
      <c r="W836" s="18">
        <v>45639</v>
      </c>
      <c r="X836" s="78">
        <v>0.77083333333333337</v>
      </c>
      <c r="Y836" s="6" t="s">
        <v>3709</v>
      </c>
      <c r="Z836" s="6" t="s">
        <v>3710</v>
      </c>
      <c r="AA836" s="6" t="s">
        <v>3711</v>
      </c>
      <c r="AB836" s="6">
        <v>964532664</v>
      </c>
      <c r="AC836" s="39">
        <f t="shared" si="83"/>
        <v>5</v>
      </c>
      <c r="AD836" s="17">
        <f t="shared" si="82"/>
        <v>25000</v>
      </c>
      <c r="AE836" s="6" t="s">
        <v>6</v>
      </c>
      <c r="AF836" s="17" t="str">
        <f t="shared" ref="AF836:AF860" si="87">IFERROR(IF(AD836="","",IF(AE836="NO","NO APLICA",IF(AE836="SI",AD836*1.19,""))), "")</f>
        <v>NO APLICA</v>
      </c>
      <c r="AG836" s="6" t="s">
        <v>400</v>
      </c>
      <c r="AH836" s="39"/>
      <c r="AI836" s="22" t="s">
        <v>3287</v>
      </c>
      <c r="AJ836" s="174"/>
    </row>
    <row r="837" spans="1:36" ht="15.45" customHeight="1">
      <c r="A837" s="170">
        <v>57083</v>
      </c>
      <c r="B837" s="39" t="s">
        <v>339</v>
      </c>
      <c r="C837" s="39" t="s">
        <v>340</v>
      </c>
      <c r="D837" s="39" t="s">
        <v>1042</v>
      </c>
      <c r="E837" s="39" t="s">
        <v>1043</v>
      </c>
      <c r="F837" s="39" t="s">
        <v>1044</v>
      </c>
      <c r="G837" s="39">
        <v>933294463</v>
      </c>
      <c r="H837" s="60">
        <v>45635</v>
      </c>
      <c r="I837" s="59">
        <v>0.54652777777777772</v>
      </c>
      <c r="J837" s="39" t="s">
        <v>373</v>
      </c>
      <c r="K837" s="39">
        <v>1</v>
      </c>
      <c r="L837" s="39" t="s">
        <v>398</v>
      </c>
      <c r="M837" s="39" t="s">
        <v>6</v>
      </c>
      <c r="N837" s="39" t="b">
        <f t="shared" si="86"/>
        <v>0</v>
      </c>
      <c r="O837" s="39" t="s">
        <v>4413</v>
      </c>
      <c r="P837" s="39">
        <v>3269974</v>
      </c>
      <c r="Q837" s="39" t="s">
        <v>9</v>
      </c>
      <c r="R837" s="39" t="s">
        <v>4414</v>
      </c>
      <c r="S837" s="16">
        <f t="shared" si="85"/>
        <v>25000</v>
      </c>
      <c r="T837" s="6" t="s">
        <v>400</v>
      </c>
      <c r="U837" s="6" t="s">
        <v>552</v>
      </c>
      <c r="V837" s="6" t="s">
        <v>3049</v>
      </c>
      <c r="W837" s="18">
        <v>45642</v>
      </c>
      <c r="X837" s="78">
        <v>8.5416666666666669E-2</v>
      </c>
      <c r="Y837" s="6" t="s">
        <v>2530</v>
      </c>
      <c r="Z837" s="6" t="s">
        <v>943</v>
      </c>
      <c r="AA837" s="6" t="s">
        <v>944</v>
      </c>
      <c r="AB837" s="6">
        <v>993209230</v>
      </c>
      <c r="AC837" s="6">
        <f t="shared" si="83"/>
        <v>8</v>
      </c>
      <c r="AD837" s="23">
        <f t="shared" si="82"/>
        <v>31000</v>
      </c>
      <c r="AE837" s="23" t="s">
        <v>6</v>
      </c>
      <c r="AF837" s="17" t="str">
        <f t="shared" si="87"/>
        <v>NO APLICA</v>
      </c>
      <c r="AG837" s="6" t="s">
        <v>400</v>
      </c>
      <c r="AH837" s="39"/>
      <c r="AI837" s="22" t="s">
        <v>2797</v>
      </c>
      <c r="AJ837" s="174"/>
    </row>
    <row r="838" spans="1:36" ht="15" customHeight="1">
      <c r="A838" s="170">
        <v>57084</v>
      </c>
      <c r="B838" s="39" t="s">
        <v>245</v>
      </c>
      <c r="C838" s="4" t="s">
        <v>246</v>
      </c>
      <c r="D838" s="39" t="s">
        <v>1599</v>
      </c>
      <c r="E838" s="39" t="s">
        <v>1003</v>
      </c>
      <c r="F838" s="39" t="s">
        <v>1173</v>
      </c>
      <c r="G838" s="39">
        <v>942723548</v>
      </c>
      <c r="H838" s="60">
        <v>45635</v>
      </c>
      <c r="I838" s="59">
        <v>0.55694444444444446</v>
      </c>
      <c r="J838" s="39" t="s">
        <v>373</v>
      </c>
      <c r="K838" s="39">
        <v>1</v>
      </c>
      <c r="L838" s="39" t="s">
        <v>398</v>
      </c>
      <c r="M838" s="39" t="s">
        <v>6</v>
      </c>
      <c r="N838" s="39" t="b">
        <f t="shared" si="86"/>
        <v>0</v>
      </c>
      <c r="O838" s="39" t="s">
        <v>4415</v>
      </c>
      <c r="P838" s="39">
        <v>3267494</v>
      </c>
      <c r="Q838" s="39" t="s">
        <v>6</v>
      </c>
      <c r="R838" s="39" t="s">
        <v>4416</v>
      </c>
      <c r="S838" s="16">
        <f t="shared" si="85"/>
        <v>25000</v>
      </c>
      <c r="T838" s="6" t="s">
        <v>400</v>
      </c>
      <c r="U838" s="6" t="s">
        <v>610</v>
      </c>
      <c r="V838" s="6" t="s">
        <v>3682</v>
      </c>
      <c r="W838" s="18">
        <v>45639</v>
      </c>
      <c r="X838" s="78">
        <v>0.75972222222222219</v>
      </c>
      <c r="Y838" s="6" t="s">
        <v>1315</v>
      </c>
      <c r="Z838" s="6" t="s">
        <v>1316</v>
      </c>
      <c r="AA838" s="6" t="s">
        <v>979</v>
      </c>
      <c r="AB838" s="6">
        <v>940233947</v>
      </c>
      <c r="AC838" s="5">
        <f t="shared" si="83"/>
        <v>5</v>
      </c>
      <c r="AD838" s="17">
        <f t="shared" si="82"/>
        <v>25000</v>
      </c>
      <c r="AE838" s="6" t="s">
        <v>6</v>
      </c>
      <c r="AF838" s="17" t="str">
        <f t="shared" si="87"/>
        <v>NO APLICA</v>
      </c>
      <c r="AG838" s="6" t="s">
        <v>400</v>
      </c>
      <c r="AH838" s="39"/>
      <c r="AI838" s="22" t="s">
        <v>983</v>
      </c>
      <c r="AJ838" s="174"/>
    </row>
    <row r="839" spans="1:36" ht="15.45" customHeight="1">
      <c r="A839" s="170">
        <v>57085</v>
      </c>
      <c r="B839" s="39" t="s">
        <v>320</v>
      </c>
      <c r="C839" s="39" t="s">
        <v>321</v>
      </c>
      <c r="D839" s="39" t="s">
        <v>1974</v>
      </c>
      <c r="E839" s="39" t="s">
        <v>630</v>
      </c>
      <c r="F839" s="39" t="s">
        <v>631</v>
      </c>
      <c r="G839" s="39">
        <v>976530950</v>
      </c>
      <c r="H839" s="60">
        <v>45635</v>
      </c>
      <c r="I839" s="59">
        <v>0.58263888888888893</v>
      </c>
      <c r="J839" s="39" t="s">
        <v>373</v>
      </c>
      <c r="K839" s="39">
        <v>1</v>
      </c>
      <c r="L839" s="39" t="s">
        <v>398</v>
      </c>
      <c r="M839" s="39" t="s">
        <v>6</v>
      </c>
      <c r="N839" s="39" t="b">
        <f t="shared" si="86"/>
        <v>0</v>
      </c>
      <c r="O839" s="39" t="s">
        <v>4417</v>
      </c>
      <c r="P839" s="39">
        <v>3269973</v>
      </c>
      <c r="Q839" s="39" t="s">
        <v>6</v>
      </c>
      <c r="R839" s="39">
        <v>27948810</v>
      </c>
      <c r="S839" s="16">
        <f t="shared" si="85"/>
        <v>25000</v>
      </c>
      <c r="T839" s="6" t="s">
        <v>400</v>
      </c>
      <c r="U839" s="6" t="s">
        <v>759</v>
      </c>
      <c r="V839" s="6" t="s">
        <v>3290</v>
      </c>
      <c r="W839" s="18">
        <v>45639</v>
      </c>
      <c r="X839" s="78">
        <v>0.70138888888888884</v>
      </c>
      <c r="Y839" s="6" t="s">
        <v>3027</v>
      </c>
      <c r="Z839" s="6" t="s">
        <v>3666</v>
      </c>
      <c r="AA839" s="6" t="s">
        <v>3029</v>
      </c>
      <c r="AB839" s="6">
        <v>941989934</v>
      </c>
      <c r="AC839" s="5">
        <f t="shared" si="83"/>
        <v>5</v>
      </c>
      <c r="AD839" s="17">
        <f t="shared" si="82"/>
        <v>25000</v>
      </c>
      <c r="AE839" s="6" t="s">
        <v>6</v>
      </c>
      <c r="AF839" s="17" t="str">
        <f t="shared" si="87"/>
        <v>NO APLICA</v>
      </c>
      <c r="AG839" s="6" t="s">
        <v>400</v>
      </c>
      <c r="AH839" s="39"/>
      <c r="AI839" s="22" t="s">
        <v>558</v>
      </c>
      <c r="AJ839" s="174"/>
    </row>
    <row r="840" spans="1:36" ht="15.45" customHeight="1">
      <c r="A840" s="170">
        <v>57086</v>
      </c>
      <c r="B840" s="8" t="s">
        <v>320</v>
      </c>
      <c r="C840" s="5" t="s">
        <v>321</v>
      </c>
      <c r="D840" s="39" t="s">
        <v>385</v>
      </c>
      <c r="E840" s="6" t="s">
        <v>699</v>
      </c>
      <c r="F840" s="6" t="s">
        <v>700</v>
      </c>
      <c r="G840" s="6">
        <v>947974081</v>
      </c>
      <c r="H840" s="60">
        <v>45635</v>
      </c>
      <c r="I840" s="21">
        <v>0.59097222222222223</v>
      </c>
      <c r="J840" s="6" t="s">
        <v>373</v>
      </c>
      <c r="K840" s="39">
        <v>1</v>
      </c>
      <c r="L840" s="6" t="s">
        <v>398</v>
      </c>
      <c r="M840" s="6" t="s">
        <v>6</v>
      </c>
      <c r="N840" s="6" t="b">
        <f t="shared" si="86"/>
        <v>0</v>
      </c>
      <c r="O840" s="6" t="s">
        <v>4418</v>
      </c>
      <c r="P840" s="6">
        <v>1229606</v>
      </c>
      <c r="Q840" s="6" t="s">
        <v>6</v>
      </c>
      <c r="R840" s="6" t="s">
        <v>4419</v>
      </c>
      <c r="S840" s="16">
        <f t="shared" si="85"/>
        <v>25000</v>
      </c>
      <c r="T840" s="6" t="s">
        <v>400</v>
      </c>
      <c r="U840" s="6" t="s">
        <v>732</v>
      </c>
      <c r="V840" s="6" t="s">
        <v>2995</v>
      </c>
      <c r="W840" s="18">
        <v>45643</v>
      </c>
      <c r="X840" s="78">
        <v>0.56597222222222221</v>
      </c>
      <c r="Y840" s="24" t="s">
        <v>2895</v>
      </c>
      <c r="Z840" s="25" t="s">
        <v>2896</v>
      </c>
      <c r="AA840" s="24" t="s">
        <v>2897</v>
      </c>
      <c r="AB840" s="24">
        <v>940942296</v>
      </c>
      <c r="AC840" s="6">
        <f t="shared" si="83"/>
        <v>9</v>
      </c>
      <c r="AD840" s="23">
        <f t="shared" si="82"/>
        <v>36000</v>
      </c>
      <c r="AE840" s="23" t="s">
        <v>6</v>
      </c>
      <c r="AF840" s="17" t="str">
        <f t="shared" si="87"/>
        <v>NO APLICA</v>
      </c>
      <c r="AG840" s="6" t="s">
        <v>400</v>
      </c>
      <c r="AH840" s="39"/>
      <c r="AI840" s="22" t="s">
        <v>558</v>
      </c>
      <c r="AJ840" s="174"/>
    </row>
    <row r="841" spans="1:36" ht="15.45" customHeight="1">
      <c r="A841" s="170">
        <v>57087</v>
      </c>
      <c r="B841" s="39" t="s">
        <v>339</v>
      </c>
      <c r="C841" s="39" t="s">
        <v>340</v>
      </c>
      <c r="D841" s="39" t="s">
        <v>1031</v>
      </c>
      <c r="E841" s="39" t="s">
        <v>1032</v>
      </c>
      <c r="F841" s="39" t="s">
        <v>1033</v>
      </c>
      <c r="G841" s="39">
        <v>973592337</v>
      </c>
      <c r="H841" s="18">
        <v>45635</v>
      </c>
      <c r="I841" s="21">
        <v>0.59375</v>
      </c>
      <c r="J841" s="6" t="s">
        <v>373</v>
      </c>
      <c r="K841" s="39">
        <v>1</v>
      </c>
      <c r="L841" s="6" t="s">
        <v>398</v>
      </c>
      <c r="M841" s="6" t="s">
        <v>6</v>
      </c>
      <c r="N841" s="6" t="b">
        <f t="shared" si="86"/>
        <v>0</v>
      </c>
      <c r="O841" s="6" t="s">
        <v>4420</v>
      </c>
      <c r="P841" s="6">
        <v>24798437</v>
      </c>
      <c r="Q841" s="6" t="s">
        <v>6</v>
      </c>
      <c r="R841" s="6" t="s">
        <v>4421</v>
      </c>
      <c r="S841" s="16">
        <f t="shared" si="85"/>
        <v>25000</v>
      </c>
      <c r="T841" s="6" t="s">
        <v>400</v>
      </c>
      <c r="U841" s="6" t="s">
        <v>759</v>
      </c>
      <c r="V841" s="6" t="s">
        <v>3068</v>
      </c>
      <c r="W841" s="18">
        <v>45636</v>
      </c>
      <c r="X841" s="78">
        <v>0.74375000000000002</v>
      </c>
      <c r="Y841" s="6" t="s">
        <v>932</v>
      </c>
      <c r="Z841" s="6" t="s">
        <v>933</v>
      </c>
      <c r="AA841" s="6" t="s">
        <v>934</v>
      </c>
      <c r="AB841" s="6">
        <v>971384780</v>
      </c>
      <c r="AC841" s="5">
        <f t="shared" si="83"/>
        <v>2</v>
      </c>
      <c r="AD841" s="17">
        <f t="shared" si="82"/>
        <v>25000</v>
      </c>
      <c r="AE841" s="6" t="s">
        <v>6</v>
      </c>
      <c r="AF841" s="17" t="str">
        <f t="shared" si="87"/>
        <v>NO APLICA</v>
      </c>
      <c r="AG841" s="6" t="s">
        <v>400</v>
      </c>
      <c r="AH841" s="39"/>
      <c r="AI841" s="22" t="s">
        <v>2797</v>
      </c>
      <c r="AJ841" s="174"/>
    </row>
    <row r="842" spans="1:36" ht="15" customHeight="1">
      <c r="A842" s="170">
        <v>57088</v>
      </c>
      <c r="B842" s="39" t="s">
        <v>353</v>
      </c>
      <c r="C842" s="39" t="s">
        <v>354</v>
      </c>
      <c r="D842" s="24" t="s">
        <v>2818</v>
      </c>
      <c r="E842" s="6" t="s">
        <v>2819</v>
      </c>
      <c r="F842" s="6" t="s">
        <v>2820</v>
      </c>
      <c r="G842" s="6">
        <v>956422961</v>
      </c>
      <c r="H842" s="18">
        <v>45635</v>
      </c>
      <c r="I842" s="21">
        <v>0.62222222222222223</v>
      </c>
      <c r="J842" s="6" t="s">
        <v>373</v>
      </c>
      <c r="K842" s="39">
        <v>1</v>
      </c>
      <c r="L842" s="6" t="s">
        <v>398</v>
      </c>
      <c r="M842" s="6" t="s">
        <v>6</v>
      </c>
      <c r="N842" s="6" t="b">
        <f t="shared" si="86"/>
        <v>0</v>
      </c>
      <c r="O842" s="6" t="s">
        <v>4422</v>
      </c>
      <c r="P842" s="6">
        <v>100813399</v>
      </c>
      <c r="Q842" s="6" t="s">
        <v>6</v>
      </c>
      <c r="R842" s="6" t="s">
        <v>4423</v>
      </c>
      <c r="S842" s="16">
        <f t="shared" si="85"/>
        <v>25000</v>
      </c>
      <c r="T842" s="6" t="s">
        <v>400</v>
      </c>
      <c r="U842" s="6" t="s">
        <v>940</v>
      </c>
      <c r="V842" s="6" t="s">
        <v>504</v>
      </c>
      <c r="W842" s="18">
        <v>45640</v>
      </c>
      <c r="X842" s="78">
        <v>0.73750000000000004</v>
      </c>
      <c r="Y842" s="6" t="s">
        <v>4253</v>
      </c>
      <c r="Z842" s="65" t="s">
        <v>4254</v>
      </c>
      <c r="AA842" s="1" t="s">
        <v>4255</v>
      </c>
      <c r="AB842" s="66">
        <v>962949495</v>
      </c>
      <c r="AC842" s="5">
        <f t="shared" si="83"/>
        <v>6</v>
      </c>
      <c r="AD842" s="17">
        <f t="shared" si="82"/>
        <v>27000</v>
      </c>
      <c r="AE842" s="6" t="s">
        <v>6</v>
      </c>
      <c r="AF842" s="17" t="str">
        <f t="shared" si="87"/>
        <v>NO APLICA</v>
      </c>
      <c r="AG842" s="6" t="s">
        <v>400</v>
      </c>
      <c r="AH842" s="39"/>
      <c r="AI842" s="22" t="s">
        <v>2894</v>
      </c>
      <c r="AJ842" s="174"/>
    </row>
    <row r="843" spans="1:36" ht="15.45" customHeight="1">
      <c r="A843" s="170">
        <v>57089</v>
      </c>
      <c r="B843" s="39" t="s">
        <v>339</v>
      </c>
      <c r="C843" s="39" t="s">
        <v>340</v>
      </c>
      <c r="D843" s="39" t="s">
        <v>2935</v>
      </c>
      <c r="E843" s="6" t="s">
        <v>1120</v>
      </c>
      <c r="F843" s="6" t="s">
        <v>1121</v>
      </c>
      <c r="G843" s="6">
        <v>991545276</v>
      </c>
      <c r="H843" s="18">
        <v>45635</v>
      </c>
      <c r="I843" s="21">
        <v>0.62847222222222221</v>
      </c>
      <c r="J843" s="6" t="s">
        <v>373</v>
      </c>
      <c r="K843" s="39">
        <v>1</v>
      </c>
      <c r="L843" s="6" t="s">
        <v>398</v>
      </c>
      <c r="M843" s="6" t="s">
        <v>6</v>
      </c>
      <c r="N843" s="6" t="b">
        <f t="shared" si="86"/>
        <v>0</v>
      </c>
      <c r="O843" s="6" t="s">
        <v>4424</v>
      </c>
      <c r="P843" s="6">
        <v>3270336</v>
      </c>
      <c r="Q843" s="6" t="s">
        <v>9</v>
      </c>
      <c r="R843" s="6" t="s">
        <v>4425</v>
      </c>
      <c r="S843" s="16">
        <f t="shared" si="85"/>
        <v>25000</v>
      </c>
      <c r="T843" s="6" t="s">
        <v>400</v>
      </c>
      <c r="U843" s="6" t="s">
        <v>940</v>
      </c>
      <c r="V843" s="6" t="s">
        <v>3283</v>
      </c>
      <c r="W843" s="6" t="s">
        <v>4426</v>
      </c>
      <c r="X843" s="78">
        <v>0.82222222222222219</v>
      </c>
      <c r="Y843" s="6" t="s">
        <v>4427</v>
      </c>
      <c r="Z843" s="64" t="s">
        <v>4017</v>
      </c>
      <c r="AA843" s="64" t="s">
        <v>4018</v>
      </c>
      <c r="AB843" s="2">
        <v>963516429</v>
      </c>
      <c r="AC843" s="6">
        <v>7</v>
      </c>
      <c r="AD843" s="23">
        <f t="shared" si="82"/>
        <v>29000</v>
      </c>
      <c r="AE843" s="23" t="s">
        <v>6</v>
      </c>
      <c r="AF843" s="17" t="str">
        <f t="shared" si="87"/>
        <v>NO APLICA</v>
      </c>
      <c r="AG843" s="6" t="s">
        <v>400</v>
      </c>
      <c r="AH843" s="39"/>
      <c r="AI843" s="22" t="s">
        <v>2797</v>
      </c>
      <c r="AJ843" s="174"/>
    </row>
    <row r="844" spans="1:36" ht="15.45" customHeight="1">
      <c r="A844" s="170">
        <v>57090</v>
      </c>
      <c r="B844" s="7" t="s">
        <v>189</v>
      </c>
      <c r="C844" s="4" t="s">
        <v>190</v>
      </c>
      <c r="D844" s="39" t="s">
        <v>4285</v>
      </c>
      <c r="E844" s="6" t="s">
        <v>2405</v>
      </c>
      <c r="F844" s="6" t="s">
        <v>2406</v>
      </c>
      <c r="G844" s="6">
        <v>942010990</v>
      </c>
      <c r="H844" s="18">
        <v>45635</v>
      </c>
      <c r="I844" s="21">
        <v>0.64375000000000004</v>
      </c>
      <c r="J844" s="6" t="s">
        <v>373</v>
      </c>
      <c r="K844" s="39">
        <v>1</v>
      </c>
      <c r="L844" s="6" t="s">
        <v>3399</v>
      </c>
      <c r="M844" s="6" t="s">
        <v>6</v>
      </c>
      <c r="N844" s="6" t="b">
        <f t="shared" si="86"/>
        <v>0</v>
      </c>
      <c r="O844" s="6" t="s">
        <v>4428</v>
      </c>
      <c r="P844" s="6">
        <v>3270343</v>
      </c>
      <c r="Q844" s="6" t="s">
        <v>6</v>
      </c>
      <c r="R844" s="6" t="s">
        <v>4429</v>
      </c>
      <c r="S844" s="16">
        <f t="shared" si="85"/>
        <v>18000</v>
      </c>
      <c r="T844" s="6" t="s">
        <v>400</v>
      </c>
      <c r="U844" s="6" t="s">
        <v>732</v>
      </c>
      <c r="V844" s="6" t="s">
        <v>490</v>
      </c>
      <c r="W844" s="18">
        <v>45635</v>
      </c>
      <c r="X844" s="78">
        <v>0.64583333333333337</v>
      </c>
      <c r="Y844" s="6" t="s">
        <v>3648</v>
      </c>
      <c r="Z844" s="6" t="s">
        <v>3649</v>
      </c>
      <c r="AA844" s="6" t="s">
        <v>3650</v>
      </c>
      <c r="AB844" s="6">
        <v>997726076</v>
      </c>
      <c r="AC844" s="5">
        <f t="shared" si="83"/>
        <v>1</v>
      </c>
      <c r="AD844" s="17">
        <f t="shared" ref="AD844:AD907" si="88">IF(AC844&lt;=0, "ERROR EN DÍA DE SALIDA",
    IF(AC844="", "",
        IF(OR(J844="1X40 RF VACIO", J844="1X40 DRY VACIO"),
            IF(L844="CUSTODIA",
                IF(AC844&lt;=5, 25000,
                    IF(AC844&gt;5, IF(AC844&lt;=8, 25000 + 2000*(AC844 - 5), 31000 + 5000*(AC844-8)), "")
                ),
                IF(OR(L844="TRASPASO",L844="MOVIMIENTO"), 18000, "")
            ),
            IF(OR(J844="1X20 RF VACIO", J844="1X20 DRY VACIO", J844="ISOTANK"),
                IF(L844="CUSTODIA",
                    IF(AC844&lt;=5, 18000,
                        IF(AC844&gt;5, IF(AC844&lt;=8, 18000 + 2000*(AC844 - 5), 24000 + 5000*(AC844-8)), "")
                    ),
                    IF(OR(L844="TRASPASO",L844="MOVIMIENTO"), 15000, "Error en tipo de acción")
                ),
                IF(AND(OR(J844="PALLET", J844="CAJON"), L844="CUSTODIA", AC844&lt;=5),
                    IF(M844="SI (XL)", 7000*K844,
                        IF(M844="SI (XXL)", 9000*K844, 5000*K844)
                    ),
                    IF(AND(OR(J844="PALLET", J844="CAJON"), L844="CUSTODIA", AC844&gt;5),
                        IF(M844="SI (XL)", (7000 + 1000*(AC844 - 5))*K844,
                            IF(M844="SI (XXL)", (9000 + 1000*(AC844 - 5))*K844, (5000 + 1000*(AC844 - 5))*K844)
                        ),
                        IF(AND(OR(J844="PALLET", J844="CAJON"),OR(L844="TRASPASO",L844="MOVIMIENTO")),
                            IF(M844="SI (XL)", 5000*K844,
                                IF(M844="SI (XXL)", 7000*K844, 3500*K844)
                            ),
                            ""
                        )
                    )
                )
            )
        )
    )
)</f>
        <v>18000</v>
      </c>
      <c r="AE844" s="6" t="s">
        <v>6</v>
      </c>
      <c r="AF844" s="17" t="str">
        <f t="shared" si="87"/>
        <v>NO APLICA</v>
      </c>
      <c r="AG844" s="6" t="s">
        <v>1874</v>
      </c>
      <c r="AH844" s="39" t="s">
        <v>4430</v>
      </c>
      <c r="AI844" s="22" t="s">
        <v>3652</v>
      </c>
      <c r="AJ844" s="174"/>
    </row>
    <row r="845" spans="1:36" ht="15.45" customHeight="1">
      <c r="A845" s="170">
        <v>57091</v>
      </c>
      <c r="B845" s="39" t="s">
        <v>320</v>
      </c>
      <c r="C845" s="39" t="s">
        <v>321</v>
      </c>
      <c r="D845" s="39" t="s">
        <v>2370</v>
      </c>
      <c r="E845" s="6" t="s">
        <v>2371</v>
      </c>
      <c r="F845" s="6" t="s">
        <v>2372</v>
      </c>
      <c r="G845" s="6">
        <v>963001591</v>
      </c>
      <c r="H845" s="18">
        <v>45635</v>
      </c>
      <c r="I845" s="21">
        <v>0.65555555555555556</v>
      </c>
      <c r="J845" s="6" t="s">
        <v>373</v>
      </c>
      <c r="K845" s="39">
        <v>1</v>
      </c>
      <c r="L845" s="6" t="s">
        <v>398</v>
      </c>
      <c r="M845" s="6" t="s">
        <v>6</v>
      </c>
      <c r="N845" s="6" t="b">
        <f t="shared" si="86"/>
        <v>0</v>
      </c>
      <c r="O845" s="6" t="s">
        <v>4431</v>
      </c>
      <c r="P845" s="6">
        <v>21095160</v>
      </c>
      <c r="Q845" s="6" t="s">
        <v>6</v>
      </c>
      <c r="R845" s="6" t="s">
        <v>4432</v>
      </c>
      <c r="S845" s="16">
        <f t="shared" si="85"/>
        <v>25000</v>
      </c>
      <c r="T845" s="6" t="s">
        <v>400</v>
      </c>
      <c r="U845" s="6" t="s">
        <v>1450</v>
      </c>
      <c r="V845" s="6" t="s">
        <v>3182</v>
      </c>
      <c r="W845" s="18">
        <v>45640</v>
      </c>
      <c r="X845" s="78">
        <v>0.71944444444444444</v>
      </c>
      <c r="Y845" s="102" t="s">
        <v>587</v>
      </c>
      <c r="Z845" s="101" t="s">
        <v>1955</v>
      </c>
      <c r="AA845" s="101" t="s">
        <v>589</v>
      </c>
      <c r="AB845" s="136">
        <v>966777388</v>
      </c>
      <c r="AC845" s="5">
        <f t="shared" si="83"/>
        <v>6</v>
      </c>
      <c r="AD845" s="17">
        <f t="shared" si="88"/>
        <v>27000</v>
      </c>
      <c r="AE845" s="6" t="s">
        <v>6</v>
      </c>
      <c r="AF845" s="17" t="str">
        <f t="shared" si="87"/>
        <v>NO APLICA</v>
      </c>
      <c r="AG845" s="6" t="s">
        <v>400</v>
      </c>
      <c r="AH845" s="39"/>
      <c r="AI845" s="22" t="s">
        <v>558</v>
      </c>
      <c r="AJ845" s="174"/>
    </row>
    <row r="846" spans="1:36" ht="15.45" customHeight="1">
      <c r="A846" s="170">
        <v>57092</v>
      </c>
      <c r="B846" s="39" t="s">
        <v>320</v>
      </c>
      <c r="C846" s="39" t="s">
        <v>321</v>
      </c>
      <c r="D846" s="39" t="s">
        <v>3150</v>
      </c>
      <c r="E846" s="6" t="s">
        <v>2209</v>
      </c>
      <c r="F846" s="6" t="s">
        <v>2210</v>
      </c>
      <c r="G846" s="6">
        <v>999447137</v>
      </c>
      <c r="H846" s="18">
        <v>45635</v>
      </c>
      <c r="I846" s="21">
        <v>0.66874999999999996</v>
      </c>
      <c r="J846" s="6" t="s">
        <v>373</v>
      </c>
      <c r="K846" s="39">
        <v>1</v>
      </c>
      <c r="L846" s="6" t="s">
        <v>398</v>
      </c>
      <c r="M846" s="6" t="s">
        <v>6</v>
      </c>
      <c r="N846" s="6" t="b">
        <f t="shared" si="86"/>
        <v>0</v>
      </c>
      <c r="O846" s="6" t="s">
        <v>4433</v>
      </c>
      <c r="P846" s="6">
        <v>21095163</v>
      </c>
      <c r="Q846" s="6" t="s">
        <v>6</v>
      </c>
      <c r="R846" s="6" t="s">
        <v>4434</v>
      </c>
      <c r="S846" s="16">
        <f t="shared" si="85"/>
        <v>25000</v>
      </c>
      <c r="T846" s="6" t="s">
        <v>400</v>
      </c>
      <c r="U846" s="6" t="s">
        <v>610</v>
      </c>
      <c r="V846" s="6" t="s">
        <v>3795</v>
      </c>
      <c r="W846" s="18">
        <v>45640</v>
      </c>
      <c r="X846" s="78">
        <v>0.625</v>
      </c>
      <c r="Y846" s="6" t="s">
        <v>2616</v>
      </c>
      <c r="Z846" s="6" t="s">
        <v>715</v>
      </c>
      <c r="AA846" s="6" t="s">
        <v>2617</v>
      </c>
      <c r="AB846" s="6">
        <v>995307942</v>
      </c>
      <c r="AC846" s="5">
        <f t="shared" si="83"/>
        <v>6</v>
      </c>
      <c r="AD846" s="17">
        <f t="shared" si="88"/>
        <v>27000</v>
      </c>
      <c r="AE846" s="6" t="s">
        <v>6</v>
      </c>
      <c r="AF846" s="17" t="str">
        <f t="shared" si="87"/>
        <v>NO APLICA</v>
      </c>
      <c r="AG846" s="6" t="s">
        <v>400</v>
      </c>
      <c r="AH846" s="39"/>
      <c r="AI846" s="22" t="s">
        <v>558</v>
      </c>
      <c r="AJ846" s="174"/>
    </row>
    <row r="847" spans="1:36" ht="15.45" customHeight="1">
      <c r="A847" s="170">
        <v>57093</v>
      </c>
      <c r="B847" s="39" t="s">
        <v>320</v>
      </c>
      <c r="C847" s="39" t="s">
        <v>321</v>
      </c>
      <c r="D847" s="39" t="s">
        <v>3113</v>
      </c>
      <c r="E847" s="6" t="s">
        <v>636</v>
      </c>
      <c r="F847" s="6" t="s">
        <v>637</v>
      </c>
      <c r="G847" s="6">
        <v>988364635</v>
      </c>
      <c r="H847" s="18">
        <v>45635</v>
      </c>
      <c r="I847" s="21">
        <v>0.6743055555555556</v>
      </c>
      <c r="J847" s="6" t="s">
        <v>373</v>
      </c>
      <c r="K847" s="39">
        <v>1</v>
      </c>
      <c r="L847" s="6" t="s">
        <v>398</v>
      </c>
      <c r="M847" s="6" t="s">
        <v>6</v>
      </c>
      <c r="N847" s="6" t="b">
        <f t="shared" si="86"/>
        <v>0</v>
      </c>
      <c r="O847" s="6" t="s">
        <v>4435</v>
      </c>
      <c r="P847" s="6">
        <v>3270494</v>
      </c>
      <c r="Q847" s="6" t="s">
        <v>6</v>
      </c>
      <c r="R847" s="6" t="s">
        <v>4436</v>
      </c>
      <c r="S847" s="16">
        <f t="shared" si="85"/>
        <v>25000</v>
      </c>
      <c r="T847" s="6" t="s">
        <v>400</v>
      </c>
      <c r="U847" s="6" t="s">
        <v>1561</v>
      </c>
      <c r="V847" s="6" t="s">
        <v>2977</v>
      </c>
      <c r="W847" s="18">
        <v>45636</v>
      </c>
      <c r="X847" s="78">
        <v>0.13750000000000001</v>
      </c>
      <c r="Y847" s="6" t="s">
        <v>1482</v>
      </c>
      <c r="Z847" s="6" t="s">
        <v>1483</v>
      </c>
      <c r="AA847" s="6" t="s">
        <v>1484</v>
      </c>
      <c r="AB847" s="6">
        <v>974070931</v>
      </c>
      <c r="AC847" s="5">
        <f t="shared" si="83"/>
        <v>2</v>
      </c>
      <c r="AD847" s="17">
        <f t="shared" si="88"/>
        <v>25000</v>
      </c>
      <c r="AE847" s="6" t="s">
        <v>6</v>
      </c>
      <c r="AF847" s="17" t="str">
        <f t="shared" si="87"/>
        <v>NO APLICA</v>
      </c>
      <c r="AG847" s="6" t="s">
        <v>400</v>
      </c>
      <c r="AH847" s="39"/>
      <c r="AI847" s="22" t="s">
        <v>558</v>
      </c>
      <c r="AJ847" s="174"/>
    </row>
    <row r="848" spans="1:36" ht="15" customHeight="1">
      <c r="A848" s="170">
        <v>57094</v>
      </c>
      <c r="B848" s="39" t="s">
        <v>320</v>
      </c>
      <c r="C848" s="39" t="s">
        <v>321</v>
      </c>
      <c r="D848" s="39" t="s">
        <v>4108</v>
      </c>
      <c r="E848" s="6" t="s">
        <v>3137</v>
      </c>
      <c r="F848" s="6" t="s">
        <v>3138</v>
      </c>
      <c r="G848" s="6">
        <v>959084095</v>
      </c>
      <c r="H848" s="18">
        <v>45635</v>
      </c>
      <c r="I848" s="21">
        <v>0.68819444444444444</v>
      </c>
      <c r="J848" s="6" t="s">
        <v>373</v>
      </c>
      <c r="K848" s="39">
        <v>1</v>
      </c>
      <c r="L848" s="6" t="s">
        <v>398</v>
      </c>
      <c r="M848" s="6" t="s">
        <v>6</v>
      </c>
      <c r="N848" s="6" t="b">
        <f t="shared" si="86"/>
        <v>0</v>
      </c>
      <c r="O848" s="39" t="s">
        <v>4437</v>
      </c>
      <c r="P848" s="6">
        <v>1229429</v>
      </c>
      <c r="Q848" s="6" t="s">
        <v>6</v>
      </c>
      <c r="R848" s="6" t="s">
        <v>4438</v>
      </c>
      <c r="S848" s="16">
        <f t="shared" si="85"/>
        <v>25000</v>
      </c>
      <c r="T848" s="6" t="s">
        <v>400</v>
      </c>
      <c r="U848" s="6" t="s">
        <v>4049</v>
      </c>
      <c r="V848" s="6" t="s">
        <v>2980</v>
      </c>
      <c r="W848" s="18">
        <v>45636</v>
      </c>
      <c r="X848" s="78">
        <v>0.86388888888888893</v>
      </c>
      <c r="Y848" s="6" t="s">
        <v>3013</v>
      </c>
      <c r="Z848" s="6" t="s">
        <v>2502</v>
      </c>
      <c r="AA848" s="6" t="s">
        <v>2503</v>
      </c>
      <c r="AB848" s="6">
        <v>983262493</v>
      </c>
      <c r="AC848" s="5">
        <f t="shared" si="83"/>
        <v>2</v>
      </c>
      <c r="AD848" s="17">
        <f t="shared" si="88"/>
        <v>25000</v>
      </c>
      <c r="AE848" s="6" t="s">
        <v>6</v>
      </c>
      <c r="AF848" s="17" t="str">
        <f t="shared" si="87"/>
        <v>NO APLICA</v>
      </c>
      <c r="AG848" s="6" t="s">
        <v>400</v>
      </c>
      <c r="AH848" s="39"/>
      <c r="AI848" s="22" t="s">
        <v>558</v>
      </c>
      <c r="AJ848" s="174"/>
    </row>
    <row r="849" spans="1:36" ht="15.45" customHeight="1">
      <c r="A849" s="170">
        <v>57095</v>
      </c>
      <c r="B849" s="7" t="s">
        <v>274</v>
      </c>
      <c r="C849" s="4" t="s">
        <v>275</v>
      </c>
      <c r="D849" s="39" t="s">
        <v>1042</v>
      </c>
      <c r="E849" s="39" t="s">
        <v>1043</v>
      </c>
      <c r="F849" s="39" t="s">
        <v>1044</v>
      </c>
      <c r="G849" s="39">
        <v>933294463</v>
      </c>
      <c r="H849" s="60">
        <v>45635</v>
      </c>
      <c r="I849" s="21">
        <v>0.70138888888888884</v>
      </c>
      <c r="J849" s="6" t="s">
        <v>373</v>
      </c>
      <c r="K849" s="39">
        <v>1</v>
      </c>
      <c r="L849" s="6" t="s">
        <v>398</v>
      </c>
      <c r="M849" s="6" t="s">
        <v>6</v>
      </c>
      <c r="N849" s="6" t="b">
        <f t="shared" si="86"/>
        <v>0</v>
      </c>
      <c r="O849" s="6" t="s">
        <v>4439</v>
      </c>
      <c r="P849" s="6">
        <v>21095201</v>
      </c>
      <c r="Q849" s="6" t="s">
        <v>6</v>
      </c>
      <c r="R849" s="6" t="s">
        <v>4440</v>
      </c>
      <c r="S849" s="16">
        <f t="shared" si="85"/>
        <v>25000</v>
      </c>
      <c r="T849" s="6" t="s">
        <v>400</v>
      </c>
      <c r="U849" s="6" t="s">
        <v>610</v>
      </c>
      <c r="V849" s="6" t="s">
        <v>3728</v>
      </c>
      <c r="W849" s="18">
        <v>45639</v>
      </c>
      <c r="X849" s="78">
        <v>0.9458333333333333</v>
      </c>
      <c r="Y849" s="6" t="s">
        <v>3937</v>
      </c>
      <c r="Z849" s="6" t="s">
        <v>3938</v>
      </c>
      <c r="AA849" s="6" t="s">
        <v>3939</v>
      </c>
      <c r="AB849" s="6">
        <v>968786026</v>
      </c>
      <c r="AC849" s="5">
        <f t="shared" si="83"/>
        <v>5</v>
      </c>
      <c r="AD849" s="17">
        <f t="shared" si="88"/>
        <v>25000</v>
      </c>
      <c r="AE849" s="6" t="s">
        <v>9</v>
      </c>
      <c r="AF849" s="17">
        <f t="shared" si="87"/>
        <v>29750</v>
      </c>
      <c r="AG849" s="6" t="s">
        <v>1874</v>
      </c>
      <c r="AH849" s="39" t="s">
        <v>4441</v>
      </c>
      <c r="AI849" s="22" t="s">
        <v>3841</v>
      </c>
      <c r="AJ849" s="174"/>
    </row>
    <row r="850" spans="1:36" ht="15" customHeight="1">
      <c r="A850" s="170">
        <v>57096</v>
      </c>
      <c r="B850" s="7" t="s">
        <v>124</v>
      </c>
      <c r="C850" s="4" t="s">
        <v>125</v>
      </c>
      <c r="D850" s="39" t="s">
        <v>4442</v>
      </c>
      <c r="E850" s="6" t="s">
        <v>4362</v>
      </c>
      <c r="F850" s="6" t="s">
        <v>4363</v>
      </c>
      <c r="G850" s="6">
        <v>944195045</v>
      </c>
      <c r="H850" s="18">
        <v>45635</v>
      </c>
      <c r="I850" s="21">
        <v>0.71250000000000002</v>
      </c>
      <c r="J850" s="6" t="s">
        <v>373</v>
      </c>
      <c r="K850" s="39">
        <v>1</v>
      </c>
      <c r="L850" s="6" t="s">
        <v>398</v>
      </c>
      <c r="M850" s="6" t="s">
        <v>6</v>
      </c>
      <c r="N850" s="6" t="b">
        <f t="shared" si="86"/>
        <v>0</v>
      </c>
      <c r="O850" s="6" t="s">
        <v>4443</v>
      </c>
      <c r="P850" s="6">
        <v>3266728</v>
      </c>
      <c r="Q850" s="6" t="s">
        <v>6</v>
      </c>
      <c r="R850" s="6" t="s">
        <v>4444</v>
      </c>
      <c r="S850" s="16">
        <f t="shared" si="85"/>
        <v>25000</v>
      </c>
      <c r="T850" s="6" t="s">
        <v>400</v>
      </c>
      <c r="U850" s="6" t="s">
        <v>1561</v>
      </c>
      <c r="V850" s="6" t="s">
        <v>3431</v>
      </c>
      <c r="W850" s="18">
        <v>45635</v>
      </c>
      <c r="X850" s="78">
        <v>0.90347222222222223</v>
      </c>
      <c r="Y850" s="6" t="s">
        <v>3087</v>
      </c>
      <c r="Z850" s="6" t="s">
        <v>2790</v>
      </c>
      <c r="AA850" s="6" t="s">
        <v>2791</v>
      </c>
      <c r="AB850" s="6">
        <v>963312923</v>
      </c>
      <c r="AC850" s="5">
        <f t="shared" si="83"/>
        <v>1</v>
      </c>
      <c r="AD850" s="17">
        <f t="shared" si="88"/>
        <v>25000</v>
      </c>
      <c r="AE850" s="6" t="s">
        <v>9</v>
      </c>
      <c r="AF850" s="17">
        <f t="shared" si="87"/>
        <v>29750</v>
      </c>
      <c r="AG850" s="6" t="s">
        <v>1874</v>
      </c>
      <c r="AH850" s="39" t="s">
        <v>4445</v>
      </c>
      <c r="AI850" s="22" t="s">
        <v>2759</v>
      </c>
      <c r="AJ850" s="174"/>
    </row>
    <row r="851" spans="1:36" ht="15.45" customHeight="1">
      <c r="A851" s="170">
        <v>57097</v>
      </c>
      <c r="B851" s="39" t="s">
        <v>349</v>
      </c>
      <c r="C851" s="6"/>
      <c r="D851" s="39" t="s">
        <v>4446</v>
      </c>
      <c r="E851" s="6" t="s">
        <v>4447</v>
      </c>
      <c r="F851" s="6" t="s">
        <v>4448</v>
      </c>
      <c r="G851" s="6">
        <v>964455363</v>
      </c>
      <c r="H851" s="18">
        <v>45635</v>
      </c>
      <c r="I851" s="21">
        <v>0.73611111111111116</v>
      </c>
      <c r="J851" s="6" t="s">
        <v>373</v>
      </c>
      <c r="K851" s="39">
        <v>1</v>
      </c>
      <c r="L851" s="6" t="s">
        <v>398</v>
      </c>
      <c r="M851" s="6" t="s">
        <v>6</v>
      </c>
      <c r="N851" s="6" t="b">
        <f t="shared" si="86"/>
        <v>0</v>
      </c>
      <c r="O851" s="6" t="s">
        <v>4449</v>
      </c>
      <c r="P851" s="6">
        <v>308846</v>
      </c>
      <c r="Q851" s="6" t="s">
        <v>6</v>
      </c>
      <c r="R851" s="6" t="s">
        <v>4450</v>
      </c>
      <c r="S851" s="16">
        <f t="shared" si="85"/>
        <v>25000</v>
      </c>
      <c r="T851" s="6" t="s">
        <v>400</v>
      </c>
      <c r="U851" s="6" t="s">
        <v>1561</v>
      </c>
      <c r="V851" s="6" t="s">
        <v>2810</v>
      </c>
      <c r="W851" s="18">
        <v>45637</v>
      </c>
      <c r="X851" s="78">
        <v>0.83680555555555558</v>
      </c>
      <c r="Y851" s="6" t="s">
        <v>4451</v>
      </c>
      <c r="Z851" s="6" t="s">
        <v>4452</v>
      </c>
      <c r="AA851" s="6" t="s">
        <v>4453</v>
      </c>
      <c r="AB851" s="6">
        <v>997006166</v>
      </c>
      <c r="AC851" s="5">
        <f t="shared" si="83"/>
        <v>3</v>
      </c>
      <c r="AD851" s="17">
        <f t="shared" si="88"/>
        <v>25000</v>
      </c>
      <c r="AE851" s="6" t="s">
        <v>6</v>
      </c>
      <c r="AF851" s="17" t="str">
        <f t="shared" si="87"/>
        <v>NO APLICA</v>
      </c>
      <c r="AG851" s="6" t="s">
        <v>1874</v>
      </c>
      <c r="AH851" s="39" t="s">
        <v>4454</v>
      </c>
      <c r="AI851" s="22" t="s">
        <v>505</v>
      </c>
      <c r="AJ851" s="174"/>
    </row>
    <row r="852" spans="1:36" ht="15" customHeight="1">
      <c r="A852" s="170">
        <v>57098</v>
      </c>
      <c r="B852" s="7" t="s">
        <v>278</v>
      </c>
      <c r="C852" s="4" t="s">
        <v>279</v>
      </c>
      <c r="D852" s="39" t="s">
        <v>4455</v>
      </c>
      <c r="E852" s="6" t="s">
        <v>4456</v>
      </c>
      <c r="F852" s="6" t="s">
        <v>4457</v>
      </c>
      <c r="G852" s="6">
        <v>997711194</v>
      </c>
      <c r="H852" s="18">
        <v>45635</v>
      </c>
      <c r="I852" s="21">
        <v>0.75624999999999998</v>
      </c>
      <c r="J852" s="6" t="s">
        <v>1873</v>
      </c>
      <c r="K852" s="39">
        <v>1</v>
      </c>
      <c r="L852" s="6" t="s">
        <v>3399</v>
      </c>
      <c r="M852" s="6" t="s">
        <v>6</v>
      </c>
      <c r="N852" s="6" t="b">
        <f t="shared" si="86"/>
        <v>1</v>
      </c>
      <c r="O852" s="6" t="s">
        <v>488</v>
      </c>
      <c r="P852" s="6">
        <v>200473</v>
      </c>
      <c r="Q852" s="6" t="s">
        <v>6</v>
      </c>
      <c r="R852" s="6" t="s">
        <v>488</v>
      </c>
      <c r="S852" s="16">
        <f t="shared" si="85"/>
        <v>3500</v>
      </c>
      <c r="T852" s="6" t="s">
        <v>400</v>
      </c>
      <c r="U852" s="6" t="s">
        <v>552</v>
      </c>
      <c r="V852" s="6" t="s">
        <v>490</v>
      </c>
      <c r="W852" s="18">
        <v>45635</v>
      </c>
      <c r="X852" s="78">
        <v>0.75624999999999998</v>
      </c>
      <c r="Y852" s="6" t="s">
        <v>4458</v>
      </c>
      <c r="Z852" s="6" t="s">
        <v>4459</v>
      </c>
      <c r="AA852" s="6" t="s">
        <v>4460</v>
      </c>
      <c r="AB852" s="6">
        <v>989639229</v>
      </c>
      <c r="AC852" s="5">
        <f t="shared" si="83"/>
        <v>1</v>
      </c>
      <c r="AD852" s="17">
        <f t="shared" si="88"/>
        <v>3500</v>
      </c>
      <c r="AE852" s="6" t="s">
        <v>6</v>
      </c>
      <c r="AF852" s="17" t="str">
        <f t="shared" si="87"/>
        <v>NO APLICA</v>
      </c>
      <c r="AG852" s="6" t="s">
        <v>400</v>
      </c>
      <c r="AH852" s="39"/>
      <c r="AI852" s="22" t="s">
        <v>4461</v>
      </c>
      <c r="AJ852" s="174"/>
    </row>
    <row r="853" spans="1:36" ht="15" customHeight="1">
      <c r="A853" s="170">
        <v>57099</v>
      </c>
      <c r="B853" s="39" t="s">
        <v>4462</v>
      </c>
      <c r="C853" s="5"/>
      <c r="D853" s="39" t="s">
        <v>1689</v>
      </c>
      <c r="E853" s="39" t="s">
        <v>1690</v>
      </c>
      <c r="F853" s="39" t="s">
        <v>1691</v>
      </c>
      <c r="G853" s="39">
        <v>993480204</v>
      </c>
      <c r="H853" s="60">
        <v>45635</v>
      </c>
      <c r="I853" s="21">
        <v>0.78541666666666665</v>
      </c>
      <c r="J853" s="6" t="s">
        <v>372</v>
      </c>
      <c r="K853" s="39">
        <v>1</v>
      </c>
      <c r="L853" s="6" t="s">
        <v>398</v>
      </c>
      <c r="M853" s="6" t="s">
        <v>6</v>
      </c>
      <c r="N853" s="6" t="b">
        <f t="shared" si="86"/>
        <v>0</v>
      </c>
      <c r="O853" s="6" t="s">
        <v>4463</v>
      </c>
      <c r="P853" s="6">
        <v>3270913</v>
      </c>
      <c r="Q853" s="6" t="s">
        <v>6</v>
      </c>
      <c r="R853" s="6" t="s">
        <v>4464</v>
      </c>
      <c r="S853" s="16">
        <f t="shared" si="85"/>
        <v>18000</v>
      </c>
      <c r="T853" s="6" t="s">
        <v>400</v>
      </c>
      <c r="U853" s="6" t="s">
        <v>2412</v>
      </c>
      <c r="V853" s="6" t="s">
        <v>490</v>
      </c>
      <c r="W853" s="18">
        <v>45635</v>
      </c>
      <c r="X853" s="78">
        <v>0.86388888888888893</v>
      </c>
      <c r="Y853" s="6" t="s">
        <v>4465</v>
      </c>
      <c r="Z853" s="6" t="s">
        <v>4466</v>
      </c>
      <c r="AA853" s="6" t="s">
        <v>4467</v>
      </c>
      <c r="AB853" s="6">
        <v>950991779</v>
      </c>
      <c r="AC853" s="5">
        <f t="shared" si="83"/>
        <v>1</v>
      </c>
      <c r="AD853" s="17">
        <f t="shared" si="88"/>
        <v>18000</v>
      </c>
      <c r="AE853" s="6" t="s">
        <v>6</v>
      </c>
      <c r="AF853" s="17" t="str">
        <f t="shared" si="87"/>
        <v>NO APLICA</v>
      </c>
      <c r="AG853" s="6" t="s">
        <v>400</v>
      </c>
      <c r="AH853" s="39"/>
      <c r="AI853" s="22" t="s">
        <v>499</v>
      </c>
      <c r="AJ853" s="174"/>
    </row>
    <row r="854" spans="1:36" ht="15" customHeight="1">
      <c r="A854" s="170">
        <v>57100</v>
      </c>
      <c r="B854" s="8" t="s">
        <v>320</v>
      </c>
      <c r="C854" s="5" t="s">
        <v>321</v>
      </c>
      <c r="D854" s="25" t="s">
        <v>2811</v>
      </c>
      <c r="E854" s="24" t="s">
        <v>709</v>
      </c>
      <c r="F854" s="24" t="s">
        <v>710</v>
      </c>
      <c r="G854" s="24">
        <v>987744411</v>
      </c>
      <c r="H854" s="18">
        <v>45635</v>
      </c>
      <c r="I854" s="21">
        <v>0.79374999999999996</v>
      </c>
      <c r="J854" s="6" t="s">
        <v>373</v>
      </c>
      <c r="K854" s="39">
        <v>1</v>
      </c>
      <c r="L854" s="6" t="s">
        <v>398</v>
      </c>
      <c r="M854" s="6" t="s">
        <v>6</v>
      </c>
      <c r="N854" s="6" t="b">
        <f t="shared" si="86"/>
        <v>0</v>
      </c>
      <c r="O854" s="6" t="s">
        <v>4468</v>
      </c>
      <c r="P854" s="6">
        <v>24798800</v>
      </c>
      <c r="Q854" s="6" t="s">
        <v>6</v>
      </c>
      <c r="R854" s="6" t="s">
        <v>4469</v>
      </c>
      <c r="S854" s="16">
        <f t="shared" si="85"/>
        <v>25000</v>
      </c>
      <c r="T854" s="6" t="s">
        <v>400</v>
      </c>
      <c r="U854" s="6" t="s">
        <v>759</v>
      </c>
      <c r="V854" s="6" t="s">
        <v>3238</v>
      </c>
      <c r="W854" s="18">
        <v>45636</v>
      </c>
      <c r="X854" s="78">
        <v>0.82152777777777775</v>
      </c>
      <c r="Y854" s="6" t="s">
        <v>3150</v>
      </c>
      <c r="Z854" s="6" t="s">
        <v>2209</v>
      </c>
      <c r="AA854" s="6" t="s">
        <v>2210</v>
      </c>
      <c r="AB854" s="6">
        <v>994454750</v>
      </c>
      <c r="AC854" s="5">
        <f t="shared" si="83"/>
        <v>2</v>
      </c>
      <c r="AD854" s="17">
        <f t="shared" si="88"/>
        <v>25000</v>
      </c>
      <c r="AE854" s="6" t="s">
        <v>6</v>
      </c>
      <c r="AF854" s="17" t="str">
        <f t="shared" si="87"/>
        <v>NO APLICA</v>
      </c>
      <c r="AG854" s="6" t="s">
        <v>400</v>
      </c>
      <c r="AH854" s="39"/>
      <c r="AI854" s="22" t="s">
        <v>558</v>
      </c>
      <c r="AJ854" s="174"/>
    </row>
    <row r="855" spans="1:36" ht="15.45" customHeight="1">
      <c r="A855" s="170">
        <v>57101</v>
      </c>
      <c r="B855" s="39" t="s">
        <v>4470</v>
      </c>
      <c r="C855" s="6"/>
      <c r="D855" s="25" t="s">
        <v>507</v>
      </c>
      <c r="E855" s="24" t="s">
        <v>508</v>
      </c>
      <c r="F855" s="24" t="s">
        <v>509</v>
      </c>
      <c r="G855" s="24">
        <v>997062936</v>
      </c>
      <c r="H855" s="18">
        <v>45635</v>
      </c>
      <c r="I855" s="21">
        <v>0.81180555555555556</v>
      </c>
      <c r="J855" s="6" t="s">
        <v>373</v>
      </c>
      <c r="K855" s="39">
        <v>1</v>
      </c>
      <c r="L855" s="6" t="s">
        <v>3399</v>
      </c>
      <c r="M855" s="6" t="s">
        <v>6</v>
      </c>
      <c r="N855" s="6" t="b">
        <f t="shared" si="86"/>
        <v>0</v>
      </c>
      <c r="O855" s="6" t="s">
        <v>4471</v>
      </c>
      <c r="P855" s="6">
        <v>21095264</v>
      </c>
      <c r="Q855" s="6" t="s">
        <v>6</v>
      </c>
      <c r="R855" s="6" t="s">
        <v>4472</v>
      </c>
      <c r="S855" s="16">
        <f t="shared" si="85"/>
        <v>18000</v>
      </c>
      <c r="T855" s="6" t="s">
        <v>400</v>
      </c>
      <c r="U855" s="6" t="s">
        <v>732</v>
      </c>
      <c r="V855" s="6" t="s">
        <v>490</v>
      </c>
      <c r="W855" s="18">
        <v>45635</v>
      </c>
      <c r="X855" s="78">
        <v>0.81319444444444444</v>
      </c>
      <c r="Y855" s="6" t="s">
        <v>4473</v>
      </c>
      <c r="Z855" s="6" t="s">
        <v>4474</v>
      </c>
      <c r="AA855" s="6" t="s">
        <v>4475</v>
      </c>
      <c r="AB855" s="6">
        <v>942747649</v>
      </c>
      <c r="AC855" s="5">
        <f t="shared" ref="AC855:AC918" si="89">IF(AND(W855&lt;&gt;"",H855&lt;&gt;"",ISNUMBER(W855-H855)),W855-H855+1,"")</f>
        <v>1</v>
      </c>
      <c r="AD855" s="17">
        <f t="shared" si="88"/>
        <v>18000</v>
      </c>
      <c r="AE855" s="6" t="s">
        <v>6</v>
      </c>
      <c r="AF855" s="17" t="str">
        <f t="shared" si="87"/>
        <v>NO APLICA</v>
      </c>
      <c r="AG855" s="6" t="s">
        <v>1874</v>
      </c>
      <c r="AH855" s="39" t="s">
        <v>4476</v>
      </c>
      <c r="AI855" s="22" t="s">
        <v>499</v>
      </c>
      <c r="AJ855" s="174"/>
    </row>
    <row r="856" spans="1:36" ht="15.45" customHeight="1">
      <c r="A856" s="170">
        <v>57102</v>
      </c>
      <c r="B856" s="7" t="s">
        <v>245</v>
      </c>
      <c r="C856" s="4" t="s">
        <v>246</v>
      </c>
      <c r="D856" s="24" t="s">
        <v>1008</v>
      </c>
      <c r="E856" s="25" t="s">
        <v>1009</v>
      </c>
      <c r="F856" s="24" t="s">
        <v>1010</v>
      </c>
      <c r="G856" s="24">
        <v>991915508</v>
      </c>
      <c r="H856" s="18">
        <v>45635</v>
      </c>
      <c r="I856" s="21">
        <v>0.86875000000000002</v>
      </c>
      <c r="J856" s="6" t="s">
        <v>373</v>
      </c>
      <c r="K856" s="39">
        <v>1</v>
      </c>
      <c r="L856" s="6" t="s">
        <v>398</v>
      </c>
      <c r="M856" s="6" t="s">
        <v>6</v>
      </c>
      <c r="N856" s="6" t="b">
        <f t="shared" si="86"/>
        <v>0</v>
      </c>
      <c r="O856" s="6" t="s">
        <v>4477</v>
      </c>
      <c r="P856" s="6">
        <v>3271028</v>
      </c>
      <c r="Q856" s="6" t="s">
        <v>6</v>
      </c>
      <c r="R856" s="6">
        <v>27952725</v>
      </c>
      <c r="S856" s="16">
        <f t="shared" si="85"/>
        <v>25000</v>
      </c>
      <c r="T856" s="6" t="s">
        <v>400</v>
      </c>
      <c r="U856" s="6" t="s">
        <v>2005</v>
      </c>
      <c r="V856" s="6" t="s">
        <v>3894</v>
      </c>
      <c r="W856" s="18">
        <v>45639</v>
      </c>
      <c r="X856" s="78">
        <v>0.44861111111111113</v>
      </c>
      <c r="Y856" s="6" t="s">
        <v>4478</v>
      </c>
      <c r="Z856" s="6" t="s">
        <v>4479</v>
      </c>
      <c r="AA856" s="6" t="s">
        <v>4480</v>
      </c>
      <c r="AB856" s="6" t="s">
        <v>4481</v>
      </c>
      <c r="AC856" s="5">
        <f t="shared" si="89"/>
        <v>5</v>
      </c>
      <c r="AD856" s="17">
        <f t="shared" si="88"/>
        <v>25000</v>
      </c>
      <c r="AE856" s="6" t="s">
        <v>6</v>
      </c>
      <c r="AF856" s="17" t="str">
        <f t="shared" si="87"/>
        <v>NO APLICA</v>
      </c>
      <c r="AG856" s="6" t="s">
        <v>400</v>
      </c>
      <c r="AH856" s="39"/>
      <c r="AI856" s="22" t="s">
        <v>983</v>
      </c>
      <c r="AJ856" s="174"/>
    </row>
    <row r="857" spans="1:36" ht="15.45" customHeight="1">
      <c r="A857" s="170">
        <v>57103</v>
      </c>
      <c r="B857" s="8" t="s">
        <v>320</v>
      </c>
      <c r="C857" s="5" t="s">
        <v>321</v>
      </c>
      <c r="D857" s="24" t="s">
        <v>616</v>
      </c>
      <c r="E857" s="25" t="s">
        <v>617</v>
      </c>
      <c r="F857" s="24" t="s">
        <v>618</v>
      </c>
      <c r="G857" s="24">
        <v>951155582</v>
      </c>
      <c r="H857" s="18">
        <v>45635</v>
      </c>
      <c r="I857" s="21">
        <v>0.88888888888888884</v>
      </c>
      <c r="J857" s="6" t="s">
        <v>373</v>
      </c>
      <c r="K857" s="39">
        <v>1</v>
      </c>
      <c r="L857" s="6" t="s">
        <v>398</v>
      </c>
      <c r="M857" s="6" t="s">
        <v>6</v>
      </c>
      <c r="N857" s="6" t="b">
        <f t="shared" si="86"/>
        <v>0</v>
      </c>
      <c r="O857" s="6" t="s">
        <v>4482</v>
      </c>
      <c r="P857" s="6">
        <v>24798876</v>
      </c>
      <c r="Q857" s="6" t="s">
        <v>6</v>
      </c>
      <c r="R857" s="6">
        <v>230879623</v>
      </c>
      <c r="S857" s="16">
        <f t="shared" si="85"/>
        <v>25000</v>
      </c>
      <c r="T857" s="6" t="s">
        <v>400</v>
      </c>
      <c r="U857" s="6" t="s">
        <v>528</v>
      </c>
      <c r="V857" s="6" t="s">
        <v>2810</v>
      </c>
      <c r="W857" s="18">
        <v>45636</v>
      </c>
      <c r="X857" s="78">
        <v>0.9819444444444444</v>
      </c>
      <c r="Y857" s="6" t="s">
        <v>4483</v>
      </c>
      <c r="Z857" s="6" t="s">
        <v>3028</v>
      </c>
      <c r="AA857" s="6" t="s">
        <v>3029</v>
      </c>
      <c r="AB857" s="6">
        <v>941989934</v>
      </c>
      <c r="AC857" s="5">
        <f t="shared" si="89"/>
        <v>2</v>
      </c>
      <c r="AD857" s="17">
        <f t="shared" si="88"/>
        <v>25000</v>
      </c>
      <c r="AE857" s="6" t="s">
        <v>6</v>
      </c>
      <c r="AF857" s="17" t="str">
        <f t="shared" si="87"/>
        <v>NO APLICA</v>
      </c>
      <c r="AG857" s="6" t="s">
        <v>400</v>
      </c>
      <c r="AH857" s="39"/>
      <c r="AI857" s="22" t="s">
        <v>558</v>
      </c>
      <c r="AJ857" s="174"/>
    </row>
    <row r="858" spans="1:36" ht="15.45" customHeight="1">
      <c r="A858" s="170">
        <v>57104</v>
      </c>
      <c r="B858" s="8" t="s">
        <v>320</v>
      </c>
      <c r="C858" s="5" t="s">
        <v>321</v>
      </c>
      <c r="D858" s="24" t="s">
        <v>2811</v>
      </c>
      <c r="E858" s="25" t="s">
        <v>709</v>
      </c>
      <c r="F858" s="24" t="s">
        <v>710</v>
      </c>
      <c r="G858" s="24">
        <v>987744411</v>
      </c>
      <c r="H858" s="18">
        <v>45635</v>
      </c>
      <c r="I858" s="21">
        <v>0.90833333333333333</v>
      </c>
      <c r="J858" s="6" t="s">
        <v>373</v>
      </c>
      <c r="K858" s="39">
        <v>1</v>
      </c>
      <c r="L858" s="6" t="s">
        <v>398</v>
      </c>
      <c r="M858" s="6" t="s">
        <v>6</v>
      </c>
      <c r="N858" s="6" t="b">
        <f t="shared" si="86"/>
        <v>0</v>
      </c>
      <c r="O858" s="6" t="s">
        <v>4484</v>
      </c>
      <c r="P858" s="6">
        <v>24798892</v>
      </c>
      <c r="Q858" s="6" t="s">
        <v>6</v>
      </c>
      <c r="R858" s="6">
        <v>230879621</v>
      </c>
      <c r="S858" s="16">
        <f t="shared" si="85"/>
        <v>25000</v>
      </c>
      <c r="T858" s="6" t="s">
        <v>400</v>
      </c>
      <c r="U858" s="6" t="s">
        <v>2005</v>
      </c>
      <c r="V858" s="6" t="s">
        <v>3431</v>
      </c>
      <c r="W858" s="18">
        <v>45636</v>
      </c>
      <c r="X858" s="78">
        <v>0.82499999999999996</v>
      </c>
      <c r="Y858" s="6" t="s">
        <v>587</v>
      </c>
      <c r="Z858" s="6" t="s">
        <v>588</v>
      </c>
      <c r="AA858" s="6" t="s">
        <v>589</v>
      </c>
      <c r="AB858" s="6">
        <v>966777388</v>
      </c>
      <c r="AC858" s="5">
        <f t="shared" si="89"/>
        <v>2</v>
      </c>
      <c r="AD858" s="17">
        <f t="shared" si="88"/>
        <v>25000</v>
      </c>
      <c r="AE858" s="6" t="s">
        <v>6</v>
      </c>
      <c r="AF858" s="17" t="str">
        <f t="shared" si="87"/>
        <v>NO APLICA</v>
      </c>
      <c r="AG858" s="6" t="s">
        <v>400</v>
      </c>
      <c r="AH858" s="39"/>
      <c r="AI858" s="22" t="s">
        <v>558</v>
      </c>
      <c r="AJ858" s="174"/>
    </row>
    <row r="859" spans="1:36" ht="15" customHeight="1">
      <c r="A859" s="170">
        <v>57105</v>
      </c>
      <c r="B859" s="7" t="s">
        <v>189</v>
      </c>
      <c r="C859" s="4" t="s">
        <v>190</v>
      </c>
      <c r="D859" s="39" t="s">
        <v>4285</v>
      </c>
      <c r="E859" s="6" t="s">
        <v>2405</v>
      </c>
      <c r="F859" s="6" t="s">
        <v>2406</v>
      </c>
      <c r="G859" s="6">
        <v>942010990</v>
      </c>
      <c r="H859" s="18">
        <v>45635</v>
      </c>
      <c r="I859" s="21">
        <v>0.98472222222222228</v>
      </c>
      <c r="J859" s="6" t="s">
        <v>373</v>
      </c>
      <c r="K859" s="39">
        <v>1</v>
      </c>
      <c r="L859" s="6" t="s">
        <v>398</v>
      </c>
      <c r="M859" s="6" t="s">
        <v>6</v>
      </c>
      <c r="N859" s="6" t="b">
        <f t="shared" si="86"/>
        <v>0</v>
      </c>
      <c r="O859" s="6" t="s">
        <v>4485</v>
      </c>
      <c r="P859" s="6">
        <v>1230076</v>
      </c>
      <c r="Q859" s="6" t="s">
        <v>6</v>
      </c>
      <c r="R859" s="6" t="s">
        <v>4486</v>
      </c>
      <c r="S859" s="16">
        <f t="shared" si="85"/>
        <v>25000</v>
      </c>
      <c r="T859" s="6" t="s">
        <v>400</v>
      </c>
      <c r="U859" s="6" t="s">
        <v>2412</v>
      </c>
      <c r="V859" s="6" t="s">
        <v>490</v>
      </c>
      <c r="W859" s="18">
        <v>45636</v>
      </c>
      <c r="X859" s="78">
        <v>2.9861111111111113E-2</v>
      </c>
      <c r="Y859" s="6" t="s">
        <v>3862</v>
      </c>
      <c r="Z859" s="6" t="s">
        <v>3863</v>
      </c>
      <c r="AA859" s="6" t="s">
        <v>4487</v>
      </c>
      <c r="AB859" s="6">
        <v>991352539</v>
      </c>
      <c r="AC859" s="5">
        <f t="shared" si="89"/>
        <v>2</v>
      </c>
      <c r="AD859" s="17">
        <f t="shared" si="88"/>
        <v>25000</v>
      </c>
      <c r="AE859" s="6" t="s">
        <v>6</v>
      </c>
      <c r="AF859" s="17" t="str">
        <f t="shared" si="87"/>
        <v>NO APLICA</v>
      </c>
      <c r="AG859" s="6" t="s">
        <v>1874</v>
      </c>
      <c r="AH859" s="39" t="s">
        <v>4488</v>
      </c>
      <c r="AI859" s="22" t="s">
        <v>3652</v>
      </c>
      <c r="AJ859" s="174"/>
    </row>
    <row r="860" spans="1:36" ht="15.45" customHeight="1">
      <c r="A860" s="170">
        <v>57106</v>
      </c>
      <c r="B860" s="7" t="s">
        <v>189</v>
      </c>
      <c r="C860" s="4" t="s">
        <v>190</v>
      </c>
      <c r="D860" s="24" t="s">
        <v>2131</v>
      </c>
      <c r="E860" s="25" t="s">
        <v>3991</v>
      </c>
      <c r="F860" s="24" t="s">
        <v>2132</v>
      </c>
      <c r="G860" s="24">
        <v>956632973</v>
      </c>
      <c r="H860" s="18">
        <v>45635</v>
      </c>
      <c r="I860" s="21">
        <v>0.9819444444444444</v>
      </c>
      <c r="J860" s="6" t="s">
        <v>373</v>
      </c>
      <c r="K860" s="39">
        <v>1</v>
      </c>
      <c r="L860" s="6" t="s">
        <v>398</v>
      </c>
      <c r="M860" s="6" t="s">
        <v>6</v>
      </c>
      <c r="N860" s="6" t="b">
        <f t="shared" si="86"/>
        <v>0</v>
      </c>
      <c r="O860" s="6" t="s">
        <v>4489</v>
      </c>
      <c r="P860" s="6">
        <v>1230078</v>
      </c>
      <c r="Q860" s="6" t="s">
        <v>6</v>
      </c>
      <c r="R860" s="6" t="s">
        <v>4490</v>
      </c>
      <c r="S860" s="16">
        <f t="shared" si="85"/>
        <v>25000</v>
      </c>
      <c r="T860" s="6" t="s">
        <v>400</v>
      </c>
      <c r="U860" s="6" t="s">
        <v>2412</v>
      </c>
      <c r="V860" s="6" t="s">
        <v>490</v>
      </c>
      <c r="W860" s="18">
        <v>45636</v>
      </c>
      <c r="X860" s="78">
        <v>2.9861111111111113E-2</v>
      </c>
      <c r="Y860" s="6" t="s">
        <v>4491</v>
      </c>
      <c r="Z860" s="6" t="s">
        <v>4492</v>
      </c>
      <c r="AA860" s="6" t="s">
        <v>4493</v>
      </c>
      <c r="AB860" s="6">
        <v>936326811</v>
      </c>
      <c r="AC860" s="5">
        <f t="shared" si="89"/>
        <v>2</v>
      </c>
      <c r="AD860" s="17">
        <f t="shared" si="88"/>
        <v>25000</v>
      </c>
      <c r="AE860" s="6" t="s">
        <v>6</v>
      </c>
      <c r="AF860" s="17" t="str">
        <f t="shared" si="87"/>
        <v>NO APLICA</v>
      </c>
      <c r="AG860" s="6" t="s">
        <v>1874</v>
      </c>
      <c r="AH860" s="39" t="s">
        <v>4494</v>
      </c>
      <c r="AI860" s="22" t="s">
        <v>3652</v>
      </c>
      <c r="AJ860" s="174"/>
    </row>
    <row r="861" spans="1:36" ht="15" customHeight="1">
      <c r="A861" s="170">
        <v>57107</v>
      </c>
      <c r="B861" s="4" t="s">
        <v>4495</v>
      </c>
      <c r="C861" s="2"/>
      <c r="D861" s="24" t="s">
        <v>4495</v>
      </c>
      <c r="E861" s="24" t="s">
        <v>4496</v>
      </c>
      <c r="F861" s="26" t="s">
        <v>4497</v>
      </c>
      <c r="G861" s="24">
        <v>998221577</v>
      </c>
      <c r="H861" s="62">
        <v>45636</v>
      </c>
      <c r="I861" s="63">
        <v>3.5416666666666666E-2</v>
      </c>
      <c r="J861" s="6" t="s">
        <v>373</v>
      </c>
      <c r="K861" s="39">
        <v>1</v>
      </c>
      <c r="L861" s="6" t="s">
        <v>3399</v>
      </c>
      <c r="M861" s="6" t="s">
        <v>6</v>
      </c>
      <c r="N861" s="6" t="b">
        <f t="shared" si="86"/>
        <v>0</v>
      </c>
      <c r="O861" s="2" t="s">
        <v>4498</v>
      </c>
      <c r="P861" s="2" t="s">
        <v>487</v>
      </c>
      <c r="Q861" s="2" t="s">
        <v>6</v>
      </c>
      <c r="R861" s="2" t="s">
        <v>488</v>
      </c>
      <c r="S861" s="16">
        <f t="shared" si="85"/>
        <v>18000</v>
      </c>
      <c r="T861" s="2" t="s">
        <v>400</v>
      </c>
      <c r="U861" s="2" t="s">
        <v>532</v>
      </c>
      <c r="V861" s="2" t="s">
        <v>490</v>
      </c>
      <c r="W861" s="62">
        <v>45636</v>
      </c>
      <c r="X861" s="78">
        <v>3.6805555555555557E-2</v>
      </c>
      <c r="Y861" s="6" t="s">
        <v>4499</v>
      </c>
      <c r="Z861" s="6" t="s">
        <v>4500</v>
      </c>
      <c r="AA861" s="6" t="s">
        <v>4501</v>
      </c>
      <c r="AB861" s="6">
        <v>977644196</v>
      </c>
      <c r="AC861" s="5">
        <f t="shared" si="89"/>
        <v>1</v>
      </c>
      <c r="AD861" s="17">
        <f t="shared" si="88"/>
        <v>18000</v>
      </c>
      <c r="AE861" s="6" t="s">
        <v>6</v>
      </c>
      <c r="AF861" s="17" t="s">
        <v>1045</v>
      </c>
      <c r="AG861" s="2" t="s">
        <v>1874</v>
      </c>
      <c r="AH861" s="7" t="s">
        <v>4502</v>
      </c>
      <c r="AI861" s="22" t="s">
        <v>499</v>
      </c>
      <c r="AJ861" s="174"/>
    </row>
    <row r="862" spans="1:36" ht="15.45" customHeight="1">
      <c r="A862" s="170">
        <v>57108</v>
      </c>
      <c r="B862" s="7" t="s">
        <v>259</v>
      </c>
      <c r="C862" s="4" t="s">
        <v>260</v>
      </c>
      <c r="D862" s="39" t="s">
        <v>4503</v>
      </c>
      <c r="E862" s="6" t="s">
        <v>4504</v>
      </c>
      <c r="F862" s="6" t="s">
        <v>4505</v>
      </c>
      <c r="G862" s="6">
        <v>988787173</v>
      </c>
      <c r="H862" s="18">
        <v>45636</v>
      </c>
      <c r="I862" s="21">
        <v>0.41249999999999998</v>
      </c>
      <c r="J862" s="6" t="s">
        <v>373</v>
      </c>
      <c r="K862" s="39">
        <v>1</v>
      </c>
      <c r="L862" s="6" t="s">
        <v>398</v>
      </c>
      <c r="M862" s="6" t="s">
        <v>6</v>
      </c>
      <c r="N862" s="6" t="b">
        <f t="shared" si="86"/>
        <v>0</v>
      </c>
      <c r="O862" s="6" t="s">
        <v>4506</v>
      </c>
      <c r="P862" s="6">
        <v>3271415</v>
      </c>
      <c r="Q862" s="6" t="s">
        <v>6</v>
      </c>
      <c r="R862" s="6" t="s">
        <v>4507</v>
      </c>
      <c r="S862" s="16">
        <f t="shared" si="85"/>
        <v>25000</v>
      </c>
      <c r="T862" s="6" t="s">
        <v>400</v>
      </c>
      <c r="U862" s="6" t="s">
        <v>1972</v>
      </c>
      <c r="V862" s="6" t="s">
        <v>3283</v>
      </c>
      <c r="W862" s="18">
        <v>45641</v>
      </c>
      <c r="X862" s="78">
        <v>0.24513888888888888</v>
      </c>
      <c r="Y862" s="28" t="s">
        <v>4508</v>
      </c>
      <c r="Z862" s="27" t="s">
        <v>4509</v>
      </c>
      <c r="AA862" s="27" t="s">
        <v>4505</v>
      </c>
      <c r="AB862" s="27">
        <v>950856020</v>
      </c>
      <c r="AC862" s="6">
        <f t="shared" si="89"/>
        <v>6</v>
      </c>
      <c r="AD862" s="23">
        <f t="shared" si="88"/>
        <v>27000</v>
      </c>
      <c r="AE862" s="23" t="s">
        <v>6</v>
      </c>
      <c r="AF862" s="17" t="str">
        <f t="shared" ref="AF862:AF914" si="90">IFERROR(IF(AD862="","",IF(AE862="NO","NO APLICA",IF(AE862="SI",AD862*1.19,""))), "")</f>
        <v>NO APLICA</v>
      </c>
      <c r="AG862" s="6" t="s">
        <v>1874</v>
      </c>
      <c r="AH862" s="39" t="s">
        <v>4510</v>
      </c>
      <c r="AI862" s="22" t="s">
        <v>4511</v>
      </c>
      <c r="AJ862" s="174"/>
    </row>
    <row r="863" spans="1:36" ht="15.45" customHeight="1">
      <c r="A863" s="170">
        <v>57109</v>
      </c>
      <c r="B863" s="8" t="s">
        <v>320</v>
      </c>
      <c r="C863" s="5" t="s">
        <v>321</v>
      </c>
      <c r="D863" s="24" t="s">
        <v>2811</v>
      </c>
      <c r="E863" s="25" t="s">
        <v>709</v>
      </c>
      <c r="F863" s="24" t="s">
        <v>710</v>
      </c>
      <c r="G863" s="24">
        <v>987744411</v>
      </c>
      <c r="H863" s="18">
        <v>45636</v>
      </c>
      <c r="I863" s="21">
        <v>0.42986111111111114</v>
      </c>
      <c r="J863" s="6" t="s">
        <v>373</v>
      </c>
      <c r="K863" s="39">
        <v>1</v>
      </c>
      <c r="L863" s="6" t="s">
        <v>398</v>
      </c>
      <c r="M863" s="6" t="s">
        <v>6</v>
      </c>
      <c r="N863" s="6" t="b">
        <f t="shared" si="86"/>
        <v>0</v>
      </c>
      <c r="O863" s="6" t="s">
        <v>4512</v>
      </c>
      <c r="P863" s="6">
        <v>24799062</v>
      </c>
      <c r="Q863" s="6" t="s">
        <v>6</v>
      </c>
      <c r="R863" s="6">
        <v>230879716</v>
      </c>
      <c r="S863" s="16">
        <f t="shared" si="85"/>
        <v>25000</v>
      </c>
      <c r="T863" s="6" t="s">
        <v>400</v>
      </c>
      <c r="U863" s="6" t="s">
        <v>1962</v>
      </c>
      <c r="V863" s="6" t="s">
        <v>3049</v>
      </c>
      <c r="W863" s="18">
        <v>45637</v>
      </c>
      <c r="X863" s="78">
        <v>6.0416666666666667E-2</v>
      </c>
      <c r="Y863" s="6" t="s">
        <v>3491</v>
      </c>
      <c r="Z863" s="6" t="s">
        <v>683</v>
      </c>
      <c r="AA863" s="6" t="s">
        <v>684</v>
      </c>
      <c r="AB863" s="6">
        <v>987204298</v>
      </c>
      <c r="AC863" s="5">
        <f t="shared" si="89"/>
        <v>2</v>
      </c>
      <c r="AD863" s="17">
        <f t="shared" si="88"/>
        <v>25000</v>
      </c>
      <c r="AE863" s="6" t="s">
        <v>6</v>
      </c>
      <c r="AF863" s="17" t="str">
        <f t="shared" si="90"/>
        <v>NO APLICA</v>
      </c>
      <c r="AG863" s="6" t="s">
        <v>400</v>
      </c>
      <c r="AH863" s="39"/>
      <c r="AI863" s="22" t="s">
        <v>558</v>
      </c>
      <c r="AJ863" s="174"/>
    </row>
    <row r="864" spans="1:36" ht="15.45" customHeight="1">
      <c r="A864" s="170">
        <v>57110</v>
      </c>
      <c r="B864" s="8" t="s">
        <v>320</v>
      </c>
      <c r="C864" s="5" t="s">
        <v>321</v>
      </c>
      <c r="D864" s="24" t="s">
        <v>616</v>
      </c>
      <c r="E864" s="25" t="s">
        <v>617</v>
      </c>
      <c r="F864" s="24" t="s">
        <v>618</v>
      </c>
      <c r="G864" s="24">
        <v>951155582</v>
      </c>
      <c r="H864" s="18">
        <v>45636</v>
      </c>
      <c r="I864" s="21">
        <v>0.43194444444444446</v>
      </c>
      <c r="J864" s="6" t="s">
        <v>373</v>
      </c>
      <c r="K864" s="39">
        <v>1</v>
      </c>
      <c r="L864" s="6" t="s">
        <v>398</v>
      </c>
      <c r="M864" s="6" t="s">
        <v>6</v>
      </c>
      <c r="N864" s="6" t="b">
        <f t="shared" si="86"/>
        <v>0</v>
      </c>
      <c r="O864" s="6" t="s">
        <v>4513</v>
      </c>
      <c r="P864" s="6">
        <v>24799057</v>
      </c>
      <c r="Q864" s="6" t="s">
        <v>6</v>
      </c>
      <c r="R864" s="6">
        <v>230879720</v>
      </c>
      <c r="S864" s="16">
        <f t="shared" si="85"/>
        <v>25000</v>
      </c>
      <c r="T864" s="6" t="s">
        <v>400</v>
      </c>
      <c r="U864" s="6" t="s">
        <v>1962</v>
      </c>
      <c r="V864" s="6" t="s">
        <v>2977</v>
      </c>
      <c r="W864" s="18">
        <v>45636</v>
      </c>
      <c r="X864" s="78">
        <v>0.95347222222222228</v>
      </c>
      <c r="Y864" s="6" t="s">
        <v>3432</v>
      </c>
      <c r="Z864" s="6" t="s">
        <v>3137</v>
      </c>
      <c r="AA864" s="6" t="s">
        <v>3138</v>
      </c>
      <c r="AB864" s="6">
        <v>959084095</v>
      </c>
      <c r="AC864" s="5">
        <f t="shared" si="89"/>
        <v>1</v>
      </c>
      <c r="AD864" s="17">
        <f t="shared" si="88"/>
        <v>25000</v>
      </c>
      <c r="AE864" s="6" t="s">
        <v>6</v>
      </c>
      <c r="AF864" s="17" t="str">
        <f t="shared" si="90"/>
        <v>NO APLICA</v>
      </c>
      <c r="AG864" s="6" t="s">
        <v>400</v>
      </c>
      <c r="AH864" s="39"/>
      <c r="AI864" s="22" t="s">
        <v>558</v>
      </c>
      <c r="AJ864" s="174"/>
    </row>
    <row r="865" spans="1:36" ht="15" customHeight="1">
      <c r="A865" s="170">
        <v>57111</v>
      </c>
      <c r="B865" s="8" t="s">
        <v>320</v>
      </c>
      <c r="C865" s="5" t="s">
        <v>321</v>
      </c>
      <c r="D865" s="39" t="s">
        <v>647</v>
      </c>
      <c r="E865" s="6" t="s">
        <v>648</v>
      </c>
      <c r="F865" s="6" t="s">
        <v>649</v>
      </c>
      <c r="G865" s="6">
        <v>968566439</v>
      </c>
      <c r="H865" s="18">
        <v>45636</v>
      </c>
      <c r="I865" s="21">
        <v>0.46111111111111114</v>
      </c>
      <c r="J865" s="6" t="s">
        <v>373</v>
      </c>
      <c r="K865" s="39">
        <v>1</v>
      </c>
      <c r="L865" s="6" t="s">
        <v>398</v>
      </c>
      <c r="M865" s="6" t="s">
        <v>6</v>
      </c>
      <c r="N865" s="6" t="b">
        <f t="shared" si="86"/>
        <v>0</v>
      </c>
      <c r="O865" s="6" t="s">
        <v>4514</v>
      </c>
      <c r="P865" s="6">
        <v>21095428</v>
      </c>
      <c r="Q865" s="6" t="s">
        <v>6</v>
      </c>
      <c r="R865" s="6" t="s">
        <v>4515</v>
      </c>
      <c r="S865" s="16">
        <f t="shared" si="85"/>
        <v>25000</v>
      </c>
      <c r="T865" s="6" t="s">
        <v>400</v>
      </c>
      <c r="U865" s="6" t="s">
        <v>1943</v>
      </c>
      <c r="V865" s="6" t="s">
        <v>2871</v>
      </c>
      <c r="W865" s="18">
        <v>45637</v>
      </c>
      <c r="X865" s="78">
        <v>0.80763888888888891</v>
      </c>
      <c r="Y865" s="6" t="s">
        <v>2582</v>
      </c>
      <c r="Z865" s="6" t="s">
        <v>2583</v>
      </c>
      <c r="AA865" s="6" t="s">
        <v>1136</v>
      </c>
      <c r="AB865" s="6">
        <v>947137523</v>
      </c>
      <c r="AC865" s="5">
        <f t="shared" si="89"/>
        <v>2</v>
      </c>
      <c r="AD865" s="17">
        <f t="shared" si="88"/>
        <v>25000</v>
      </c>
      <c r="AE865" s="6" t="s">
        <v>6</v>
      </c>
      <c r="AF865" s="17" t="str">
        <f t="shared" si="90"/>
        <v>NO APLICA</v>
      </c>
      <c r="AG865" s="6" t="s">
        <v>400</v>
      </c>
      <c r="AH865" s="39"/>
      <c r="AI865" s="22" t="s">
        <v>558</v>
      </c>
      <c r="AJ865" s="174"/>
    </row>
    <row r="866" spans="1:36" ht="15.45" customHeight="1">
      <c r="A866" s="170">
        <v>57112</v>
      </c>
      <c r="B866" s="7" t="s">
        <v>353</v>
      </c>
      <c r="C866" s="4" t="s">
        <v>354</v>
      </c>
      <c r="D866" s="39" t="s">
        <v>385</v>
      </c>
      <c r="E866" s="6" t="s">
        <v>699</v>
      </c>
      <c r="F866" s="6" t="s">
        <v>700</v>
      </c>
      <c r="G866" s="6">
        <v>947974081</v>
      </c>
      <c r="H866" s="18">
        <v>45636</v>
      </c>
      <c r="I866" s="21">
        <v>0.46736111111111112</v>
      </c>
      <c r="J866" s="6" t="s">
        <v>373</v>
      </c>
      <c r="K866" s="39">
        <v>1</v>
      </c>
      <c r="L866" s="6" t="s">
        <v>398</v>
      </c>
      <c r="M866" s="6" t="s">
        <v>6</v>
      </c>
      <c r="N866" s="6" t="b">
        <f t="shared" si="86"/>
        <v>0</v>
      </c>
      <c r="O866" s="6" t="s">
        <v>4516</v>
      </c>
      <c r="P866" s="6">
        <v>24799132</v>
      </c>
      <c r="Q866" s="6" t="s">
        <v>6</v>
      </c>
      <c r="R866" s="6" t="s">
        <v>4517</v>
      </c>
      <c r="S866" s="16">
        <f t="shared" si="85"/>
        <v>25000</v>
      </c>
      <c r="T866" s="6" t="s">
        <v>400</v>
      </c>
      <c r="U866" s="6" t="s">
        <v>3016</v>
      </c>
      <c r="V866" s="6" t="s">
        <v>3494</v>
      </c>
      <c r="W866" s="18">
        <v>45639</v>
      </c>
      <c r="X866" s="78">
        <v>0.57777777777777772</v>
      </c>
      <c r="Y866" s="6" t="s">
        <v>4518</v>
      </c>
      <c r="Z866" s="6" t="s">
        <v>3211</v>
      </c>
      <c r="AA866" s="6" t="s">
        <v>3212</v>
      </c>
      <c r="AB866" s="6">
        <v>92372934</v>
      </c>
      <c r="AC866" s="5">
        <f t="shared" si="89"/>
        <v>4</v>
      </c>
      <c r="AD866" s="17">
        <f t="shared" si="88"/>
        <v>25000</v>
      </c>
      <c r="AE866" s="6" t="s">
        <v>6</v>
      </c>
      <c r="AF866" s="17" t="str">
        <f t="shared" si="90"/>
        <v>NO APLICA</v>
      </c>
      <c r="AG866" s="6" t="s">
        <v>400</v>
      </c>
      <c r="AH866" s="39"/>
      <c r="AI866" s="22" t="s">
        <v>2894</v>
      </c>
      <c r="AJ866" s="174"/>
    </row>
    <row r="867" spans="1:36" ht="15.45" customHeight="1">
      <c r="A867" s="170">
        <v>57113</v>
      </c>
      <c r="B867" s="7" t="s">
        <v>353</v>
      </c>
      <c r="C867" s="4" t="s">
        <v>354</v>
      </c>
      <c r="D867" s="46" t="s">
        <v>817</v>
      </c>
      <c r="E867" s="28" t="s">
        <v>818</v>
      </c>
      <c r="F867" s="27" t="s">
        <v>819</v>
      </c>
      <c r="G867" s="27">
        <v>955172412</v>
      </c>
      <c r="H867" s="18">
        <v>45636</v>
      </c>
      <c r="I867" s="21">
        <v>0.46944444444444444</v>
      </c>
      <c r="J867" s="6" t="s">
        <v>373</v>
      </c>
      <c r="K867" s="39">
        <v>1</v>
      </c>
      <c r="L867" s="6" t="s">
        <v>398</v>
      </c>
      <c r="M867" s="6" t="s">
        <v>6</v>
      </c>
      <c r="N867" s="6" t="b">
        <f t="shared" si="86"/>
        <v>0</v>
      </c>
      <c r="O867" s="6" t="s">
        <v>4519</v>
      </c>
      <c r="P867" s="6">
        <v>24799151</v>
      </c>
      <c r="Q867" s="6" t="s">
        <v>6</v>
      </c>
      <c r="R867" s="6" t="s">
        <v>4520</v>
      </c>
      <c r="S867" s="16">
        <f t="shared" si="85"/>
        <v>25000</v>
      </c>
      <c r="T867" s="6" t="s">
        <v>400</v>
      </c>
      <c r="U867" s="6" t="s">
        <v>1943</v>
      </c>
      <c r="V867" s="6" t="s">
        <v>3290</v>
      </c>
      <c r="W867" s="18">
        <v>45638</v>
      </c>
      <c r="X867" s="78">
        <v>0.77986111111111112</v>
      </c>
      <c r="Y867" s="6" t="s">
        <v>2996</v>
      </c>
      <c r="Z867" s="6" t="s">
        <v>4331</v>
      </c>
      <c r="AA867" s="6" t="s">
        <v>3358</v>
      </c>
      <c r="AB867" s="6">
        <v>992272376</v>
      </c>
      <c r="AC867" s="5">
        <f t="shared" si="89"/>
        <v>3</v>
      </c>
      <c r="AD867" s="17">
        <f t="shared" si="88"/>
        <v>25000</v>
      </c>
      <c r="AE867" s="6" t="s">
        <v>6</v>
      </c>
      <c r="AF867" s="17" t="str">
        <f t="shared" si="90"/>
        <v>NO APLICA</v>
      </c>
      <c r="AG867" s="6" t="s">
        <v>400</v>
      </c>
      <c r="AH867" s="39"/>
      <c r="AI867" s="22" t="s">
        <v>2894</v>
      </c>
      <c r="AJ867" s="174"/>
    </row>
    <row r="868" spans="1:36" ht="15.45" customHeight="1">
      <c r="A868" s="170">
        <v>57114</v>
      </c>
      <c r="B868" s="39" t="s">
        <v>4521</v>
      </c>
      <c r="C868" s="6"/>
      <c r="D868" s="39" t="s">
        <v>4522</v>
      </c>
      <c r="E868" s="6" t="s">
        <v>4523</v>
      </c>
      <c r="F868" s="6" t="s">
        <v>4524</v>
      </c>
      <c r="G868" s="6">
        <v>99918839</v>
      </c>
      <c r="H868" s="18">
        <v>45636</v>
      </c>
      <c r="I868" s="21">
        <v>0.52361111111111114</v>
      </c>
      <c r="J868" s="6" t="s">
        <v>3250</v>
      </c>
      <c r="K868" s="39">
        <v>1</v>
      </c>
      <c r="L868" s="6" t="s">
        <v>398</v>
      </c>
      <c r="M868" s="6" t="s">
        <v>3887</v>
      </c>
      <c r="N868" s="6" t="b">
        <f t="shared" si="86"/>
        <v>1</v>
      </c>
      <c r="O868" s="6" t="s">
        <v>1355</v>
      </c>
      <c r="P868" s="6">
        <v>17879</v>
      </c>
      <c r="Q868" s="6" t="s">
        <v>6</v>
      </c>
      <c r="R868" s="6" t="s">
        <v>488</v>
      </c>
      <c r="S868" s="16">
        <f t="shared" si="85"/>
        <v>9000</v>
      </c>
      <c r="T868" s="6" t="s">
        <v>400</v>
      </c>
      <c r="U868" s="6" t="s">
        <v>1943</v>
      </c>
      <c r="V868" s="6" t="s">
        <v>490</v>
      </c>
      <c r="W868" s="18">
        <v>45636</v>
      </c>
      <c r="X868" s="78">
        <v>0.78194444444444444</v>
      </c>
      <c r="Y868" s="6" t="s">
        <v>4525</v>
      </c>
      <c r="Z868" s="6" t="s">
        <v>4526</v>
      </c>
      <c r="AA868" s="6" t="s">
        <v>4527</v>
      </c>
      <c r="AB868" s="6">
        <v>998318151</v>
      </c>
      <c r="AC868" s="5">
        <f t="shared" si="89"/>
        <v>1</v>
      </c>
      <c r="AD868" s="17">
        <f t="shared" si="88"/>
        <v>9000</v>
      </c>
      <c r="AE868" s="6" t="s">
        <v>6</v>
      </c>
      <c r="AF868" s="17" t="str">
        <f t="shared" si="90"/>
        <v>NO APLICA</v>
      </c>
      <c r="AG868" s="6" t="s">
        <v>1874</v>
      </c>
      <c r="AH868" s="39" t="s">
        <v>4528</v>
      </c>
      <c r="AI868" s="22" t="s">
        <v>499</v>
      </c>
      <c r="AJ868" s="174"/>
    </row>
    <row r="869" spans="1:36" ht="15" customHeight="1">
      <c r="A869" s="170">
        <v>57115</v>
      </c>
      <c r="B869" s="39" t="s">
        <v>4521</v>
      </c>
      <c r="C869" s="6"/>
      <c r="D869" s="39" t="s">
        <v>4522</v>
      </c>
      <c r="E869" s="6" t="s">
        <v>4523</v>
      </c>
      <c r="F869" s="6" t="s">
        <v>4524</v>
      </c>
      <c r="G869" s="6">
        <v>99918839</v>
      </c>
      <c r="H869" s="18">
        <v>45636</v>
      </c>
      <c r="I869" s="21">
        <v>0.52430555555555558</v>
      </c>
      <c r="J869" s="6" t="s">
        <v>3250</v>
      </c>
      <c r="K869" s="39">
        <v>1</v>
      </c>
      <c r="L869" s="6" t="s">
        <v>398</v>
      </c>
      <c r="M869" s="6" t="s">
        <v>6</v>
      </c>
      <c r="N869" s="6" t="b">
        <f t="shared" si="86"/>
        <v>1</v>
      </c>
      <c r="O869" s="6" t="s">
        <v>1355</v>
      </c>
      <c r="P869" s="6">
        <v>17879</v>
      </c>
      <c r="Q869" s="6" t="s">
        <v>6</v>
      </c>
      <c r="R869" s="6" t="s">
        <v>488</v>
      </c>
      <c r="S869" s="16">
        <f t="shared" si="85"/>
        <v>5000</v>
      </c>
      <c r="T869" s="6" t="s">
        <v>400</v>
      </c>
      <c r="U869" s="6" t="s">
        <v>1943</v>
      </c>
      <c r="V869" s="6" t="s">
        <v>490</v>
      </c>
      <c r="W869" s="18">
        <v>45636</v>
      </c>
      <c r="X869" s="78">
        <v>0.78263888888888888</v>
      </c>
      <c r="Y869" s="6" t="s">
        <v>4525</v>
      </c>
      <c r="Z869" s="6" t="s">
        <v>4526</v>
      </c>
      <c r="AA869" s="6" t="s">
        <v>4527</v>
      </c>
      <c r="AB869" s="6">
        <v>998318151</v>
      </c>
      <c r="AC869" s="5">
        <f t="shared" si="89"/>
        <v>1</v>
      </c>
      <c r="AD869" s="17">
        <f t="shared" si="88"/>
        <v>5000</v>
      </c>
      <c r="AE869" s="6" t="s">
        <v>6</v>
      </c>
      <c r="AF869" s="17" t="str">
        <f t="shared" si="90"/>
        <v>NO APLICA</v>
      </c>
      <c r="AG869" s="6" t="s">
        <v>1874</v>
      </c>
      <c r="AH869" s="39" t="s">
        <v>4528</v>
      </c>
      <c r="AI869" s="22" t="s">
        <v>499</v>
      </c>
      <c r="AJ869" s="174"/>
    </row>
    <row r="870" spans="1:36" ht="15.45" customHeight="1">
      <c r="A870" s="170">
        <v>57116</v>
      </c>
      <c r="B870" s="8" t="s">
        <v>320</v>
      </c>
      <c r="C870" s="5" t="s">
        <v>321</v>
      </c>
      <c r="D870" s="24" t="s">
        <v>616</v>
      </c>
      <c r="E870" s="25" t="s">
        <v>617</v>
      </c>
      <c r="F870" s="24" t="s">
        <v>618</v>
      </c>
      <c r="G870" s="24">
        <v>951155582</v>
      </c>
      <c r="H870" s="18">
        <v>45636</v>
      </c>
      <c r="I870" s="21">
        <v>0.52916666666666667</v>
      </c>
      <c r="J870" s="6" t="s">
        <v>373</v>
      </c>
      <c r="K870" s="39">
        <v>1</v>
      </c>
      <c r="L870" s="6" t="s">
        <v>398</v>
      </c>
      <c r="M870" s="6" t="s">
        <v>6</v>
      </c>
      <c r="N870" s="6" t="b">
        <f t="shared" si="86"/>
        <v>0</v>
      </c>
      <c r="O870" s="6" t="s">
        <v>4529</v>
      </c>
      <c r="P870" s="6">
        <v>21095455</v>
      </c>
      <c r="Q870" s="6" t="s">
        <v>6</v>
      </c>
      <c r="R870" s="6" t="s">
        <v>4530</v>
      </c>
      <c r="S870" s="16">
        <f t="shared" si="85"/>
        <v>25000</v>
      </c>
      <c r="T870" s="6" t="s">
        <v>400</v>
      </c>
      <c r="U870" s="6" t="s">
        <v>1943</v>
      </c>
      <c r="V870" s="6" t="s">
        <v>2980</v>
      </c>
      <c r="W870" s="18">
        <v>45637</v>
      </c>
      <c r="X870" s="78">
        <v>0.41111111111111109</v>
      </c>
      <c r="Y870" s="6" t="s">
        <v>3170</v>
      </c>
      <c r="Z870" s="6" t="s">
        <v>3171</v>
      </c>
      <c r="AA870" s="6" t="s">
        <v>722</v>
      </c>
      <c r="AB870" s="6">
        <v>997177590</v>
      </c>
      <c r="AC870" s="5">
        <f t="shared" si="89"/>
        <v>2</v>
      </c>
      <c r="AD870" s="17">
        <f t="shared" si="88"/>
        <v>25000</v>
      </c>
      <c r="AE870" s="6" t="s">
        <v>6</v>
      </c>
      <c r="AF870" s="17" t="str">
        <f t="shared" si="90"/>
        <v>NO APLICA</v>
      </c>
      <c r="AG870" s="6" t="s">
        <v>400</v>
      </c>
      <c r="AH870" s="39"/>
      <c r="AI870" s="22" t="s">
        <v>558</v>
      </c>
      <c r="AJ870" s="174"/>
    </row>
    <row r="871" spans="1:36" ht="15.45" customHeight="1">
      <c r="A871" s="170">
        <v>57117</v>
      </c>
      <c r="B871" s="8" t="s">
        <v>320</v>
      </c>
      <c r="C871" s="5" t="s">
        <v>321</v>
      </c>
      <c r="D871" s="24" t="s">
        <v>2811</v>
      </c>
      <c r="E871" s="25" t="s">
        <v>709</v>
      </c>
      <c r="F871" s="24" t="s">
        <v>710</v>
      </c>
      <c r="G871" s="24">
        <v>987744411</v>
      </c>
      <c r="H871" s="18">
        <v>45636</v>
      </c>
      <c r="I871" s="21">
        <v>0.5395833333333333</v>
      </c>
      <c r="J871" s="6" t="s">
        <v>373</v>
      </c>
      <c r="K871" s="39">
        <v>1</v>
      </c>
      <c r="L871" s="6" t="s">
        <v>398</v>
      </c>
      <c r="M871" s="6" t="s">
        <v>6</v>
      </c>
      <c r="N871" s="6" t="b">
        <f t="shared" si="86"/>
        <v>0</v>
      </c>
      <c r="O871" s="6" t="s">
        <v>4531</v>
      </c>
      <c r="P871" s="6">
        <v>24799308</v>
      </c>
      <c r="Q871" s="6" t="s">
        <v>6</v>
      </c>
      <c r="R871" s="6">
        <v>230879712</v>
      </c>
      <c r="S871" s="16">
        <f t="shared" si="85"/>
        <v>25000</v>
      </c>
      <c r="T871" s="6" t="s">
        <v>400</v>
      </c>
      <c r="U871" s="6" t="s">
        <v>1943</v>
      </c>
      <c r="V871" s="6" t="s">
        <v>3049</v>
      </c>
      <c r="W871" s="18">
        <v>45637</v>
      </c>
      <c r="X871" s="78">
        <v>0.37569444444444444</v>
      </c>
      <c r="Y871" s="68" t="s">
        <v>761</v>
      </c>
      <c r="Z871" s="68" t="s">
        <v>3132</v>
      </c>
      <c r="AA871" s="68" t="s">
        <v>763</v>
      </c>
      <c r="AB871" s="68">
        <v>957796336</v>
      </c>
      <c r="AC871" s="5">
        <f t="shared" si="89"/>
        <v>2</v>
      </c>
      <c r="AD871" s="17">
        <f t="shared" si="88"/>
        <v>25000</v>
      </c>
      <c r="AE871" s="6" t="s">
        <v>6</v>
      </c>
      <c r="AF871" s="17" t="str">
        <f t="shared" si="90"/>
        <v>NO APLICA</v>
      </c>
      <c r="AG871" s="6" t="s">
        <v>400</v>
      </c>
      <c r="AH871" s="39"/>
      <c r="AI871" s="22" t="s">
        <v>558</v>
      </c>
      <c r="AJ871" s="174"/>
    </row>
    <row r="872" spans="1:36" ht="15.45" customHeight="1">
      <c r="A872" s="170">
        <v>57118</v>
      </c>
      <c r="B872" s="8" t="s">
        <v>320</v>
      </c>
      <c r="C872" s="5" t="s">
        <v>321</v>
      </c>
      <c r="D872" s="39" t="s">
        <v>1517</v>
      </c>
      <c r="E872" s="6" t="s">
        <v>674</v>
      </c>
      <c r="F872" s="6" t="s">
        <v>675</v>
      </c>
      <c r="G872" s="6">
        <v>992654499</v>
      </c>
      <c r="H872" s="18">
        <v>45636</v>
      </c>
      <c r="I872" s="21">
        <v>0.54166666666666663</v>
      </c>
      <c r="J872" s="6" t="s">
        <v>373</v>
      </c>
      <c r="K872" s="39">
        <v>1</v>
      </c>
      <c r="L872" s="6" t="s">
        <v>398</v>
      </c>
      <c r="M872" s="6" t="s">
        <v>6</v>
      </c>
      <c r="N872" s="6" t="b">
        <f t="shared" si="86"/>
        <v>0</v>
      </c>
      <c r="O872" s="6" t="s">
        <v>4532</v>
      </c>
      <c r="P872" s="6">
        <v>24799303</v>
      </c>
      <c r="Q872" s="6" t="s">
        <v>6</v>
      </c>
      <c r="R872" s="6">
        <v>230879713</v>
      </c>
      <c r="S872" s="16">
        <f t="shared" si="85"/>
        <v>25000</v>
      </c>
      <c r="T872" s="6" t="s">
        <v>400</v>
      </c>
      <c r="U872" s="6" t="s">
        <v>537</v>
      </c>
      <c r="V872" s="6" t="s">
        <v>3068</v>
      </c>
      <c r="W872" s="62">
        <v>45643</v>
      </c>
      <c r="X872" s="97">
        <v>0.77916666666666667</v>
      </c>
      <c r="Y872" s="27" t="s">
        <v>4533</v>
      </c>
      <c r="Z872" s="27" t="s">
        <v>2209</v>
      </c>
      <c r="AA872" s="164" t="s">
        <v>2210</v>
      </c>
      <c r="AB872" s="27">
        <v>994454750</v>
      </c>
      <c r="AC872" s="107">
        <f t="shared" si="89"/>
        <v>8</v>
      </c>
      <c r="AD872" s="23">
        <f t="shared" si="88"/>
        <v>31000</v>
      </c>
      <c r="AE872" s="23" t="s">
        <v>6</v>
      </c>
      <c r="AF872" s="17" t="str">
        <f t="shared" si="90"/>
        <v>NO APLICA</v>
      </c>
      <c r="AG872" s="6" t="s">
        <v>400</v>
      </c>
      <c r="AH872" s="39"/>
      <c r="AI872" s="22" t="s">
        <v>558</v>
      </c>
      <c r="AJ872" s="174"/>
    </row>
    <row r="873" spans="1:36" ht="15.45" customHeight="1">
      <c r="A873" s="170">
        <v>57119</v>
      </c>
      <c r="B873" s="7" t="s">
        <v>353</v>
      </c>
      <c r="C873" s="4" t="s">
        <v>354</v>
      </c>
      <c r="D873" s="39" t="s">
        <v>4271</v>
      </c>
      <c r="E873" s="6" t="s">
        <v>3918</v>
      </c>
      <c r="F873" s="6" t="s">
        <v>3919</v>
      </c>
      <c r="G873" s="6">
        <v>933299215</v>
      </c>
      <c r="H873" s="18">
        <v>45636</v>
      </c>
      <c r="I873" s="21">
        <v>0.54722222222222228</v>
      </c>
      <c r="J873" s="6" t="s">
        <v>373</v>
      </c>
      <c r="K873" s="39">
        <v>1</v>
      </c>
      <c r="L873" s="6" t="s">
        <v>398</v>
      </c>
      <c r="M873" s="6" t="s">
        <v>6</v>
      </c>
      <c r="N873" s="6" t="b">
        <f t="shared" si="86"/>
        <v>0</v>
      </c>
      <c r="O873" s="6" t="s">
        <v>4534</v>
      </c>
      <c r="P873" s="6">
        <v>24799315</v>
      </c>
      <c r="Q873" s="6" t="s">
        <v>6</v>
      </c>
      <c r="R873" s="6" t="s">
        <v>4535</v>
      </c>
      <c r="S873" s="16">
        <f t="shared" si="85"/>
        <v>25000</v>
      </c>
      <c r="T873" s="6" t="s">
        <v>400</v>
      </c>
      <c r="U873" s="6" t="s">
        <v>1943</v>
      </c>
      <c r="V873" s="6" t="s">
        <v>3062</v>
      </c>
      <c r="W873" s="18">
        <v>45639</v>
      </c>
      <c r="X873" s="78">
        <v>0.44722222222222224</v>
      </c>
      <c r="Y873" s="76" t="s">
        <v>4370</v>
      </c>
      <c r="Z873" s="76" t="s">
        <v>2913</v>
      </c>
      <c r="AA873" s="76" t="s">
        <v>2914</v>
      </c>
      <c r="AB873" s="76">
        <v>942667171</v>
      </c>
      <c r="AC873" s="5">
        <f t="shared" si="89"/>
        <v>4</v>
      </c>
      <c r="AD873" s="17">
        <f t="shared" si="88"/>
        <v>25000</v>
      </c>
      <c r="AE873" s="6" t="s">
        <v>6</v>
      </c>
      <c r="AF873" s="17" t="str">
        <f t="shared" si="90"/>
        <v>NO APLICA</v>
      </c>
      <c r="AG873" s="6" t="s">
        <v>400</v>
      </c>
      <c r="AH873" s="39"/>
      <c r="AI873" s="22" t="s">
        <v>2894</v>
      </c>
      <c r="AJ873" s="174"/>
    </row>
    <row r="874" spans="1:36" ht="15.45" customHeight="1">
      <c r="A874" s="170">
        <v>57120</v>
      </c>
      <c r="B874" s="7" t="s">
        <v>353</v>
      </c>
      <c r="C874" s="4" t="s">
        <v>354</v>
      </c>
      <c r="D874" s="39" t="s">
        <v>1360</v>
      </c>
      <c r="E874" s="6" t="s">
        <v>1361</v>
      </c>
      <c r="F874" s="6" t="s">
        <v>1362</v>
      </c>
      <c r="G874" s="6">
        <v>988287678</v>
      </c>
      <c r="H874" s="18">
        <v>45636</v>
      </c>
      <c r="I874" s="21">
        <v>0.56041666666666667</v>
      </c>
      <c r="J874" s="6" t="s">
        <v>373</v>
      </c>
      <c r="K874" s="39">
        <v>1</v>
      </c>
      <c r="L874" s="6" t="s">
        <v>398</v>
      </c>
      <c r="M874" s="6" t="s">
        <v>6</v>
      </c>
      <c r="N874" s="6" t="b">
        <f t="shared" si="86"/>
        <v>0</v>
      </c>
      <c r="O874" s="6" t="s">
        <v>4536</v>
      </c>
      <c r="P874" s="6">
        <v>24799374</v>
      </c>
      <c r="Q874" s="6" t="s">
        <v>6</v>
      </c>
      <c r="R874" s="6" t="s">
        <v>4537</v>
      </c>
      <c r="S874" s="16">
        <f t="shared" si="85"/>
        <v>25000</v>
      </c>
      <c r="T874" s="6" t="s">
        <v>400</v>
      </c>
      <c r="U874" s="6" t="s">
        <v>1962</v>
      </c>
      <c r="V874" s="6" t="s">
        <v>2796</v>
      </c>
      <c r="W874" s="18">
        <v>45639</v>
      </c>
      <c r="X874" s="78">
        <v>0.21388888888888888</v>
      </c>
      <c r="Y874" s="6" t="s">
        <v>2895</v>
      </c>
      <c r="Z874" s="6" t="s">
        <v>2896</v>
      </c>
      <c r="AA874" s="6" t="s">
        <v>2897</v>
      </c>
      <c r="AB874" s="6">
        <v>940942296</v>
      </c>
      <c r="AC874" s="5">
        <f t="shared" si="89"/>
        <v>4</v>
      </c>
      <c r="AD874" s="17">
        <f t="shared" si="88"/>
        <v>25000</v>
      </c>
      <c r="AE874" s="6" t="s">
        <v>6</v>
      </c>
      <c r="AF874" s="17" t="str">
        <f t="shared" si="90"/>
        <v>NO APLICA</v>
      </c>
      <c r="AG874" s="6" t="s">
        <v>400</v>
      </c>
      <c r="AH874" s="39"/>
      <c r="AI874" s="22" t="s">
        <v>2894</v>
      </c>
      <c r="AJ874" s="174"/>
    </row>
    <row r="875" spans="1:36" ht="15" customHeight="1">
      <c r="A875" s="170">
        <v>57121</v>
      </c>
      <c r="B875" s="7" t="s">
        <v>353</v>
      </c>
      <c r="C875" s="4" t="s">
        <v>354</v>
      </c>
      <c r="D875" s="24" t="s">
        <v>2818</v>
      </c>
      <c r="E875" s="6" t="s">
        <v>2819</v>
      </c>
      <c r="F875" s="6" t="s">
        <v>3221</v>
      </c>
      <c r="G875" s="6">
        <v>56422961</v>
      </c>
      <c r="H875" s="18">
        <v>45636</v>
      </c>
      <c r="I875" s="21">
        <v>0.56319444444444444</v>
      </c>
      <c r="J875" s="6" t="s">
        <v>373</v>
      </c>
      <c r="K875" s="39">
        <v>1</v>
      </c>
      <c r="L875" s="6" t="s">
        <v>398</v>
      </c>
      <c r="M875" s="6" t="s">
        <v>6</v>
      </c>
      <c r="N875" s="6" t="b">
        <f t="shared" si="86"/>
        <v>0</v>
      </c>
      <c r="O875" s="6" t="s">
        <v>4538</v>
      </c>
      <c r="P875" s="6">
        <v>24799378</v>
      </c>
      <c r="Q875" s="6" t="s">
        <v>6</v>
      </c>
      <c r="R875" s="6" t="s">
        <v>4539</v>
      </c>
      <c r="S875" s="16">
        <f t="shared" si="85"/>
        <v>25000</v>
      </c>
      <c r="T875" s="6" t="s">
        <v>400</v>
      </c>
      <c r="U875" s="6" t="s">
        <v>3016</v>
      </c>
      <c r="V875" s="6" t="s">
        <v>2871</v>
      </c>
      <c r="W875" s="18">
        <v>45639</v>
      </c>
      <c r="X875" s="78">
        <v>0.56736111111111109</v>
      </c>
      <c r="Y875" s="6" t="s">
        <v>4540</v>
      </c>
      <c r="Z875" s="6" t="s">
        <v>4541</v>
      </c>
      <c r="AA875" s="6" t="s">
        <v>3354</v>
      </c>
      <c r="AB875" s="6">
        <v>974395470</v>
      </c>
      <c r="AC875" s="5">
        <f t="shared" si="89"/>
        <v>4</v>
      </c>
      <c r="AD875" s="17">
        <f t="shared" si="88"/>
        <v>25000</v>
      </c>
      <c r="AE875" s="6" t="s">
        <v>6</v>
      </c>
      <c r="AF875" s="17" t="str">
        <f t="shared" si="90"/>
        <v>NO APLICA</v>
      </c>
      <c r="AG875" s="6" t="s">
        <v>400</v>
      </c>
      <c r="AH875" s="39"/>
      <c r="AI875" s="22" t="s">
        <v>2894</v>
      </c>
      <c r="AJ875" s="174"/>
    </row>
    <row r="876" spans="1:36" ht="15.45" customHeight="1">
      <c r="A876" s="170">
        <v>57122</v>
      </c>
      <c r="B876" s="7" t="s">
        <v>353</v>
      </c>
      <c r="C876" s="4" t="s">
        <v>354</v>
      </c>
      <c r="D876" s="39" t="s">
        <v>4271</v>
      </c>
      <c r="E876" s="6" t="s">
        <v>3918</v>
      </c>
      <c r="F876" s="6" t="s">
        <v>3919</v>
      </c>
      <c r="G876" s="6">
        <v>933299215</v>
      </c>
      <c r="H876" s="18">
        <v>45636</v>
      </c>
      <c r="I876" s="21">
        <v>0.61319444444444449</v>
      </c>
      <c r="J876" s="6" t="s">
        <v>373</v>
      </c>
      <c r="K876" s="39">
        <v>1</v>
      </c>
      <c r="L876" s="6" t="s">
        <v>398</v>
      </c>
      <c r="M876" s="6" t="s">
        <v>6</v>
      </c>
      <c r="N876" s="6" t="b">
        <f t="shared" si="86"/>
        <v>0</v>
      </c>
      <c r="O876" s="6" t="s">
        <v>4542</v>
      </c>
      <c r="P876" s="6">
        <v>21095509</v>
      </c>
      <c r="Q876" s="6" t="s">
        <v>6</v>
      </c>
      <c r="R876" s="6" t="s">
        <v>4543</v>
      </c>
      <c r="S876" s="16">
        <f t="shared" si="85"/>
        <v>25000</v>
      </c>
      <c r="T876" s="6" t="s">
        <v>400</v>
      </c>
      <c r="U876" s="6" t="s">
        <v>1943</v>
      </c>
      <c r="V876" s="6" t="s">
        <v>3062</v>
      </c>
      <c r="W876" s="18">
        <v>45637</v>
      </c>
      <c r="X876" s="78">
        <v>0.75277777777777777</v>
      </c>
      <c r="Y876" s="6" t="s">
        <v>2929</v>
      </c>
      <c r="Z876" s="6" t="s">
        <v>2902</v>
      </c>
      <c r="AA876" s="6" t="s">
        <v>2903</v>
      </c>
      <c r="AB876" s="6">
        <v>963419830</v>
      </c>
      <c r="AC876" s="5">
        <f t="shared" si="89"/>
        <v>2</v>
      </c>
      <c r="AD876" s="17">
        <f t="shared" si="88"/>
        <v>25000</v>
      </c>
      <c r="AE876" s="6" t="s">
        <v>6</v>
      </c>
      <c r="AF876" s="17" t="str">
        <f t="shared" si="90"/>
        <v>NO APLICA</v>
      </c>
      <c r="AG876" s="6" t="s">
        <v>400</v>
      </c>
      <c r="AH876" s="39"/>
      <c r="AI876" s="22" t="s">
        <v>2894</v>
      </c>
      <c r="AJ876" s="174"/>
    </row>
    <row r="877" spans="1:36" ht="15" customHeight="1">
      <c r="A877" s="170">
        <v>57123</v>
      </c>
      <c r="B877" s="7" t="s">
        <v>353</v>
      </c>
      <c r="C877" s="4" t="s">
        <v>354</v>
      </c>
      <c r="D877" s="39" t="s">
        <v>1360</v>
      </c>
      <c r="E877" s="6" t="s">
        <v>1361</v>
      </c>
      <c r="F877" s="6" t="s">
        <v>1362</v>
      </c>
      <c r="G877" s="6">
        <v>988287678</v>
      </c>
      <c r="H877" s="18">
        <v>45636</v>
      </c>
      <c r="I877" s="21">
        <v>0.62222222222222223</v>
      </c>
      <c r="J877" s="6" t="s">
        <v>373</v>
      </c>
      <c r="K877" s="39">
        <v>1</v>
      </c>
      <c r="L877" s="6" t="s">
        <v>398</v>
      </c>
      <c r="M877" s="6" t="s">
        <v>6</v>
      </c>
      <c r="N877" s="6" t="b">
        <f t="shared" si="86"/>
        <v>0</v>
      </c>
      <c r="O877" s="6" t="s">
        <v>4544</v>
      </c>
      <c r="P877" s="6">
        <v>21095508</v>
      </c>
      <c r="Q877" s="6" t="s">
        <v>6</v>
      </c>
      <c r="R877" s="6" t="s">
        <v>4545</v>
      </c>
      <c r="S877" s="16">
        <f t="shared" si="85"/>
        <v>25000</v>
      </c>
      <c r="T877" s="6" t="s">
        <v>400</v>
      </c>
      <c r="U877" s="6" t="s">
        <v>1943</v>
      </c>
      <c r="V877" s="6" t="s">
        <v>3438</v>
      </c>
      <c r="W877" s="18">
        <v>45637</v>
      </c>
      <c r="X877" s="78">
        <v>0.72013888888888888</v>
      </c>
      <c r="Y877" s="6" t="s">
        <v>3357</v>
      </c>
      <c r="Z877" s="6" t="s">
        <v>2997</v>
      </c>
      <c r="AA877" s="6" t="s">
        <v>3358</v>
      </c>
      <c r="AB877" s="6">
        <v>992272376</v>
      </c>
      <c r="AC877" s="5">
        <f t="shared" si="89"/>
        <v>2</v>
      </c>
      <c r="AD877" s="17">
        <f t="shared" si="88"/>
        <v>25000</v>
      </c>
      <c r="AE877" s="6" t="s">
        <v>6</v>
      </c>
      <c r="AF877" s="17" t="str">
        <f t="shared" si="90"/>
        <v>NO APLICA</v>
      </c>
      <c r="AG877" s="6" t="s">
        <v>400</v>
      </c>
      <c r="AH877" s="39"/>
      <c r="AI877" s="22" t="s">
        <v>2894</v>
      </c>
      <c r="AJ877" s="174"/>
    </row>
    <row r="878" spans="1:36" ht="15.45" customHeight="1">
      <c r="A878" s="170">
        <v>57124</v>
      </c>
      <c r="B878" s="8" t="s">
        <v>320</v>
      </c>
      <c r="C878" s="5" t="s">
        <v>321</v>
      </c>
      <c r="D878" s="24" t="s">
        <v>1555</v>
      </c>
      <c r="E878" s="25" t="s">
        <v>721</v>
      </c>
      <c r="F878" s="24" t="s">
        <v>722</v>
      </c>
      <c r="G878" s="24">
        <v>97177590</v>
      </c>
      <c r="H878" s="18">
        <v>45636</v>
      </c>
      <c r="I878" s="21">
        <v>0.64166666666666672</v>
      </c>
      <c r="J878" s="6" t="s">
        <v>373</v>
      </c>
      <c r="K878" s="39">
        <v>1</v>
      </c>
      <c r="L878" s="6" t="s">
        <v>398</v>
      </c>
      <c r="M878" s="6" t="s">
        <v>6</v>
      </c>
      <c r="N878" s="6" t="b">
        <f t="shared" si="86"/>
        <v>0</v>
      </c>
      <c r="O878" s="6" t="s">
        <v>4546</v>
      </c>
      <c r="P878" s="6">
        <v>1230395</v>
      </c>
      <c r="Q878" s="6" t="s">
        <v>6</v>
      </c>
      <c r="R878" s="6" t="s">
        <v>4547</v>
      </c>
      <c r="S878" s="16">
        <f t="shared" si="85"/>
        <v>25000</v>
      </c>
      <c r="T878" s="6" t="s">
        <v>400</v>
      </c>
      <c r="U878" s="6" t="s">
        <v>759</v>
      </c>
      <c r="V878" s="6" t="s">
        <v>490</v>
      </c>
      <c r="W878" s="18">
        <v>45636</v>
      </c>
      <c r="X878" s="78">
        <v>0.70416666666666672</v>
      </c>
      <c r="Y878" s="6" t="s">
        <v>3187</v>
      </c>
      <c r="Z878" s="6" t="s">
        <v>1150</v>
      </c>
      <c r="AA878" s="6" t="s">
        <v>1151</v>
      </c>
      <c r="AB878" s="6">
        <v>984444429</v>
      </c>
      <c r="AC878" s="5">
        <f t="shared" si="89"/>
        <v>1</v>
      </c>
      <c r="AD878" s="17">
        <f t="shared" si="88"/>
        <v>25000</v>
      </c>
      <c r="AE878" s="6" t="s">
        <v>6</v>
      </c>
      <c r="AF878" s="17" t="str">
        <f t="shared" si="90"/>
        <v>NO APLICA</v>
      </c>
      <c r="AG878" s="6" t="s">
        <v>400</v>
      </c>
      <c r="AH878" s="39"/>
      <c r="AI878" s="22" t="s">
        <v>558</v>
      </c>
      <c r="AJ878" s="174"/>
    </row>
    <row r="879" spans="1:36" ht="15" customHeight="1">
      <c r="A879" s="170">
        <v>57125</v>
      </c>
      <c r="B879" s="39" t="s">
        <v>124</v>
      </c>
      <c r="C879" s="5" t="s">
        <v>125</v>
      </c>
      <c r="D879" s="24" t="s">
        <v>2886</v>
      </c>
      <c r="E879" s="25" t="s">
        <v>2756</v>
      </c>
      <c r="F879" s="24" t="s">
        <v>2751</v>
      </c>
      <c r="G879" s="24">
        <v>935732759</v>
      </c>
      <c r="H879" s="18">
        <v>45636</v>
      </c>
      <c r="I879" s="21">
        <v>0.66180555555555554</v>
      </c>
      <c r="J879" s="6" t="s">
        <v>373</v>
      </c>
      <c r="K879" s="39">
        <v>1</v>
      </c>
      <c r="L879" s="6" t="s">
        <v>398</v>
      </c>
      <c r="M879" s="6" t="s">
        <v>6</v>
      </c>
      <c r="N879" s="6" t="b">
        <f t="shared" si="86"/>
        <v>0</v>
      </c>
      <c r="O879" s="6" t="s">
        <v>4548</v>
      </c>
      <c r="P879" s="6">
        <v>1230573</v>
      </c>
      <c r="Q879" s="6" t="s">
        <v>9</v>
      </c>
      <c r="R879" s="6" t="s">
        <v>4549</v>
      </c>
      <c r="S879" s="16">
        <f t="shared" si="85"/>
        <v>25000</v>
      </c>
      <c r="T879" s="6" t="s">
        <v>400</v>
      </c>
      <c r="U879" s="6" t="s">
        <v>759</v>
      </c>
      <c r="V879" s="6" t="s">
        <v>2863</v>
      </c>
      <c r="W879" s="18">
        <v>45637</v>
      </c>
      <c r="X879" s="78">
        <v>0.71111111111111114</v>
      </c>
      <c r="Y879" s="6" t="s">
        <v>4550</v>
      </c>
      <c r="Z879" s="6" t="s">
        <v>2750</v>
      </c>
      <c r="AA879" s="6" t="s">
        <v>2751</v>
      </c>
      <c r="AB879" s="6">
        <v>952180890</v>
      </c>
      <c r="AC879" s="5">
        <f t="shared" si="89"/>
        <v>2</v>
      </c>
      <c r="AD879" s="17">
        <f t="shared" si="88"/>
        <v>25000</v>
      </c>
      <c r="AE879" s="6" t="s">
        <v>9</v>
      </c>
      <c r="AF879" s="17">
        <f t="shared" si="90"/>
        <v>29750</v>
      </c>
      <c r="AG879" s="6" t="s">
        <v>1874</v>
      </c>
      <c r="AH879" s="39" t="s">
        <v>4551</v>
      </c>
      <c r="AI879" s="22" t="s">
        <v>2759</v>
      </c>
      <c r="AJ879" s="174"/>
    </row>
    <row r="880" spans="1:36" ht="15" customHeight="1">
      <c r="A880" s="170">
        <v>57126</v>
      </c>
      <c r="B880" s="13" t="s">
        <v>12</v>
      </c>
      <c r="C880" s="4" t="s">
        <v>13</v>
      </c>
      <c r="D880" s="39" t="s">
        <v>4552</v>
      </c>
      <c r="E880" s="25">
        <v>193367534</v>
      </c>
      <c r="F880" s="6" t="s">
        <v>4553</v>
      </c>
      <c r="G880" s="6">
        <v>959723373</v>
      </c>
      <c r="H880" s="18">
        <v>45636</v>
      </c>
      <c r="I880" s="21">
        <v>0.68125000000000002</v>
      </c>
      <c r="J880" s="6" t="s">
        <v>1873</v>
      </c>
      <c r="K880" s="39">
        <v>3</v>
      </c>
      <c r="L880" s="6" t="s">
        <v>398</v>
      </c>
      <c r="M880" s="6" t="s">
        <v>6</v>
      </c>
      <c r="N880" s="6" t="b">
        <f t="shared" si="86"/>
        <v>1</v>
      </c>
      <c r="O880" s="6" t="s">
        <v>1355</v>
      </c>
      <c r="P880" s="6">
        <v>31487</v>
      </c>
      <c r="Q880" s="6" t="s">
        <v>6</v>
      </c>
      <c r="R880" s="6" t="s">
        <v>488</v>
      </c>
      <c r="S880" s="16">
        <f t="shared" si="85"/>
        <v>15000</v>
      </c>
      <c r="T880" s="6" t="s">
        <v>400</v>
      </c>
      <c r="U880" s="6" t="s">
        <v>3016</v>
      </c>
      <c r="V880" s="6" t="s">
        <v>490</v>
      </c>
      <c r="W880" s="18">
        <v>45636</v>
      </c>
      <c r="X880" s="78">
        <v>0.78611111111111109</v>
      </c>
      <c r="Y880" s="6" t="s">
        <v>4554</v>
      </c>
      <c r="Z880" s="6" t="s">
        <v>4555</v>
      </c>
      <c r="AA880" s="6" t="s">
        <v>4556</v>
      </c>
      <c r="AB880" s="6">
        <v>997169716</v>
      </c>
      <c r="AC880" s="5">
        <f t="shared" si="89"/>
        <v>1</v>
      </c>
      <c r="AD880" s="17">
        <f t="shared" si="88"/>
        <v>15000</v>
      </c>
      <c r="AE880" s="6" t="s">
        <v>6</v>
      </c>
      <c r="AF880" s="17" t="str">
        <f t="shared" si="90"/>
        <v>NO APLICA</v>
      </c>
      <c r="AG880" s="6" t="s">
        <v>400</v>
      </c>
      <c r="AH880" s="39"/>
      <c r="AI880" s="22" t="s">
        <v>4557</v>
      </c>
      <c r="AJ880" s="174"/>
    </row>
    <row r="881" spans="1:36" ht="15" customHeight="1">
      <c r="A881" s="170">
        <v>57127</v>
      </c>
      <c r="B881" s="7" t="s">
        <v>175</v>
      </c>
      <c r="C881" s="4" t="s">
        <v>176</v>
      </c>
      <c r="D881" s="39" t="s">
        <v>4558</v>
      </c>
      <c r="E881" s="6" t="s">
        <v>4559</v>
      </c>
      <c r="F881" s="6" t="s">
        <v>4560</v>
      </c>
      <c r="G881" s="6">
        <v>972106059</v>
      </c>
      <c r="H881" s="18">
        <v>45636</v>
      </c>
      <c r="I881" s="21">
        <v>0.70208333333333328</v>
      </c>
      <c r="J881" s="6" t="s">
        <v>1873</v>
      </c>
      <c r="K881" s="39">
        <v>2</v>
      </c>
      <c r="L881" s="6" t="s">
        <v>398</v>
      </c>
      <c r="M881" s="6" t="s">
        <v>6</v>
      </c>
      <c r="N881" s="6" t="b">
        <f t="shared" si="86"/>
        <v>1</v>
      </c>
      <c r="O881" s="6" t="s">
        <v>488</v>
      </c>
      <c r="P881" s="6">
        <v>21216</v>
      </c>
      <c r="Q881" s="6" t="s">
        <v>6</v>
      </c>
      <c r="R881" s="6" t="s">
        <v>488</v>
      </c>
      <c r="S881" s="16">
        <f t="shared" si="85"/>
        <v>10000</v>
      </c>
      <c r="T881" s="6" t="s">
        <v>400</v>
      </c>
      <c r="U881" s="6" t="s">
        <v>1943</v>
      </c>
      <c r="V881" s="6" t="s">
        <v>490</v>
      </c>
      <c r="W881" s="18">
        <v>45637</v>
      </c>
      <c r="X881" s="78">
        <v>0.49652777777777779</v>
      </c>
      <c r="Y881" s="6" t="s">
        <v>4561</v>
      </c>
      <c r="Z881" s="6" t="s">
        <v>4559</v>
      </c>
      <c r="AA881" s="6" t="s">
        <v>4562</v>
      </c>
      <c r="AB881" s="6">
        <v>972106059</v>
      </c>
      <c r="AC881" s="5">
        <f t="shared" si="89"/>
        <v>2</v>
      </c>
      <c r="AD881" s="17">
        <f t="shared" si="88"/>
        <v>10000</v>
      </c>
      <c r="AE881" s="6" t="s">
        <v>6</v>
      </c>
      <c r="AF881" s="17" t="str">
        <f t="shared" si="90"/>
        <v>NO APLICA</v>
      </c>
      <c r="AG881" s="6" t="s">
        <v>400</v>
      </c>
      <c r="AH881" s="39"/>
      <c r="AI881" s="22" t="s">
        <v>4563</v>
      </c>
      <c r="AJ881" s="174"/>
    </row>
    <row r="882" spans="1:36" ht="15.45" customHeight="1">
      <c r="A882" s="170">
        <v>57128</v>
      </c>
      <c r="B882" s="7" t="s">
        <v>14</v>
      </c>
      <c r="C882" s="4" t="s">
        <v>15</v>
      </c>
      <c r="D882" s="25" t="s">
        <v>4564</v>
      </c>
      <c r="E882" s="24" t="s">
        <v>4565</v>
      </c>
      <c r="F882" s="24" t="s">
        <v>530</v>
      </c>
      <c r="G882" s="24">
        <v>933064359</v>
      </c>
      <c r="H882" s="18">
        <v>45636</v>
      </c>
      <c r="I882" s="21">
        <v>0.7055555555555556</v>
      </c>
      <c r="J882" s="6" t="s">
        <v>1873</v>
      </c>
      <c r="K882" s="39">
        <v>2</v>
      </c>
      <c r="L882" s="6" t="s">
        <v>3399</v>
      </c>
      <c r="M882" s="6" t="s">
        <v>6</v>
      </c>
      <c r="N882" s="6" t="b">
        <f t="shared" si="86"/>
        <v>1</v>
      </c>
      <c r="O882" s="6" t="s">
        <v>1355</v>
      </c>
      <c r="P882" s="6">
        <v>204296</v>
      </c>
      <c r="Q882" s="6" t="s">
        <v>6</v>
      </c>
      <c r="R882" s="6" t="s">
        <v>488</v>
      </c>
      <c r="S882" s="16">
        <f t="shared" si="85"/>
        <v>7000</v>
      </c>
      <c r="T882" s="6" t="s">
        <v>400</v>
      </c>
      <c r="U882" s="6" t="s">
        <v>732</v>
      </c>
      <c r="V882" s="6" t="s">
        <v>490</v>
      </c>
      <c r="W882" s="18">
        <v>45636</v>
      </c>
      <c r="X882" s="108">
        <v>0.7055555555555556</v>
      </c>
      <c r="Y882" s="68" t="s">
        <v>543</v>
      </c>
      <c r="Z882" s="68" t="s">
        <v>544</v>
      </c>
      <c r="AA882" s="68" t="s">
        <v>545</v>
      </c>
      <c r="AB882" s="6">
        <v>995367617</v>
      </c>
      <c r="AC882" s="5">
        <f t="shared" si="89"/>
        <v>1</v>
      </c>
      <c r="AD882" s="17">
        <f t="shared" si="88"/>
        <v>7000</v>
      </c>
      <c r="AE882" s="6" t="s">
        <v>6</v>
      </c>
      <c r="AF882" s="17" t="str">
        <f t="shared" si="90"/>
        <v>NO APLICA</v>
      </c>
      <c r="AG882" s="6" t="s">
        <v>400</v>
      </c>
      <c r="AH882" s="39"/>
      <c r="AI882" s="22" t="s">
        <v>533</v>
      </c>
      <c r="AJ882" s="174"/>
    </row>
    <row r="883" spans="1:36" ht="15.45" customHeight="1">
      <c r="A883" s="170">
        <v>57129</v>
      </c>
      <c r="B883" s="8" t="s">
        <v>320</v>
      </c>
      <c r="C883" s="5" t="s">
        <v>321</v>
      </c>
      <c r="D883" s="27" t="s">
        <v>616</v>
      </c>
      <c r="E883" s="28" t="s">
        <v>617</v>
      </c>
      <c r="F883" s="27" t="s">
        <v>618</v>
      </c>
      <c r="G883" s="27">
        <v>951155582</v>
      </c>
      <c r="H883" s="18">
        <v>45636</v>
      </c>
      <c r="I883" s="21">
        <v>0.79583333333333328</v>
      </c>
      <c r="J883" s="6" t="s">
        <v>373</v>
      </c>
      <c r="K883" s="39">
        <v>1</v>
      </c>
      <c r="L883" s="6" t="s">
        <v>398</v>
      </c>
      <c r="M883" s="6" t="s">
        <v>6</v>
      </c>
      <c r="N883" s="6" t="b">
        <f t="shared" si="86"/>
        <v>0</v>
      </c>
      <c r="O883" s="6" t="s">
        <v>4566</v>
      </c>
      <c r="P883" s="6">
        <v>1225228</v>
      </c>
      <c r="Q883" s="6" t="s">
        <v>6</v>
      </c>
      <c r="R883" s="6" t="s">
        <v>488</v>
      </c>
      <c r="S883" s="16">
        <f t="shared" si="85"/>
        <v>25000</v>
      </c>
      <c r="T883" s="6" t="s">
        <v>400</v>
      </c>
      <c r="U883" s="6" t="s">
        <v>940</v>
      </c>
      <c r="V883" s="6" t="s">
        <v>490</v>
      </c>
      <c r="W883" s="18">
        <v>45642</v>
      </c>
      <c r="X883" s="78">
        <v>0.46388888888888891</v>
      </c>
      <c r="Y883" s="123" t="s">
        <v>2831</v>
      </c>
      <c r="Z883" s="122" t="s">
        <v>4567</v>
      </c>
      <c r="AA883" s="122" t="s">
        <v>1504</v>
      </c>
      <c r="AB883" s="122">
        <v>974309634</v>
      </c>
      <c r="AC883" s="122">
        <v>7</v>
      </c>
      <c r="AD883" s="23">
        <f t="shared" si="88"/>
        <v>29000</v>
      </c>
      <c r="AE883" s="23" t="s">
        <v>6</v>
      </c>
      <c r="AF883" s="17" t="str">
        <f t="shared" si="90"/>
        <v>NO APLICA</v>
      </c>
      <c r="AG883" s="6" t="s">
        <v>400</v>
      </c>
      <c r="AH883" s="39"/>
      <c r="AI883" s="22" t="s">
        <v>558</v>
      </c>
      <c r="AJ883" s="174"/>
    </row>
    <row r="884" spans="1:36" ht="15.45" customHeight="1">
      <c r="A884" s="170">
        <v>57130</v>
      </c>
      <c r="B884" s="8" t="s">
        <v>320</v>
      </c>
      <c r="C884" s="5" t="s">
        <v>321</v>
      </c>
      <c r="D884" s="27" t="s">
        <v>2811</v>
      </c>
      <c r="E884" s="28" t="s">
        <v>709</v>
      </c>
      <c r="F884" s="27" t="s">
        <v>710</v>
      </c>
      <c r="G884" s="27">
        <v>987744411</v>
      </c>
      <c r="H884" s="18">
        <v>45636</v>
      </c>
      <c r="I884" s="21">
        <v>0.80208333333333337</v>
      </c>
      <c r="J884" s="6" t="s">
        <v>373</v>
      </c>
      <c r="K884" s="39">
        <v>1</v>
      </c>
      <c r="L884" s="6" t="s">
        <v>398</v>
      </c>
      <c r="M884" s="6" t="s">
        <v>6</v>
      </c>
      <c r="N884" s="6" t="b">
        <f t="shared" si="86"/>
        <v>0</v>
      </c>
      <c r="O884" s="6" t="s">
        <v>4568</v>
      </c>
      <c r="P884" s="6">
        <v>1225227</v>
      </c>
      <c r="Q884" s="6" t="s">
        <v>6</v>
      </c>
      <c r="R884" s="6" t="s">
        <v>488</v>
      </c>
      <c r="S884" s="16">
        <f t="shared" si="85"/>
        <v>25000</v>
      </c>
      <c r="T884" s="6" t="s">
        <v>400</v>
      </c>
      <c r="U884" s="6" t="s">
        <v>1953</v>
      </c>
      <c r="V884" s="6"/>
      <c r="W884" s="18">
        <v>45642</v>
      </c>
      <c r="X884" s="124">
        <v>0.46875</v>
      </c>
      <c r="Y884" s="123" t="s">
        <v>1974</v>
      </c>
      <c r="Z884" s="122" t="s">
        <v>1975</v>
      </c>
      <c r="AA884" s="122" t="s">
        <v>631</v>
      </c>
      <c r="AB884" s="122">
        <v>976530950</v>
      </c>
      <c r="AC884" s="107">
        <f t="shared" si="89"/>
        <v>7</v>
      </c>
      <c r="AD884" s="23">
        <f t="shared" si="88"/>
        <v>29000</v>
      </c>
      <c r="AE884" s="23" t="s">
        <v>6</v>
      </c>
      <c r="AF884" s="17" t="str">
        <f t="shared" si="90"/>
        <v>NO APLICA</v>
      </c>
      <c r="AG884" s="6" t="s">
        <v>400</v>
      </c>
      <c r="AH884" s="39"/>
      <c r="AI884" s="22" t="s">
        <v>558</v>
      </c>
      <c r="AJ884" s="174"/>
    </row>
    <row r="885" spans="1:36" ht="15.45" customHeight="1">
      <c r="A885" s="170">
        <v>57131</v>
      </c>
      <c r="B885" s="7" t="s">
        <v>151</v>
      </c>
      <c r="C885" s="4" t="s">
        <v>152</v>
      </c>
      <c r="D885" s="39" t="s">
        <v>4569</v>
      </c>
      <c r="E885" s="6" t="s">
        <v>4570</v>
      </c>
      <c r="F885" s="6" t="s">
        <v>4571</v>
      </c>
      <c r="G885" s="6">
        <v>995978361</v>
      </c>
      <c r="H885" s="18">
        <v>45636</v>
      </c>
      <c r="I885" s="21">
        <v>0.82013888888888886</v>
      </c>
      <c r="J885" s="6" t="s">
        <v>372</v>
      </c>
      <c r="K885" s="39">
        <v>1</v>
      </c>
      <c r="L885" s="6" t="s">
        <v>398</v>
      </c>
      <c r="M885" s="6" t="s">
        <v>6</v>
      </c>
      <c r="N885" s="6" t="b">
        <f t="shared" si="86"/>
        <v>0</v>
      </c>
      <c r="O885" s="6" t="s">
        <v>4572</v>
      </c>
      <c r="P885" s="6">
        <v>3266169</v>
      </c>
      <c r="Q885" s="6" t="s">
        <v>6</v>
      </c>
      <c r="R885" s="6" t="s">
        <v>4573</v>
      </c>
      <c r="S885" s="16">
        <f t="shared" si="85"/>
        <v>18000</v>
      </c>
      <c r="T885" s="6" t="s">
        <v>400</v>
      </c>
      <c r="U885" s="6" t="s">
        <v>1962</v>
      </c>
      <c r="V885" s="6"/>
      <c r="W885" s="18">
        <v>45638</v>
      </c>
      <c r="X885" s="78">
        <v>0.33194444444444443</v>
      </c>
      <c r="Y885" s="76" t="s">
        <v>4574</v>
      </c>
      <c r="Z885" s="76" t="s">
        <v>4575</v>
      </c>
      <c r="AA885" s="76" t="s">
        <v>4576</v>
      </c>
      <c r="AB885" s="76">
        <v>933885769</v>
      </c>
      <c r="AC885" s="5">
        <f t="shared" si="89"/>
        <v>3</v>
      </c>
      <c r="AD885" s="17">
        <f t="shared" si="88"/>
        <v>18000</v>
      </c>
      <c r="AE885" s="6" t="s">
        <v>6</v>
      </c>
      <c r="AF885" s="17" t="str">
        <f t="shared" si="90"/>
        <v>NO APLICA</v>
      </c>
      <c r="AG885" s="6" t="s">
        <v>1874</v>
      </c>
      <c r="AH885" s="39" t="s">
        <v>4577</v>
      </c>
      <c r="AI885" s="22" t="s">
        <v>4578</v>
      </c>
      <c r="AJ885" s="174"/>
    </row>
    <row r="886" spans="1:36" ht="15.45" customHeight="1">
      <c r="A886" s="170">
        <v>57132</v>
      </c>
      <c r="B886" s="39" t="s">
        <v>4579</v>
      </c>
      <c r="C886" s="6" t="s">
        <v>4580</v>
      </c>
      <c r="D886" s="39" t="s">
        <v>4581</v>
      </c>
      <c r="E886" s="6" t="s">
        <v>4582</v>
      </c>
      <c r="F886" s="6" t="s">
        <v>4583</v>
      </c>
      <c r="G886" s="6">
        <v>942030453</v>
      </c>
      <c r="H886" s="18">
        <v>45636</v>
      </c>
      <c r="I886" s="21">
        <v>0.95208333333333328</v>
      </c>
      <c r="J886" s="6" t="s">
        <v>373</v>
      </c>
      <c r="K886" s="39">
        <v>1</v>
      </c>
      <c r="L886" s="6" t="s">
        <v>3399</v>
      </c>
      <c r="M886" s="6" t="s">
        <v>6</v>
      </c>
      <c r="N886" s="6" t="b">
        <f t="shared" si="86"/>
        <v>0</v>
      </c>
      <c r="O886" s="6" t="s">
        <v>4584</v>
      </c>
      <c r="P886" s="2">
        <v>1230955</v>
      </c>
      <c r="Q886" s="6" t="s">
        <v>6</v>
      </c>
      <c r="R886" s="6" t="s">
        <v>4585</v>
      </c>
      <c r="S886" s="16">
        <f t="shared" si="85"/>
        <v>18000</v>
      </c>
      <c r="T886" s="6" t="s">
        <v>400</v>
      </c>
      <c r="U886" s="6" t="s">
        <v>528</v>
      </c>
      <c r="V886" s="6" t="s">
        <v>490</v>
      </c>
      <c r="W886" s="18">
        <v>45636</v>
      </c>
      <c r="X886" s="78">
        <v>0.95277777777777772</v>
      </c>
      <c r="Y886" s="6" t="s">
        <v>4586</v>
      </c>
      <c r="Z886" s="6" t="s">
        <v>4587</v>
      </c>
      <c r="AA886" s="6" t="s">
        <v>4588</v>
      </c>
      <c r="AB886" s="6">
        <v>995219718</v>
      </c>
      <c r="AC886" s="5">
        <f t="shared" si="89"/>
        <v>1</v>
      </c>
      <c r="AD886" s="17">
        <f t="shared" si="88"/>
        <v>18000</v>
      </c>
      <c r="AE886" s="6" t="s">
        <v>6</v>
      </c>
      <c r="AF886" s="17" t="str">
        <f t="shared" si="90"/>
        <v>NO APLICA</v>
      </c>
      <c r="AG886" s="6" t="s">
        <v>1874</v>
      </c>
      <c r="AH886" s="39" t="s">
        <v>4589</v>
      </c>
      <c r="AI886" s="22" t="s">
        <v>499</v>
      </c>
      <c r="AJ886" s="174"/>
    </row>
    <row r="887" spans="1:36" ht="15" customHeight="1">
      <c r="A887" s="170">
        <v>57133</v>
      </c>
      <c r="B887" s="39" t="s">
        <v>320</v>
      </c>
      <c r="C887" s="6" t="s">
        <v>321</v>
      </c>
      <c r="D887" s="35" t="s">
        <v>3136</v>
      </c>
      <c r="E887" s="35" t="s">
        <v>3137</v>
      </c>
      <c r="F887" s="36" t="s">
        <v>3138</v>
      </c>
      <c r="G887" s="35">
        <v>959084095</v>
      </c>
      <c r="H887" s="18">
        <v>45636</v>
      </c>
      <c r="I887" s="21">
        <v>0.99305555555555558</v>
      </c>
      <c r="J887" s="6" t="s">
        <v>373</v>
      </c>
      <c r="K887" s="39">
        <v>1</v>
      </c>
      <c r="L887" s="6" t="s">
        <v>398</v>
      </c>
      <c r="M887" s="6" t="s">
        <v>6</v>
      </c>
      <c r="N887" s="6" t="b">
        <f t="shared" si="86"/>
        <v>0</v>
      </c>
      <c r="O887" s="6" t="s">
        <v>4590</v>
      </c>
      <c r="P887" s="6">
        <v>1230700</v>
      </c>
      <c r="Q887" s="6" t="s">
        <v>6</v>
      </c>
      <c r="R887" s="6" t="s">
        <v>4591</v>
      </c>
      <c r="S887" s="16">
        <f t="shared" ref="S887:S950" si="91">IF(OR(H887&lt;=0, H887=""), "",
    IF(OR(J887="1X40 RF VACIO", J887="1X40 DRY VACIO"),
        IF(L887="CUSTODIA", 25000,
            IF(OR(L887="TRASPASO", L887="MOVIMIENTO"), 18000, "")
        ),
        IF(OR(J887="1X20 RF VACIO", J887="1X20 DRY VACIO", J887="ISOTANK"),
            IF(L887="CUSTODIA", 18000,
                IF(OR(L887="TRASPASO", L887="MOVIMIENTO"), 15000, "Error en tipo de acción")
            ),
            IF(AND(OR(J887="PALLET", J887="CAJON"), L887="CUSTODIA"),
                IF(M887="SI (XL)", 7000*K887,
                    IF(M887="SI (XXL)", 9000*K887,
                        IF(M887="SI (OTRO)", "", 5000*K887)
                    )
                ),
                IF(AND(OR(J887="PALLET", J887="CAJON"),OR(L887="TRASPASO", L887="MOVIMIENTO")),
                    IF(M887="SI (XL)", 5000*K887,
                        IF(M887="SI (XXL)", 7000*K887,
                            IF(M887="SI (OTRO)", "", 3500*K887)
                        )
                    ),
                    ""
                )
            )
        )
    )
)</f>
        <v>25000</v>
      </c>
      <c r="T887" s="6" t="s">
        <v>400</v>
      </c>
      <c r="U887" s="6" t="s">
        <v>2005</v>
      </c>
      <c r="V887" s="6" t="s">
        <v>3192</v>
      </c>
      <c r="W887" s="18">
        <v>45639</v>
      </c>
      <c r="X887" s="78">
        <v>0.53888888888888886</v>
      </c>
      <c r="Y887" s="6" t="s">
        <v>3036</v>
      </c>
      <c r="Z887" s="6" t="s">
        <v>4270</v>
      </c>
      <c r="AA887" s="6" t="s">
        <v>655</v>
      </c>
      <c r="AB887" s="6">
        <v>956193777</v>
      </c>
      <c r="AC887" s="5">
        <f t="shared" si="89"/>
        <v>4</v>
      </c>
      <c r="AD887" s="17">
        <f t="shared" si="88"/>
        <v>25000</v>
      </c>
      <c r="AE887" s="6" t="s">
        <v>6</v>
      </c>
      <c r="AF887" s="17" t="str">
        <f t="shared" si="90"/>
        <v>NO APLICA</v>
      </c>
      <c r="AG887" s="6" t="s">
        <v>400</v>
      </c>
      <c r="AH887" s="39"/>
      <c r="AI887" s="22" t="s">
        <v>558</v>
      </c>
      <c r="AJ887" s="174"/>
    </row>
    <row r="888" spans="1:36" ht="15.45" customHeight="1">
      <c r="A888" s="170">
        <v>57134</v>
      </c>
      <c r="B888" s="7" t="s">
        <v>189</v>
      </c>
      <c r="C888" s="4" t="s">
        <v>190</v>
      </c>
      <c r="D888" s="39" t="s">
        <v>4592</v>
      </c>
      <c r="E888" s="6" t="s">
        <v>4593</v>
      </c>
      <c r="F888" s="6" t="s">
        <v>4594</v>
      </c>
      <c r="G888" s="6">
        <v>958964471</v>
      </c>
      <c r="H888" s="18">
        <v>45637</v>
      </c>
      <c r="I888" s="21">
        <v>0.39861111111111114</v>
      </c>
      <c r="J888" s="6" t="s">
        <v>373</v>
      </c>
      <c r="K888" s="39">
        <v>1</v>
      </c>
      <c r="L888" s="6" t="s">
        <v>398</v>
      </c>
      <c r="M888" s="6" t="s">
        <v>6</v>
      </c>
      <c r="N888" s="6" t="b">
        <f t="shared" si="86"/>
        <v>0</v>
      </c>
      <c r="O888" s="6" t="s">
        <v>4595</v>
      </c>
      <c r="P888" s="6">
        <v>202010</v>
      </c>
      <c r="Q888" s="6" t="s">
        <v>6</v>
      </c>
      <c r="R888" s="6" t="s">
        <v>4596</v>
      </c>
      <c r="S888" s="16">
        <f t="shared" si="91"/>
        <v>25000</v>
      </c>
      <c r="T888" s="6" t="s">
        <v>400</v>
      </c>
      <c r="U888" s="6" t="s">
        <v>1943</v>
      </c>
      <c r="V888" s="6" t="s">
        <v>3290</v>
      </c>
      <c r="W888" s="18">
        <v>45637</v>
      </c>
      <c r="X888" s="78">
        <v>0.79722222222222228</v>
      </c>
      <c r="Y888" s="6" t="s">
        <v>4597</v>
      </c>
      <c r="Z888" s="6" t="s">
        <v>4598</v>
      </c>
      <c r="AA888" s="6" t="s">
        <v>4599</v>
      </c>
      <c r="AB888" s="6">
        <v>934090541</v>
      </c>
      <c r="AC888" s="5">
        <f t="shared" si="89"/>
        <v>1</v>
      </c>
      <c r="AD888" s="17">
        <f t="shared" si="88"/>
        <v>25000</v>
      </c>
      <c r="AE888" s="6" t="s">
        <v>6</v>
      </c>
      <c r="AF888" s="17" t="str">
        <f t="shared" si="90"/>
        <v>NO APLICA</v>
      </c>
      <c r="AG888" s="6" t="s">
        <v>1874</v>
      </c>
      <c r="AH888" s="39" t="s">
        <v>4600</v>
      </c>
      <c r="AI888" s="22" t="s">
        <v>3652</v>
      </c>
      <c r="AJ888" s="174"/>
    </row>
    <row r="889" spans="1:36" ht="15" customHeight="1">
      <c r="A889" s="170">
        <v>57135</v>
      </c>
      <c r="B889" s="7" t="s">
        <v>339</v>
      </c>
      <c r="C889" s="4" t="s">
        <v>340</v>
      </c>
      <c r="D889" s="39" t="s">
        <v>2935</v>
      </c>
      <c r="E889" s="6" t="s">
        <v>1120</v>
      </c>
      <c r="F889" s="6" t="s">
        <v>1121</v>
      </c>
      <c r="G889" s="6">
        <v>991545276</v>
      </c>
      <c r="H889" s="18">
        <v>45637</v>
      </c>
      <c r="I889" s="21">
        <v>0.40833333333333333</v>
      </c>
      <c r="J889" s="6" t="s">
        <v>373</v>
      </c>
      <c r="K889" s="39">
        <v>1</v>
      </c>
      <c r="L889" s="6" t="s">
        <v>398</v>
      </c>
      <c r="M889" s="6" t="s">
        <v>6</v>
      </c>
      <c r="N889" s="6" t="b">
        <f t="shared" si="86"/>
        <v>0</v>
      </c>
      <c r="O889" s="6" t="s">
        <v>4601</v>
      </c>
      <c r="P889" s="6">
        <v>3273879</v>
      </c>
      <c r="Q889" s="6" t="s">
        <v>6</v>
      </c>
      <c r="R889" s="6" t="s">
        <v>4602</v>
      </c>
      <c r="S889" s="16">
        <f t="shared" si="91"/>
        <v>25000</v>
      </c>
      <c r="T889" s="6" t="s">
        <v>400</v>
      </c>
      <c r="U889" s="6" t="s">
        <v>1953</v>
      </c>
      <c r="V889" s="6" t="s">
        <v>3494</v>
      </c>
      <c r="W889" s="18">
        <v>45640</v>
      </c>
      <c r="X889" s="78">
        <v>11.17</v>
      </c>
      <c r="Y889" s="6" t="s">
        <v>3526</v>
      </c>
      <c r="Z889" s="65" t="s">
        <v>3527</v>
      </c>
      <c r="AA889" s="65" t="s">
        <v>3528</v>
      </c>
      <c r="AB889" s="65">
        <v>972177515</v>
      </c>
      <c r="AC889" s="5">
        <f t="shared" si="89"/>
        <v>4</v>
      </c>
      <c r="AD889" s="17">
        <f t="shared" si="88"/>
        <v>25000</v>
      </c>
      <c r="AE889" s="6" t="s">
        <v>6</v>
      </c>
      <c r="AF889" s="17" t="str">
        <f t="shared" si="90"/>
        <v>NO APLICA</v>
      </c>
      <c r="AG889" s="6" t="s">
        <v>400</v>
      </c>
      <c r="AH889" s="39"/>
      <c r="AI889" s="22" t="s">
        <v>2797</v>
      </c>
      <c r="AJ889" s="174"/>
    </row>
    <row r="890" spans="1:36" ht="15.45" customHeight="1">
      <c r="A890" s="170">
        <v>57136</v>
      </c>
      <c r="B890" s="8" t="s">
        <v>320</v>
      </c>
      <c r="C890" s="5" t="s">
        <v>321</v>
      </c>
      <c r="D890" s="39" t="s">
        <v>4285</v>
      </c>
      <c r="E890" s="6" t="s">
        <v>2405</v>
      </c>
      <c r="F890" s="6" t="s">
        <v>2406</v>
      </c>
      <c r="G890" s="6">
        <v>942010990</v>
      </c>
      <c r="H890" s="18">
        <v>45637</v>
      </c>
      <c r="I890" s="21">
        <v>0.4201388888888889</v>
      </c>
      <c r="J890" s="6" t="s">
        <v>373</v>
      </c>
      <c r="K890" s="39">
        <v>1</v>
      </c>
      <c r="L890" s="6" t="s">
        <v>398</v>
      </c>
      <c r="M890" s="6" t="s">
        <v>6</v>
      </c>
      <c r="N890" s="6" t="b">
        <f t="shared" si="86"/>
        <v>0</v>
      </c>
      <c r="O890" s="6" t="s">
        <v>4603</v>
      </c>
      <c r="P890" s="6">
        <v>3273934</v>
      </c>
      <c r="Q890" s="6" t="s">
        <v>6</v>
      </c>
      <c r="R890" s="6" t="s">
        <v>4604</v>
      </c>
      <c r="S890" s="16">
        <f t="shared" si="91"/>
        <v>25000</v>
      </c>
      <c r="T890" s="6" t="s">
        <v>400</v>
      </c>
      <c r="U890" s="6" t="s">
        <v>1962</v>
      </c>
      <c r="V890" s="6" t="s">
        <v>504</v>
      </c>
      <c r="W890" s="18">
        <v>45637</v>
      </c>
      <c r="X890" s="78">
        <v>0.9243055555555556</v>
      </c>
      <c r="Y890" s="6" t="s">
        <v>667</v>
      </c>
      <c r="Z890" s="6" t="s">
        <v>668</v>
      </c>
      <c r="AA890" s="6" t="s">
        <v>669</v>
      </c>
      <c r="AB890" s="6">
        <v>974317393</v>
      </c>
      <c r="AC890" s="5">
        <f t="shared" si="89"/>
        <v>1</v>
      </c>
      <c r="AD890" s="17">
        <f t="shared" si="88"/>
        <v>25000</v>
      </c>
      <c r="AE890" s="6" t="s">
        <v>6</v>
      </c>
      <c r="AF890" s="17" t="str">
        <f t="shared" si="90"/>
        <v>NO APLICA</v>
      </c>
      <c r="AG890" s="6" t="s">
        <v>400</v>
      </c>
      <c r="AH890" s="39"/>
      <c r="AI890" s="22" t="s">
        <v>558</v>
      </c>
      <c r="AJ890" s="174"/>
    </row>
    <row r="891" spans="1:36" ht="15.45" customHeight="1">
      <c r="A891" s="170">
        <v>57137</v>
      </c>
      <c r="B891" s="8" t="s">
        <v>320</v>
      </c>
      <c r="C891" s="5" t="s">
        <v>321</v>
      </c>
      <c r="D891" s="24" t="s">
        <v>616</v>
      </c>
      <c r="E891" s="25" t="s">
        <v>617</v>
      </c>
      <c r="F891" s="24" t="s">
        <v>618</v>
      </c>
      <c r="G891" s="24">
        <v>951155582</v>
      </c>
      <c r="H891" s="18">
        <v>45637</v>
      </c>
      <c r="I891" s="21">
        <v>0.42499999999999999</v>
      </c>
      <c r="J891" s="6" t="s">
        <v>373</v>
      </c>
      <c r="K891" s="39">
        <v>1</v>
      </c>
      <c r="L891" s="6" t="s">
        <v>398</v>
      </c>
      <c r="M891" s="6" t="s">
        <v>6</v>
      </c>
      <c r="N891" s="6" t="b">
        <f t="shared" si="86"/>
        <v>0</v>
      </c>
      <c r="O891" s="6" t="s">
        <v>4605</v>
      </c>
      <c r="P891" s="6">
        <v>309075</v>
      </c>
      <c r="Q891" s="6" t="s">
        <v>6</v>
      </c>
      <c r="R891" s="6" t="s">
        <v>4606</v>
      </c>
      <c r="S891" s="16">
        <f t="shared" si="91"/>
        <v>25000</v>
      </c>
      <c r="T891" s="6" t="s">
        <v>400</v>
      </c>
      <c r="U891" s="6" t="s">
        <v>1943</v>
      </c>
      <c r="V891" s="6" t="s">
        <v>3431</v>
      </c>
      <c r="W891" s="18">
        <v>45638</v>
      </c>
      <c r="X891" s="78">
        <v>0.6020833333333333</v>
      </c>
      <c r="Y891" s="6" t="s">
        <v>2831</v>
      </c>
      <c r="Z891" s="6" t="s">
        <v>4567</v>
      </c>
      <c r="AA891" s="6" t="s">
        <v>1504</v>
      </c>
      <c r="AB891" s="6">
        <v>974309634</v>
      </c>
      <c r="AC891" s="5">
        <f t="shared" si="89"/>
        <v>2</v>
      </c>
      <c r="AD891" s="17">
        <f t="shared" si="88"/>
        <v>25000</v>
      </c>
      <c r="AE891" s="6" t="s">
        <v>6</v>
      </c>
      <c r="AF891" s="17" t="str">
        <f t="shared" si="90"/>
        <v>NO APLICA</v>
      </c>
      <c r="AG891" s="6" t="s">
        <v>400</v>
      </c>
      <c r="AH891" s="39"/>
      <c r="AI891" s="22" t="s">
        <v>558</v>
      </c>
      <c r="AJ891" s="174"/>
    </row>
    <row r="892" spans="1:36" ht="15.45" customHeight="1">
      <c r="A892" s="170">
        <v>57138</v>
      </c>
      <c r="B892" s="8" t="s">
        <v>320</v>
      </c>
      <c r="C892" s="5" t="s">
        <v>321</v>
      </c>
      <c r="D892" s="39" t="s">
        <v>3113</v>
      </c>
      <c r="E892" s="6" t="s">
        <v>636</v>
      </c>
      <c r="F892" s="6" t="s">
        <v>637</v>
      </c>
      <c r="G892" s="6">
        <v>988364635</v>
      </c>
      <c r="H892" s="18">
        <v>45637</v>
      </c>
      <c r="I892" s="21">
        <v>0.42916666666666664</v>
      </c>
      <c r="J892" s="6" t="s">
        <v>373</v>
      </c>
      <c r="K892" s="39">
        <v>1</v>
      </c>
      <c r="L892" s="6" t="s">
        <v>398</v>
      </c>
      <c r="M892" s="6" t="s">
        <v>6</v>
      </c>
      <c r="N892" s="6" t="b">
        <f t="shared" si="86"/>
        <v>0</v>
      </c>
      <c r="O892" s="6" t="s">
        <v>4607</v>
      </c>
      <c r="P892" s="6">
        <v>3273973</v>
      </c>
      <c r="Q892" s="6" t="s">
        <v>6</v>
      </c>
      <c r="R892" s="6" t="s">
        <v>4608</v>
      </c>
      <c r="S892" s="16">
        <f t="shared" si="91"/>
        <v>25000</v>
      </c>
      <c r="T892" s="6" t="s">
        <v>400</v>
      </c>
      <c r="U892" s="6" t="s">
        <v>1962</v>
      </c>
      <c r="V892" s="6" t="s">
        <v>3283</v>
      </c>
      <c r="W892" s="18">
        <v>45637</v>
      </c>
      <c r="X892" s="78">
        <v>0.89722222222222225</v>
      </c>
      <c r="Y892" s="6" t="s">
        <v>2247</v>
      </c>
      <c r="Z892" s="6" t="s">
        <v>2248</v>
      </c>
      <c r="AA892" s="6" t="s">
        <v>2249</v>
      </c>
      <c r="AB892" s="6">
        <v>989385797</v>
      </c>
      <c r="AC892" s="5">
        <f t="shared" si="89"/>
        <v>1</v>
      </c>
      <c r="AD892" s="17">
        <f t="shared" si="88"/>
        <v>25000</v>
      </c>
      <c r="AE892" s="6" t="s">
        <v>6</v>
      </c>
      <c r="AF892" s="17" t="str">
        <f t="shared" si="90"/>
        <v>NO APLICA</v>
      </c>
      <c r="AG892" s="6" t="s">
        <v>400</v>
      </c>
      <c r="AH892" s="39"/>
      <c r="AI892" s="22" t="s">
        <v>558</v>
      </c>
      <c r="AJ892" s="174"/>
    </row>
    <row r="893" spans="1:36" ht="15" customHeight="1">
      <c r="A893" s="170">
        <v>57139</v>
      </c>
      <c r="B893" s="8" t="s">
        <v>320</v>
      </c>
      <c r="C893" s="5" t="s">
        <v>321</v>
      </c>
      <c r="D893" s="24" t="s">
        <v>2811</v>
      </c>
      <c r="E893" s="25" t="s">
        <v>709</v>
      </c>
      <c r="F893" s="24" t="s">
        <v>710</v>
      </c>
      <c r="G893" s="24">
        <v>987744411</v>
      </c>
      <c r="H893" s="18">
        <v>45637</v>
      </c>
      <c r="I893" s="21">
        <v>0.43125000000000002</v>
      </c>
      <c r="J893" s="6" t="s">
        <v>373</v>
      </c>
      <c r="K893" s="39">
        <v>1</v>
      </c>
      <c r="L893" s="6" t="s">
        <v>398</v>
      </c>
      <c r="M893" s="6" t="s">
        <v>6</v>
      </c>
      <c r="N893" s="6" t="b">
        <f t="shared" si="86"/>
        <v>0</v>
      </c>
      <c r="O893" s="6" t="s">
        <v>4609</v>
      </c>
      <c r="P893" s="6">
        <v>309079</v>
      </c>
      <c r="Q893" s="6" t="s">
        <v>6</v>
      </c>
      <c r="R893" s="6" t="s">
        <v>4610</v>
      </c>
      <c r="S893" s="16">
        <f t="shared" si="91"/>
        <v>25000</v>
      </c>
      <c r="T893" s="6" t="s">
        <v>400</v>
      </c>
      <c r="U893" s="6" t="s">
        <v>1943</v>
      </c>
      <c r="V893" s="6" t="s">
        <v>3290</v>
      </c>
      <c r="W893" s="18">
        <v>45638</v>
      </c>
      <c r="X893" s="78">
        <v>0.42916666666666664</v>
      </c>
      <c r="Y893" s="6" t="s">
        <v>3848</v>
      </c>
      <c r="Z893" s="6" t="s">
        <v>4611</v>
      </c>
      <c r="AA893" s="6" t="s">
        <v>607</v>
      </c>
      <c r="AB893" s="6">
        <v>982495724</v>
      </c>
      <c r="AC893" s="5">
        <f t="shared" si="89"/>
        <v>2</v>
      </c>
      <c r="AD893" s="17">
        <f t="shared" si="88"/>
        <v>25000</v>
      </c>
      <c r="AE893" s="6" t="s">
        <v>6</v>
      </c>
      <c r="AF893" s="17" t="str">
        <f t="shared" si="90"/>
        <v>NO APLICA</v>
      </c>
      <c r="AG893" s="6" t="s">
        <v>400</v>
      </c>
      <c r="AH893" s="39"/>
      <c r="AI893" s="22" t="s">
        <v>558</v>
      </c>
      <c r="AJ893" s="174"/>
    </row>
    <row r="894" spans="1:36" ht="15.45" customHeight="1">
      <c r="A894" s="170">
        <v>57140</v>
      </c>
      <c r="B894" s="8" t="s">
        <v>320</v>
      </c>
      <c r="C894" s="5" t="s">
        <v>321</v>
      </c>
      <c r="D894" s="39" t="s">
        <v>3229</v>
      </c>
      <c r="E894" s="6" t="s">
        <v>3230</v>
      </c>
      <c r="F894" s="6" t="s">
        <v>649</v>
      </c>
      <c r="G894" s="6">
        <v>961091623</v>
      </c>
      <c r="H894" s="18">
        <v>45637</v>
      </c>
      <c r="I894" s="21">
        <v>0.44513888888888886</v>
      </c>
      <c r="J894" s="6" t="s">
        <v>373</v>
      </c>
      <c r="K894" s="39">
        <v>1</v>
      </c>
      <c r="L894" s="6" t="s">
        <v>398</v>
      </c>
      <c r="M894" s="6" t="s">
        <v>6</v>
      </c>
      <c r="N894" s="6" t="b">
        <f t="shared" si="86"/>
        <v>0</v>
      </c>
      <c r="O894" s="6" t="s">
        <v>4612</v>
      </c>
      <c r="P894" s="6">
        <v>309083</v>
      </c>
      <c r="Q894" s="6" t="s">
        <v>6</v>
      </c>
      <c r="R894" s="6" t="s">
        <v>4613</v>
      </c>
      <c r="S894" s="16">
        <f t="shared" si="91"/>
        <v>25000</v>
      </c>
      <c r="T894" s="6" t="s">
        <v>400</v>
      </c>
      <c r="U894" s="6" t="s">
        <v>1943</v>
      </c>
      <c r="V894" s="6" t="s">
        <v>2810</v>
      </c>
      <c r="W894" s="18">
        <v>45638</v>
      </c>
      <c r="X894" s="78">
        <v>0.45624999999999999</v>
      </c>
      <c r="Y894" s="6" t="s">
        <v>734</v>
      </c>
      <c r="Z894" s="6" t="s">
        <v>4614</v>
      </c>
      <c r="AA894" s="6" t="s">
        <v>736</v>
      </c>
      <c r="AB894" s="6">
        <v>97326989</v>
      </c>
      <c r="AC894" s="5">
        <f t="shared" si="89"/>
        <v>2</v>
      </c>
      <c r="AD894" s="17">
        <f t="shared" si="88"/>
        <v>25000</v>
      </c>
      <c r="AE894" s="6" t="s">
        <v>6</v>
      </c>
      <c r="AF894" s="17" t="str">
        <f t="shared" si="90"/>
        <v>NO APLICA</v>
      </c>
      <c r="AG894" s="6" t="s">
        <v>400</v>
      </c>
      <c r="AH894" s="39"/>
      <c r="AI894" s="22" t="s">
        <v>558</v>
      </c>
      <c r="AJ894" s="174"/>
    </row>
    <row r="895" spans="1:36" ht="15.45" customHeight="1">
      <c r="A895" s="170">
        <v>57141</v>
      </c>
      <c r="B895" s="7" t="s">
        <v>339</v>
      </c>
      <c r="C895" s="4" t="s">
        <v>340</v>
      </c>
      <c r="D895" s="39" t="s">
        <v>1031</v>
      </c>
      <c r="E895" s="39" t="s">
        <v>1032</v>
      </c>
      <c r="F895" s="39" t="s">
        <v>1033</v>
      </c>
      <c r="G895" s="39">
        <v>973592337</v>
      </c>
      <c r="H895" s="18">
        <v>45637</v>
      </c>
      <c r="I895" s="21">
        <v>0.46666666666666667</v>
      </c>
      <c r="J895" s="6" t="s">
        <v>373</v>
      </c>
      <c r="K895" s="39">
        <v>1</v>
      </c>
      <c r="L895" s="6" t="s">
        <v>398</v>
      </c>
      <c r="M895" s="6" t="s">
        <v>6</v>
      </c>
      <c r="N895" s="6" t="b">
        <f t="shared" si="86"/>
        <v>0</v>
      </c>
      <c r="O895" s="6" t="s">
        <v>4615</v>
      </c>
      <c r="P895" s="6">
        <v>3274047</v>
      </c>
      <c r="Q895" s="6" t="s">
        <v>6</v>
      </c>
      <c r="R895" s="6" t="s">
        <v>4616</v>
      </c>
      <c r="S895" s="16">
        <f t="shared" si="91"/>
        <v>25000</v>
      </c>
      <c r="T895" s="6" t="s">
        <v>400</v>
      </c>
      <c r="U895" s="6" t="s">
        <v>1953</v>
      </c>
      <c r="V895" s="6" t="s">
        <v>3141</v>
      </c>
      <c r="W895" s="18">
        <v>45641</v>
      </c>
      <c r="X895" s="78">
        <v>0.47569444444444442</v>
      </c>
      <c r="Y895" s="64" t="s">
        <v>322</v>
      </c>
      <c r="Z895" s="65" t="s">
        <v>323</v>
      </c>
      <c r="AA895" s="65" t="s">
        <v>2535</v>
      </c>
      <c r="AB895" s="65">
        <v>955325343</v>
      </c>
      <c r="AC895" s="6">
        <f t="shared" si="89"/>
        <v>5</v>
      </c>
      <c r="AD895" s="23">
        <f t="shared" si="88"/>
        <v>25000</v>
      </c>
      <c r="AE895" s="23" t="s">
        <v>6</v>
      </c>
      <c r="AF895" s="17" t="str">
        <f t="shared" si="90"/>
        <v>NO APLICA</v>
      </c>
      <c r="AG895" s="6" t="s">
        <v>400</v>
      </c>
      <c r="AH895" s="39"/>
      <c r="AI895" s="22" t="s">
        <v>2797</v>
      </c>
      <c r="AJ895" s="174"/>
    </row>
    <row r="896" spans="1:36" ht="15.45" customHeight="1">
      <c r="A896" s="170">
        <v>57142</v>
      </c>
      <c r="B896" s="8" t="s">
        <v>320</v>
      </c>
      <c r="C896" s="5" t="s">
        <v>321</v>
      </c>
      <c r="D896" s="39" t="s">
        <v>4285</v>
      </c>
      <c r="E896" s="6" t="s">
        <v>2405</v>
      </c>
      <c r="F896" s="6" t="s">
        <v>2406</v>
      </c>
      <c r="G896" s="6">
        <v>942010990</v>
      </c>
      <c r="H896" s="18">
        <v>45637</v>
      </c>
      <c r="I896" s="21">
        <v>0.47013888888888888</v>
      </c>
      <c r="J896" s="6" t="s">
        <v>373</v>
      </c>
      <c r="K896" s="39">
        <v>1</v>
      </c>
      <c r="L896" s="6" t="s">
        <v>398</v>
      </c>
      <c r="M896" s="6" t="s">
        <v>6</v>
      </c>
      <c r="N896" s="6" t="b">
        <f t="shared" si="86"/>
        <v>0</v>
      </c>
      <c r="O896" s="6" t="s">
        <v>4617</v>
      </c>
      <c r="P896" s="6">
        <v>3274169</v>
      </c>
      <c r="Q896" s="6" t="s">
        <v>6</v>
      </c>
      <c r="R896" s="6" t="s">
        <v>4618</v>
      </c>
      <c r="S896" s="16">
        <f t="shared" si="91"/>
        <v>25000</v>
      </c>
      <c r="T896" s="6" t="s">
        <v>400</v>
      </c>
      <c r="U896" s="6" t="s">
        <v>1943</v>
      </c>
      <c r="V896" s="6" t="s">
        <v>3145</v>
      </c>
      <c r="W896" s="18">
        <v>45638</v>
      </c>
      <c r="X896" s="78">
        <v>0.50138888888888888</v>
      </c>
      <c r="Y896" s="6" t="s">
        <v>2040</v>
      </c>
      <c r="Z896" s="6" t="s">
        <v>3695</v>
      </c>
      <c r="AA896" s="6" t="s">
        <v>643</v>
      </c>
      <c r="AB896" s="6">
        <v>997786062</v>
      </c>
      <c r="AC896" s="5">
        <f t="shared" si="89"/>
        <v>2</v>
      </c>
      <c r="AD896" s="17">
        <f t="shared" si="88"/>
        <v>25000</v>
      </c>
      <c r="AE896" s="6" t="s">
        <v>6</v>
      </c>
      <c r="AF896" s="17" t="str">
        <f t="shared" si="90"/>
        <v>NO APLICA</v>
      </c>
      <c r="AG896" s="6" t="s">
        <v>400</v>
      </c>
      <c r="AH896" s="39"/>
      <c r="AI896" s="22" t="s">
        <v>558</v>
      </c>
      <c r="AJ896" s="174"/>
    </row>
    <row r="897" spans="1:36" ht="15" customHeight="1">
      <c r="A897" s="170">
        <v>57143</v>
      </c>
      <c r="B897" s="8" t="s">
        <v>320</v>
      </c>
      <c r="C897" s="5" t="s">
        <v>321</v>
      </c>
      <c r="D897" s="24" t="s">
        <v>616</v>
      </c>
      <c r="E897" s="25" t="s">
        <v>617</v>
      </c>
      <c r="F897" s="24" t="s">
        <v>618</v>
      </c>
      <c r="G897" s="24">
        <v>951155582</v>
      </c>
      <c r="H897" s="18">
        <v>45637</v>
      </c>
      <c r="I897" s="21">
        <v>0.47222222222222221</v>
      </c>
      <c r="J897" s="6" t="s">
        <v>373</v>
      </c>
      <c r="K897" s="39">
        <v>1</v>
      </c>
      <c r="L897" s="6" t="s">
        <v>398</v>
      </c>
      <c r="M897" s="6" t="s">
        <v>6</v>
      </c>
      <c r="N897" s="6" t="b">
        <f t="shared" si="86"/>
        <v>0</v>
      </c>
      <c r="O897" s="6" t="s">
        <v>4619</v>
      </c>
      <c r="P897" s="6">
        <v>3274184</v>
      </c>
      <c r="Q897" s="6" t="s">
        <v>6</v>
      </c>
      <c r="R897" s="6" t="s">
        <v>4620</v>
      </c>
      <c r="S897" s="16">
        <f t="shared" si="91"/>
        <v>25000</v>
      </c>
      <c r="T897" s="6" t="s">
        <v>400</v>
      </c>
      <c r="U897" s="6" t="s">
        <v>1943</v>
      </c>
      <c r="V897" s="6" t="s">
        <v>3176</v>
      </c>
      <c r="W897" s="18">
        <v>45638</v>
      </c>
      <c r="X897" s="78">
        <v>0.49930555555555556</v>
      </c>
      <c r="Y897" s="6" t="s">
        <v>2570</v>
      </c>
      <c r="Z897" s="6" t="s">
        <v>2571</v>
      </c>
      <c r="AA897" s="6" t="s">
        <v>2572</v>
      </c>
      <c r="AB897" s="6">
        <v>955224797</v>
      </c>
      <c r="AC897" s="5">
        <f t="shared" si="89"/>
        <v>2</v>
      </c>
      <c r="AD897" s="17">
        <f t="shared" si="88"/>
        <v>25000</v>
      </c>
      <c r="AE897" s="6" t="s">
        <v>6</v>
      </c>
      <c r="AF897" s="17" t="str">
        <f t="shared" si="90"/>
        <v>NO APLICA</v>
      </c>
      <c r="AG897" s="6" t="s">
        <v>400</v>
      </c>
      <c r="AH897" s="39"/>
      <c r="AI897" s="22" t="s">
        <v>558</v>
      </c>
      <c r="AJ897" s="174"/>
    </row>
    <row r="898" spans="1:36" ht="15.45" customHeight="1">
      <c r="A898" s="170">
        <v>57144</v>
      </c>
      <c r="B898" s="8" t="s">
        <v>320</v>
      </c>
      <c r="C898" s="5" t="s">
        <v>321</v>
      </c>
      <c r="D898" s="39" t="s">
        <v>3113</v>
      </c>
      <c r="E898" s="6" t="s">
        <v>636</v>
      </c>
      <c r="F898" s="6" t="s">
        <v>637</v>
      </c>
      <c r="G898" s="6">
        <v>988364635</v>
      </c>
      <c r="H898" s="18">
        <v>45637</v>
      </c>
      <c r="I898" s="21">
        <v>0.48055555555555557</v>
      </c>
      <c r="J898" s="6" t="s">
        <v>373</v>
      </c>
      <c r="K898" s="39">
        <v>1</v>
      </c>
      <c r="L898" s="6" t="s">
        <v>398</v>
      </c>
      <c r="M898" s="6" t="s">
        <v>6</v>
      </c>
      <c r="N898" s="6" t="b">
        <f t="shared" ref="N898:N961" si="92">COUNTIF($O$1:$O$1172,O898)&gt;1</f>
        <v>0</v>
      </c>
      <c r="O898" s="6" t="s">
        <v>4621</v>
      </c>
      <c r="P898" s="6">
        <v>3274214</v>
      </c>
      <c r="Q898" s="6" t="s">
        <v>6</v>
      </c>
      <c r="R898" s="6" t="s">
        <v>4622</v>
      </c>
      <c r="S898" s="16">
        <f t="shared" si="91"/>
        <v>25000</v>
      </c>
      <c r="T898" s="6" t="s">
        <v>400</v>
      </c>
      <c r="U898" s="6" t="s">
        <v>1962</v>
      </c>
      <c r="V898" s="6" t="s">
        <v>2881</v>
      </c>
      <c r="W898" s="18">
        <v>45638</v>
      </c>
      <c r="X898" s="78">
        <v>0.95</v>
      </c>
      <c r="Y898" s="6" t="s">
        <v>3848</v>
      </c>
      <c r="Z898" s="6" t="s">
        <v>606</v>
      </c>
      <c r="AA898" s="6" t="s">
        <v>607</v>
      </c>
      <c r="AB898" s="6">
        <v>982495724</v>
      </c>
      <c r="AC898" s="5">
        <f t="shared" si="89"/>
        <v>2</v>
      </c>
      <c r="AD898" s="17">
        <f t="shared" si="88"/>
        <v>25000</v>
      </c>
      <c r="AE898" s="6" t="s">
        <v>6</v>
      </c>
      <c r="AF898" s="17" t="str">
        <f t="shared" si="90"/>
        <v>NO APLICA</v>
      </c>
      <c r="AG898" s="6" t="s">
        <v>400</v>
      </c>
      <c r="AH898" s="39"/>
      <c r="AI898" s="22" t="s">
        <v>558</v>
      </c>
      <c r="AJ898" s="174"/>
    </row>
    <row r="899" spans="1:36" ht="15.45" customHeight="1">
      <c r="A899" s="170">
        <v>57145</v>
      </c>
      <c r="B899" s="8" t="s">
        <v>320</v>
      </c>
      <c r="C899" s="5" t="s">
        <v>321</v>
      </c>
      <c r="D899" s="24" t="s">
        <v>2811</v>
      </c>
      <c r="E899" s="25" t="s">
        <v>709</v>
      </c>
      <c r="F899" s="24" t="s">
        <v>710</v>
      </c>
      <c r="G899" s="24">
        <v>987744411</v>
      </c>
      <c r="H899" s="18">
        <v>45637</v>
      </c>
      <c r="I899" s="21">
        <v>0.4826388888888889</v>
      </c>
      <c r="J899" s="6" t="s">
        <v>373</v>
      </c>
      <c r="K899" s="39">
        <v>1</v>
      </c>
      <c r="L899" s="6" t="s">
        <v>398</v>
      </c>
      <c r="M899" s="6" t="s">
        <v>6</v>
      </c>
      <c r="N899" s="6" t="b">
        <f t="shared" si="92"/>
        <v>0</v>
      </c>
      <c r="O899" s="6" t="s">
        <v>4623</v>
      </c>
      <c r="P899" s="6">
        <v>3274230</v>
      </c>
      <c r="Q899" s="6" t="s">
        <v>6</v>
      </c>
      <c r="R899" s="6" t="s">
        <v>4624</v>
      </c>
      <c r="S899" s="16">
        <f t="shared" si="91"/>
        <v>25000</v>
      </c>
      <c r="T899" s="6" t="s">
        <v>400</v>
      </c>
      <c r="U899" s="6" t="s">
        <v>1943</v>
      </c>
      <c r="V899" s="6" t="s">
        <v>2965</v>
      </c>
      <c r="W899" s="18">
        <v>45638</v>
      </c>
      <c r="X899" s="78">
        <v>0.48819444444444443</v>
      </c>
      <c r="Y899" s="6" t="s">
        <v>3002</v>
      </c>
      <c r="Z899" s="6" t="s">
        <v>4625</v>
      </c>
      <c r="AA899" s="6" t="s">
        <v>580</v>
      </c>
      <c r="AB899" s="6">
        <v>992200094</v>
      </c>
      <c r="AC899" s="5">
        <f t="shared" si="89"/>
        <v>2</v>
      </c>
      <c r="AD899" s="17">
        <f t="shared" si="88"/>
        <v>25000</v>
      </c>
      <c r="AE899" s="6" t="s">
        <v>6</v>
      </c>
      <c r="AF899" s="17" t="str">
        <f t="shared" si="90"/>
        <v>NO APLICA</v>
      </c>
      <c r="AG899" s="6" t="s">
        <v>400</v>
      </c>
      <c r="AH899" s="39"/>
      <c r="AI899" s="22" t="s">
        <v>558</v>
      </c>
      <c r="AJ899" s="174"/>
    </row>
    <row r="900" spans="1:36" ht="15.45" customHeight="1">
      <c r="A900" s="170">
        <v>57146</v>
      </c>
      <c r="B900" s="7" t="s">
        <v>339</v>
      </c>
      <c r="C900" s="4" t="s">
        <v>340</v>
      </c>
      <c r="D900" s="39" t="s">
        <v>1042</v>
      </c>
      <c r="E900" s="39" t="s">
        <v>1043</v>
      </c>
      <c r="F900" s="39" t="s">
        <v>1044</v>
      </c>
      <c r="G900" s="39">
        <v>933294463</v>
      </c>
      <c r="H900" s="18">
        <v>45637</v>
      </c>
      <c r="I900" s="21">
        <v>0.48541666666666666</v>
      </c>
      <c r="J900" s="6" t="s">
        <v>373</v>
      </c>
      <c r="K900" s="39">
        <v>1</v>
      </c>
      <c r="L900" s="6" t="s">
        <v>398</v>
      </c>
      <c r="M900" s="6" t="s">
        <v>6</v>
      </c>
      <c r="N900" s="6" t="b">
        <f t="shared" si="92"/>
        <v>0</v>
      </c>
      <c r="O900" s="6" t="s">
        <v>4626</v>
      </c>
      <c r="P900" s="6">
        <v>3274116</v>
      </c>
      <c r="Q900" s="6" t="s">
        <v>6</v>
      </c>
      <c r="R900" s="6" t="s">
        <v>4627</v>
      </c>
      <c r="S900" s="16">
        <f t="shared" si="91"/>
        <v>25000</v>
      </c>
      <c r="T900" s="6" t="s">
        <v>400</v>
      </c>
      <c r="U900" s="6" t="s">
        <v>537</v>
      </c>
      <c r="V900" s="6" t="s">
        <v>3682</v>
      </c>
      <c r="W900" s="6"/>
      <c r="X900" s="78"/>
      <c r="Y900" s="6"/>
      <c r="Z900" s="6"/>
      <c r="AA900" s="6"/>
      <c r="AB900" s="6"/>
      <c r="AC900" s="6" t="str">
        <f t="shared" si="89"/>
        <v/>
      </c>
      <c r="AD900" s="23" t="str">
        <f t="shared" si="88"/>
        <v/>
      </c>
      <c r="AE900" s="23"/>
      <c r="AF900" s="17" t="str">
        <f t="shared" si="90"/>
        <v/>
      </c>
      <c r="AG900" s="6"/>
      <c r="AH900" s="39"/>
      <c r="AI900" s="22" t="s">
        <v>2797</v>
      </c>
      <c r="AJ900" s="174"/>
    </row>
    <row r="901" spans="1:36" ht="15.45" customHeight="1">
      <c r="A901" s="170">
        <v>57147</v>
      </c>
      <c r="B901" s="7" t="s">
        <v>245</v>
      </c>
      <c r="C901" s="4" t="s">
        <v>246</v>
      </c>
      <c r="D901" s="65" t="s">
        <v>4628</v>
      </c>
      <c r="E901" s="8" t="s">
        <v>4629</v>
      </c>
      <c r="F901" s="65" t="s">
        <v>424</v>
      </c>
      <c r="G901" s="8">
        <v>992618304</v>
      </c>
      <c r="H901" s="18">
        <v>45637</v>
      </c>
      <c r="I901" s="21">
        <v>0.50763888888888886</v>
      </c>
      <c r="J901" s="6" t="s">
        <v>373</v>
      </c>
      <c r="K901" s="39">
        <v>1</v>
      </c>
      <c r="L901" s="6" t="s">
        <v>398</v>
      </c>
      <c r="M901" s="6" t="s">
        <v>6</v>
      </c>
      <c r="N901" s="6" t="b">
        <f t="shared" si="92"/>
        <v>0</v>
      </c>
      <c r="O901" s="6" t="s">
        <v>4630</v>
      </c>
      <c r="P901" s="6">
        <v>308915</v>
      </c>
      <c r="Q901" s="6" t="s">
        <v>6</v>
      </c>
      <c r="R901" s="6" t="s">
        <v>4631</v>
      </c>
      <c r="S901" s="16">
        <f t="shared" si="91"/>
        <v>25000</v>
      </c>
      <c r="T901" s="6" t="s">
        <v>400</v>
      </c>
      <c r="U901" s="6" t="s">
        <v>1943</v>
      </c>
      <c r="V901" s="6" t="s">
        <v>2881</v>
      </c>
      <c r="W901" s="18">
        <v>45638</v>
      </c>
      <c r="X901" s="78">
        <v>0.5083333333333333</v>
      </c>
      <c r="Y901" s="6" t="s">
        <v>4632</v>
      </c>
      <c r="Z901" s="6" t="s">
        <v>1899</v>
      </c>
      <c r="AA901" s="6" t="s">
        <v>4633</v>
      </c>
      <c r="AB901" s="6">
        <v>981754941</v>
      </c>
      <c r="AC901" s="5">
        <f t="shared" si="89"/>
        <v>2</v>
      </c>
      <c r="AD901" s="17">
        <f t="shared" si="88"/>
        <v>25000</v>
      </c>
      <c r="AE901" s="6" t="s">
        <v>6</v>
      </c>
      <c r="AF901" s="17" t="str">
        <f t="shared" si="90"/>
        <v>NO APLICA</v>
      </c>
      <c r="AG901" s="6" t="s">
        <v>400</v>
      </c>
      <c r="AH901" s="39"/>
      <c r="AI901" s="22" t="s">
        <v>983</v>
      </c>
      <c r="AJ901" s="174"/>
    </row>
    <row r="902" spans="1:36" ht="15.45" customHeight="1">
      <c r="A902" s="170">
        <v>57148</v>
      </c>
      <c r="B902" s="7" t="s">
        <v>245</v>
      </c>
      <c r="C902" s="4" t="s">
        <v>246</v>
      </c>
      <c r="D902" s="48" t="s">
        <v>1801</v>
      </c>
      <c r="E902" s="25" t="s">
        <v>1802</v>
      </c>
      <c r="F902" s="24" t="s">
        <v>1803</v>
      </c>
      <c r="G902" s="24">
        <v>992506882</v>
      </c>
      <c r="H902" s="41">
        <v>45637</v>
      </c>
      <c r="I902" s="21">
        <v>0.51666666666666672</v>
      </c>
      <c r="J902" s="6" t="s">
        <v>373</v>
      </c>
      <c r="K902" s="39">
        <v>1</v>
      </c>
      <c r="L902" s="6" t="s">
        <v>398</v>
      </c>
      <c r="M902" s="6" t="s">
        <v>6</v>
      </c>
      <c r="N902" s="6" t="b">
        <f t="shared" si="92"/>
        <v>0</v>
      </c>
      <c r="O902" s="6" t="s">
        <v>4634</v>
      </c>
      <c r="P902" s="6">
        <v>308919</v>
      </c>
      <c r="Q902" s="6" t="s">
        <v>6</v>
      </c>
      <c r="R902" s="6" t="s">
        <v>4635</v>
      </c>
      <c r="S902" s="16">
        <f t="shared" si="91"/>
        <v>25000</v>
      </c>
      <c r="T902" s="6" t="s">
        <v>400</v>
      </c>
      <c r="U902" s="6" t="s">
        <v>1962</v>
      </c>
      <c r="V902" s="6" t="s">
        <v>2965</v>
      </c>
      <c r="W902" s="18">
        <v>45637</v>
      </c>
      <c r="X902" s="78">
        <v>0.91041666666666665</v>
      </c>
      <c r="Y902" s="6" t="s">
        <v>4636</v>
      </c>
      <c r="Z902" s="6" t="s">
        <v>1908</v>
      </c>
      <c r="AA902" s="6" t="s">
        <v>2246</v>
      </c>
      <c r="AB902" s="6">
        <v>993490738</v>
      </c>
      <c r="AC902" s="5">
        <f t="shared" si="89"/>
        <v>1</v>
      </c>
      <c r="AD902" s="17">
        <f t="shared" si="88"/>
        <v>25000</v>
      </c>
      <c r="AE902" s="6" t="s">
        <v>6</v>
      </c>
      <c r="AF902" s="17" t="str">
        <f t="shared" si="90"/>
        <v>NO APLICA</v>
      </c>
      <c r="AG902" s="6" t="s">
        <v>400</v>
      </c>
      <c r="AH902" s="39"/>
      <c r="AI902" s="22" t="s">
        <v>983</v>
      </c>
      <c r="AJ902" s="174"/>
    </row>
    <row r="903" spans="1:36" ht="15" customHeight="1">
      <c r="A903" s="170">
        <v>57149</v>
      </c>
      <c r="B903" s="7" t="s">
        <v>245</v>
      </c>
      <c r="C903" s="4" t="s">
        <v>246</v>
      </c>
      <c r="D903" s="65" t="s">
        <v>1783</v>
      </c>
      <c r="E903" s="6" t="s">
        <v>1784</v>
      </c>
      <c r="F903" s="65" t="s">
        <v>1785</v>
      </c>
      <c r="G903" s="6">
        <v>950664007</v>
      </c>
      <c r="H903" s="18">
        <v>45637</v>
      </c>
      <c r="I903" s="21">
        <v>0.52152777777777781</v>
      </c>
      <c r="J903" s="6" t="s">
        <v>373</v>
      </c>
      <c r="K903" s="39">
        <v>1</v>
      </c>
      <c r="L903" s="6" t="s">
        <v>398</v>
      </c>
      <c r="M903" s="6" t="s">
        <v>6</v>
      </c>
      <c r="N903" s="6" t="b">
        <f t="shared" si="92"/>
        <v>0</v>
      </c>
      <c r="O903" s="6" t="s">
        <v>4637</v>
      </c>
      <c r="P903" s="6">
        <v>308928</v>
      </c>
      <c r="Q903" s="6" t="s">
        <v>6</v>
      </c>
      <c r="R903" s="6" t="s">
        <v>4638</v>
      </c>
      <c r="S903" s="16">
        <f t="shared" si="91"/>
        <v>25000</v>
      </c>
      <c r="T903" s="6" t="s">
        <v>400</v>
      </c>
      <c r="U903" s="6" t="s">
        <v>1943</v>
      </c>
      <c r="V903" s="6" t="s">
        <v>3682</v>
      </c>
      <c r="W903" s="18">
        <v>45638</v>
      </c>
      <c r="X903" s="78">
        <v>0.51458333333333328</v>
      </c>
      <c r="Y903" s="6" t="s">
        <v>4639</v>
      </c>
      <c r="Z903" s="6" t="s">
        <v>4629</v>
      </c>
      <c r="AA903" s="6" t="s">
        <v>4640</v>
      </c>
      <c r="AB903" s="6">
        <v>992618304</v>
      </c>
      <c r="AC903" s="5">
        <f t="shared" si="89"/>
        <v>2</v>
      </c>
      <c r="AD903" s="17">
        <f t="shared" si="88"/>
        <v>25000</v>
      </c>
      <c r="AE903" s="6" t="s">
        <v>6</v>
      </c>
      <c r="AF903" s="17" t="str">
        <f t="shared" si="90"/>
        <v>NO APLICA</v>
      </c>
      <c r="AG903" s="6" t="s">
        <v>400</v>
      </c>
      <c r="AH903" s="39"/>
      <c r="AI903" s="22" t="s">
        <v>983</v>
      </c>
      <c r="AJ903" s="174"/>
    </row>
    <row r="904" spans="1:36" ht="15.45" customHeight="1">
      <c r="A904" s="170">
        <v>57150</v>
      </c>
      <c r="B904" s="7" t="s">
        <v>245</v>
      </c>
      <c r="C904" s="4" t="s">
        <v>246</v>
      </c>
      <c r="D904" s="7" t="s">
        <v>1756</v>
      </c>
      <c r="E904" s="7" t="s">
        <v>1757</v>
      </c>
      <c r="F904" s="7" t="s">
        <v>1758</v>
      </c>
      <c r="G904" s="6">
        <v>965406891</v>
      </c>
      <c r="H904" s="18">
        <v>45637</v>
      </c>
      <c r="I904" s="21">
        <v>0.52500000000000002</v>
      </c>
      <c r="J904" s="6" t="s">
        <v>373</v>
      </c>
      <c r="K904" s="39">
        <v>1</v>
      </c>
      <c r="L904" s="6" t="s">
        <v>398</v>
      </c>
      <c r="M904" s="6" t="s">
        <v>6</v>
      </c>
      <c r="N904" s="6" t="b">
        <f t="shared" si="92"/>
        <v>0</v>
      </c>
      <c r="O904" s="6" t="s">
        <v>4641</v>
      </c>
      <c r="P904" s="6">
        <v>308912</v>
      </c>
      <c r="Q904" s="6" t="s">
        <v>6</v>
      </c>
      <c r="R904" s="6" t="s">
        <v>4642</v>
      </c>
      <c r="S904" s="16">
        <f t="shared" si="91"/>
        <v>25000</v>
      </c>
      <c r="T904" s="6" t="s">
        <v>400</v>
      </c>
      <c r="U904" s="6" t="s">
        <v>1943</v>
      </c>
      <c r="V904" s="6" t="s">
        <v>2965</v>
      </c>
      <c r="W904" s="18">
        <v>45638</v>
      </c>
      <c r="X904" s="78">
        <v>0.51041666666666663</v>
      </c>
      <c r="Y904" s="6" t="s">
        <v>1861</v>
      </c>
      <c r="Z904" s="6" t="s">
        <v>1862</v>
      </c>
      <c r="AA904" s="6" t="s">
        <v>4643</v>
      </c>
      <c r="AB904" s="6">
        <v>990617961</v>
      </c>
      <c r="AC904" s="5">
        <f t="shared" si="89"/>
        <v>2</v>
      </c>
      <c r="AD904" s="17">
        <f t="shared" si="88"/>
        <v>25000</v>
      </c>
      <c r="AE904" s="6" t="s">
        <v>6</v>
      </c>
      <c r="AF904" s="17" t="str">
        <f t="shared" si="90"/>
        <v>NO APLICA</v>
      </c>
      <c r="AG904" s="6" t="s">
        <v>400</v>
      </c>
      <c r="AH904" s="39"/>
      <c r="AI904" s="22" t="s">
        <v>983</v>
      </c>
      <c r="AJ904" s="174"/>
    </row>
    <row r="905" spans="1:36" ht="15" customHeight="1">
      <c r="A905" s="170">
        <v>57151</v>
      </c>
      <c r="B905" s="38" t="s">
        <v>245</v>
      </c>
      <c r="C905" s="8" t="s">
        <v>246</v>
      </c>
      <c r="D905" s="65" t="s">
        <v>1686</v>
      </c>
      <c r="E905" s="6" t="s">
        <v>1687</v>
      </c>
      <c r="F905" s="65" t="s">
        <v>1688</v>
      </c>
      <c r="G905" s="6">
        <v>982742829</v>
      </c>
      <c r="H905" s="18">
        <v>45637</v>
      </c>
      <c r="I905" s="21">
        <v>0.53125</v>
      </c>
      <c r="J905" s="6" t="s">
        <v>373</v>
      </c>
      <c r="K905" s="39">
        <v>1</v>
      </c>
      <c r="L905" s="6" t="s">
        <v>398</v>
      </c>
      <c r="M905" s="6" t="s">
        <v>6</v>
      </c>
      <c r="N905" s="6" t="b">
        <f t="shared" si="92"/>
        <v>0</v>
      </c>
      <c r="O905" s="6" t="s">
        <v>4644</v>
      </c>
      <c r="P905" s="6">
        <v>308920</v>
      </c>
      <c r="Q905" s="6" t="s">
        <v>6</v>
      </c>
      <c r="R905" s="6" t="s">
        <v>4645</v>
      </c>
      <c r="S905" s="16">
        <f t="shared" si="91"/>
        <v>25000</v>
      </c>
      <c r="T905" s="6" t="s">
        <v>400</v>
      </c>
      <c r="U905" s="6" t="s">
        <v>1962</v>
      </c>
      <c r="V905" s="6" t="s">
        <v>3682</v>
      </c>
      <c r="W905" s="18">
        <v>45638</v>
      </c>
      <c r="X905" s="78">
        <v>6.7361111111111108E-2</v>
      </c>
      <c r="Y905" s="6" t="s">
        <v>4646</v>
      </c>
      <c r="Z905" s="6" t="s">
        <v>4647</v>
      </c>
      <c r="AA905" s="6" t="s">
        <v>4648</v>
      </c>
      <c r="AB905" s="6">
        <v>98939640</v>
      </c>
      <c r="AC905" s="5">
        <f t="shared" si="89"/>
        <v>2</v>
      </c>
      <c r="AD905" s="17">
        <f t="shared" si="88"/>
        <v>25000</v>
      </c>
      <c r="AE905" s="6" t="s">
        <v>6</v>
      </c>
      <c r="AF905" s="17" t="str">
        <f t="shared" si="90"/>
        <v>NO APLICA</v>
      </c>
      <c r="AG905" s="6" t="s">
        <v>400</v>
      </c>
      <c r="AH905" s="39"/>
      <c r="AI905" s="22" t="s">
        <v>983</v>
      </c>
      <c r="AJ905" s="174"/>
    </row>
    <row r="906" spans="1:36" ht="15.45" customHeight="1">
      <c r="A906" s="170">
        <v>57152</v>
      </c>
      <c r="B906" s="7" t="s">
        <v>278</v>
      </c>
      <c r="C906" s="4" t="s">
        <v>279</v>
      </c>
      <c r="D906" s="39" t="s">
        <v>4455</v>
      </c>
      <c r="E906" s="6">
        <v>150952611</v>
      </c>
      <c r="F906" s="6" t="s">
        <v>4457</v>
      </c>
      <c r="G906" s="6">
        <v>997711194</v>
      </c>
      <c r="H906" s="18">
        <v>45637</v>
      </c>
      <c r="I906" s="21">
        <v>0.57361111111111107</v>
      </c>
      <c r="J906" s="6" t="s">
        <v>1873</v>
      </c>
      <c r="K906" s="39">
        <v>2</v>
      </c>
      <c r="L906" s="6" t="s">
        <v>398</v>
      </c>
      <c r="M906" s="6" t="s">
        <v>6</v>
      </c>
      <c r="N906" s="6" t="b">
        <f t="shared" si="92"/>
        <v>1</v>
      </c>
      <c r="O906" s="6" t="s">
        <v>1355</v>
      </c>
      <c r="P906" s="6">
        <v>200686</v>
      </c>
      <c r="Q906" s="6" t="s">
        <v>6</v>
      </c>
      <c r="R906" s="6" t="s">
        <v>488</v>
      </c>
      <c r="S906" s="16">
        <f t="shared" si="91"/>
        <v>10000</v>
      </c>
      <c r="T906" s="6" t="s">
        <v>400</v>
      </c>
      <c r="U906" s="6" t="s">
        <v>1943</v>
      </c>
      <c r="V906" s="6" t="s">
        <v>490</v>
      </c>
      <c r="W906" s="18">
        <v>45637</v>
      </c>
      <c r="X906" s="78">
        <v>0.68611111111111112</v>
      </c>
      <c r="Y906" s="6" t="s">
        <v>4458</v>
      </c>
      <c r="Z906" s="6" t="s">
        <v>4459</v>
      </c>
      <c r="AA906" s="6" t="s">
        <v>4460</v>
      </c>
      <c r="AB906" s="6">
        <v>989639229</v>
      </c>
      <c r="AC906" s="5">
        <f t="shared" si="89"/>
        <v>1</v>
      </c>
      <c r="AD906" s="17">
        <f t="shared" si="88"/>
        <v>10000</v>
      </c>
      <c r="AE906" s="6" t="s">
        <v>6</v>
      </c>
      <c r="AF906" s="17" t="str">
        <f t="shared" si="90"/>
        <v>NO APLICA</v>
      </c>
      <c r="AG906" s="6" t="s">
        <v>400</v>
      </c>
      <c r="AH906" s="39"/>
      <c r="AI906" s="22" t="s">
        <v>4461</v>
      </c>
      <c r="AJ906" s="174"/>
    </row>
    <row r="907" spans="1:36" ht="15" customHeight="1">
      <c r="A907" s="170">
        <v>57153</v>
      </c>
      <c r="B907" s="8" t="s">
        <v>320</v>
      </c>
      <c r="C907" s="5" t="s">
        <v>321</v>
      </c>
      <c r="D907" s="39" t="s">
        <v>4649</v>
      </c>
      <c r="E907" s="6" t="s">
        <v>4650</v>
      </c>
      <c r="F907" s="6" t="s">
        <v>1142</v>
      </c>
      <c r="G907" s="6">
        <v>949337080</v>
      </c>
      <c r="H907" s="18">
        <v>45637</v>
      </c>
      <c r="I907" s="21">
        <v>0.58958333333333335</v>
      </c>
      <c r="J907" s="6" t="s">
        <v>373</v>
      </c>
      <c r="K907" s="39">
        <v>1</v>
      </c>
      <c r="L907" s="6" t="s">
        <v>398</v>
      </c>
      <c r="M907" s="6" t="s">
        <v>6</v>
      </c>
      <c r="N907" s="6" t="b">
        <f t="shared" si="92"/>
        <v>0</v>
      </c>
      <c r="O907" s="6" t="s">
        <v>4651</v>
      </c>
      <c r="P907" s="6">
        <v>309130</v>
      </c>
      <c r="Q907" s="6" t="s">
        <v>9</v>
      </c>
      <c r="R907" s="6" t="s">
        <v>4652</v>
      </c>
      <c r="S907" s="16">
        <f t="shared" si="91"/>
        <v>25000</v>
      </c>
      <c r="T907" s="6" t="s">
        <v>400</v>
      </c>
      <c r="U907" s="6" t="s">
        <v>537</v>
      </c>
      <c r="V907" s="6" t="s">
        <v>3141</v>
      </c>
      <c r="W907" s="6"/>
      <c r="X907" s="78"/>
      <c r="Y907" s="6"/>
      <c r="Z907" s="6"/>
      <c r="AA907" s="6"/>
      <c r="AB907" s="6"/>
      <c r="AC907" s="6" t="str">
        <f t="shared" si="89"/>
        <v/>
      </c>
      <c r="AD907" s="23" t="str">
        <f t="shared" si="88"/>
        <v/>
      </c>
      <c r="AE907" s="23"/>
      <c r="AF907" s="17" t="str">
        <f t="shared" si="90"/>
        <v/>
      </c>
      <c r="AG907" s="6"/>
      <c r="AH907" s="39"/>
      <c r="AI907" s="22" t="s">
        <v>558</v>
      </c>
      <c r="AJ907" s="174"/>
    </row>
    <row r="908" spans="1:36" ht="15" customHeight="1">
      <c r="A908" s="170">
        <v>57154</v>
      </c>
      <c r="B908" s="7" t="s">
        <v>339</v>
      </c>
      <c r="C908" s="4" t="s">
        <v>340</v>
      </c>
      <c r="D908" s="39" t="s">
        <v>1031</v>
      </c>
      <c r="E908" s="39" t="s">
        <v>1032</v>
      </c>
      <c r="F908" s="39" t="s">
        <v>1033</v>
      </c>
      <c r="G908" s="39">
        <v>973592337</v>
      </c>
      <c r="H908" s="18">
        <v>45637</v>
      </c>
      <c r="I908" s="21">
        <v>0.63055555555555554</v>
      </c>
      <c r="J908" s="6" t="s">
        <v>373</v>
      </c>
      <c r="K908" s="39">
        <v>1</v>
      </c>
      <c r="L908" s="6" t="s">
        <v>398</v>
      </c>
      <c r="M908" s="6" t="s">
        <v>6</v>
      </c>
      <c r="N908" s="6" t="b">
        <f t="shared" si="92"/>
        <v>0</v>
      </c>
      <c r="O908" s="6" t="s">
        <v>4653</v>
      </c>
      <c r="P908" s="6">
        <v>21095768</v>
      </c>
      <c r="Q908" s="6" t="s">
        <v>6</v>
      </c>
      <c r="R908" s="6" t="s">
        <v>4654</v>
      </c>
      <c r="S908" s="16">
        <f t="shared" si="91"/>
        <v>25000</v>
      </c>
      <c r="T908" s="6" t="s">
        <v>400</v>
      </c>
      <c r="U908" s="6" t="s">
        <v>1953</v>
      </c>
      <c r="V908" s="6" t="s">
        <v>3145</v>
      </c>
      <c r="W908" s="18">
        <v>45643</v>
      </c>
      <c r="X908" s="78">
        <v>0.71527777777777779</v>
      </c>
      <c r="Y908" s="125" t="s">
        <v>4655</v>
      </c>
      <c r="Z908" s="125" t="s">
        <v>4017</v>
      </c>
      <c r="AA908" s="6" t="s">
        <v>4018</v>
      </c>
      <c r="AB908" s="6">
        <v>963516429</v>
      </c>
      <c r="AC908" s="6">
        <f t="shared" si="89"/>
        <v>7</v>
      </c>
      <c r="AD908" s="23">
        <f t="shared" ref="AD908:AD925" si="93">IF(AC908&lt;=0, "ERROR EN DÍA DE SALIDA",
    IF(AC908="", "",
        IF(OR(J908="1X40 RF VACIO", J908="1X40 DRY VACIO"),
            IF(L908="CUSTODIA",
                IF(AC908&lt;=5, 25000,
                    IF(AC908&gt;5, IF(AC908&lt;=8, 25000 + 2000*(AC908 - 5), 31000 + 5000*(AC908-8)), "")
                ),
                IF(OR(L908="TRASPASO",L908="MOVIMIENTO"), 18000, "")
            ),
            IF(OR(J908="1X20 RF VACIO", J908="1X20 DRY VACIO", J908="ISOTANK"),
                IF(L908="CUSTODIA",
                    IF(AC908&lt;=5, 18000,
                        IF(AC908&gt;5, IF(AC908&lt;=8, 18000 + 2000*(AC908 - 5), 24000 + 5000*(AC908-8)), "")
                    ),
                    IF(OR(L908="TRASPASO",L908="MOVIMIENTO"), 15000, "Error en tipo de acción")
                ),
                IF(AND(OR(J908="PALLET", J908="CAJON"), L908="CUSTODIA", AC908&lt;=5),
                    IF(M908="SI (XL)", 7000*K908,
                        IF(M908="SI (XXL)", 9000*K908, 5000*K908)
                    ),
                    IF(AND(OR(J908="PALLET", J908="CAJON"), L908="CUSTODIA", AC908&gt;5),
                        IF(M908="SI (XL)", (7000 + 1000*(AC908 - 5))*K908,
                            IF(M908="SI (XXL)", (9000 + 1000*(AC908 - 5))*K908, (5000 + 1000*(AC908 - 5))*K908)
                        ),
                        IF(AND(OR(J908="PALLET", J908="CAJON"),OR(L908="TRASPASO",L908="MOVIMIENTO")),
                            IF(M908="SI (XL)", 5000*K908,
                                IF(M908="SI (XXL)", 7000*K908, 3500*K908)
                            ),
                            ""
                        )
                    )
                )
            )
        )
    )
)</f>
        <v>29000</v>
      </c>
      <c r="AE908" s="23" t="s">
        <v>6</v>
      </c>
      <c r="AF908" s="17" t="str">
        <f t="shared" si="90"/>
        <v>NO APLICA</v>
      </c>
      <c r="AG908" s="6" t="s">
        <v>400</v>
      </c>
      <c r="AH908" s="39"/>
      <c r="AI908" s="22" t="s">
        <v>2797</v>
      </c>
      <c r="AJ908" s="174"/>
    </row>
    <row r="909" spans="1:36" ht="15" customHeight="1">
      <c r="A909" s="170">
        <v>57155</v>
      </c>
      <c r="B909" s="7" t="s">
        <v>278</v>
      </c>
      <c r="C909" s="4" t="s">
        <v>279</v>
      </c>
      <c r="D909" s="39" t="s">
        <v>4455</v>
      </c>
      <c r="E909" s="6">
        <v>150952611</v>
      </c>
      <c r="F909" s="6" t="s">
        <v>4457</v>
      </c>
      <c r="G909" s="6">
        <v>997711194</v>
      </c>
      <c r="H909" s="18">
        <v>45637</v>
      </c>
      <c r="I909" s="21">
        <v>0.65277777777777779</v>
      </c>
      <c r="J909" s="6" t="s">
        <v>1873</v>
      </c>
      <c r="K909" s="39">
        <v>3</v>
      </c>
      <c r="L909" s="6" t="s">
        <v>398</v>
      </c>
      <c r="M909" s="6" t="s">
        <v>6</v>
      </c>
      <c r="N909" s="6" t="b">
        <f t="shared" si="92"/>
        <v>1</v>
      </c>
      <c r="O909" s="6" t="s">
        <v>1355</v>
      </c>
      <c r="P909" s="6">
        <v>200634</v>
      </c>
      <c r="Q909" s="6" t="s">
        <v>6</v>
      </c>
      <c r="R909" s="6" t="s">
        <v>488</v>
      </c>
      <c r="S909" s="16">
        <f t="shared" si="91"/>
        <v>15000</v>
      </c>
      <c r="T909" s="6" t="s">
        <v>400</v>
      </c>
      <c r="U909" s="6" t="s">
        <v>1943</v>
      </c>
      <c r="V909" s="6" t="s">
        <v>490</v>
      </c>
      <c r="W909" s="18">
        <v>45637</v>
      </c>
      <c r="X909" s="78">
        <v>0.68680555555555556</v>
      </c>
      <c r="Y909" s="6" t="s">
        <v>4458</v>
      </c>
      <c r="Z909" s="6" t="s">
        <v>4459</v>
      </c>
      <c r="AA909" s="6" t="s">
        <v>4460</v>
      </c>
      <c r="AB909" s="6">
        <v>989639229</v>
      </c>
      <c r="AC909" s="5">
        <f t="shared" si="89"/>
        <v>1</v>
      </c>
      <c r="AD909" s="17">
        <f t="shared" si="93"/>
        <v>15000</v>
      </c>
      <c r="AE909" s="6" t="s">
        <v>6</v>
      </c>
      <c r="AF909" s="17" t="str">
        <f t="shared" si="90"/>
        <v>NO APLICA</v>
      </c>
      <c r="AG909" s="6" t="s">
        <v>400</v>
      </c>
      <c r="AH909" s="39"/>
      <c r="AI909" s="22" t="s">
        <v>4461</v>
      </c>
      <c r="AJ909" s="174"/>
    </row>
    <row r="910" spans="1:36" ht="15.45" customHeight="1">
      <c r="A910" s="170">
        <v>57156</v>
      </c>
      <c r="B910" s="7" t="s">
        <v>159</v>
      </c>
      <c r="C910" s="4" t="s">
        <v>160</v>
      </c>
      <c r="D910" s="39" t="s">
        <v>3502</v>
      </c>
      <c r="E910" s="6" t="s">
        <v>3503</v>
      </c>
      <c r="F910" s="6" t="s">
        <v>3504</v>
      </c>
      <c r="G910" s="6">
        <v>999578414</v>
      </c>
      <c r="H910" s="18">
        <v>45637</v>
      </c>
      <c r="I910" s="21">
        <v>0.65902777777777777</v>
      </c>
      <c r="J910" s="6" t="s">
        <v>373</v>
      </c>
      <c r="K910" s="39">
        <v>1</v>
      </c>
      <c r="L910" s="6" t="s">
        <v>398</v>
      </c>
      <c r="M910" s="6" t="s">
        <v>6</v>
      </c>
      <c r="N910" s="6" t="b">
        <f t="shared" si="92"/>
        <v>0</v>
      </c>
      <c r="O910" s="6" t="s">
        <v>4656</v>
      </c>
      <c r="P910" s="6">
        <v>100816046</v>
      </c>
      <c r="Q910" s="6" t="s">
        <v>6</v>
      </c>
      <c r="R910" s="6" t="s">
        <v>4657</v>
      </c>
      <c r="S910" s="16">
        <f t="shared" si="91"/>
        <v>25000</v>
      </c>
      <c r="T910" s="6" t="s">
        <v>400</v>
      </c>
      <c r="U910" s="6" t="s">
        <v>537</v>
      </c>
      <c r="V910" s="6" t="s">
        <v>3326</v>
      </c>
      <c r="W910" s="18">
        <v>45642</v>
      </c>
      <c r="X910" s="78">
        <v>0.74097222222222225</v>
      </c>
      <c r="Y910" s="24" t="s">
        <v>4658</v>
      </c>
      <c r="Z910" s="25" t="s">
        <v>4659</v>
      </c>
      <c r="AA910" s="24" t="s">
        <v>4660</v>
      </c>
      <c r="AB910" s="24">
        <v>962473917</v>
      </c>
      <c r="AC910" s="6">
        <f t="shared" si="89"/>
        <v>6</v>
      </c>
      <c r="AD910" s="23">
        <f t="shared" si="93"/>
        <v>27000</v>
      </c>
      <c r="AE910" s="23" t="s">
        <v>6</v>
      </c>
      <c r="AF910" s="17" t="str">
        <f t="shared" si="90"/>
        <v>NO APLICA</v>
      </c>
      <c r="AG910" s="6" t="s">
        <v>1874</v>
      </c>
      <c r="AH910" s="39" t="s">
        <v>4661</v>
      </c>
      <c r="AI910" s="22" t="s">
        <v>3506</v>
      </c>
      <c r="AJ910" s="174"/>
    </row>
    <row r="911" spans="1:36" ht="15.45" customHeight="1">
      <c r="A911" s="170">
        <v>57157</v>
      </c>
      <c r="B911" s="39" t="s">
        <v>353</v>
      </c>
      <c r="C911" s="4" t="s">
        <v>354</v>
      </c>
      <c r="D911" s="24" t="s">
        <v>385</v>
      </c>
      <c r="E911" s="25" t="s">
        <v>818</v>
      </c>
      <c r="F911" s="24" t="s">
        <v>700</v>
      </c>
      <c r="G911" s="24">
        <v>947974081</v>
      </c>
      <c r="H911" s="18">
        <v>45637</v>
      </c>
      <c r="I911" s="21">
        <v>0.66111111111111109</v>
      </c>
      <c r="J911" s="6" t="s">
        <v>373</v>
      </c>
      <c r="K911" s="39">
        <v>1</v>
      </c>
      <c r="L911" s="6" t="s">
        <v>398</v>
      </c>
      <c r="M911" s="6" t="s">
        <v>6</v>
      </c>
      <c r="N911" s="6" t="b">
        <f t="shared" si="92"/>
        <v>0</v>
      </c>
      <c r="O911" s="6" t="s">
        <v>4662</v>
      </c>
      <c r="P911" s="6">
        <v>21095797</v>
      </c>
      <c r="Q911" s="6" t="s">
        <v>6</v>
      </c>
      <c r="R911" s="6" t="s">
        <v>4663</v>
      </c>
      <c r="S911" s="16">
        <f t="shared" si="91"/>
        <v>25000</v>
      </c>
      <c r="T911" s="6" t="s">
        <v>400</v>
      </c>
      <c r="U911" s="6" t="s">
        <v>1943</v>
      </c>
      <c r="V911" s="6" t="s">
        <v>3049</v>
      </c>
      <c r="W911" s="18">
        <v>45637</v>
      </c>
      <c r="X911" s="78">
        <v>0.82361111111111107</v>
      </c>
      <c r="Y911" s="6" t="s">
        <v>830</v>
      </c>
      <c r="Z911" s="6" t="s">
        <v>831</v>
      </c>
      <c r="AA911" s="6" t="s">
        <v>501</v>
      </c>
      <c r="AB911" s="6">
        <v>998794226</v>
      </c>
      <c r="AC911" s="5">
        <f t="shared" si="89"/>
        <v>1</v>
      </c>
      <c r="AD911" s="17">
        <f t="shared" si="93"/>
        <v>25000</v>
      </c>
      <c r="AE911" s="6" t="s">
        <v>6</v>
      </c>
      <c r="AF911" s="17" t="str">
        <f t="shared" si="90"/>
        <v>NO APLICA</v>
      </c>
      <c r="AG911" s="6" t="s">
        <v>400</v>
      </c>
      <c r="AH911" s="39"/>
      <c r="AI911" s="22" t="s">
        <v>2894</v>
      </c>
      <c r="AJ911" s="174"/>
    </row>
    <row r="912" spans="1:36" ht="15.45" customHeight="1">
      <c r="A912" s="170">
        <v>57158</v>
      </c>
      <c r="B912" s="7" t="s">
        <v>14</v>
      </c>
      <c r="C912" s="4" t="s">
        <v>15</v>
      </c>
      <c r="D912" s="25" t="s">
        <v>20</v>
      </c>
      <c r="E912" s="24" t="s">
        <v>3309</v>
      </c>
      <c r="F912" s="24" t="s">
        <v>3310</v>
      </c>
      <c r="G912" s="24">
        <v>996505625</v>
      </c>
      <c r="H912" s="18">
        <v>45637</v>
      </c>
      <c r="I912" s="21">
        <v>0.66597222222222219</v>
      </c>
      <c r="J912" s="6" t="s">
        <v>1873</v>
      </c>
      <c r="K912" s="39">
        <v>1</v>
      </c>
      <c r="L912" s="6" t="s">
        <v>398</v>
      </c>
      <c r="M912" s="6" t="s">
        <v>6</v>
      </c>
      <c r="N912" s="6" t="b">
        <f t="shared" si="92"/>
        <v>1</v>
      </c>
      <c r="O912" s="6" t="s">
        <v>1355</v>
      </c>
      <c r="P912" s="6">
        <v>247272</v>
      </c>
      <c r="Q912" s="6" t="s">
        <v>6</v>
      </c>
      <c r="R912" s="6" t="s">
        <v>488</v>
      </c>
      <c r="S912" s="16">
        <f t="shared" si="91"/>
        <v>5000</v>
      </c>
      <c r="T912" s="6" t="s">
        <v>400</v>
      </c>
      <c r="U912" s="6" t="s">
        <v>1962</v>
      </c>
      <c r="V912" s="6" t="s">
        <v>490</v>
      </c>
      <c r="W912" s="18">
        <v>45638</v>
      </c>
      <c r="X912" s="78">
        <v>0.22916666666666666</v>
      </c>
      <c r="Y912" s="6" t="s">
        <v>14</v>
      </c>
      <c r="Z912" s="6" t="s">
        <v>388</v>
      </c>
      <c r="AA912" s="6" t="s">
        <v>530</v>
      </c>
      <c r="AB912" s="6">
        <v>964638566</v>
      </c>
      <c r="AC912" s="5">
        <f t="shared" si="89"/>
        <v>2</v>
      </c>
      <c r="AD912" s="17">
        <f t="shared" si="93"/>
        <v>5000</v>
      </c>
      <c r="AE912" s="6" t="s">
        <v>6</v>
      </c>
      <c r="AF912" s="17" t="str">
        <f t="shared" si="90"/>
        <v>NO APLICA</v>
      </c>
      <c r="AG912" s="6" t="s">
        <v>400</v>
      </c>
      <c r="AH912" s="39"/>
      <c r="AI912" s="22" t="s">
        <v>533</v>
      </c>
      <c r="AJ912" s="174"/>
    </row>
    <row r="913" spans="1:36" ht="15.45" customHeight="1">
      <c r="A913" s="170">
        <v>57159</v>
      </c>
      <c r="B913" s="13" t="s">
        <v>10</v>
      </c>
      <c r="C913" s="4" t="s">
        <v>11</v>
      </c>
      <c r="D913" s="25" t="s">
        <v>4664</v>
      </c>
      <c r="E913" s="24" t="s">
        <v>4665</v>
      </c>
      <c r="F913" s="24" t="s">
        <v>4666</v>
      </c>
      <c r="G913" s="24">
        <v>992802414</v>
      </c>
      <c r="H913" s="18">
        <v>45637</v>
      </c>
      <c r="I913" s="21">
        <v>0.67291666666666672</v>
      </c>
      <c r="J913" s="6" t="s">
        <v>1873</v>
      </c>
      <c r="K913" s="39">
        <v>2</v>
      </c>
      <c r="L913" s="6" t="s">
        <v>398</v>
      </c>
      <c r="M913" s="6" t="s">
        <v>6</v>
      </c>
      <c r="N913" s="6" t="b">
        <f t="shared" si="92"/>
        <v>1</v>
      </c>
      <c r="O913" s="6" t="s">
        <v>1355</v>
      </c>
      <c r="P913" s="6">
        <v>38838</v>
      </c>
      <c r="Q913" s="6" t="s">
        <v>6</v>
      </c>
      <c r="R913" s="6" t="s">
        <v>488</v>
      </c>
      <c r="S913" s="16">
        <f t="shared" si="91"/>
        <v>10000</v>
      </c>
      <c r="T913" s="6" t="s">
        <v>400</v>
      </c>
      <c r="U913" s="6" t="s">
        <v>1943</v>
      </c>
      <c r="V913" s="6" t="s">
        <v>490</v>
      </c>
      <c r="W913" s="18">
        <v>45638</v>
      </c>
      <c r="X913" s="78">
        <v>0.43541666666666667</v>
      </c>
      <c r="Y913" s="6" t="s">
        <v>1870</v>
      </c>
      <c r="Z913" s="6" t="s">
        <v>1871</v>
      </c>
      <c r="AA913" s="6" t="s">
        <v>1872</v>
      </c>
      <c r="AB913" s="6">
        <v>98763558</v>
      </c>
      <c r="AC913" s="5">
        <f t="shared" si="89"/>
        <v>2</v>
      </c>
      <c r="AD913" s="17">
        <f t="shared" si="93"/>
        <v>10000</v>
      </c>
      <c r="AE913" s="6" t="s">
        <v>6</v>
      </c>
      <c r="AF913" s="17" t="str">
        <f t="shared" si="90"/>
        <v>NO APLICA</v>
      </c>
      <c r="AG913" s="6" t="s">
        <v>1874</v>
      </c>
      <c r="AH913" s="39" t="s">
        <v>4667</v>
      </c>
      <c r="AI913" s="22" t="s">
        <v>1876</v>
      </c>
      <c r="AJ913" s="174"/>
    </row>
    <row r="914" spans="1:36" ht="15" customHeight="1">
      <c r="A914" s="170">
        <v>57160</v>
      </c>
      <c r="B914" s="13" t="s">
        <v>10</v>
      </c>
      <c r="C914" s="4" t="s">
        <v>11</v>
      </c>
      <c r="D914" s="25" t="s">
        <v>4664</v>
      </c>
      <c r="E914" s="24" t="s">
        <v>4665</v>
      </c>
      <c r="F914" s="24" t="s">
        <v>4666</v>
      </c>
      <c r="G914" s="24">
        <v>992802414</v>
      </c>
      <c r="H914" s="18">
        <v>45637</v>
      </c>
      <c r="I914" s="21">
        <v>0.67361111111111116</v>
      </c>
      <c r="J914" s="6" t="s">
        <v>1873</v>
      </c>
      <c r="K914" s="39">
        <v>4</v>
      </c>
      <c r="L914" s="6" t="s">
        <v>398</v>
      </c>
      <c r="M914" s="6" t="s">
        <v>6</v>
      </c>
      <c r="N914" s="6" t="b">
        <f t="shared" si="92"/>
        <v>1</v>
      </c>
      <c r="O914" s="6" t="s">
        <v>1355</v>
      </c>
      <c r="P914" s="6">
        <v>120355</v>
      </c>
      <c r="Q914" s="6" t="s">
        <v>6</v>
      </c>
      <c r="R914" s="6" t="s">
        <v>488</v>
      </c>
      <c r="S914" s="16">
        <f t="shared" si="91"/>
        <v>20000</v>
      </c>
      <c r="T914" s="6" t="s">
        <v>400</v>
      </c>
      <c r="U914" s="6" t="s">
        <v>1943</v>
      </c>
      <c r="V914" s="6" t="s">
        <v>490</v>
      </c>
      <c r="W914" s="18">
        <v>45638</v>
      </c>
      <c r="X914" s="78">
        <v>0.43611111111111112</v>
      </c>
      <c r="Y914" s="6" t="s">
        <v>1870</v>
      </c>
      <c r="Z914" s="6" t="s">
        <v>1871</v>
      </c>
      <c r="AA914" s="6" t="s">
        <v>1872</v>
      </c>
      <c r="AB914" s="6">
        <v>98763558</v>
      </c>
      <c r="AC914" s="5">
        <f t="shared" si="89"/>
        <v>2</v>
      </c>
      <c r="AD914" s="17">
        <f t="shared" si="93"/>
        <v>20000</v>
      </c>
      <c r="AE914" s="6" t="s">
        <v>6</v>
      </c>
      <c r="AF914" s="17" t="str">
        <f t="shared" si="90"/>
        <v>NO APLICA</v>
      </c>
      <c r="AG914" s="6" t="s">
        <v>1874</v>
      </c>
      <c r="AH914" s="39" t="s">
        <v>4667</v>
      </c>
      <c r="AI914" s="22" t="s">
        <v>1876</v>
      </c>
      <c r="AJ914" s="174"/>
    </row>
    <row r="915" spans="1:36" ht="15.45" customHeight="1">
      <c r="A915" s="170">
        <v>57161</v>
      </c>
      <c r="B915" s="7" t="s">
        <v>54</v>
      </c>
      <c r="C915" s="4" t="s">
        <v>55</v>
      </c>
      <c r="D915" s="39" t="s">
        <v>4668</v>
      </c>
      <c r="E915" s="6" t="s">
        <v>3343</v>
      </c>
      <c r="F915" s="6" t="s">
        <v>3344</v>
      </c>
      <c r="G915" s="6">
        <v>979612630</v>
      </c>
      <c r="H915" s="18">
        <v>45637</v>
      </c>
      <c r="I915" s="21">
        <v>0.68263888888888891</v>
      </c>
      <c r="J915" s="6" t="s">
        <v>373</v>
      </c>
      <c r="K915" s="39">
        <v>1</v>
      </c>
      <c r="L915" s="6" t="s">
        <v>398</v>
      </c>
      <c r="M915" s="6" t="s">
        <v>6</v>
      </c>
      <c r="N915" s="6" t="b">
        <f t="shared" si="92"/>
        <v>0</v>
      </c>
      <c r="O915" s="6" t="s">
        <v>4669</v>
      </c>
      <c r="P915" s="6">
        <v>1231185</v>
      </c>
      <c r="Q915" s="6" t="s">
        <v>6</v>
      </c>
      <c r="R915" s="6" t="s">
        <v>4670</v>
      </c>
      <c r="S915" s="16">
        <f t="shared" si="91"/>
        <v>25000</v>
      </c>
      <c r="T915" s="6" t="s">
        <v>400</v>
      </c>
      <c r="U915" s="6" t="s">
        <v>1943</v>
      </c>
      <c r="V915" s="6" t="s">
        <v>4671</v>
      </c>
      <c r="W915" s="18">
        <v>45638</v>
      </c>
      <c r="X915" s="78">
        <v>0.82777777777777772</v>
      </c>
      <c r="Y915" s="6" t="s">
        <v>4668</v>
      </c>
      <c r="Z915" s="6" t="s">
        <v>3343</v>
      </c>
      <c r="AA915" s="6" t="s">
        <v>3344</v>
      </c>
      <c r="AB915" s="6">
        <v>979612630</v>
      </c>
      <c r="AC915" s="5">
        <f t="shared" si="89"/>
        <v>2</v>
      </c>
      <c r="AD915" s="17">
        <f t="shared" si="93"/>
        <v>25000</v>
      </c>
      <c r="AE915" s="6" t="s">
        <v>6</v>
      </c>
      <c r="AF915" s="17" t="s">
        <v>1045</v>
      </c>
      <c r="AG915" s="6" t="s">
        <v>1874</v>
      </c>
      <c r="AH915" s="39" t="s">
        <v>4672</v>
      </c>
      <c r="AI915" s="22" t="s">
        <v>3266</v>
      </c>
      <c r="AJ915" s="174"/>
    </row>
    <row r="916" spans="1:36" ht="15" customHeight="1">
      <c r="A916" s="170">
        <v>57162</v>
      </c>
      <c r="B916" s="7" t="s">
        <v>124</v>
      </c>
      <c r="C916" s="4" t="s">
        <v>125</v>
      </c>
      <c r="D916" s="24" t="s">
        <v>2678</v>
      </c>
      <c r="E916" s="25" t="s">
        <v>2750</v>
      </c>
      <c r="F916" s="24" t="s">
        <v>2751</v>
      </c>
      <c r="G916" s="24">
        <v>952180890</v>
      </c>
      <c r="H916" s="18">
        <v>45637</v>
      </c>
      <c r="I916" s="21">
        <v>0.70972222222222225</v>
      </c>
      <c r="J916" s="6" t="s">
        <v>373</v>
      </c>
      <c r="K916" s="39">
        <v>1</v>
      </c>
      <c r="L916" s="6" t="s">
        <v>398</v>
      </c>
      <c r="M916" s="6" t="s">
        <v>6</v>
      </c>
      <c r="N916" s="6" t="b">
        <f t="shared" si="92"/>
        <v>0</v>
      </c>
      <c r="O916" s="6" t="s">
        <v>4673</v>
      </c>
      <c r="P916" s="6">
        <v>21095738</v>
      </c>
      <c r="Q916" s="6" t="s">
        <v>6</v>
      </c>
      <c r="R916" s="6" t="s">
        <v>4674</v>
      </c>
      <c r="S916" s="16">
        <f t="shared" si="91"/>
        <v>25000</v>
      </c>
      <c r="T916" s="6" t="s">
        <v>400</v>
      </c>
      <c r="U916" s="6" t="s">
        <v>1962</v>
      </c>
      <c r="V916" s="6" t="s">
        <v>2950</v>
      </c>
      <c r="W916" s="18">
        <v>45638</v>
      </c>
      <c r="X916" s="78">
        <v>6.3194444444444442E-2</v>
      </c>
      <c r="Y916" s="6" t="s">
        <v>2539</v>
      </c>
      <c r="Z916" s="6" t="s">
        <v>2790</v>
      </c>
      <c r="AA916" s="6" t="s">
        <v>2791</v>
      </c>
      <c r="AB916" s="6">
        <v>963312923</v>
      </c>
      <c r="AC916" s="5">
        <f t="shared" si="89"/>
        <v>2</v>
      </c>
      <c r="AD916" s="17">
        <f t="shared" si="93"/>
        <v>25000</v>
      </c>
      <c r="AE916" s="6" t="s">
        <v>9</v>
      </c>
      <c r="AF916" s="17">
        <f t="shared" ref="AF916:AF925" si="94">IFERROR(IF(AD916="","",IF(AE916="NO","NO APLICA",IF(AE916="SI",AD916*1.19,""))), "")</f>
        <v>29750</v>
      </c>
      <c r="AG916" s="6" t="s">
        <v>1874</v>
      </c>
      <c r="AH916" s="39" t="s">
        <v>4675</v>
      </c>
      <c r="AI916" s="22" t="s">
        <v>2759</v>
      </c>
      <c r="AJ916" s="174"/>
    </row>
    <row r="917" spans="1:36" ht="15.45" customHeight="1">
      <c r="A917" s="170">
        <v>57163</v>
      </c>
      <c r="B917" s="7" t="s">
        <v>128</v>
      </c>
      <c r="C917" s="4" t="s">
        <v>129</v>
      </c>
      <c r="D917" s="39" t="s">
        <v>4676</v>
      </c>
      <c r="E917" s="6" t="s">
        <v>4677</v>
      </c>
      <c r="F917" s="6" t="s">
        <v>4678</v>
      </c>
      <c r="G917" s="6">
        <v>950516100</v>
      </c>
      <c r="H917" s="18">
        <v>45637</v>
      </c>
      <c r="I917" s="21">
        <v>0.72916666666666663</v>
      </c>
      <c r="J917" s="6" t="s">
        <v>373</v>
      </c>
      <c r="K917" s="39">
        <v>1</v>
      </c>
      <c r="L917" s="6" t="s">
        <v>3399</v>
      </c>
      <c r="M917" s="6" t="s">
        <v>6</v>
      </c>
      <c r="N917" s="6" t="b">
        <f t="shared" si="92"/>
        <v>0</v>
      </c>
      <c r="O917" s="6" t="s">
        <v>4679</v>
      </c>
      <c r="P917" s="6">
        <v>309096</v>
      </c>
      <c r="Q917" s="6" t="s">
        <v>6</v>
      </c>
      <c r="R917" s="6" t="s">
        <v>4680</v>
      </c>
      <c r="S917" s="16">
        <f t="shared" si="91"/>
        <v>18000</v>
      </c>
      <c r="T917" s="6" t="s">
        <v>400</v>
      </c>
      <c r="U917" s="6" t="s">
        <v>1943</v>
      </c>
      <c r="V917" s="6" t="s">
        <v>490</v>
      </c>
      <c r="W917" s="18">
        <v>45637</v>
      </c>
      <c r="X917" s="78">
        <v>0.72916666666666663</v>
      </c>
      <c r="Y917" s="6" t="s">
        <v>4681</v>
      </c>
      <c r="Z917" s="6" t="s">
        <v>4682</v>
      </c>
      <c r="AA917" s="6" t="s">
        <v>4683</v>
      </c>
      <c r="AB917" s="6">
        <v>941611334</v>
      </c>
      <c r="AC917" s="5">
        <f t="shared" si="89"/>
        <v>1</v>
      </c>
      <c r="AD917" s="17">
        <f t="shared" si="93"/>
        <v>18000</v>
      </c>
      <c r="AE917" s="6" t="s">
        <v>6</v>
      </c>
      <c r="AF917" s="17" t="str">
        <f t="shared" si="94"/>
        <v>NO APLICA</v>
      </c>
      <c r="AG917" s="6" t="s">
        <v>1874</v>
      </c>
      <c r="AH917" s="39" t="s">
        <v>4684</v>
      </c>
      <c r="AI917" s="22" t="s">
        <v>4685</v>
      </c>
      <c r="AJ917" s="174"/>
    </row>
    <row r="918" spans="1:36" ht="15.45" customHeight="1">
      <c r="A918" s="170">
        <v>57164</v>
      </c>
      <c r="B918" s="7" t="s">
        <v>74</v>
      </c>
      <c r="C918" s="4" t="s">
        <v>75</v>
      </c>
      <c r="D918" s="39" t="s">
        <v>4686</v>
      </c>
      <c r="E918" s="6" t="s">
        <v>4687</v>
      </c>
      <c r="F918" s="6" t="s">
        <v>4688</v>
      </c>
      <c r="G918" s="6">
        <v>998940595</v>
      </c>
      <c r="H918" s="18">
        <v>45637</v>
      </c>
      <c r="I918" s="21">
        <v>0.75486111111111109</v>
      </c>
      <c r="J918" s="6" t="s">
        <v>373</v>
      </c>
      <c r="K918" s="39">
        <v>1</v>
      </c>
      <c r="L918" s="6" t="s">
        <v>398</v>
      </c>
      <c r="M918" s="6" t="s">
        <v>6</v>
      </c>
      <c r="N918" s="6" t="b">
        <f t="shared" si="92"/>
        <v>0</v>
      </c>
      <c r="O918" s="6" t="s">
        <v>4689</v>
      </c>
      <c r="P918" s="6">
        <v>3271800</v>
      </c>
      <c r="Q918" s="6" t="s">
        <v>6</v>
      </c>
      <c r="R918" s="6" t="s">
        <v>4690</v>
      </c>
      <c r="S918" s="16">
        <f t="shared" si="91"/>
        <v>25000</v>
      </c>
      <c r="T918" s="6" t="s">
        <v>400</v>
      </c>
      <c r="U918" s="6" t="s">
        <v>537</v>
      </c>
      <c r="V918" s="6" t="s">
        <v>4691</v>
      </c>
      <c r="W918" s="6"/>
      <c r="X918" s="78"/>
      <c r="Y918" s="6"/>
      <c r="Z918" s="6"/>
      <c r="AA918" s="6"/>
      <c r="AB918" s="6"/>
      <c r="AC918" s="6" t="str">
        <f t="shared" si="89"/>
        <v/>
      </c>
      <c r="AD918" s="23" t="str">
        <f t="shared" si="93"/>
        <v/>
      </c>
      <c r="AE918" s="23"/>
      <c r="AF918" s="17" t="str">
        <f t="shared" si="94"/>
        <v/>
      </c>
      <c r="AG918" s="6"/>
      <c r="AH918" s="39"/>
      <c r="AI918" s="22" t="s">
        <v>4692</v>
      </c>
      <c r="AJ918" s="174"/>
    </row>
    <row r="919" spans="1:36" ht="15.45" customHeight="1">
      <c r="A919" s="170">
        <v>57165</v>
      </c>
      <c r="B919" s="7" t="s">
        <v>74</v>
      </c>
      <c r="C919" s="4" t="s">
        <v>75</v>
      </c>
      <c r="D919" s="39" t="s">
        <v>4686</v>
      </c>
      <c r="E919" s="6" t="s">
        <v>4687</v>
      </c>
      <c r="F919" s="6" t="s">
        <v>4688</v>
      </c>
      <c r="G919" s="6">
        <v>998940595</v>
      </c>
      <c r="H919" s="18">
        <v>45637</v>
      </c>
      <c r="I919" s="21">
        <v>0.77916666666666667</v>
      </c>
      <c r="J919" s="6" t="s">
        <v>373</v>
      </c>
      <c r="K919" s="39">
        <v>1</v>
      </c>
      <c r="L919" s="6" t="s">
        <v>398</v>
      </c>
      <c r="M919" s="6" t="s">
        <v>6</v>
      </c>
      <c r="N919" s="6" t="b">
        <f t="shared" si="92"/>
        <v>0</v>
      </c>
      <c r="O919" s="6" t="s">
        <v>4693</v>
      </c>
      <c r="P919" s="6">
        <v>3271467</v>
      </c>
      <c r="Q919" s="6" t="s">
        <v>6</v>
      </c>
      <c r="R919" s="6" t="s">
        <v>4694</v>
      </c>
      <c r="S919" s="16">
        <f t="shared" si="91"/>
        <v>25000</v>
      </c>
      <c r="T919" s="6" t="s">
        <v>400</v>
      </c>
      <c r="U919" s="6" t="s">
        <v>1953</v>
      </c>
      <c r="V919" s="6" t="s">
        <v>4691</v>
      </c>
      <c r="W919" s="18">
        <v>45641</v>
      </c>
      <c r="X919" s="78">
        <v>0.52708333333333335</v>
      </c>
      <c r="Y919" s="6" t="s">
        <v>4695</v>
      </c>
      <c r="Z919" s="6" t="s">
        <v>4687</v>
      </c>
      <c r="AA919" s="6" t="s">
        <v>4688</v>
      </c>
      <c r="AB919" s="6">
        <v>998940595</v>
      </c>
      <c r="AC919" s="6">
        <f t="shared" ref="AC919:AC976" si="95">IF(AND(W919&lt;&gt;"",H919&lt;&gt;"",ISNUMBER(W919-H919)),W919-H919+1,"")</f>
        <v>5</v>
      </c>
      <c r="AD919" s="23">
        <f t="shared" si="93"/>
        <v>25000</v>
      </c>
      <c r="AE919" s="23" t="s">
        <v>6</v>
      </c>
      <c r="AF919" s="17" t="str">
        <f t="shared" si="94"/>
        <v>NO APLICA</v>
      </c>
      <c r="AG919" s="6" t="s">
        <v>1874</v>
      </c>
      <c r="AH919" s="39" t="s">
        <v>4696</v>
      </c>
      <c r="AI919" s="22" t="s">
        <v>4692</v>
      </c>
      <c r="AJ919" s="174"/>
    </row>
    <row r="920" spans="1:36" ht="15" customHeight="1">
      <c r="A920" s="170">
        <v>57166</v>
      </c>
      <c r="B920" s="7" t="s">
        <v>339</v>
      </c>
      <c r="C920" s="4" t="s">
        <v>340</v>
      </c>
      <c r="D920" s="24" t="s">
        <v>2935</v>
      </c>
      <c r="E920" s="25" t="s">
        <v>1120</v>
      </c>
      <c r="F920" s="24" t="s">
        <v>1121</v>
      </c>
      <c r="G920" s="24">
        <v>991545276</v>
      </c>
      <c r="H920" s="18">
        <v>45637</v>
      </c>
      <c r="I920" s="21">
        <v>0.83402777777777781</v>
      </c>
      <c r="J920" s="6" t="s">
        <v>373</v>
      </c>
      <c r="K920" s="39">
        <v>1</v>
      </c>
      <c r="L920" s="6" t="s">
        <v>398</v>
      </c>
      <c r="M920" s="6" t="s">
        <v>6</v>
      </c>
      <c r="N920" s="6" t="b">
        <f t="shared" si="92"/>
        <v>0</v>
      </c>
      <c r="O920" s="6" t="s">
        <v>4697</v>
      </c>
      <c r="P920" s="6">
        <v>21095912</v>
      </c>
      <c r="Q920" s="6" t="s">
        <v>6</v>
      </c>
      <c r="R920" s="6" t="s">
        <v>4698</v>
      </c>
      <c r="S920" s="16">
        <f t="shared" si="91"/>
        <v>25000</v>
      </c>
      <c r="T920" s="6" t="s">
        <v>400</v>
      </c>
      <c r="U920" s="6" t="s">
        <v>2050</v>
      </c>
      <c r="V920" s="6" t="s">
        <v>3022</v>
      </c>
      <c r="W920" s="18">
        <v>45643</v>
      </c>
      <c r="X920" s="78">
        <v>0.82152777777777775</v>
      </c>
      <c r="Y920" s="6" t="s">
        <v>4699</v>
      </c>
      <c r="Z920" s="6" t="s">
        <v>4700</v>
      </c>
      <c r="AA920" s="6" t="s">
        <v>4701</v>
      </c>
      <c r="AB920" s="6">
        <v>958805183</v>
      </c>
      <c r="AC920" s="6">
        <f t="shared" si="95"/>
        <v>7</v>
      </c>
      <c r="AD920" s="23">
        <f t="shared" si="93"/>
        <v>29000</v>
      </c>
      <c r="AE920" s="23" t="s">
        <v>6</v>
      </c>
      <c r="AF920" s="17" t="str">
        <f t="shared" si="94"/>
        <v>NO APLICA</v>
      </c>
      <c r="AG920" s="6" t="s">
        <v>400</v>
      </c>
      <c r="AH920" s="39"/>
      <c r="AI920" s="22" t="s">
        <v>2797</v>
      </c>
      <c r="AJ920" s="174"/>
    </row>
    <row r="921" spans="1:36" ht="15.45" customHeight="1" thickBot="1">
      <c r="A921" s="170">
        <v>57167</v>
      </c>
      <c r="B921" s="71" t="s">
        <v>339</v>
      </c>
      <c r="C921" s="34" t="s">
        <v>340</v>
      </c>
      <c r="D921" s="39" t="s">
        <v>1031</v>
      </c>
      <c r="E921" s="70" t="s">
        <v>1032</v>
      </c>
      <c r="F921" s="35" t="s">
        <v>1033</v>
      </c>
      <c r="G921" s="35">
        <v>943592739</v>
      </c>
      <c r="H921" s="18">
        <v>45637</v>
      </c>
      <c r="I921" s="21">
        <v>0.86944444444444446</v>
      </c>
      <c r="J921" s="6" t="s">
        <v>373</v>
      </c>
      <c r="K921" s="39">
        <v>1</v>
      </c>
      <c r="L921" s="6" t="s">
        <v>398</v>
      </c>
      <c r="M921" s="6" t="s">
        <v>6</v>
      </c>
      <c r="N921" s="6" t="b">
        <f t="shared" si="92"/>
        <v>0</v>
      </c>
      <c r="O921" s="6" t="s">
        <v>4702</v>
      </c>
      <c r="P921" s="6">
        <v>1231605</v>
      </c>
      <c r="Q921" s="6" t="s">
        <v>6</v>
      </c>
      <c r="R921" s="6" t="s">
        <v>4703</v>
      </c>
      <c r="S921" s="16">
        <f t="shared" si="91"/>
        <v>25000</v>
      </c>
      <c r="T921" s="6" t="s">
        <v>400</v>
      </c>
      <c r="U921" s="6" t="s">
        <v>532</v>
      </c>
      <c r="V921" s="6" t="s">
        <v>2754</v>
      </c>
      <c r="W921" s="6"/>
      <c r="X921" s="78"/>
      <c r="Y921" s="6"/>
      <c r="Z921" s="6"/>
      <c r="AA921" s="160" t="s">
        <v>4701</v>
      </c>
      <c r="AB921" s="6"/>
      <c r="AC921" s="6" t="str">
        <f t="shared" si="95"/>
        <v/>
      </c>
      <c r="AD921" s="23" t="str">
        <f t="shared" si="93"/>
        <v/>
      </c>
      <c r="AE921" s="23"/>
      <c r="AF921" s="17" t="str">
        <f t="shared" si="94"/>
        <v/>
      </c>
      <c r="AG921" s="6"/>
      <c r="AH921" s="39"/>
      <c r="AI921" s="22" t="s">
        <v>2797</v>
      </c>
      <c r="AJ921" s="174"/>
    </row>
    <row r="922" spans="1:36" ht="15.45" customHeight="1">
      <c r="A922" s="170">
        <v>57168</v>
      </c>
      <c r="B922" s="7" t="s">
        <v>269</v>
      </c>
      <c r="C922" s="4" t="s">
        <v>270</v>
      </c>
      <c r="D922" s="24" t="s">
        <v>1352</v>
      </c>
      <c r="E922" s="25" t="s">
        <v>1353</v>
      </c>
      <c r="F922" s="24" t="s">
        <v>1354</v>
      </c>
      <c r="G922" s="24">
        <v>956749939</v>
      </c>
      <c r="H922" s="18">
        <v>45637</v>
      </c>
      <c r="I922" s="21">
        <v>0.87847222222222221</v>
      </c>
      <c r="J922" s="6" t="s">
        <v>373</v>
      </c>
      <c r="K922" s="39">
        <v>1</v>
      </c>
      <c r="L922" s="6" t="s">
        <v>398</v>
      </c>
      <c r="M922" s="6" t="s">
        <v>6</v>
      </c>
      <c r="N922" s="6" t="b">
        <f t="shared" si="92"/>
        <v>0</v>
      </c>
      <c r="O922" s="6" t="s">
        <v>4704</v>
      </c>
      <c r="P922" s="6">
        <v>24800895</v>
      </c>
      <c r="Q922" s="6" t="s">
        <v>6</v>
      </c>
      <c r="R922" s="6" t="s">
        <v>4705</v>
      </c>
      <c r="S922" s="16">
        <f t="shared" si="91"/>
        <v>25000</v>
      </c>
      <c r="T922" s="6" t="s">
        <v>400</v>
      </c>
      <c r="U922" s="6" t="s">
        <v>2158</v>
      </c>
      <c r="V922" s="6" t="s">
        <v>3149</v>
      </c>
      <c r="W922" s="18">
        <v>45643</v>
      </c>
      <c r="X922" s="78">
        <v>0.33958333333333335</v>
      </c>
      <c r="Y922" s="6" t="s">
        <v>4706</v>
      </c>
      <c r="Z922" s="6" t="s">
        <v>3819</v>
      </c>
      <c r="AA922" s="6" t="s">
        <v>3820</v>
      </c>
      <c r="AB922" s="6">
        <v>984263771</v>
      </c>
      <c r="AC922" s="6">
        <f t="shared" si="95"/>
        <v>7</v>
      </c>
      <c r="AD922" s="23">
        <f t="shared" si="93"/>
        <v>29000</v>
      </c>
      <c r="AE922" s="23" t="s">
        <v>6</v>
      </c>
      <c r="AF922" s="17" t="str">
        <f t="shared" si="94"/>
        <v>NO APLICA</v>
      </c>
      <c r="AG922" s="6" t="s">
        <v>400</v>
      </c>
      <c r="AH922" s="39"/>
      <c r="AI922" s="22" t="s">
        <v>1359</v>
      </c>
      <c r="AJ922" s="174"/>
    </row>
    <row r="923" spans="1:36" ht="15.45" customHeight="1">
      <c r="A923" s="170">
        <v>57169</v>
      </c>
      <c r="B923" s="39" t="s">
        <v>4707</v>
      </c>
      <c r="C923" s="6"/>
      <c r="D923" s="25" t="s">
        <v>4707</v>
      </c>
      <c r="E923" s="24" t="s">
        <v>4708</v>
      </c>
      <c r="F923" s="24" t="s">
        <v>4709</v>
      </c>
      <c r="G923" s="24">
        <v>961255406</v>
      </c>
      <c r="H923" s="18">
        <v>45637</v>
      </c>
      <c r="I923" s="21">
        <v>0.88888888888888884</v>
      </c>
      <c r="J923" s="6" t="s">
        <v>373</v>
      </c>
      <c r="K923" s="39">
        <v>1</v>
      </c>
      <c r="L923" s="6" t="s">
        <v>3399</v>
      </c>
      <c r="M923" s="6" t="s">
        <v>6</v>
      </c>
      <c r="N923" s="6" t="b">
        <f t="shared" si="92"/>
        <v>0</v>
      </c>
      <c r="O923" s="6" t="s">
        <v>4710</v>
      </c>
      <c r="P923" s="6" t="s">
        <v>487</v>
      </c>
      <c r="Q923" s="6" t="s">
        <v>6</v>
      </c>
      <c r="R923" s="6" t="s">
        <v>488</v>
      </c>
      <c r="S923" s="16">
        <f t="shared" si="91"/>
        <v>18000</v>
      </c>
      <c r="T923" s="6" t="s">
        <v>400</v>
      </c>
      <c r="U923" s="6" t="s">
        <v>528</v>
      </c>
      <c r="V923" s="6" t="s">
        <v>490</v>
      </c>
      <c r="W923" s="18">
        <v>45637</v>
      </c>
      <c r="X923" s="78">
        <v>0.88958333333333328</v>
      </c>
      <c r="Y923" s="6" t="s">
        <v>4711</v>
      </c>
      <c r="Z923" s="6" t="s">
        <v>4712</v>
      </c>
      <c r="AA923" s="6" t="s">
        <v>4713</v>
      </c>
      <c r="AB923" s="6">
        <v>949878962</v>
      </c>
      <c r="AC923" s="5">
        <f t="shared" si="95"/>
        <v>1</v>
      </c>
      <c r="AD923" s="17">
        <f t="shared" si="93"/>
        <v>18000</v>
      </c>
      <c r="AE923" s="6" t="s">
        <v>6</v>
      </c>
      <c r="AF923" s="17" t="str">
        <f t="shared" si="94"/>
        <v>NO APLICA</v>
      </c>
      <c r="AG923" s="6" t="s">
        <v>1874</v>
      </c>
      <c r="AH923" s="39" t="s">
        <v>4714</v>
      </c>
      <c r="AI923" s="22" t="s">
        <v>499</v>
      </c>
      <c r="AJ923" s="174"/>
    </row>
    <row r="924" spans="1:36" ht="15" customHeight="1">
      <c r="A924" s="170">
        <v>57170</v>
      </c>
      <c r="B924" s="7" t="s">
        <v>290</v>
      </c>
      <c r="C924" s="4" t="s">
        <v>291</v>
      </c>
      <c r="D924" s="24" t="s">
        <v>4715</v>
      </c>
      <c r="E924" s="25" t="s">
        <v>4716</v>
      </c>
      <c r="F924" s="24" t="s">
        <v>4717</v>
      </c>
      <c r="G924" s="24">
        <v>968336326</v>
      </c>
      <c r="H924" s="18">
        <v>45637</v>
      </c>
      <c r="I924" s="21">
        <v>0.94305555555555554</v>
      </c>
      <c r="J924" s="6" t="s">
        <v>373</v>
      </c>
      <c r="K924" s="39">
        <v>1</v>
      </c>
      <c r="L924" s="6" t="s">
        <v>3399</v>
      </c>
      <c r="M924" s="6" t="s">
        <v>6</v>
      </c>
      <c r="N924" s="6" t="b">
        <f t="shared" si="92"/>
        <v>0</v>
      </c>
      <c r="O924" s="6" t="s">
        <v>4718</v>
      </c>
      <c r="P924" s="6" t="s">
        <v>487</v>
      </c>
      <c r="Q924" s="6" t="s">
        <v>6</v>
      </c>
      <c r="R924" s="6" t="s">
        <v>488</v>
      </c>
      <c r="S924" s="16">
        <f t="shared" si="91"/>
        <v>18000</v>
      </c>
      <c r="T924" s="6" t="s">
        <v>400</v>
      </c>
      <c r="U924" s="6" t="s">
        <v>528</v>
      </c>
      <c r="V924" s="6" t="s">
        <v>490</v>
      </c>
      <c r="W924" s="18">
        <v>45637</v>
      </c>
      <c r="X924" s="78">
        <v>0.94374999999999998</v>
      </c>
      <c r="Y924" s="6" t="s">
        <v>4719</v>
      </c>
      <c r="Z924" s="6" t="s">
        <v>4720</v>
      </c>
      <c r="AA924" s="6" t="s">
        <v>4721</v>
      </c>
      <c r="AB924" s="6">
        <v>972601550</v>
      </c>
      <c r="AC924" s="5">
        <f t="shared" si="95"/>
        <v>1</v>
      </c>
      <c r="AD924" s="17">
        <f t="shared" si="93"/>
        <v>18000</v>
      </c>
      <c r="AE924" s="6" t="s">
        <v>6</v>
      </c>
      <c r="AF924" s="17" t="str">
        <f t="shared" si="94"/>
        <v>NO APLICA</v>
      </c>
      <c r="AG924" s="6" t="s">
        <v>1874</v>
      </c>
      <c r="AH924" s="39" t="s">
        <v>4722</v>
      </c>
      <c r="AI924" s="22" t="s">
        <v>4723</v>
      </c>
      <c r="AJ924" s="174"/>
    </row>
    <row r="925" spans="1:36" ht="15.45" customHeight="1">
      <c r="A925" s="170">
        <v>57171</v>
      </c>
      <c r="B925" s="7" t="s">
        <v>339</v>
      </c>
      <c r="C925" s="4" t="s">
        <v>340</v>
      </c>
      <c r="D925" s="24" t="s">
        <v>830</v>
      </c>
      <c r="E925" s="25" t="s">
        <v>831</v>
      </c>
      <c r="F925" s="24" t="s">
        <v>832</v>
      </c>
      <c r="G925" s="24">
        <v>998794226</v>
      </c>
      <c r="H925" s="18">
        <v>45637</v>
      </c>
      <c r="I925" s="21">
        <v>0.96875</v>
      </c>
      <c r="J925" s="6" t="s">
        <v>373</v>
      </c>
      <c r="K925" s="39">
        <v>1</v>
      </c>
      <c r="L925" s="6" t="s">
        <v>398</v>
      </c>
      <c r="M925" s="6" t="s">
        <v>6</v>
      </c>
      <c r="N925" s="6" t="b">
        <f t="shared" si="92"/>
        <v>1</v>
      </c>
      <c r="O925" s="6" t="s">
        <v>3096</v>
      </c>
      <c r="P925" s="6">
        <v>100804409</v>
      </c>
      <c r="Q925" s="6" t="s">
        <v>6</v>
      </c>
      <c r="R925" s="6" t="s">
        <v>3097</v>
      </c>
      <c r="S925" s="16">
        <f t="shared" si="91"/>
        <v>25000</v>
      </c>
      <c r="T925" s="6" t="s">
        <v>400</v>
      </c>
      <c r="U925" s="6" t="s">
        <v>2005</v>
      </c>
      <c r="V925" s="6" t="s">
        <v>2863</v>
      </c>
      <c r="W925" s="18">
        <v>45643</v>
      </c>
      <c r="X925" s="78">
        <v>0.8930555555555556</v>
      </c>
      <c r="Y925" s="38" t="s">
        <v>4724</v>
      </c>
      <c r="Z925" s="38" t="s">
        <v>4725</v>
      </c>
      <c r="AA925" s="38" t="s">
        <v>4726</v>
      </c>
      <c r="AB925" s="38">
        <v>994316418</v>
      </c>
      <c r="AC925" s="6">
        <f t="shared" si="95"/>
        <v>7</v>
      </c>
      <c r="AD925" s="23">
        <f t="shared" si="93"/>
        <v>29000</v>
      </c>
      <c r="AE925" s="23" t="s">
        <v>6</v>
      </c>
      <c r="AF925" s="17" t="str">
        <f t="shared" si="94"/>
        <v>NO APLICA</v>
      </c>
      <c r="AG925" s="6" t="s">
        <v>400</v>
      </c>
      <c r="AH925" s="39"/>
      <c r="AI925" s="22" t="s">
        <v>2797</v>
      </c>
      <c r="AJ925" s="174"/>
    </row>
    <row r="926" spans="1:36" ht="15.45" customHeight="1">
      <c r="A926" s="170">
        <v>57172</v>
      </c>
      <c r="B926" s="7" t="s">
        <v>74</v>
      </c>
      <c r="C926" s="4" t="s">
        <v>75</v>
      </c>
      <c r="D926" s="24" t="s">
        <v>1671</v>
      </c>
      <c r="E926" s="25" t="s">
        <v>1672</v>
      </c>
      <c r="F926" s="24" t="s">
        <v>1673</v>
      </c>
      <c r="G926" s="24">
        <v>953511839</v>
      </c>
      <c r="H926" s="18">
        <v>45638</v>
      </c>
      <c r="I926" s="21">
        <v>0.42083333333333334</v>
      </c>
      <c r="J926" s="6" t="s">
        <v>373</v>
      </c>
      <c r="K926" s="39">
        <v>1</v>
      </c>
      <c r="L926" s="6" t="s">
        <v>398</v>
      </c>
      <c r="M926" s="6" t="s">
        <v>6</v>
      </c>
      <c r="N926" s="6" t="b">
        <f t="shared" si="92"/>
        <v>0</v>
      </c>
      <c r="O926" s="6" t="s">
        <v>4727</v>
      </c>
      <c r="P926" s="6">
        <v>24801026</v>
      </c>
      <c r="Q926" s="6" t="s">
        <v>6</v>
      </c>
      <c r="R926" s="6" t="s">
        <v>4728</v>
      </c>
      <c r="S926" s="16">
        <f t="shared" si="91"/>
        <v>25000</v>
      </c>
      <c r="T926" s="6" t="s">
        <v>400</v>
      </c>
      <c r="U926" s="6" t="s">
        <v>1953</v>
      </c>
      <c r="V926" s="6" t="s">
        <v>4691</v>
      </c>
      <c r="W926" s="18">
        <v>45640</v>
      </c>
      <c r="X926" s="78">
        <v>0.78125</v>
      </c>
      <c r="Y926" s="6" t="s">
        <v>2078</v>
      </c>
      <c r="Z926" s="6" t="s">
        <v>2079</v>
      </c>
      <c r="AA926" s="65" t="s">
        <v>4729</v>
      </c>
      <c r="AB926" s="6">
        <v>932482793</v>
      </c>
      <c r="AC926" s="5">
        <f t="shared" si="95"/>
        <v>3</v>
      </c>
      <c r="AD926" s="17">
        <v>25000</v>
      </c>
      <c r="AE926" s="6" t="s">
        <v>6</v>
      </c>
      <c r="AF926" s="17">
        <v>25000</v>
      </c>
      <c r="AG926" s="6" t="s">
        <v>1874</v>
      </c>
      <c r="AH926" s="39" t="s">
        <v>4730</v>
      </c>
      <c r="AI926" s="22" t="s">
        <v>4692</v>
      </c>
      <c r="AJ926" s="174"/>
    </row>
    <row r="927" spans="1:36" ht="15.45" customHeight="1">
      <c r="A927" s="170">
        <v>57173</v>
      </c>
      <c r="B927" s="8" t="s">
        <v>320</v>
      </c>
      <c r="C927" s="5" t="s">
        <v>321</v>
      </c>
      <c r="D927" s="24" t="s">
        <v>635</v>
      </c>
      <c r="E927" s="24" t="s">
        <v>636</v>
      </c>
      <c r="F927" s="26" t="s">
        <v>637</v>
      </c>
      <c r="G927" s="24">
        <v>988364635</v>
      </c>
      <c r="H927" s="18">
        <v>45638</v>
      </c>
      <c r="I927" s="21">
        <v>0.45208333333333334</v>
      </c>
      <c r="J927" s="6" t="s">
        <v>373</v>
      </c>
      <c r="K927" s="39">
        <v>1</v>
      </c>
      <c r="L927" s="6" t="s">
        <v>398</v>
      </c>
      <c r="M927" s="6" t="s">
        <v>6</v>
      </c>
      <c r="N927" s="6" t="b">
        <f t="shared" si="92"/>
        <v>0</v>
      </c>
      <c r="O927" s="6" t="s">
        <v>4731</v>
      </c>
      <c r="P927" s="6">
        <v>3276328</v>
      </c>
      <c r="Q927" s="6" t="s">
        <v>6</v>
      </c>
      <c r="R927" s="6" t="s">
        <v>4732</v>
      </c>
      <c r="S927" s="16">
        <f t="shared" si="91"/>
        <v>25000</v>
      </c>
      <c r="T927" s="6" t="s">
        <v>400</v>
      </c>
      <c r="U927" s="6" t="s">
        <v>1962</v>
      </c>
      <c r="V927" s="6" t="s">
        <v>2989</v>
      </c>
      <c r="W927" s="18">
        <v>45638</v>
      </c>
      <c r="X927" s="78">
        <v>0.94930555555555551</v>
      </c>
      <c r="Y927" s="6" t="s">
        <v>597</v>
      </c>
      <c r="Z927" s="6" t="s">
        <v>598</v>
      </c>
      <c r="AA927" s="6" t="s">
        <v>599</v>
      </c>
      <c r="AB927" s="6">
        <v>974764518</v>
      </c>
      <c r="AC927" s="5">
        <f t="shared" si="95"/>
        <v>1</v>
      </c>
      <c r="AD927" s="17">
        <f t="shared" ref="AD927:AD976" si="96">IF(AC927&lt;=0, "ERROR EN DÍA DE SALIDA",
    IF(AC927="", "",
        IF(OR(J927="1X40 RF VACIO", J927="1X40 DRY VACIO"),
            IF(L927="CUSTODIA",
                IF(AC927&lt;=5, 25000,
                    IF(AC927&gt;5, IF(AC927&lt;=8, 25000 + 2000*(AC927 - 5), 31000 + 5000*(AC927-8)), "")
                ),
                IF(OR(L927="TRASPASO",L927="MOVIMIENTO"), 18000, "")
            ),
            IF(OR(J927="1X20 RF VACIO", J927="1X20 DRY VACIO", J927="ISOTANK"),
                IF(L927="CUSTODIA",
                    IF(AC927&lt;=5, 18000,
                        IF(AC927&gt;5, IF(AC927&lt;=8, 18000 + 2000*(AC927 - 5), 24000 + 5000*(AC927-8)), "")
                    ),
                    IF(OR(L927="TRASPASO",L927="MOVIMIENTO"), 15000, "Error en tipo de acción")
                ),
                IF(AND(OR(J927="PALLET", J927="CAJON"), L927="CUSTODIA", AC927&lt;=5),
                    IF(M927="SI (XL)", 7000*K927,
                        IF(M927="SI (XXL)", 9000*K927, 5000*K927)
                    ),
                    IF(AND(OR(J927="PALLET", J927="CAJON"), L927="CUSTODIA", AC927&gt;5),
                        IF(M927="SI (XL)", (7000 + 1000*(AC927 - 5))*K927,
                            IF(M927="SI (XXL)", (9000 + 1000*(AC927 - 5))*K927, (5000 + 1000*(AC927 - 5))*K927)
                        ),
                        IF(AND(OR(J927="PALLET", J927="CAJON"),OR(L927="TRASPASO",L927="MOVIMIENTO")),
                            IF(M927="SI (XL)", 5000*K927,
                                IF(M927="SI (XXL)", 7000*K927, 3500*K927)
                            ),
                            ""
                        )
                    )
                )
            )
        )
    )
)</f>
        <v>25000</v>
      </c>
      <c r="AE927" s="6" t="s">
        <v>6</v>
      </c>
      <c r="AF927" s="17" t="str">
        <f t="shared" ref="AF927:AF976" si="97">IFERROR(IF(AD927="","",IF(AE927="NO","NO APLICA",IF(AE927="SI",AD927*1.19,""))), "")</f>
        <v>NO APLICA</v>
      </c>
      <c r="AG927" s="6" t="s">
        <v>400</v>
      </c>
      <c r="AH927" s="39"/>
      <c r="AI927" s="22" t="s">
        <v>558</v>
      </c>
      <c r="AJ927" s="174"/>
    </row>
    <row r="928" spans="1:36" ht="15.45" customHeight="1">
      <c r="A928" s="170">
        <v>57174</v>
      </c>
      <c r="B928" s="8" t="s">
        <v>320</v>
      </c>
      <c r="C928" s="5" t="s">
        <v>321</v>
      </c>
      <c r="D928" s="24" t="s">
        <v>616</v>
      </c>
      <c r="E928" s="24" t="s">
        <v>617</v>
      </c>
      <c r="F928" s="26" t="s">
        <v>618</v>
      </c>
      <c r="G928" s="24">
        <v>951155582</v>
      </c>
      <c r="H928" s="18">
        <v>45638</v>
      </c>
      <c r="I928" s="21">
        <v>0.4548611111111111</v>
      </c>
      <c r="J928" s="6" t="s">
        <v>373</v>
      </c>
      <c r="K928" s="39">
        <v>1</v>
      </c>
      <c r="L928" s="6" t="s">
        <v>398</v>
      </c>
      <c r="M928" s="6" t="s">
        <v>6</v>
      </c>
      <c r="N928" s="6" t="b">
        <f t="shared" si="92"/>
        <v>0</v>
      </c>
      <c r="O928" s="6" t="s">
        <v>4733</v>
      </c>
      <c r="P928" s="6">
        <v>3276352</v>
      </c>
      <c r="Q928" s="6" t="s">
        <v>6</v>
      </c>
      <c r="R928" s="6" t="s">
        <v>4734</v>
      </c>
      <c r="S928" s="16">
        <f t="shared" si="91"/>
        <v>25000</v>
      </c>
      <c r="T928" s="6" t="s">
        <v>400</v>
      </c>
      <c r="U928" s="6" t="s">
        <v>1962</v>
      </c>
      <c r="V928" s="6" t="s">
        <v>3001</v>
      </c>
      <c r="W928" s="18">
        <v>45638</v>
      </c>
      <c r="X928" s="78">
        <v>0.94305555555555554</v>
      </c>
      <c r="Y928" s="6" t="s">
        <v>1979</v>
      </c>
      <c r="Z928" s="6" t="s">
        <v>1229</v>
      </c>
      <c r="AA928" s="6" t="s">
        <v>1980</v>
      </c>
      <c r="AB928" s="6">
        <v>973591252</v>
      </c>
      <c r="AC928" s="5">
        <f t="shared" si="95"/>
        <v>1</v>
      </c>
      <c r="AD928" s="17">
        <f t="shared" si="96"/>
        <v>25000</v>
      </c>
      <c r="AE928" s="6" t="s">
        <v>6</v>
      </c>
      <c r="AF928" s="17" t="str">
        <f t="shared" si="97"/>
        <v>NO APLICA</v>
      </c>
      <c r="AG928" s="6" t="s">
        <v>400</v>
      </c>
      <c r="AH928" s="39"/>
      <c r="AI928" s="22" t="s">
        <v>558</v>
      </c>
      <c r="AJ928" s="174"/>
    </row>
    <row r="929" spans="1:36" ht="15.45" customHeight="1">
      <c r="A929" s="170">
        <v>57175</v>
      </c>
      <c r="B929" s="7" t="s">
        <v>40</v>
      </c>
      <c r="C929" s="4" t="s">
        <v>41</v>
      </c>
      <c r="D929" s="39" t="s">
        <v>4735</v>
      </c>
      <c r="E929" s="6">
        <v>59853058</v>
      </c>
      <c r="F929" s="6" t="s">
        <v>4736</v>
      </c>
      <c r="G929" s="6">
        <v>998653890</v>
      </c>
      <c r="H929" s="18">
        <v>45638</v>
      </c>
      <c r="I929" s="21">
        <v>0.48194444444444445</v>
      </c>
      <c r="J929" s="6" t="s">
        <v>372</v>
      </c>
      <c r="K929" s="39">
        <v>1</v>
      </c>
      <c r="L929" s="6" t="s">
        <v>3399</v>
      </c>
      <c r="M929" s="6" t="s">
        <v>6</v>
      </c>
      <c r="N929" s="6" t="b">
        <f t="shared" si="92"/>
        <v>0</v>
      </c>
      <c r="O929" s="6" t="s">
        <v>4737</v>
      </c>
      <c r="P929" s="6" t="s">
        <v>487</v>
      </c>
      <c r="Q929" s="6" t="s">
        <v>6</v>
      </c>
      <c r="R929" s="6" t="s">
        <v>488</v>
      </c>
      <c r="S929" s="16">
        <f t="shared" si="91"/>
        <v>15000</v>
      </c>
      <c r="T929" s="6" t="s">
        <v>400</v>
      </c>
      <c r="U929" s="6" t="s">
        <v>1943</v>
      </c>
      <c r="V929" s="6" t="s">
        <v>490</v>
      </c>
      <c r="W929" s="18">
        <v>45638</v>
      </c>
      <c r="X929" s="78">
        <v>0.48194444444444445</v>
      </c>
      <c r="Y929" s="6" t="s">
        <v>4738</v>
      </c>
      <c r="Z929" s="6" t="s">
        <v>4739</v>
      </c>
      <c r="AA929" s="6" t="s">
        <v>4740</v>
      </c>
      <c r="AB929" s="6">
        <v>968620546</v>
      </c>
      <c r="AC929" s="5">
        <f t="shared" si="95"/>
        <v>1</v>
      </c>
      <c r="AD929" s="17">
        <f t="shared" si="96"/>
        <v>15000</v>
      </c>
      <c r="AE929" s="6" t="s">
        <v>6</v>
      </c>
      <c r="AF929" s="17" t="str">
        <f t="shared" si="97"/>
        <v>NO APLICA</v>
      </c>
      <c r="AG929" s="6" t="s">
        <v>400</v>
      </c>
      <c r="AH929" s="39"/>
      <c r="AI929" s="22" t="s">
        <v>4741</v>
      </c>
      <c r="AJ929" s="174"/>
    </row>
    <row r="930" spans="1:36" ht="15" customHeight="1">
      <c r="A930" s="170">
        <v>57176</v>
      </c>
      <c r="B930" s="7" t="s">
        <v>351</v>
      </c>
      <c r="C930" s="4" t="s">
        <v>352</v>
      </c>
      <c r="D930" s="39" t="s">
        <v>4742</v>
      </c>
      <c r="E930" s="6" t="s">
        <v>1353</v>
      </c>
      <c r="F930" s="6" t="s">
        <v>1354</v>
      </c>
      <c r="G930" s="6">
        <v>956749939</v>
      </c>
      <c r="H930" s="18">
        <v>45638</v>
      </c>
      <c r="I930" s="21">
        <v>0.48541666666666666</v>
      </c>
      <c r="J930" s="6" t="s">
        <v>373</v>
      </c>
      <c r="K930" s="39">
        <v>1</v>
      </c>
      <c r="L930" s="6" t="s">
        <v>398</v>
      </c>
      <c r="M930" s="6" t="s">
        <v>6</v>
      </c>
      <c r="N930" s="6" t="b">
        <f t="shared" si="92"/>
        <v>0</v>
      </c>
      <c r="O930" s="6" t="s">
        <v>4743</v>
      </c>
      <c r="P930" s="6">
        <v>1231882</v>
      </c>
      <c r="Q930" s="6" t="s">
        <v>6</v>
      </c>
      <c r="R930" s="6" t="s">
        <v>4744</v>
      </c>
      <c r="S930" s="16">
        <f t="shared" si="91"/>
        <v>25000</v>
      </c>
      <c r="T930" s="6" t="s">
        <v>400</v>
      </c>
      <c r="U930" s="6" t="s">
        <v>537</v>
      </c>
      <c r="V930" s="6" t="s">
        <v>4745</v>
      </c>
      <c r="W930" s="6"/>
      <c r="X930" s="78"/>
      <c r="Y930" s="6"/>
      <c r="Z930" s="6"/>
      <c r="AA930" s="6"/>
      <c r="AB930" s="6"/>
      <c r="AC930" s="6" t="str">
        <f t="shared" si="95"/>
        <v/>
      </c>
      <c r="AD930" s="23" t="str">
        <f t="shared" si="96"/>
        <v/>
      </c>
      <c r="AE930" s="23"/>
      <c r="AF930" s="17" t="str">
        <f t="shared" si="97"/>
        <v/>
      </c>
      <c r="AG930" s="6"/>
      <c r="AH930" s="39"/>
      <c r="AI930" s="22" t="s">
        <v>3459</v>
      </c>
      <c r="AJ930" s="174"/>
    </row>
    <row r="931" spans="1:36" ht="15.45" customHeight="1">
      <c r="A931" s="170">
        <v>57177</v>
      </c>
      <c r="B931" s="7" t="s">
        <v>245</v>
      </c>
      <c r="C931" s="4" t="s">
        <v>246</v>
      </c>
      <c r="D931" s="39" t="s">
        <v>1783</v>
      </c>
      <c r="E931" s="6" t="s">
        <v>1784</v>
      </c>
      <c r="F931" s="6" t="s">
        <v>2278</v>
      </c>
      <c r="G931" s="6">
        <v>950664007</v>
      </c>
      <c r="H931" s="18">
        <v>45638</v>
      </c>
      <c r="I931" s="21">
        <v>0.49513888888888891</v>
      </c>
      <c r="J931" s="6" t="s">
        <v>373</v>
      </c>
      <c r="K931" s="39">
        <v>1</v>
      </c>
      <c r="L931" s="6" t="s">
        <v>398</v>
      </c>
      <c r="M931" s="6" t="s">
        <v>6</v>
      </c>
      <c r="N931" s="6" t="b">
        <f t="shared" si="92"/>
        <v>1</v>
      </c>
      <c r="O931" s="6" t="s">
        <v>1780</v>
      </c>
      <c r="P931" s="6">
        <v>24781815</v>
      </c>
      <c r="Q931" s="6" t="s">
        <v>6</v>
      </c>
      <c r="R931" s="6" t="s">
        <v>1781</v>
      </c>
      <c r="S931" s="16">
        <f t="shared" si="91"/>
        <v>25000</v>
      </c>
      <c r="T931" s="6" t="s">
        <v>400</v>
      </c>
      <c r="U931" s="6" t="s">
        <v>537</v>
      </c>
      <c r="V931" s="6" t="s">
        <v>4746</v>
      </c>
      <c r="W931" s="6"/>
      <c r="X931" s="78"/>
      <c r="Y931" s="6"/>
      <c r="Z931" s="6"/>
      <c r="AA931" s="6"/>
      <c r="AB931" s="6"/>
      <c r="AC931" s="6" t="str">
        <f t="shared" si="95"/>
        <v/>
      </c>
      <c r="AD931" s="23" t="str">
        <f t="shared" si="96"/>
        <v/>
      </c>
      <c r="AE931" s="23"/>
      <c r="AF931" s="17" t="str">
        <f t="shared" si="97"/>
        <v/>
      </c>
      <c r="AG931" s="6"/>
      <c r="AH931" s="39"/>
      <c r="AI931" s="22" t="s">
        <v>983</v>
      </c>
      <c r="AJ931" s="174"/>
    </row>
    <row r="932" spans="1:36" ht="15" customHeight="1">
      <c r="A932" s="170">
        <v>57178</v>
      </c>
      <c r="B932" s="7" t="s">
        <v>245</v>
      </c>
      <c r="C932" s="4" t="s">
        <v>246</v>
      </c>
      <c r="D932" s="7" t="s">
        <v>1756</v>
      </c>
      <c r="E932" s="7" t="s">
        <v>1757</v>
      </c>
      <c r="F932" s="7" t="s">
        <v>1758</v>
      </c>
      <c r="G932" s="6">
        <v>965406891</v>
      </c>
      <c r="H932" s="18">
        <v>45638</v>
      </c>
      <c r="I932" s="21">
        <v>0.49722222222222223</v>
      </c>
      <c r="J932" s="6" t="s">
        <v>373</v>
      </c>
      <c r="K932" s="39">
        <v>1</v>
      </c>
      <c r="L932" s="6" t="s">
        <v>398</v>
      </c>
      <c r="M932" s="6" t="s">
        <v>6</v>
      </c>
      <c r="N932" s="6" t="b">
        <f t="shared" si="92"/>
        <v>1</v>
      </c>
      <c r="O932" s="6" t="s">
        <v>1753</v>
      </c>
      <c r="P932" s="6">
        <v>24781668</v>
      </c>
      <c r="Q932" s="6" t="s">
        <v>6</v>
      </c>
      <c r="R932" s="6" t="s">
        <v>1754</v>
      </c>
      <c r="S932" s="16">
        <f t="shared" si="91"/>
        <v>25000</v>
      </c>
      <c r="T932" s="6" t="s">
        <v>400</v>
      </c>
      <c r="U932" s="6" t="s">
        <v>537</v>
      </c>
      <c r="V932" s="6" t="s">
        <v>4747</v>
      </c>
      <c r="W932" s="6"/>
      <c r="X932" s="78"/>
      <c r="Y932" s="6"/>
      <c r="Z932" s="6"/>
      <c r="AA932" s="6"/>
      <c r="AB932" s="6"/>
      <c r="AC932" s="6" t="str">
        <f t="shared" si="95"/>
        <v/>
      </c>
      <c r="AD932" s="23" t="str">
        <f t="shared" si="96"/>
        <v/>
      </c>
      <c r="AE932" s="23"/>
      <c r="AF932" s="17" t="str">
        <f t="shared" si="97"/>
        <v/>
      </c>
      <c r="AG932" s="6"/>
      <c r="AH932" s="39"/>
      <c r="AI932" s="22" t="s">
        <v>983</v>
      </c>
      <c r="AJ932" s="174"/>
    </row>
    <row r="933" spans="1:36" ht="15.45" customHeight="1">
      <c r="A933" s="170">
        <v>57179</v>
      </c>
      <c r="B933" s="7" t="s">
        <v>351</v>
      </c>
      <c r="C933" s="4" t="s">
        <v>352</v>
      </c>
      <c r="D933" s="25" t="s">
        <v>507</v>
      </c>
      <c r="E933" s="24" t="s">
        <v>508</v>
      </c>
      <c r="F933" s="24" t="s">
        <v>509</v>
      </c>
      <c r="G933" s="24">
        <v>997062936</v>
      </c>
      <c r="H933" s="18">
        <v>45638</v>
      </c>
      <c r="I933" s="21">
        <v>0.50277777777777777</v>
      </c>
      <c r="J933" s="6" t="s">
        <v>373</v>
      </c>
      <c r="K933" s="39">
        <v>1</v>
      </c>
      <c r="L933" s="6" t="s">
        <v>398</v>
      </c>
      <c r="M933" s="6" t="s">
        <v>6</v>
      </c>
      <c r="N933" s="6" t="b">
        <f t="shared" si="92"/>
        <v>0</v>
      </c>
      <c r="O933" s="6" t="s">
        <v>4748</v>
      </c>
      <c r="P933" s="6">
        <v>1231887</v>
      </c>
      <c r="Q933" s="6" t="s">
        <v>6</v>
      </c>
      <c r="R933" s="6" t="s">
        <v>4749</v>
      </c>
      <c r="S933" s="16">
        <f t="shared" si="91"/>
        <v>25000</v>
      </c>
      <c r="T933" s="6" t="s">
        <v>400</v>
      </c>
      <c r="U933" s="6" t="s">
        <v>537</v>
      </c>
      <c r="V933" s="6" t="s">
        <v>4750</v>
      </c>
      <c r="W933" s="6"/>
      <c r="X933" s="78"/>
      <c r="Y933" s="6"/>
      <c r="Z933" s="6"/>
      <c r="AA933" s="6"/>
      <c r="AB933" s="6"/>
      <c r="AC933" s="6" t="str">
        <f t="shared" si="95"/>
        <v/>
      </c>
      <c r="AD933" s="23" t="str">
        <f t="shared" si="96"/>
        <v/>
      </c>
      <c r="AE933" s="23"/>
      <c r="AF933" s="17" t="str">
        <f t="shared" si="97"/>
        <v/>
      </c>
      <c r="AG933" s="6"/>
      <c r="AH933" s="39"/>
      <c r="AI933" s="22" t="s">
        <v>3459</v>
      </c>
      <c r="AJ933" s="174"/>
    </row>
    <row r="934" spans="1:36" ht="15" customHeight="1">
      <c r="A934" s="170">
        <v>57180</v>
      </c>
      <c r="B934" s="8" t="s">
        <v>320</v>
      </c>
      <c r="C934" s="5" t="s">
        <v>321</v>
      </c>
      <c r="D934" s="24" t="s">
        <v>2811</v>
      </c>
      <c r="E934" s="25" t="s">
        <v>709</v>
      </c>
      <c r="F934" s="24" t="s">
        <v>710</v>
      </c>
      <c r="G934" s="24">
        <v>987744411</v>
      </c>
      <c r="H934" s="18">
        <v>45638</v>
      </c>
      <c r="I934" s="21">
        <v>0.50624999999999998</v>
      </c>
      <c r="J934" s="6" t="s">
        <v>373</v>
      </c>
      <c r="K934" s="39">
        <v>1</v>
      </c>
      <c r="L934" s="6" t="s">
        <v>398</v>
      </c>
      <c r="M934" s="6" t="s">
        <v>6</v>
      </c>
      <c r="N934" s="6" t="b">
        <f t="shared" si="92"/>
        <v>0</v>
      </c>
      <c r="O934" s="6" t="s">
        <v>4751</v>
      </c>
      <c r="P934" s="6">
        <v>3276538</v>
      </c>
      <c r="Q934" s="6" t="s">
        <v>6</v>
      </c>
      <c r="R934" s="6" t="s">
        <v>4752</v>
      </c>
      <c r="S934" s="16">
        <f t="shared" si="91"/>
        <v>25000</v>
      </c>
      <c r="T934" s="6" t="s">
        <v>400</v>
      </c>
      <c r="U934" s="6" t="s">
        <v>1943</v>
      </c>
      <c r="V934" s="6" t="s">
        <v>2830</v>
      </c>
      <c r="W934" s="18">
        <v>45639</v>
      </c>
      <c r="X934" s="78">
        <v>0.4</v>
      </c>
      <c r="Y934" s="6" t="s">
        <v>734</v>
      </c>
      <c r="Z934" s="6" t="s">
        <v>4614</v>
      </c>
      <c r="AA934" s="6" t="s">
        <v>736</v>
      </c>
      <c r="AB934" s="6">
        <v>97326989</v>
      </c>
      <c r="AC934" s="5">
        <f t="shared" si="95"/>
        <v>2</v>
      </c>
      <c r="AD934" s="17">
        <f t="shared" si="96"/>
        <v>25000</v>
      </c>
      <c r="AE934" s="6" t="s">
        <v>6</v>
      </c>
      <c r="AF934" s="17" t="str">
        <f t="shared" si="97"/>
        <v>NO APLICA</v>
      </c>
      <c r="AG934" s="6" t="s">
        <v>400</v>
      </c>
      <c r="AH934" s="39"/>
      <c r="AI934" s="22" t="s">
        <v>558</v>
      </c>
      <c r="AJ934" s="174"/>
    </row>
    <row r="935" spans="1:36" ht="15" customHeight="1">
      <c r="A935" s="170">
        <v>57181</v>
      </c>
      <c r="B935" s="8" t="s">
        <v>320</v>
      </c>
      <c r="C935" s="5" t="s">
        <v>321</v>
      </c>
      <c r="D935" s="24" t="s">
        <v>616</v>
      </c>
      <c r="E935" s="25" t="s">
        <v>617</v>
      </c>
      <c r="F935" s="24" t="s">
        <v>618</v>
      </c>
      <c r="G935" s="24">
        <v>951155582</v>
      </c>
      <c r="H935" s="18">
        <v>45638</v>
      </c>
      <c r="I935" s="21">
        <v>0.52222222222222225</v>
      </c>
      <c r="J935" s="6" t="s">
        <v>373</v>
      </c>
      <c r="K935" s="39">
        <v>1</v>
      </c>
      <c r="L935" s="6" t="s">
        <v>398</v>
      </c>
      <c r="M935" s="6" t="s">
        <v>6</v>
      </c>
      <c r="N935" s="6" t="b">
        <f t="shared" si="92"/>
        <v>0</v>
      </c>
      <c r="O935" s="6" t="s">
        <v>4753</v>
      </c>
      <c r="P935" s="6">
        <v>1231943</v>
      </c>
      <c r="Q935" s="6" t="s">
        <v>6</v>
      </c>
      <c r="R935" s="6" t="s">
        <v>4754</v>
      </c>
      <c r="S935" s="16">
        <f t="shared" si="91"/>
        <v>25000</v>
      </c>
      <c r="T935" s="6" t="s">
        <v>400</v>
      </c>
      <c r="U935" s="6" t="s">
        <v>537</v>
      </c>
      <c r="V935" s="6" t="s">
        <v>2830</v>
      </c>
      <c r="W935" s="6"/>
      <c r="X935" s="78"/>
      <c r="Y935" s="6"/>
      <c r="Z935" s="6"/>
      <c r="AA935" s="6"/>
      <c r="AB935" s="6"/>
      <c r="AC935" s="6" t="str">
        <f t="shared" si="95"/>
        <v/>
      </c>
      <c r="AD935" s="23" t="str">
        <f t="shared" si="96"/>
        <v/>
      </c>
      <c r="AE935" s="23"/>
      <c r="AF935" s="17" t="str">
        <f t="shared" si="97"/>
        <v/>
      </c>
      <c r="AG935" s="6"/>
      <c r="AH935" s="39"/>
      <c r="AI935" s="22" t="s">
        <v>558</v>
      </c>
      <c r="AJ935" s="174"/>
    </row>
    <row r="936" spans="1:36" ht="15" customHeight="1">
      <c r="A936" s="170">
        <v>57182</v>
      </c>
      <c r="B936" s="8" t="s">
        <v>320</v>
      </c>
      <c r="C936" s="5" t="s">
        <v>321</v>
      </c>
      <c r="D936" s="24" t="s">
        <v>635</v>
      </c>
      <c r="E936" s="24" t="s">
        <v>636</v>
      </c>
      <c r="F936" s="26" t="s">
        <v>637</v>
      </c>
      <c r="G936" s="24">
        <v>988364635</v>
      </c>
      <c r="H936" s="18">
        <v>45638</v>
      </c>
      <c r="I936" s="21">
        <v>0.52430555555555558</v>
      </c>
      <c r="J936" s="6" t="s">
        <v>373</v>
      </c>
      <c r="K936" s="39">
        <v>1</v>
      </c>
      <c r="L936" s="6" t="s">
        <v>398</v>
      </c>
      <c r="M936" s="6" t="s">
        <v>6</v>
      </c>
      <c r="N936" s="6" t="b">
        <f t="shared" si="92"/>
        <v>0</v>
      </c>
      <c r="O936" s="6" t="s">
        <v>4755</v>
      </c>
      <c r="P936" s="6">
        <v>1231946</v>
      </c>
      <c r="Q936" s="6" t="s">
        <v>6</v>
      </c>
      <c r="R936" s="6" t="s">
        <v>4756</v>
      </c>
      <c r="S936" s="16">
        <f t="shared" si="91"/>
        <v>25000</v>
      </c>
      <c r="T936" s="6" t="s">
        <v>400</v>
      </c>
      <c r="U936" s="6" t="s">
        <v>1943</v>
      </c>
      <c r="V936" s="6" t="s">
        <v>3005</v>
      </c>
      <c r="W936" s="18">
        <v>45643</v>
      </c>
      <c r="X936" s="78">
        <v>0.97569444444444442</v>
      </c>
      <c r="Y936" s="8" t="s">
        <v>2582</v>
      </c>
      <c r="Z936" s="8" t="s">
        <v>4220</v>
      </c>
      <c r="AA936" s="8" t="s">
        <v>1136</v>
      </c>
      <c r="AB936" s="8">
        <v>947137523</v>
      </c>
      <c r="AC936" s="6">
        <f t="shared" si="95"/>
        <v>6</v>
      </c>
      <c r="AD936" s="23">
        <f t="shared" si="96"/>
        <v>27000</v>
      </c>
      <c r="AE936" s="23" t="s">
        <v>6</v>
      </c>
      <c r="AF936" s="17" t="str">
        <f t="shared" si="97"/>
        <v>NO APLICA</v>
      </c>
      <c r="AG936" s="6" t="s">
        <v>400</v>
      </c>
      <c r="AH936" s="39"/>
      <c r="AI936" s="22" t="s">
        <v>558</v>
      </c>
      <c r="AJ936" s="174"/>
    </row>
    <row r="937" spans="1:36" ht="15.45" customHeight="1">
      <c r="A937" s="170">
        <v>57183</v>
      </c>
      <c r="B937" s="7" t="s">
        <v>351</v>
      </c>
      <c r="C937" s="4" t="s">
        <v>352</v>
      </c>
      <c r="D937" s="24" t="s">
        <v>1352</v>
      </c>
      <c r="E937" s="25" t="s">
        <v>1353</v>
      </c>
      <c r="F937" s="24" t="s">
        <v>1354</v>
      </c>
      <c r="G937" s="24">
        <v>956749939</v>
      </c>
      <c r="H937" s="18">
        <v>45638</v>
      </c>
      <c r="I937" s="21">
        <v>0.53333333333333333</v>
      </c>
      <c r="J937" s="6" t="s">
        <v>373</v>
      </c>
      <c r="K937" s="39">
        <v>1</v>
      </c>
      <c r="L937" s="6" t="s">
        <v>398</v>
      </c>
      <c r="M937" s="6" t="s">
        <v>6</v>
      </c>
      <c r="N937" s="6" t="b">
        <f t="shared" si="92"/>
        <v>0</v>
      </c>
      <c r="O937" s="6" t="s">
        <v>4757</v>
      </c>
      <c r="P937" s="6">
        <v>1231961</v>
      </c>
      <c r="Q937" s="6" t="s">
        <v>6</v>
      </c>
      <c r="R937" s="6" t="s">
        <v>4758</v>
      </c>
      <c r="S937" s="16">
        <f t="shared" si="91"/>
        <v>25000</v>
      </c>
      <c r="T937" s="6" t="s">
        <v>400</v>
      </c>
      <c r="U937" s="6" t="s">
        <v>537</v>
      </c>
      <c r="V937" s="6" t="s">
        <v>4759</v>
      </c>
      <c r="W937" s="6"/>
      <c r="X937" s="78"/>
      <c r="Y937" s="6"/>
      <c r="Z937" s="6"/>
      <c r="AA937" s="6"/>
      <c r="AB937" s="6"/>
      <c r="AC937" s="6" t="str">
        <f t="shared" si="95"/>
        <v/>
      </c>
      <c r="AD937" s="23" t="str">
        <f t="shared" si="96"/>
        <v/>
      </c>
      <c r="AE937" s="23"/>
      <c r="AF937" s="17" t="str">
        <f t="shared" si="97"/>
        <v/>
      </c>
      <c r="AG937" s="6"/>
      <c r="AH937" s="39"/>
      <c r="AI937" s="22" t="s">
        <v>3459</v>
      </c>
      <c r="AJ937" s="174"/>
    </row>
    <row r="938" spans="1:36" ht="15.45" customHeight="1">
      <c r="A938" s="170">
        <v>57184</v>
      </c>
      <c r="B938" s="7" t="s">
        <v>339</v>
      </c>
      <c r="C938" s="4" t="s">
        <v>340</v>
      </c>
      <c r="D938" s="39" t="s">
        <v>1031</v>
      </c>
      <c r="E938" s="70" t="s">
        <v>1032</v>
      </c>
      <c r="F938" s="35" t="s">
        <v>1033</v>
      </c>
      <c r="G938" s="35">
        <v>943592739</v>
      </c>
      <c r="H938" s="18">
        <v>45638</v>
      </c>
      <c r="I938" s="21">
        <v>0.53819444444444442</v>
      </c>
      <c r="J938" s="6" t="s">
        <v>373</v>
      </c>
      <c r="K938" s="39">
        <v>1</v>
      </c>
      <c r="L938" s="6" t="s">
        <v>398</v>
      </c>
      <c r="M938" s="6" t="s">
        <v>6</v>
      </c>
      <c r="N938" s="6" t="b">
        <f t="shared" si="92"/>
        <v>0</v>
      </c>
      <c r="O938" s="42" t="s">
        <v>4760</v>
      </c>
      <c r="P938" s="6">
        <v>100817169</v>
      </c>
      <c r="Q938" s="6" t="s">
        <v>6</v>
      </c>
      <c r="R938" s="6" t="s">
        <v>4761</v>
      </c>
      <c r="S938" s="16">
        <f t="shared" si="91"/>
        <v>25000</v>
      </c>
      <c r="T938" s="6" t="s">
        <v>400</v>
      </c>
      <c r="U938" s="6" t="s">
        <v>3016</v>
      </c>
      <c r="V938" s="6" t="s">
        <v>3438</v>
      </c>
      <c r="W938" s="18">
        <v>45640</v>
      </c>
      <c r="X938" s="78">
        <v>0.6166666666666667</v>
      </c>
      <c r="Y938" s="6" t="s">
        <v>4762</v>
      </c>
      <c r="Z938" s="6" t="s">
        <v>3471</v>
      </c>
      <c r="AA938" s="6" t="s">
        <v>3472</v>
      </c>
      <c r="AB938" s="6">
        <v>933750230</v>
      </c>
      <c r="AC938" s="5">
        <f t="shared" si="95"/>
        <v>3</v>
      </c>
      <c r="AD938" s="17">
        <f t="shared" si="96"/>
        <v>25000</v>
      </c>
      <c r="AE938" s="6" t="s">
        <v>6</v>
      </c>
      <c r="AF938" s="17" t="str">
        <f t="shared" si="97"/>
        <v>NO APLICA</v>
      </c>
      <c r="AG938" s="6" t="s">
        <v>400</v>
      </c>
      <c r="AH938" s="39"/>
      <c r="AI938" s="22" t="s">
        <v>2797</v>
      </c>
      <c r="AJ938" s="174"/>
    </row>
    <row r="939" spans="1:36" ht="15.45" customHeight="1">
      <c r="A939" s="170">
        <v>57185</v>
      </c>
      <c r="B939" s="7" t="s">
        <v>223</v>
      </c>
      <c r="C939" s="4" t="s">
        <v>224</v>
      </c>
      <c r="D939" s="39" t="s">
        <v>2935</v>
      </c>
      <c r="E939" s="6" t="s">
        <v>1120</v>
      </c>
      <c r="F939" s="6" t="s">
        <v>1121</v>
      </c>
      <c r="G939" s="6">
        <v>991545276</v>
      </c>
      <c r="H939" s="18">
        <v>45638</v>
      </c>
      <c r="I939" s="21">
        <v>0.54027777777777775</v>
      </c>
      <c r="J939" s="6" t="s">
        <v>373</v>
      </c>
      <c r="K939" s="39">
        <v>1</v>
      </c>
      <c r="L939" s="6" t="s">
        <v>398</v>
      </c>
      <c r="M939" s="6" t="s">
        <v>6</v>
      </c>
      <c r="N939" s="6" t="b">
        <f t="shared" si="92"/>
        <v>0</v>
      </c>
      <c r="O939" s="6" t="s">
        <v>4763</v>
      </c>
      <c r="P939" s="6">
        <v>3276774</v>
      </c>
      <c r="Q939" s="6" t="s">
        <v>9</v>
      </c>
      <c r="R939" s="6" t="s">
        <v>4764</v>
      </c>
      <c r="S939" s="16">
        <f t="shared" si="91"/>
        <v>25000</v>
      </c>
      <c r="T939" s="6" t="s">
        <v>400</v>
      </c>
      <c r="U939" s="6" t="s">
        <v>537</v>
      </c>
      <c r="V939" s="6" t="s">
        <v>3039</v>
      </c>
      <c r="W939" s="6"/>
      <c r="X939" s="78"/>
      <c r="Y939" s="6"/>
      <c r="Z939" s="6"/>
      <c r="AA939" s="6"/>
      <c r="AB939" s="6"/>
      <c r="AC939" s="6" t="str">
        <f t="shared" si="95"/>
        <v/>
      </c>
      <c r="AD939" s="23" t="str">
        <f t="shared" si="96"/>
        <v/>
      </c>
      <c r="AE939" s="23"/>
      <c r="AF939" s="17" t="str">
        <f t="shared" si="97"/>
        <v/>
      </c>
      <c r="AG939" s="6"/>
      <c r="AH939" s="39"/>
      <c r="AI939" s="22" t="s">
        <v>2960</v>
      </c>
      <c r="AJ939" s="174"/>
    </row>
    <row r="940" spans="1:36" ht="15.45" customHeight="1">
      <c r="A940" s="170">
        <v>57186</v>
      </c>
      <c r="B940" s="7" t="s">
        <v>351</v>
      </c>
      <c r="C940" s="4" t="s">
        <v>352</v>
      </c>
      <c r="D940" s="25" t="s">
        <v>507</v>
      </c>
      <c r="E940" s="24" t="s">
        <v>508</v>
      </c>
      <c r="F940" s="24" t="s">
        <v>509</v>
      </c>
      <c r="G940" s="24">
        <v>997062936</v>
      </c>
      <c r="H940" s="18">
        <v>45638</v>
      </c>
      <c r="I940" s="21">
        <v>0.56805555555555554</v>
      </c>
      <c r="J940" s="6" t="s">
        <v>373</v>
      </c>
      <c r="K940" s="39">
        <v>1</v>
      </c>
      <c r="L940" s="6" t="s">
        <v>398</v>
      </c>
      <c r="M940" s="6" t="s">
        <v>6</v>
      </c>
      <c r="N940" s="6" t="b">
        <f t="shared" si="92"/>
        <v>0</v>
      </c>
      <c r="O940" s="6" t="s">
        <v>4765</v>
      </c>
      <c r="P940" s="6">
        <v>1231984</v>
      </c>
      <c r="Q940" s="6" t="s">
        <v>6</v>
      </c>
      <c r="R940" s="6" t="s">
        <v>4766</v>
      </c>
      <c r="S940" s="16">
        <f t="shared" si="91"/>
        <v>25000</v>
      </c>
      <c r="T940" s="6" t="s">
        <v>400</v>
      </c>
      <c r="U940" s="6" t="s">
        <v>537</v>
      </c>
      <c r="V940" s="6" t="s">
        <v>4767</v>
      </c>
      <c r="W940" s="6"/>
      <c r="X940" s="78"/>
      <c r="Y940" s="6"/>
      <c r="Z940" s="6"/>
      <c r="AA940" s="6"/>
      <c r="AB940" s="6"/>
      <c r="AC940" s="6" t="str">
        <f t="shared" si="95"/>
        <v/>
      </c>
      <c r="AD940" s="23" t="str">
        <f t="shared" si="96"/>
        <v/>
      </c>
      <c r="AE940" s="23"/>
      <c r="AF940" s="17" t="str">
        <f t="shared" si="97"/>
        <v/>
      </c>
      <c r="AG940" s="6"/>
      <c r="AH940" s="39"/>
      <c r="AI940" s="22" t="s">
        <v>3459</v>
      </c>
      <c r="AJ940" s="174"/>
    </row>
    <row r="941" spans="1:36" ht="15.45" customHeight="1">
      <c r="A941" s="170">
        <v>57187</v>
      </c>
      <c r="B941" s="7" t="s">
        <v>351</v>
      </c>
      <c r="C941" s="4" t="s">
        <v>352</v>
      </c>
      <c r="D941" s="39" t="s">
        <v>4285</v>
      </c>
      <c r="E941" s="6" t="s">
        <v>2405</v>
      </c>
      <c r="F941" s="6" t="s">
        <v>2406</v>
      </c>
      <c r="G941" s="6">
        <v>942010990</v>
      </c>
      <c r="H941" s="18">
        <v>45638</v>
      </c>
      <c r="I941" s="21">
        <v>0.57222222222222219</v>
      </c>
      <c r="J941" s="6" t="s">
        <v>373</v>
      </c>
      <c r="K941" s="39">
        <v>1</v>
      </c>
      <c r="L941" s="6" t="s">
        <v>398</v>
      </c>
      <c r="M941" s="6" t="s">
        <v>6</v>
      </c>
      <c r="N941" s="6" t="b">
        <f t="shared" si="92"/>
        <v>0</v>
      </c>
      <c r="O941" s="6" t="s">
        <v>4768</v>
      </c>
      <c r="P941" s="6">
        <v>1231981</v>
      </c>
      <c r="Q941" s="6" t="s">
        <v>6</v>
      </c>
      <c r="R941" s="6" t="s">
        <v>4769</v>
      </c>
      <c r="S941" s="16">
        <f t="shared" si="91"/>
        <v>25000</v>
      </c>
      <c r="T941" s="6" t="s">
        <v>400</v>
      </c>
      <c r="U941" s="6" t="s">
        <v>537</v>
      </c>
      <c r="V941" s="6" t="s">
        <v>4770</v>
      </c>
      <c r="W941" s="6"/>
      <c r="X941" s="78"/>
      <c r="Y941" s="6"/>
      <c r="Z941" s="6"/>
      <c r="AA941" s="6"/>
      <c r="AB941" s="6"/>
      <c r="AC941" s="6" t="str">
        <f t="shared" si="95"/>
        <v/>
      </c>
      <c r="AD941" s="23" t="str">
        <f t="shared" si="96"/>
        <v/>
      </c>
      <c r="AE941" s="23"/>
      <c r="AF941" s="17" t="str">
        <f t="shared" si="97"/>
        <v/>
      </c>
      <c r="AG941" s="6"/>
      <c r="AH941" s="39"/>
      <c r="AI941" s="22" t="s">
        <v>3459</v>
      </c>
      <c r="AJ941" s="174"/>
    </row>
    <row r="942" spans="1:36" ht="15" customHeight="1">
      <c r="A942" s="170">
        <v>57188</v>
      </c>
      <c r="B942" s="8" t="s">
        <v>320</v>
      </c>
      <c r="C942" s="5" t="s">
        <v>321</v>
      </c>
      <c r="D942" s="24" t="s">
        <v>2811</v>
      </c>
      <c r="E942" s="25" t="s">
        <v>709</v>
      </c>
      <c r="F942" s="24" t="s">
        <v>710</v>
      </c>
      <c r="G942" s="24">
        <v>987744411</v>
      </c>
      <c r="H942" s="18">
        <v>45638</v>
      </c>
      <c r="I942" s="21">
        <v>0.57638888888888884</v>
      </c>
      <c r="J942" s="6" t="s">
        <v>373</v>
      </c>
      <c r="K942" s="39">
        <v>1</v>
      </c>
      <c r="L942" s="6" t="s">
        <v>398</v>
      </c>
      <c r="M942" s="6" t="s">
        <v>6</v>
      </c>
      <c r="N942" s="6" t="b">
        <f t="shared" si="92"/>
        <v>0</v>
      </c>
      <c r="O942" s="6" t="s">
        <v>4771</v>
      </c>
      <c r="P942" s="6">
        <v>1231990</v>
      </c>
      <c r="Q942" s="6" t="s">
        <v>6</v>
      </c>
      <c r="R942" s="6" t="s">
        <v>4772</v>
      </c>
      <c r="S942" s="16">
        <f t="shared" si="91"/>
        <v>25000</v>
      </c>
      <c r="T942" s="6" t="s">
        <v>400</v>
      </c>
      <c r="U942" s="6" t="s">
        <v>537</v>
      </c>
      <c r="V942" s="6" t="s">
        <v>3438</v>
      </c>
      <c r="W942" s="6"/>
      <c r="X942" s="78"/>
      <c r="Y942" s="6"/>
      <c r="Z942" s="6"/>
      <c r="AA942" s="6"/>
      <c r="AB942" s="6"/>
      <c r="AC942" s="6" t="str">
        <f t="shared" si="95"/>
        <v/>
      </c>
      <c r="AD942" s="23" t="str">
        <f t="shared" si="96"/>
        <v/>
      </c>
      <c r="AE942" s="23"/>
      <c r="AF942" s="17" t="str">
        <f t="shared" si="97"/>
        <v/>
      </c>
      <c r="AG942" s="6"/>
      <c r="AH942" s="39"/>
      <c r="AI942" s="22" t="s">
        <v>558</v>
      </c>
      <c r="AJ942" s="174"/>
    </row>
    <row r="943" spans="1:36" ht="15.45" customHeight="1">
      <c r="A943" s="170">
        <v>57189</v>
      </c>
      <c r="B943" s="7" t="s">
        <v>339</v>
      </c>
      <c r="C943" s="4" t="s">
        <v>340</v>
      </c>
      <c r="D943" s="39" t="s">
        <v>2935</v>
      </c>
      <c r="E943" s="6" t="s">
        <v>1120</v>
      </c>
      <c r="F943" s="6" t="s">
        <v>1121</v>
      </c>
      <c r="G943" s="6">
        <v>991545276</v>
      </c>
      <c r="H943" s="18">
        <v>45638</v>
      </c>
      <c r="I943" s="21">
        <v>0.57847222222222228</v>
      </c>
      <c r="J943" s="6" t="s">
        <v>373</v>
      </c>
      <c r="K943" s="39">
        <v>1</v>
      </c>
      <c r="L943" s="6" t="s">
        <v>398</v>
      </c>
      <c r="M943" s="6" t="s">
        <v>6</v>
      </c>
      <c r="N943" s="6" t="b">
        <f t="shared" si="92"/>
        <v>0</v>
      </c>
      <c r="O943" s="6" t="s">
        <v>4773</v>
      </c>
      <c r="P943" s="6">
        <v>100817256</v>
      </c>
      <c r="Q943" s="6" t="s">
        <v>6</v>
      </c>
      <c r="R943" s="6" t="s">
        <v>4774</v>
      </c>
      <c r="S943" s="16">
        <f t="shared" si="91"/>
        <v>25000</v>
      </c>
      <c r="T943" s="6" t="s">
        <v>400</v>
      </c>
      <c r="U943" s="6" t="s">
        <v>1972</v>
      </c>
      <c r="V943" s="6" t="s">
        <v>3123</v>
      </c>
      <c r="W943" s="18">
        <v>45640</v>
      </c>
      <c r="X943" s="78">
        <v>3.1944444444444442E-2</v>
      </c>
      <c r="Y943" s="6" t="s">
        <v>942</v>
      </c>
      <c r="Z943" s="6" t="s">
        <v>943</v>
      </c>
      <c r="AA943" s="6" t="s">
        <v>944</v>
      </c>
      <c r="AB943" s="6">
        <v>993209230</v>
      </c>
      <c r="AC943" s="5">
        <f t="shared" si="95"/>
        <v>3</v>
      </c>
      <c r="AD943" s="17">
        <f t="shared" si="96"/>
        <v>25000</v>
      </c>
      <c r="AE943" s="6" t="s">
        <v>6</v>
      </c>
      <c r="AF943" s="17" t="str">
        <f t="shared" si="97"/>
        <v>NO APLICA</v>
      </c>
      <c r="AG943" s="6" t="s">
        <v>400</v>
      </c>
      <c r="AH943" s="39"/>
      <c r="AI943" s="22" t="s">
        <v>2797</v>
      </c>
      <c r="AJ943" s="174"/>
    </row>
    <row r="944" spans="1:36" ht="15" customHeight="1">
      <c r="A944" s="170">
        <v>57190</v>
      </c>
      <c r="B944" s="7" t="s">
        <v>351</v>
      </c>
      <c r="C944" s="4" t="s">
        <v>352</v>
      </c>
      <c r="D944" s="24" t="s">
        <v>1352</v>
      </c>
      <c r="E944" s="25" t="s">
        <v>1353</v>
      </c>
      <c r="F944" s="24" t="s">
        <v>1354</v>
      </c>
      <c r="G944" s="24">
        <v>956749939</v>
      </c>
      <c r="H944" s="18">
        <v>45638</v>
      </c>
      <c r="I944" s="21">
        <v>0.58472222222222225</v>
      </c>
      <c r="J944" s="6" t="s">
        <v>373</v>
      </c>
      <c r="K944" s="39">
        <v>1</v>
      </c>
      <c r="L944" s="6" t="s">
        <v>398</v>
      </c>
      <c r="M944" s="6" t="s">
        <v>6</v>
      </c>
      <c r="N944" s="6" t="b">
        <f t="shared" si="92"/>
        <v>0</v>
      </c>
      <c r="O944" s="6" t="s">
        <v>4775</v>
      </c>
      <c r="P944" s="6">
        <v>1232001</v>
      </c>
      <c r="Q944" s="6" t="s">
        <v>6</v>
      </c>
      <c r="R944" s="6" t="s">
        <v>4776</v>
      </c>
      <c r="S944" s="16">
        <f t="shared" si="91"/>
        <v>25000</v>
      </c>
      <c r="T944" s="6" t="s">
        <v>400</v>
      </c>
      <c r="U944" s="6" t="s">
        <v>537</v>
      </c>
      <c r="V944" s="6" t="s">
        <v>4777</v>
      </c>
      <c r="W944" s="6"/>
      <c r="X944" s="78"/>
      <c r="Y944" s="6"/>
      <c r="Z944" s="6"/>
      <c r="AA944" s="6"/>
      <c r="AB944" s="6"/>
      <c r="AC944" s="6" t="str">
        <f t="shared" si="95"/>
        <v/>
      </c>
      <c r="AD944" s="23" t="str">
        <f t="shared" si="96"/>
        <v/>
      </c>
      <c r="AE944" s="23"/>
      <c r="AF944" s="17" t="str">
        <f t="shared" si="97"/>
        <v/>
      </c>
      <c r="AG944" s="6"/>
      <c r="AH944" s="39"/>
      <c r="AI944" s="22" t="s">
        <v>3459</v>
      </c>
      <c r="AJ944" s="174"/>
    </row>
    <row r="945" spans="1:36" ht="15.45" customHeight="1">
      <c r="A945" s="170">
        <v>57191</v>
      </c>
      <c r="B945" s="7" t="s">
        <v>351</v>
      </c>
      <c r="C945" s="4" t="s">
        <v>352</v>
      </c>
      <c r="D945" s="25" t="s">
        <v>507</v>
      </c>
      <c r="E945" s="24" t="s">
        <v>508</v>
      </c>
      <c r="F945" s="24" t="s">
        <v>509</v>
      </c>
      <c r="G945" s="24">
        <v>997062936</v>
      </c>
      <c r="H945" s="18">
        <v>45638</v>
      </c>
      <c r="I945" s="21">
        <v>0.61388888888888893</v>
      </c>
      <c r="J945" s="6" t="s">
        <v>373</v>
      </c>
      <c r="K945" s="39">
        <v>1</v>
      </c>
      <c r="L945" s="6" t="s">
        <v>398</v>
      </c>
      <c r="M945" s="6" t="s">
        <v>6</v>
      </c>
      <c r="N945" s="6" t="b">
        <f t="shared" si="92"/>
        <v>0</v>
      </c>
      <c r="O945" s="6" t="s">
        <v>4778</v>
      </c>
      <c r="P945" s="6">
        <v>1232046</v>
      </c>
      <c r="Q945" s="6" t="s">
        <v>6</v>
      </c>
      <c r="R945" s="6" t="s">
        <v>4779</v>
      </c>
      <c r="S945" s="16">
        <f t="shared" si="91"/>
        <v>25000</v>
      </c>
      <c r="T945" s="6" t="s">
        <v>400</v>
      </c>
      <c r="U945" s="6" t="s">
        <v>1972</v>
      </c>
      <c r="V945" s="6" t="s">
        <v>4780</v>
      </c>
      <c r="W945" s="18">
        <v>45643</v>
      </c>
      <c r="X945" s="78">
        <v>0.3263888888888889</v>
      </c>
      <c r="Y945" s="6" t="s">
        <v>3451</v>
      </c>
      <c r="Z945" s="6" t="s">
        <v>3452</v>
      </c>
      <c r="AA945" s="6" t="s">
        <v>3453</v>
      </c>
      <c r="AB945" s="6">
        <v>954050927</v>
      </c>
      <c r="AC945" s="6">
        <f t="shared" si="95"/>
        <v>6</v>
      </c>
      <c r="AD945" s="23">
        <f t="shared" si="96"/>
        <v>27000</v>
      </c>
      <c r="AE945" s="23" t="s">
        <v>6</v>
      </c>
      <c r="AF945" s="17" t="str">
        <f t="shared" si="97"/>
        <v>NO APLICA</v>
      </c>
      <c r="AG945" s="6" t="s">
        <v>400</v>
      </c>
      <c r="AH945" s="39" t="s">
        <v>3883</v>
      </c>
      <c r="AI945" s="22" t="s">
        <v>3459</v>
      </c>
      <c r="AJ945" s="174"/>
    </row>
    <row r="946" spans="1:36" ht="15.45" customHeight="1">
      <c r="A946" s="170">
        <v>57192</v>
      </c>
      <c r="B946" s="8" t="s">
        <v>320</v>
      </c>
      <c r="C946" s="5" t="s">
        <v>321</v>
      </c>
      <c r="D946" s="24" t="s">
        <v>2811</v>
      </c>
      <c r="E946" s="25" t="s">
        <v>709</v>
      </c>
      <c r="F946" s="24" t="s">
        <v>710</v>
      </c>
      <c r="G946" s="24">
        <v>987744411</v>
      </c>
      <c r="H946" s="18">
        <v>45638</v>
      </c>
      <c r="I946" s="21">
        <v>0.62013888888888891</v>
      </c>
      <c r="J946" s="6" t="s">
        <v>373</v>
      </c>
      <c r="K946" s="39">
        <v>1</v>
      </c>
      <c r="L946" s="6" t="s">
        <v>398</v>
      </c>
      <c r="M946" s="6" t="s">
        <v>6</v>
      </c>
      <c r="N946" s="6" t="b">
        <f t="shared" si="92"/>
        <v>0</v>
      </c>
      <c r="O946" s="6" t="s">
        <v>4781</v>
      </c>
      <c r="P946" s="6">
        <v>1232064</v>
      </c>
      <c r="Q946" s="6" t="s">
        <v>6</v>
      </c>
      <c r="R946" s="6" t="s">
        <v>4782</v>
      </c>
      <c r="S946" s="16">
        <f t="shared" si="91"/>
        <v>25000</v>
      </c>
      <c r="T946" s="6" t="s">
        <v>400</v>
      </c>
      <c r="U946" s="6" t="s">
        <v>537</v>
      </c>
      <c r="V946" s="6" t="s">
        <v>3238</v>
      </c>
      <c r="W946" s="6"/>
      <c r="X946" s="78"/>
      <c r="Y946" s="6"/>
      <c r="Z946" s="6"/>
      <c r="AA946" s="6"/>
      <c r="AB946" s="6"/>
      <c r="AC946" s="6" t="str">
        <f t="shared" si="95"/>
        <v/>
      </c>
      <c r="AD946" s="23" t="str">
        <f t="shared" si="96"/>
        <v/>
      </c>
      <c r="AE946" s="23"/>
      <c r="AF946" s="17" t="str">
        <f t="shared" si="97"/>
        <v/>
      </c>
      <c r="AG946" s="6"/>
      <c r="AH946" s="39"/>
      <c r="AI946" s="22" t="s">
        <v>558</v>
      </c>
      <c r="AJ946" s="174"/>
    </row>
    <row r="947" spans="1:36" ht="15.45" customHeight="1">
      <c r="A947" s="170">
        <v>57193</v>
      </c>
      <c r="B947" s="7" t="s">
        <v>351</v>
      </c>
      <c r="C947" s="4" t="s">
        <v>352</v>
      </c>
      <c r="D947" s="24" t="s">
        <v>1352</v>
      </c>
      <c r="E947" s="25" t="s">
        <v>1353</v>
      </c>
      <c r="F947" s="24" t="s">
        <v>1354</v>
      </c>
      <c r="G947" s="24">
        <v>956749939</v>
      </c>
      <c r="H947" s="18">
        <v>45638</v>
      </c>
      <c r="I947" s="63">
        <v>0.62222222222222223</v>
      </c>
      <c r="J947" s="6" t="s">
        <v>373</v>
      </c>
      <c r="K947" s="39">
        <v>1</v>
      </c>
      <c r="L947" s="6" t="s">
        <v>398</v>
      </c>
      <c r="M947" s="6" t="s">
        <v>6</v>
      </c>
      <c r="N947" s="6" t="b">
        <f t="shared" si="92"/>
        <v>0</v>
      </c>
      <c r="O947" s="2" t="s">
        <v>4783</v>
      </c>
      <c r="P947" s="2">
        <v>1232072</v>
      </c>
      <c r="Q947" s="6" t="s">
        <v>6</v>
      </c>
      <c r="R947" s="2" t="s">
        <v>4784</v>
      </c>
      <c r="S947" s="16">
        <f t="shared" si="91"/>
        <v>25000</v>
      </c>
      <c r="T947" s="6" t="s">
        <v>400</v>
      </c>
      <c r="U947" s="6" t="s">
        <v>537</v>
      </c>
      <c r="V947" s="2" t="s">
        <v>4785</v>
      </c>
      <c r="W947" s="2"/>
      <c r="X947" s="78"/>
      <c r="Y947" s="6"/>
      <c r="Z947" s="6"/>
      <c r="AA947" s="6"/>
      <c r="AB947" s="6"/>
      <c r="AC947" s="6" t="str">
        <f t="shared" si="95"/>
        <v/>
      </c>
      <c r="AD947" s="23" t="str">
        <f t="shared" si="96"/>
        <v/>
      </c>
      <c r="AE947" s="23"/>
      <c r="AF947" s="17" t="str">
        <f t="shared" si="97"/>
        <v/>
      </c>
      <c r="AG947" s="6"/>
      <c r="AH947" s="39"/>
      <c r="AI947" s="22" t="s">
        <v>3459</v>
      </c>
      <c r="AJ947" s="176"/>
    </row>
    <row r="948" spans="1:36" ht="15.45" customHeight="1">
      <c r="A948" s="170">
        <v>57194</v>
      </c>
      <c r="B948" s="8" t="s">
        <v>380</v>
      </c>
      <c r="C948" s="5" t="s">
        <v>246</v>
      </c>
      <c r="D948" s="7" t="s">
        <v>4786</v>
      </c>
      <c r="E948" s="2" t="s">
        <v>4787</v>
      </c>
      <c r="F948" s="2" t="s">
        <v>4788</v>
      </c>
      <c r="G948" s="2">
        <v>972283608</v>
      </c>
      <c r="H948" s="18">
        <v>45638</v>
      </c>
      <c r="I948" s="63">
        <v>0.65763888888888888</v>
      </c>
      <c r="J948" s="6" t="s">
        <v>373</v>
      </c>
      <c r="K948" s="39">
        <v>1</v>
      </c>
      <c r="L948" s="6" t="s">
        <v>398</v>
      </c>
      <c r="M948" s="6" t="s">
        <v>6</v>
      </c>
      <c r="N948" s="6" t="b">
        <f t="shared" si="92"/>
        <v>1</v>
      </c>
      <c r="O948" s="2" t="s">
        <v>2699</v>
      </c>
      <c r="P948" s="6">
        <v>24784595</v>
      </c>
      <c r="Q948" s="6" t="s">
        <v>6</v>
      </c>
      <c r="R948" s="2" t="s">
        <v>2700</v>
      </c>
      <c r="S948" s="16">
        <f t="shared" si="91"/>
        <v>25000</v>
      </c>
      <c r="T948" s="6" t="s">
        <v>400</v>
      </c>
      <c r="U948" s="6" t="s">
        <v>537</v>
      </c>
      <c r="V948" s="2" t="s">
        <v>4789</v>
      </c>
      <c r="W948" s="2"/>
      <c r="X948" s="78"/>
      <c r="Y948" s="6"/>
      <c r="Z948" s="6"/>
      <c r="AA948" s="6"/>
      <c r="AB948" s="6"/>
      <c r="AC948" s="6" t="str">
        <f t="shared" si="95"/>
        <v/>
      </c>
      <c r="AD948" s="6"/>
      <c r="AE948" s="23"/>
      <c r="AF948" s="17" t="str">
        <f t="shared" si="97"/>
        <v/>
      </c>
      <c r="AG948" s="6"/>
      <c r="AH948" s="39"/>
      <c r="AI948" s="22" t="s">
        <v>983</v>
      </c>
      <c r="AJ948" s="176"/>
    </row>
    <row r="949" spans="1:36" ht="15.45" customHeight="1">
      <c r="A949" s="170">
        <v>57195</v>
      </c>
      <c r="B949" s="39" t="s">
        <v>245</v>
      </c>
      <c r="C949" s="5" t="s">
        <v>246</v>
      </c>
      <c r="D949" s="65" t="s">
        <v>1273</v>
      </c>
      <c r="E949" s="8" t="s">
        <v>1274</v>
      </c>
      <c r="F949" s="8" t="s">
        <v>1275</v>
      </c>
      <c r="G949" s="8">
        <v>50755259</v>
      </c>
      <c r="H949" s="18">
        <v>45638</v>
      </c>
      <c r="I949" s="63">
        <v>0.69444444444444442</v>
      </c>
      <c r="J949" s="6" t="s">
        <v>373</v>
      </c>
      <c r="K949" s="39">
        <v>1</v>
      </c>
      <c r="L949" s="6" t="s">
        <v>398</v>
      </c>
      <c r="M949" s="6" t="s">
        <v>6</v>
      </c>
      <c r="N949" s="6" t="b">
        <f t="shared" si="92"/>
        <v>1</v>
      </c>
      <c r="O949" s="2" t="s">
        <v>1269</v>
      </c>
      <c r="P949" s="6">
        <v>24779953</v>
      </c>
      <c r="Q949" s="6" t="s">
        <v>6</v>
      </c>
      <c r="R949" s="6" t="s">
        <v>1270</v>
      </c>
      <c r="S949" s="16">
        <f t="shared" si="91"/>
        <v>25000</v>
      </c>
      <c r="T949" s="6" t="s">
        <v>400</v>
      </c>
      <c r="U949" s="6" t="s">
        <v>537</v>
      </c>
      <c r="V949" s="2" t="s">
        <v>4790</v>
      </c>
      <c r="W949" s="2"/>
      <c r="X949" s="78"/>
      <c r="Y949" s="6"/>
      <c r="Z949" s="6"/>
      <c r="AA949" s="6"/>
      <c r="AB949" s="6"/>
      <c r="AC949" s="6" t="str">
        <f t="shared" si="95"/>
        <v/>
      </c>
      <c r="AD949" s="23" t="str">
        <f t="shared" si="96"/>
        <v/>
      </c>
      <c r="AE949" s="23"/>
      <c r="AF949" s="17" t="str">
        <f t="shared" si="97"/>
        <v/>
      </c>
      <c r="AG949" s="6"/>
      <c r="AH949" s="39"/>
      <c r="AI949" s="22" t="s">
        <v>983</v>
      </c>
      <c r="AJ949" s="176"/>
    </row>
    <row r="950" spans="1:36" ht="15.45" customHeight="1">
      <c r="A950" s="170">
        <v>57196</v>
      </c>
      <c r="B950" s="7" t="s">
        <v>165</v>
      </c>
      <c r="C950" s="4" t="s">
        <v>166</v>
      </c>
      <c r="D950" s="7" t="s">
        <v>4791</v>
      </c>
      <c r="E950" s="2" t="s">
        <v>1853</v>
      </c>
      <c r="F950" s="2" t="s">
        <v>1854</v>
      </c>
      <c r="G950" s="2">
        <v>948052611</v>
      </c>
      <c r="H950" s="18">
        <v>45638</v>
      </c>
      <c r="I950" s="63">
        <v>0.69722222222222219</v>
      </c>
      <c r="J950" s="6" t="s">
        <v>373</v>
      </c>
      <c r="K950" s="39">
        <v>1</v>
      </c>
      <c r="L950" s="6" t="s">
        <v>398</v>
      </c>
      <c r="M950" s="6" t="s">
        <v>6</v>
      </c>
      <c r="N950" s="6" t="b">
        <f t="shared" si="92"/>
        <v>0</v>
      </c>
      <c r="O950" s="2" t="s">
        <v>4792</v>
      </c>
      <c r="P950" s="2">
        <v>3277422</v>
      </c>
      <c r="Q950" s="6" t="s">
        <v>6</v>
      </c>
      <c r="R950" s="2" t="s">
        <v>4793</v>
      </c>
      <c r="S950" s="16">
        <f t="shared" si="91"/>
        <v>25000</v>
      </c>
      <c r="T950" s="6" t="s">
        <v>400</v>
      </c>
      <c r="U950" s="6" t="s">
        <v>537</v>
      </c>
      <c r="V950" s="2" t="s">
        <v>4160</v>
      </c>
      <c r="W950" s="2"/>
      <c r="X950" s="78"/>
      <c r="Y950" s="6"/>
      <c r="Z950" s="6"/>
      <c r="AA950" s="6"/>
      <c r="AB950" s="6"/>
      <c r="AC950" s="6" t="str">
        <f t="shared" si="95"/>
        <v/>
      </c>
      <c r="AD950" s="23" t="str">
        <f t="shared" si="96"/>
        <v/>
      </c>
      <c r="AE950" s="23"/>
      <c r="AF950" s="17" t="str">
        <f t="shared" si="97"/>
        <v/>
      </c>
      <c r="AG950" s="6"/>
      <c r="AH950" s="39"/>
      <c r="AI950" s="22" t="s">
        <v>3287</v>
      </c>
      <c r="AJ950" s="176"/>
    </row>
    <row r="951" spans="1:36" ht="15.45" customHeight="1">
      <c r="A951" s="170">
        <v>57197</v>
      </c>
      <c r="B951" s="7" t="s">
        <v>351</v>
      </c>
      <c r="C951" s="4" t="s">
        <v>352</v>
      </c>
      <c r="D951" s="39" t="s">
        <v>3229</v>
      </c>
      <c r="E951" s="6" t="s">
        <v>3230</v>
      </c>
      <c r="F951" s="6" t="s">
        <v>649</v>
      </c>
      <c r="G951" s="6">
        <v>961091623</v>
      </c>
      <c r="H951" s="18">
        <v>45638</v>
      </c>
      <c r="I951" s="63">
        <v>0.69930555555555551</v>
      </c>
      <c r="J951" s="6" t="s">
        <v>373</v>
      </c>
      <c r="K951" s="39">
        <v>1</v>
      </c>
      <c r="L951" s="6" t="s">
        <v>398</v>
      </c>
      <c r="M951" s="6" t="s">
        <v>6</v>
      </c>
      <c r="N951" s="6" t="b">
        <f t="shared" si="92"/>
        <v>0</v>
      </c>
      <c r="O951" s="2" t="s">
        <v>4794</v>
      </c>
      <c r="P951" s="2">
        <v>21096233</v>
      </c>
      <c r="Q951" s="6" t="s">
        <v>6</v>
      </c>
      <c r="R951" s="2" t="s">
        <v>4795</v>
      </c>
      <c r="S951" s="16">
        <f t="shared" ref="S951:S1014" si="98">IF(OR(H951&lt;=0, H951=""), "",
    IF(OR(J951="1X40 RF VACIO", J951="1X40 DRY VACIO"),
        IF(L951="CUSTODIA", 25000,
            IF(OR(L951="TRASPASO", L951="MOVIMIENTO"), 18000, "")
        ),
        IF(OR(J951="1X20 RF VACIO", J951="1X20 DRY VACIO", J951="ISOTANK"),
            IF(L951="CUSTODIA", 18000,
                IF(OR(L951="TRASPASO", L951="MOVIMIENTO"), 15000, "Error en tipo de acción")
            ),
            IF(AND(OR(J951="PALLET", J951="CAJON"), L951="CUSTODIA"),
                IF(M951="SI (XL)", 7000*K951,
                    IF(M951="SI (XXL)", 9000*K951,
                        IF(M951="SI (OTRO)", "", 5000*K951)
                    )
                ),
                IF(AND(OR(J951="PALLET", J951="CAJON"),OR(L951="TRASPASO", L951="MOVIMIENTO")),
                    IF(M951="SI (XL)", 5000*K951,
                        IF(M951="SI (XXL)", 7000*K951,
                            IF(M951="SI (OTRO)", "", 3500*K951)
                        )
                    ),
                    ""
                )
            )
        )
    )
)</f>
        <v>25000</v>
      </c>
      <c r="T951" s="6" t="s">
        <v>400</v>
      </c>
      <c r="U951" s="6" t="s">
        <v>1972</v>
      </c>
      <c r="V951" s="2" t="s">
        <v>4796</v>
      </c>
      <c r="W951" s="62">
        <v>45643</v>
      </c>
      <c r="X951" s="78">
        <v>0.22500000000000001</v>
      </c>
      <c r="Y951" s="6" t="s">
        <v>4797</v>
      </c>
      <c r="Z951" s="6" t="s">
        <v>3457</v>
      </c>
      <c r="AA951" s="6" t="s">
        <v>3458</v>
      </c>
      <c r="AB951" s="6">
        <v>983704752</v>
      </c>
      <c r="AC951" s="6">
        <f t="shared" si="95"/>
        <v>6</v>
      </c>
      <c r="AD951" s="23">
        <f t="shared" si="96"/>
        <v>27000</v>
      </c>
      <c r="AE951" s="23" t="s">
        <v>6</v>
      </c>
      <c r="AF951" s="17" t="str">
        <f t="shared" si="97"/>
        <v>NO APLICA</v>
      </c>
      <c r="AG951" s="6" t="s">
        <v>400</v>
      </c>
      <c r="AH951" s="39"/>
      <c r="AI951" s="22" t="s">
        <v>3459</v>
      </c>
      <c r="AJ951" s="176"/>
    </row>
    <row r="952" spans="1:36" ht="15.45" customHeight="1">
      <c r="A952" s="170">
        <v>57198</v>
      </c>
      <c r="B952" s="7" t="s">
        <v>351</v>
      </c>
      <c r="C952" s="4" t="s">
        <v>352</v>
      </c>
      <c r="D952" s="39" t="s">
        <v>4649</v>
      </c>
      <c r="E952" s="6" t="s">
        <v>4650</v>
      </c>
      <c r="F952" s="6" t="s">
        <v>1142</v>
      </c>
      <c r="G952" s="6">
        <v>949337080</v>
      </c>
      <c r="H952" s="18">
        <v>45638</v>
      </c>
      <c r="I952" s="63">
        <v>0.70138888888888884</v>
      </c>
      <c r="J952" s="6" t="s">
        <v>373</v>
      </c>
      <c r="K952" s="39">
        <v>1</v>
      </c>
      <c r="L952" s="6" t="s">
        <v>398</v>
      </c>
      <c r="M952" s="6" t="s">
        <v>6</v>
      </c>
      <c r="N952" s="6" t="b">
        <f t="shared" si="92"/>
        <v>0</v>
      </c>
      <c r="O952" s="2" t="s">
        <v>4798</v>
      </c>
      <c r="P952" s="2">
        <v>21096234</v>
      </c>
      <c r="Q952" s="6" t="s">
        <v>6</v>
      </c>
      <c r="R952" s="2" t="s">
        <v>4799</v>
      </c>
      <c r="S952" s="16">
        <f t="shared" si="98"/>
        <v>25000</v>
      </c>
      <c r="T952" s="6" t="s">
        <v>400</v>
      </c>
      <c r="U952" s="6" t="s">
        <v>1972</v>
      </c>
      <c r="V952" s="2" t="s">
        <v>4800</v>
      </c>
      <c r="W952" s="62">
        <v>45643</v>
      </c>
      <c r="X952" s="78">
        <v>0.18333333333333332</v>
      </c>
      <c r="Y952" s="6" t="s">
        <v>4801</v>
      </c>
      <c r="Z952" s="6" t="s">
        <v>3466</v>
      </c>
      <c r="AA952" s="6" t="s">
        <v>3467</v>
      </c>
      <c r="AB952" s="6">
        <v>979278474</v>
      </c>
      <c r="AC952" s="6">
        <f t="shared" si="95"/>
        <v>6</v>
      </c>
      <c r="AD952" s="23">
        <f t="shared" si="96"/>
        <v>27000</v>
      </c>
      <c r="AE952" s="23" t="s">
        <v>6</v>
      </c>
      <c r="AF952" s="17" t="str">
        <f t="shared" si="97"/>
        <v>NO APLICA</v>
      </c>
      <c r="AG952" s="6" t="s">
        <v>400</v>
      </c>
      <c r="AH952" s="39"/>
      <c r="AI952" s="22" t="s">
        <v>3459</v>
      </c>
      <c r="AJ952" s="176"/>
    </row>
    <row r="953" spans="1:36" ht="15.45" customHeight="1">
      <c r="A953" s="170">
        <v>57199</v>
      </c>
      <c r="B953" s="7" t="s">
        <v>351</v>
      </c>
      <c r="C953" s="4" t="s">
        <v>352</v>
      </c>
      <c r="D953" s="24" t="s">
        <v>635</v>
      </c>
      <c r="E953" s="24" t="s">
        <v>636</v>
      </c>
      <c r="F953" s="26" t="s">
        <v>637</v>
      </c>
      <c r="G953" s="24">
        <v>988364635</v>
      </c>
      <c r="H953" s="18">
        <v>45638</v>
      </c>
      <c r="I953" s="63">
        <v>0.70347222222222228</v>
      </c>
      <c r="J953" s="6" t="s">
        <v>373</v>
      </c>
      <c r="K953" s="39">
        <v>1</v>
      </c>
      <c r="L953" s="6" t="s">
        <v>398</v>
      </c>
      <c r="M953" s="6" t="s">
        <v>6</v>
      </c>
      <c r="N953" s="6" t="b">
        <f t="shared" si="92"/>
        <v>0</v>
      </c>
      <c r="O953" s="2" t="s">
        <v>4802</v>
      </c>
      <c r="P953" s="2">
        <v>21096235</v>
      </c>
      <c r="Q953" s="6" t="s">
        <v>6</v>
      </c>
      <c r="R953" s="2" t="s">
        <v>4803</v>
      </c>
      <c r="S953" s="16">
        <f t="shared" si="98"/>
        <v>25000</v>
      </c>
      <c r="T953" s="6" t="s">
        <v>400</v>
      </c>
      <c r="U953" s="6" t="s">
        <v>1972</v>
      </c>
      <c r="V953" s="2" t="s">
        <v>4804</v>
      </c>
      <c r="W953" s="62">
        <v>45643</v>
      </c>
      <c r="X953" s="78">
        <v>0.10138888888888889</v>
      </c>
      <c r="Y953" s="6" t="s">
        <v>4805</v>
      </c>
      <c r="Z953" s="6" t="s">
        <v>4806</v>
      </c>
      <c r="AA953" s="6" t="s">
        <v>4807</v>
      </c>
      <c r="AB953" s="6">
        <v>933296281</v>
      </c>
      <c r="AC953" s="6">
        <f t="shared" si="95"/>
        <v>6</v>
      </c>
      <c r="AD953" s="23">
        <f t="shared" si="96"/>
        <v>27000</v>
      </c>
      <c r="AE953" s="23" t="s">
        <v>6</v>
      </c>
      <c r="AF953" s="17" t="str">
        <f t="shared" si="97"/>
        <v>NO APLICA</v>
      </c>
      <c r="AG953" s="6" t="s">
        <v>400</v>
      </c>
      <c r="AH953" s="39"/>
      <c r="AI953" s="22" t="s">
        <v>3459</v>
      </c>
      <c r="AJ953" s="176"/>
    </row>
    <row r="954" spans="1:36" ht="15.45" customHeight="1">
      <c r="A954" s="170">
        <v>57200</v>
      </c>
      <c r="B954" s="7" t="s">
        <v>165</v>
      </c>
      <c r="C954" s="4" t="s">
        <v>166</v>
      </c>
      <c r="D954" s="7" t="s">
        <v>4791</v>
      </c>
      <c r="E954" s="2" t="s">
        <v>1853</v>
      </c>
      <c r="F954" s="2" t="s">
        <v>1854</v>
      </c>
      <c r="G954" s="2">
        <v>948052611</v>
      </c>
      <c r="H954" s="18">
        <v>45638</v>
      </c>
      <c r="I954" s="63">
        <v>0.74861111111111112</v>
      </c>
      <c r="J954" s="6" t="s">
        <v>373</v>
      </c>
      <c r="K954" s="39">
        <v>1</v>
      </c>
      <c r="L954" s="6" t="s">
        <v>398</v>
      </c>
      <c r="M954" s="6" t="s">
        <v>6</v>
      </c>
      <c r="N954" s="6" t="b">
        <f t="shared" si="92"/>
        <v>0</v>
      </c>
      <c r="O954" s="2" t="s">
        <v>4808</v>
      </c>
      <c r="P954" s="2">
        <v>3277734</v>
      </c>
      <c r="Q954" s="6" t="s">
        <v>6</v>
      </c>
      <c r="R954" s="2" t="s">
        <v>4809</v>
      </c>
      <c r="S954" s="16">
        <f t="shared" si="98"/>
        <v>25000</v>
      </c>
      <c r="T954" s="6" t="s">
        <v>400</v>
      </c>
      <c r="U954" s="6" t="s">
        <v>537</v>
      </c>
      <c r="V954" s="2" t="s">
        <v>3431</v>
      </c>
      <c r="W954" s="2"/>
      <c r="X954" s="78"/>
      <c r="Y954" s="6"/>
      <c r="Z954" s="6"/>
      <c r="AA954" s="6"/>
      <c r="AB954" s="6"/>
      <c r="AC954" s="6" t="str">
        <f t="shared" si="95"/>
        <v/>
      </c>
      <c r="AD954" s="23" t="str">
        <f t="shared" si="96"/>
        <v/>
      </c>
      <c r="AE954" s="23"/>
      <c r="AF954" s="17" t="str">
        <f t="shared" si="97"/>
        <v/>
      </c>
      <c r="AG954" s="6"/>
      <c r="AH954" s="39"/>
      <c r="AI954" s="22" t="s">
        <v>3287</v>
      </c>
      <c r="AJ954" s="176"/>
    </row>
    <row r="955" spans="1:36" ht="15.45" customHeight="1">
      <c r="A955" s="170">
        <v>57201</v>
      </c>
      <c r="B955" s="7" t="s">
        <v>351</v>
      </c>
      <c r="C955" s="4" t="s">
        <v>352</v>
      </c>
      <c r="D955" s="39" t="s">
        <v>2851</v>
      </c>
      <c r="E955" s="6" t="s">
        <v>560</v>
      </c>
      <c r="F955" s="6" t="s">
        <v>561</v>
      </c>
      <c r="G955" s="6">
        <v>956055766</v>
      </c>
      <c r="H955" s="18">
        <v>45638</v>
      </c>
      <c r="I955" s="63">
        <v>0.77777777777777779</v>
      </c>
      <c r="J955" s="6" t="s">
        <v>373</v>
      </c>
      <c r="K955" s="39">
        <v>1</v>
      </c>
      <c r="L955" s="6" t="s">
        <v>398</v>
      </c>
      <c r="M955" s="6" t="s">
        <v>6</v>
      </c>
      <c r="N955" s="6" t="b">
        <f t="shared" si="92"/>
        <v>0</v>
      </c>
      <c r="O955" s="2" t="s">
        <v>4810</v>
      </c>
      <c r="P955" s="2">
        <v>100817637</v>
      </c>
      <c r="Q955" s="6" t="s">
        <v>6</v>
      </c>
      <c r="R955" s="2" t="s">
        <v>4811</v>
      </c>
      <c r="S955" s="16">
        <f t="shared" si="98"/>
        <v>25000</v>
      </c>
      <c r="T955" s="6" t="s">
        <v>400</v>
      </c>
      <c r="U955" s="6" t="s">
        <v>1972</v>
      </c>
      <c r="V955" s="2" t="s">
        <v>4812</v>
      </c>
      <c r="W955" s="62">
        <v>45643</v>
      </c>
      <c r="X955" s="78">
        <v>5.8333333333333334E-2</v>
      </c>
      <c r="Y955" s="6" t="s">
        <v>4074</v>
      </c>
      <c r="Z955" s="6" t="s">
        <v>4075</v>
      </c>
      <c r="AA955" s="6" t="s">
        <v>4076</v>
      </c>
      <c r="AB955" s="6">
        <v>938791818</v>
      </c>
      <c r="AC955" s="6">
        <f t="shared" si="95"/>
        <v>6</v>
      </c>
      <c r="AD955" s="23">
        <f t="shared" si="96"/>
        <v>27000</v>
      </c>
      <c r="AE955" s="23" t="s">
        <v>6</v>
      </c>
      <c r="AF955" s="17" t="str">
        <f t="shared" si="97"/>
        <v>NO APLICA</v>
      </c>
      <c r="AG955" s="6" t="s">
        <v>400</v>
      </c>
      <c r="AH955" s="39"/>
      <c r="AI955" s="22" t="s">
        <v>3459</v>
      </c>
      <c r="AJ955" s="176"/>
    </row>
    <row r="956" spans="1:36" ht="15.45" customHeight="1">
      <c r="A956" s="170">
        <v>57202</v>
      </c>
      <c r="B956" s="7" t="s">
        <v>165</v>
      </c>
      <c r="C956" s="4" t="s">
        <v>166</v>
      </c>
      <c r="D956" s="24" t="s">
        <v>1713</v>
      </c>
      <c r="E956" s="24" t="s">
        <v>1714</v>
      </c>
      <c r="F956" s="26" t="s">
        <v>1715</v>
      </c>
      <c r="G956" s="24">
        <v>953992026</v>
      </c>
      <c r="H956" s="18">
        <v>45638</v>
      </c>
      <c r="I956" s="63">
        <v>0.78611111111111109</v>
      </c>
      <c r="J956" s="6" t="s">
        <v>373</v>
      </c>
      <c r="K956" s="39">
        <v>1</v>
      </c>
      <c r="L956" s="6" t="s">
        <v>398</v>
      </c>
      <c r="M956" s="6" t="s">
        <v>6</v>
      </c>
      <c r="N956" s="6" t="b">
        <f t="shared" si="92"/>
        <v>0</v>
      </c>
      <c r="O956" s="2" t="s">
        <v>4813</v>
      </c>
      <c r="P956" s="2">
        <v>3277885</v>
      </c>
      <c r="Q956" s="6" t="s">
        <v>6</v>
      </c>
      <c r="R956" s="2" t="s">
        <v>4814</v>
      </c>
      <c r="S956" s="16">
        <f t="shared" si="98"/>
        <v>25000</v>
      </c>
      <c r="T956" s="6" t="s">
        <v>400</v>
      </c>
      <c r="U956" s="6" t="s">
        <v>1943</v>
      </c>
      <c r="V956" s="2" t="s">
        <v>3283</v>
      </c>
      <c r="W956" s="62">
        <v>45639</v>
      </c>
      <c r="X956" s="78">
        <v>0.41249999999999998</v>
      </c>
      <c r="Y956" s="6" t="s">
        <v>2362</v>
      </c>
      <c r="Z956" s="6" t="s">
        <v>2363</v>
      </c>
      <c r="AA956" s="6" t="s">
        <v>1447</v>
      </c>
      <c r="AB956" s="6">
        <v>992336047</v>
      </c>
      <c r="AC956" s="5">
        <f t="shared" si="95"/>
        <v>2</v>
      </c>
      <c r="AD956" s="17">
        <f t="shared" si="96"/>
        <v>25000</v>
      </c>
      <c r="AE956" s="6" t="s">
        <v>6</v>
      </c>
      <c r="AF956" s="17" t="str">
        <f t="shared" si="97"/>
        <v>NO APLICA</v>
      </c>
      <c r="AG956" s="2" t="s">
        <v>400</v>
      </c>
      <c r="AH956" s="39"/>
      <c r="AI956" s="22" t="s">
        <v>3287</v>
      </c>
      <c r="AJ956" s="176"/>
    </row>
    <row r="957" spans="1:36" ht="15.45" customHeight="1">
      <c r="A957" s="170">
        <v>57203</v>
      </c>
      <c r="B957" s="7" t="s">
        <v>351</v>
      </c>
      <c r="C957" s="4" t="s">
        <v>352</v>
      </c>
      <c r="D957" s="25" t="s">
        <v>3030</v>
      </c>
      <c r="E957" s="24" t="s">
        <v>514</v>
      </c>
      <c r="F957" s="24" t="s">
        <v>515</v>
      </c>
      <c r="G957" s="24">
        <v>940534751</v>
      </c>
      <c r="H957" s="18">
        <v>45638</v>
      </c>
      <c r="I957" s="63">
        <v>0.82152777777777775</v>
      </c>
      <c r="J957" s="6" t="s">
        <v>373</v>
      </c>
      <c r="K957" s="39">
        <v>1</v>
      </c>
      <c r="L957" s="6" t="s">
        <v>398</v>
      </c>
      <c r="M957" s="6" t="s">
        <v>6</v>
      </c>
      <c r="N957" s="6" t="b">
        <f t="shared" si="92"/>
        <v>0</v>
      </c>
      <c r="O957" s="2" t="s">
        <v>4815</v>
      </c>
      <c r="P957" s="2">
        <v>24801944</v>
      </c>
      <c r="Q957" s="6" t="s">
        <v>6</v>
      </c>
      <c r="R957" s="2" t="s">
        <v>4816</v>
      </c>
      <c r="S957" s="16">
        <f t="shared" si="98"/>
        <v>25000</v>
      </c>
      <c r="T957" s="6" t="s">
        <v>400</v>
      </c>
      <c r="U957" s="6" t="s">
        <v>537</v>
      </c>
      <c r="V957" s="2" t="s">
        <v>4817</v>
      </c>
      <c r="W957" s="62">
        <v>45642</v>
      </c>
      <c r="X957" s="78">
        <v>0.77569444444444446</v>
      </c>
      <c r="Y957" s="6" t="s">
        <v>4818</v>
      </c>
      <c r="Z957" s="6" t="s">
        <v>4819</v>
      </c>
      <c r="AA957" s="6" t="s">
        <v>4820</v>
      </c>
      <c r="AB957" s="6">
        <v>963030504</v>
      </c>
      <c r="AC957" s="6">
        <f t="shared" si="95"/>
        <v>5</v>
      </c>
      <c r="AD957" s="23">
        <f t="shared" si="96"/>
        <v>25000</v>
      </c>
      <c r="AE957" s="23" t="s">
        <v>6</v>
      </c>
      <c r="AF957" s="17" t="str">
        <f t="shared" si="97"/>
        <v>NO APLICA</v>
      </c>
      <c r="AG957" s="6" t="s">
        <v>400</v>
      </c>
      <c r="AH957" s="39"/>
      <c r="AI957" s="22" t="s">
        <v>3459</v>
      </c>
      <c r="AJ957" s="176"/>
    </row>
    <row r="958" spans="1:36" ht="15.45" customHeight="1">
      <c r="A958" s="170">
        <v>57204</v>
      </c>
      <c r="B958" s="7" t="s">
        <v>165</v>
      </c>
      <c r="C958" s="4" t="s">
        <v>166</v>
      </c>
      <c r="D958" s="24" t="s">
        <v>1689</v>
      </c>
      <c r="E958" s="25" t="s">
        <v>1690</v>
      </c>
      <c r="F958" s="24" t="s">
        <v>1691</v>
      </c>
      <c r="G958" s="24">
        <v>993480204</v>
      </c>
      <c r="H958" s="18">
        <v>45638</v>
      </c>
      <c r="I958" s="63">
        <v>0.83402777777777781</v>
      </c>
      <c r="J958" s="6" t="s">
        <v>373</v>
      </c>
      <c r="K958" s="39">
        <v>1</v>
      </c>
      <c r="L958" s="6" t="s">
        <v>398</v>
      </c>
      <c r="M958" s="6" t="s">
        <v>6</v>
      </c>
      <c r="N958" s="6" t="b">
        <f t="shared" si="92"/>
        <v>0</v>
      </c>
      <c r="O958" s="2" t="s">
        <v>4821</v>
      </c>
      <c r="P958" s="2">
        <v>3278007</v>
      </c>
      <c r="Q958" s="6" t="s">
        <v>6</v>
      </c>
      <c r="R958" s="2" t="s">
        <v>4822</v>
      </c>
      <c r="S958" s="16">
        <f t="shared" si="98"/>
        <v>25000</v>
      </c>
      <c r="T958" s="6" t="s">
        <v>400</v>
      </c>
      <c r="U958" s="6" t="s">
        <v>2005</v>
      </c>
      <c r="V958" s="2" t="s">
        <v>3022</v>
      </c>
      <c r="W958" s="62">
        <v>45639</v>
      </c>
      <c r="X958" s="78">
        <v>0.47222222222222221</v>
      </c>
      <c r="Y958" s="6" t="s">
        <v>2339</v>
      </c>
      <c r="Z958" s="6" t="s">
        <v>2340</v>
      </c>
      <c r="AA958" s="6" t="s">
        <v>2341</v>
      </c>
      <c r="AB958" s="6">
        <v>975123851</v>
      </c>
      <c r="AC958" s="5">
        <f t="shared" si="95"/>
        <v>2</v>
      </c>
      <c r="AD958" s="17">
        <f t="shared" si="96"/>
        <v>25000</v>
      </c>
      <c r="AE958" s="6" t="s">
        <v>6</v>
      </c>
      <c r="AF958" s="17" t="str">
        <f t="shared" si="97"/>
        <v>NO APLICA</v>
      </c>
      <c r="AG958" s="2" t="s">
        <v>400</v>
      </c>
      <c r="AH958" s="39"/>
      <c r="AI958" s="22" t="s">
        <v>3287</v>
      </c>
      <c r="AJ958" s="176"/>
    </row>
    <row r="959" spans="1:36" ht="15.45" customHeight="1">
      <c r="A959" s="170">
        <v>57205</v>
      </c>
      <c r="B959" s="4" t="s">
        <v>4823</v>
      </c>
      <c r="C959" s="2"/>
      <c r="D959" s="7" t="s">
        <v>4824</v>
      </c>
      <c r="E959" s="25" t="s">
        <v>4125</v>
      </c>
      <c r="F959" s="2" t="s">
        <v>4126</v>
      </c>
      <c r="G959" s="2">
        <v>952383199</v>
      </c>
      <c r="H959" s="18">
        <v>45638</v>
      </c>
      <c r="I959" s="63">
        <v>0.84444444444444444</v>
      </c>
      <c r="J959" s="6" t="s">
        <v>373</v>
      </c>
      <c r="K959" s="39">
        <v>1</v>
      </c>
      <c r="L959" s="6" t="s">
        <v>398</v>
      </c>
      <c r="M959" s="6" t="s">
        <v>6</v>
      </c>
      <c r="N959" s="6" t="b">
        <f t="shared" si="92"/>
        <v>0</v>
      </c>
      <c r="O959" s="2" t="s">
        <v>4825</v>
      </c>
      <c r="P959" s="2">
        <v>24801966</v>
      </c>
      <c r="Q959" s="6" t="s">
        <v>6</v>
      </c>
      <c r="R959" s="2" t="s">
        <v>4826</v>
      </c>
      <c r="S959" s="16">
        <f t="shared" si="98"/>
        <v>25000</v>
      </c>
      <c r="T959" s="6" t="s">
        <v>400</v>
      </c>
      <c r="U959" s="6" t="s">
        <v>528</v>
      </c>
      <c r="V959" s="2" t="s">
        <v>4827</v>
      </c>
      <c r="W959" s="62">
        <v>45638</v>
      </c>
      <c r="X959" s="78">
        <v>0.91874999999999996</v>
      </c>
      <c r="Y959" s="6" t="s">
        <v>2093</v>
      </c>
      <c r="Z959" s="6" t="s">
        <v>1391</v>
      </c>
      <c r="AA959" s="6" t="s">
        <v>1392</v>
      </c>
      <c r="AB959" s="6">
        <v>951215421</v>
      </c>
      <c r="AC959" s="5">
        <f t="shared" si="95"/>
        <v>1</v>
      </c>
      <c r="AD959" s="17">
        <f t="shared" si="96"/>
        <v>25000</v>
      </c>
      <c r="AE959" s="6" t="s">
        <v>6</v>
      </c>
      <c r="AF959" s="17" t="str">
        <f t="shared" si="97"/>
        <v>NO APLICA</v>
      </c>
      <c r="AG959" s="2" t="s">
        <v>1874</v>
      </c>
      <c r="AH959" s="39" t="s">
        <v>4828</v>
      </c>
      <c r="AI959" s="72" t="s">
        <v>499</v>
      </c>
      <c r="AJ959" s="176"/>
    </row>
    <row r="960" spans="1:36" ht="15.45" customHeight="1">
      <c r="A960" s="170">
        <v>57206</v>
      </c>
      <c r="B960" s="7" t="s">
        <v>339</v>
      </c>
      <c r="C960" s="4" t="s">
        <v>340</v>
      </c>
      <c r="D960" s="24" t="s">
        <v>1768</v>
      </c>
      <c r="E960" s="25" t="s">
        <v>1769</v>
      </c>
      <c r="F960" s="24" t="s">
        <v>1770</v>
      </c>
      <c r="G960" s="24">
        <v>968555931</v>
      </c>
      <c r="H960" s="18">
        <v>45638</v>
      </c>
      <c r="I960" s="63">
        <v>0.84861111111111109</v>
      </c>
      <c r="J960" s="6" t="s">
        <v>373</v>
      </c>
      <c r="K960" s="39">
        <v>1</v>
      </c>
      <c r="L960" s="6" t="s">
        <v>398</v>
      </c>
      <c r="M960" s="6" t="s">
        <v>6</v>
      </c>
      <c r="N960" s="6" t="b">
        <f t="shared" si="92"/>
        <v>0</v>
      </c>
      <c r="O960" s="2" t="s">
        <v>4829</v>
      </c>
      <c r="P960" s="2">
        <v>3278023</v>
      </c>
      <c r="Q960" s="6" t="s">
        <v>6</v>
      </c>
      <c r="R960" s="2" t="s">
        <v>4830</v>
      </c>
      <c r="S960" s="16">
        <f t="shared" si="98"/>
        <v>25000</v>
      </c>
      <c r="T960" s="6" t="s">
        <v>400</v>
      </c>
      <c r="U960" s="6" t="s">
        <v>2050</v>
      </c>
      <c r="V960" s="2" t="s">
        <v>3296</v>
      </c>
      <c r="W960" s="62">
        <v>45639</v>
      </c>
      <c r="X960" s="78">
        <v>0.63194444444444442</v>
      </c>
      <c r="Y960" s="6" t="s">
        <v>830</v>
      </c>
      <c r="Z960" s="6" t="s">
        <v>831</v>
      </c>
      <c r="AA960" s="6" t="s">
        <v>832</v>
      </c>
      <c r="AB960" s="6">
        <v>998794226</v>
      </c>
      <c r="AC960" s="5">
        <f t="shared" si="95"/>
        <v>2</v>
      </c>
      <c r="AD960" s="17">
        <f t="shared" si="96"/>
        <v>25000</v>
      </c>
      <c r="AE960" s="6" t="s">
        <v>6</v>
      </c>
      <c r="AF960" s="17" t="str">
        <f t="shared" si="97"/>
        <v>NO APLICA</v>
      </c>
      <c r="AG960" s="2" t="s">
        <v>400</v>
      </c>
      <c r="AH960" s="39"/>
      <c r="AI960" s="22" t="s">
        <v>2797</v>
      </c>
      <c r="AJ960" s="176"/>
    </row>
    <row r="961" spans="1:36" ht="15.45" customHeight="1">
      <c r="A961" s="170">
        <v>57207</v>
      </c>
      <c r="B961" s="7" t="s">
        <v>351</v>
      </c>
      <c r="C961" s="4" t="s">
        <v>352</v>
      </c>
      <c r="D961" s="24" t="s">
        <v>1915</v>
      </c>
      <c r="E961" s="25" t="s">
        <v>1916</v>
      </c>
      <c r="F961" s="24" t="s">
        <v>1917</v>
      </c>
      <c r="G961" s="24">
        <v>922001083</v>
      </c>
      <c r="H961" s="18">
        <v>45638</v>
      </c>
      <c r="I961" s="63">
        <v>0.86111111111111116</v>
      </c>
      <c r="J961" s="6" t="s">
        <v>373</v>
      </c>
      <c r="K961" s="39">
        <v>1</v>
      </c>
      <c r="L961" s="6" t="s">
        <v>398</v>
      </c>
      <c r="M961" s="6" t="s">
        <v>6</v>
      </c>
      <c r="N961" s="6" t="b">
        <f t="shared" si="92"/>
        <v>0</v>
      </c>
      <c r="O961" s="2" t="s">
        <v>4831</v>
      </c>
      <c r="P961" s="2">
        <v>21096322</v>
      </c>
      <c r="Q961" s="6" t="s">
        <v>6</v>
      </c>
      <c r="R961" s="2" t="s">
        <v>4832</v>
      </c>
      <c r="S961" s="16">
        <f t="shared" si="98"/>
        <v>25000</v>
      </c>
      <c r="T961" s="6" t="s">
        <v>400</v>
      </c>
      <c r="U961" s="6" t="s">
        <v>2050</v>
      </c>
      <c r="V961" s="2" t="s">
        <v>4833</v>
      </c>
      <c r="W961" s="62">
        <v>45642</v>
      </c>
      <c r="X961" s="78">
        <v>0.77500000000000002</v>
      </c>
      <c r="Y961" s="6" t="s">
        <v>3837</v>
      </c>
      <c r="Z961" s="6" t="s">
        <v>3838</v>
      </c>
      <c r="AA961" s="6" t="s">
        <v>4834</v>
      </c>
      <c r="AB961" s="6" t="s">
        <v>4835</v>
      </c>
      <c r="AC961" s="6">
        <f t="shared" si="95"/>
        <v>5</v>
      </c>
      <c r="AD961" s="23">
        <f t="shared" si="96"/>
        <v>25000</v>
      </c>
      <c r="AE961" s="23" t="s">
        <v>6</v>
      </c>
      <c r="AF961" s="17" t="str">
        <f t="shared" si="97"/>
        <v>NO APLICA</v>
      </c>
      <c r="AG961" s="6" t="s">
        <v>400</v>
      </c>
      <c r="AH961" s="39"/>
      <c r="AI961" s="22" t="s">
        <v>3459</v>
      </c>
      <c r="AJ961" s="176"/>
    </row>
    <row r="962" spans="1:36" ht="15.45" customHeight="1">
      <c r="A962" s="170">
        <v>57208</v>
      </c>
      <c r="B962" s="7" t="s">
        <v>351</v>
      </c>
      <c r="C962" s="4" t="s">
        <v>352</v>
      </c>
      <c r="D962" s="25" t="s">
        <v>507</v>
      </c>
      <c r="E962" s="24" t="s">
        <v>508</v>
      </c>
      <c r="F962" s="24" t="s">
        <v>509</v>
      </c>
      <c r="G962" s="24">
        <v>997062936</v>
      </c>
      <c r="H962" s="18">
        <v>45638</v>
      </c>
      <c r="I962" s="63">
        <v>0.86458333333333337</v>
      </c>
      <c r="J962" s="6" t="s">
        <v>373</v>
      </c>
      <c r="K962" s="39">
        <v>1</v>
      </c>
      <c r="L962" s="6" t="s">
        <v>398</v>
      </c>
      <c r="M962" s="6" t="s">
        <v>6</v>
      </c>
      <c r="N962" s="6" t="b">
        <f t="shared" ref="N962:N1025" si="99">COUNTIF($O$1:$O$1172,O962)&gt;1</f>
        <v>0</v>
      </c>
      <c r="O962" s="2" t="s">
        <v>4836</v>
      </c>
      <c r="P962" s="2">
        <v>21096323</v>
      </c>
      <c r="Q962" s="6" t="s">
        <v>6</v>
      </c>
      <c r="R962" s="2" t="s">
        <v>4837</v>
      </c>
      <c r="S962" s="16">
        <f t="shared" si="98"/>
        <v>25000</v>
      </c>
      <c r="T962" s="6" t="s">
        <v>400</v>
      </c>
      <c r="U962" s="6" t="s">
        <v>2158</v>
      </c>
      <c r="V962" s="2" t="s">
        <v>4838</v>
      </c>
      <c r="W962" s="62">
        <v>45641</v>
      </c>
      <c r="X962" s="78">
        <v>0.90694444444444444</v>
      </c>
      <c r="Y962" s="42" t="s">
        <v>4839</v>
      </c>
      <c r="Z962" s="6" t="s">
        <v>4202</v>
      </c>
      <c r="AA962" s="6" t="s">
        <v>4840</v>
      </c>
      <c r="AB962" s="6">
        <v>964329363</v>
      </c>
      <c r="AC962" s="6">
        <f t="shared" si="95"/>
        <v>4</v>
      </c>
      <c r="AD962" s="23">
        <f t="shared" si="96"/>
        <v>25000</v>
      </c>
      <c r="AE962" s="23" t="s">
        <v>6</v>
      </c>
      <c r="AF962" s="17" t="str">
        <f t="shared" si="97"/>
        <v>NO APLICA</v>
      </c>
      <c r="AG962" s="6" t="s">
        <v>400</v>
      </c>
      <c r="AH962" s="39"/>
      <c r="AI962" s="22" t="s">
        <v>3459</v>
      </c>
      <c r="AJ962" s="176"/>
    </row>
    <row r="963" spans="1:36" ht="15.45" customHeight="1">
      <c r="A963" s="170">
        <v>57209</v>
      </c>
      <c r="B963" s="4" t="s">
        <v>4841</v>
      </c>
      <c r="C963" s="2"/>
      <c r="D963" s="7" t="s">
        <v>4842</v>
      </c>
      <c r="E963" s="2" t="s">
        <v>2292</v>
      </c>
      <c r="F963" s="2" t="s">
        <v>2293</v>
      </c>
      <c r="G963" s="2">
        <v>959884012</v>
      </c>
      <c r="H963" s="18">
        <v>45638</v>
      </c>
      <c r="I963" s="63">
        <v>0.86736111111111114</v>
      </c>
      <c r="J963" s="6" t="s">
        <v>373</v>
      </c>
      <c r="K963" s="39">
        <v>1</v>
      </c>
      <c r="L963" s="6" t="s">
        <v>3399</v>
      </c>
      <c r="M963" s="6" t="s">
        <v>6</v>
      </c>
      <c r="N963" s="6" t="b">
        <f t="shared" si="99"/>
        <v>0</v>
      </c>
      <c r="O963" s="2" t="s">
        <v>4843</v>
      </c>
      <c r="P963" s="2" t="s">
        <v>487</v>
      </c>
      <c r="Q963" s="6" t="s">
        <v>6</v>
      </c>
      <c r="R963" s="2" t="s">
        <v>488</v>
      </c>
      <c r="S963" s="16">
        <f t="shared" si="98"/>
        <v>18000</v>
      </c>
      <c r="T963" s="6" t="s">
        <v>400</v>
      </c>
      <c r="U963" s="6" t="s">
        <v>528</v>
      </c>
      <c r="V963" s="2" t="s">
        <v>490</v>
      </c>
      <c r="W963" s="62">
        <v>45638</v>
      </c>
      <c r="X963" s="78">
        <v>0.88472222222222219</v>
      </c>
      <c r="Y963" s="6" t="s">
        <v>4711</v>
      </c>
      <c r="Z963" s="6" t="s">
        <v>4712</v>
      </c>
      <c r="AA963" s="6" t="s">
        <v>4713</v>
      </c>
      <c r="AB963" s="6" t="s">
        <v>1355</v>
      </c>
      <c r="AC963" s="5">
        <f t="shared" si="95"/>
        <v>1</v>
      </c>
      <c r="AD963" s="17">
        <f t="shared" si="96"/>
        <v>18000</v>
      </c>
      <c r="AE963" s="6" t="s">
        <v>6</v>
      </c>
      <c r="AF963" s="17" t="str">
        <f t="shared" si="97"/>
        <v>NO APLICA</v>
      </c>
      <c r="AG963" s="2" t="s">
        <v>1874</v>
      </c>
      <c r="AH963" s="39" t="s">
        <v>4844</v>
      </c>
      <c r="AI963" s="72" t="s">
        <v>499</v>
      </c>
      <c r="AJ963" s="176"/>
    </row>
    <row r="964" spans="1:36" ht="15.45" customHeight="1">
      <c r="A964" s="170">
        <v>57210</v>
      </c>
      <c r="B964" s="7" t="s">
        <v>269</v>
      </c>
      <c r="C964" s="4" t="s">
        <v>270</v>
      </c>
      <c r="D964" s="24" t="s">
        <v>1915</v>
      </c>
      <c r="E964" s="25" t="s">
        <v>1916</v>
      </c>
      <c r="F964" s="24" t="s">
        <v>1917</v>
      </c>
      <c r="G964" s="24">
        <v>922001083</v>
      </c>
      <c r="H964" s="18">
        <v>45638</v>
      </c>
      <c r="I964" s="63">
        <v>0.89097222222222228</v>
      </c>
      <c r="J964" s="6" t="s">
        <v>373</v>
      </c>
      <c r="K964" s="39">
        <v>1</v>
      </c>
      <c r="L964" s="6" t="s">
        <v>398</v>
      </c>
      <c r="M964" s="6" t="s">
        <v>6</v>
      </c>
      <c r="N964" s="6" t="b">
        <f t="shared" si="99"/>
        <v>0</v>
      </c>
      <c r="O964" s="2" t="s">
        <v>4845</v>
      </c>
      <c r="P964" s="2">
        <v>24802009</v>
      </c>
      <c r="Q964" s="6" t="s">
        <v>6</v>
      </c>
      <c r="R964" s="2" t="s">
        <v>4846</v>
      </c>
      <c r="S964" s="16">
        <f t="shared" si="98"/>
        <v>25000</v>
      </c>
      <c r="T964" s="6" t="s">
        <v>400</v>
      </c>
      <c r="U964" s="6" t="s">
        <v>2005</v>
      </c>
      <c r="V964" s="6" t="s">
        <v>4847</v>
      </c>
      <c r="W964" s="62">
        <v>45639</v>
      </c>
      <c r="X964" s="78">
        <v>0.5</v>
      </c>
      <c r="Y964" s="6" t="s">
        <v>4848</v>
      </c>
      <c r="Z964" s="6" t="s">
        <v>3373</v>
      </c>
      <c r="AA964" s="6" t="s">
        <v>3374</v>
      </c>
      <c r="AB964" s="6">
        <v>923971650</v>
      </c>
      <c r="AC964" s="5">
        <f t="shared" si="95"/>
        <v>2</v>
      </c>
      <c r="AD964" s="17">
        <f t="shared" si="96"/>
        <v>25000</v>
      </c>
      <c r="AE964" s="6" t="s">
        <v>6</v>
      </c>
      <c r="AF964" s="17" t="str">
        <f t="shared" si="97"/>
        <v>NO APLICA</v>
      </c>
      <c r="AG964" s="2" t="s">
        <v>400</v>
      </c>
      <c r="AH964" s="39"/>
      <c r="AI964" s="22" t="s">
        <v>1359</v>
      </c>
      <c r="AJ964" s="176"/>
    </row>
    <row r="965" spans="1:36" ht="15.45" customHeight="1">
      <c r="A965" s="170">
        <v>57211</v>
      </c>
      <c r="B965" s="7" t="s">
        <v>269</v>
      </c>
      <c r="C965" s="4" t="s">
        <v>270</v>
      </c>
      <c r="D965" s="24" t="s">
        <v>3367</v>
      </c>
      <c r="E965" s="25" t="s">
        <v>3368</v>
      </c>
      <c r="F965" s="24" t="s">
        <v>3369</v>
      </c>
      <c r="G965" s="24">
        <v>937300568</v>
      </c>
      <c r="H965" s="18">
        <v>45638</v>
      </c>
      <c r="I965" s="63">
        <v>0.89375000000000004</v>
      </c>
      <c r="J965" s="6" t="s">
        <v>373</v>
      </c>
      <c r="K965" s="39">
        <v>1</v>
      </c>
      <c r="L965" s="6" t="s">
        <v>398</v>
      </c>
      <c r="M965" s="6" t="s">
        <v>6</v>
      </c>
      <c r="N965" s="6" t="b">
        <f t="shared" si="99"/>
        <v>0</v>
      </c>
      <c r="O965" s="2" t="s">
        <v>4849</v>
      </c>
      <c r="P965" s="2">
        <v>24802007</v>
      </c>
      <c r="Q965" s="6" t="s">
        <v>6</v>
      </c>
      <c r="R965" s="2" t="s">
        <v>4850</v>
      </c>
      <c r="S965" s="16">
        <f t="shared" si="98"/>
        <v>25000</v>
      </c>
      <c r="T965" s="6" t="s">
        <v>400</v>
      </c>
      <c r="U965" s="6" t="s">
        <v>2005</v>
      </c>
      <c r="V965" s="6" t="s">
        <v>4851</v>
      </c>
      <c r="W965" s="62">
        <v>45639</v>
      </c>
      <c r="X965" s="78">
        <v>0.50138888888888888</v>
      </c>
      <c r="Y965" s="6" t="s">
        <v>4852</v>
      </c>
      <c r="Z965" s="6" t="s">
        <v>3334</v>
      </c>
      <c r="AA965" s="6" t="s">
        <v>3335</v>
      </c>
      <c r="AB965" s="6">
        <v>930695691</v>
      </c>
      <c r="AC965" s="5">
        <f t="shared" si="95"/>
        <v>2</v>
      </c>
      <c r="AD965" s="17">
        <f t="shared" si="96"/>
        <v>25000</v>
      </c>
      <c r="AE965" s="6" t="s">
        <v>6</v>
      </c>
      <c r="AF965" s="17" t="str">
        <f t="shared" si="97"/>
        <v>NO APLICA</v>
      </c>
      <c r="AG965" s="2" t="s">
        <v>400</v>
      </c>
      <c r="AH965" s="39"/>
      <c r="AI965" s="22" t="s">
        <v>1359</v>
      </c>
      <c r="AJ965" s="176"/>
    </row>
    <row r="966" spans="1:36" ht="15.45" customHeight="1">
      <c r="A966" s="170">
        <v>57212</v>
      </c>
      <c r="B966" s="7" t="s">
        <v>339</v>
      </c>
      <c r="C966" s="4" t="s">
        <v>340</v>
      </c>
      <c r="D966" s="39" t="s">
        <v>1031</v>
      </c>
      <c r="E966" s="25" t="s">
        <v>1032</v>
      </c>
      <c r="F966" s="24" t="s">
        <v>1033</v>
      </c>
      <c r="G966" s="24">
        <v>943592739</v>
      </c>
      <c r="H966" s="18">
        <v>45638</v>
      </c>
      <c r="I966" s="63">
        <v>0.90208333333333335</v>
      </c>
      <c r="J966" s="6" t="s">
        <v>373</v>
      </c>
      <c r="K966" s="39">
        <v>1</v>
      </c>
      <c r="L966" s="6" t="s">
        <v>398</v>
      </c>
      <c r="M966" s="6" t="s">
        <v>6</v>
      </c>
      <c r="N966" s="6" t="b">
        <f t="shared" si="99"/>
        <v>0</v>
      </c>
      <c r="O966" s="2" t="s">
        <v>4853</v>
      </c>
      <c r="P966" s="2">
        <v>3278051</v>
      </c>
      <c r="Q966" s="6" t="s">
        <v>6</v>
      </c>
      <c r="R966" s="2" t="s">
        <v>4854</v>
      </c>
      <c r="S966" s="16">
        <f t="shared" si="98"/>
        <v>25000</v>
      </c>
      <c r="T966" s="6" t="s">
        <v>400</v>
      </c>
      <c r="U966" s="6" t="s">
        <v>2005</v>
      </c>
      <c r="V966" s="2" t="s">
        <v>490</v>
      </c>
      <c r="W966" s="62">
        <v>45639</v>
      </c>
      <c r="X966" s="78">
        <v>0.45763888888888887</v>
      </c>
      <c r="Y966" s="6" t="s">
        <v>2530</v>
      </c>
      <c r="Z966" s="6" t="s">
        <v>943</v>
      </c>
      <c r="AA966" s="6" t="s">
        <v>944</v>
      </c>
      <c r="AB966" s="6">
        <v>993209230</v>
      </c>
      <c r="AC966" s="5">
        <f t="shared" si="95"/>
        <v>2</v>
      </c>
      <c r="AD966" s="17">
        <f t="shared" si="96"/>
        <v>25000</v>
      </c>
      <c r="AE966" s="6" t="s">
        <v>6</v>
      </c>
      <c r="AF966" s="17" t="str">
        <f t="shared" si="97"/>
        <v>NO APLICA</v>
      </c>
      <c r="AG966" s="2" t="s">
        <v>400</v>
      </c>
      <c r="AH966" s="39"/>
      <c r="AI966" s="22" t="s">
        <v>2797</v>
      </c>
      <c r="AJ966" s="176"/>
    </row>
    <row r="967" spans="1:36" ht="15.45" customHeight="1">
      <c r="A967" s="170">
        <v>57213</v>
      </c>
      <c r="B967" s="7" t="s">
        <v>335</v>
      </c>
      <c r="C967" s="4" t="s">
        <v>336</v>
      </c>
      <c r="D967" s="24" t="s">
        <v>4855</v>
      </c>
      <c r="E967" s="25" t="s">
        <v>4856</v>
      </c>
      <c r="F967" s="24" t="s">
        <v>4857</v>
      </c>
      <c r="G967" s="24">
        <v>992651487</v>
      </c>
      <c r="H967" s="18">
        <v>45638</v>
      </c>
      <c r="I967" s="63">
        <v>0.93263888888888891</v>
      </c>
      <c r="J967" s="6" t="s">
        <v>373</v>
      </c>
      <c r="K967" s="39">
        <v>1</v>
      </c>
      <c r="L967" s="6" t="s">
        <v>3399</v>
      </c>
      <c r="M967" s="6" t="s">
        <v>6</v>
      </c>
      <c r="N967" s="6" t="b">
        <f t="shared" si="99"/>
        <v>0</v>
      </c>
      <c r="O967" s="2" t="s">
        <v>4858</v>
      </c>
      <c r="P967" s="2">
        <v>1232264</v>
      </c>
      <c r="Q967" s="6" t="s">
        <v>6</v>
      </c>
      <c r="R967" s="2" t="s">
        <v>4859</v>
      </c>
      <c r="S967" s="16">
        <f t="shared" si="98"/>
        <v>18000</v>
      </c>
      <c r="T967" s="6" t="s">
        <v>400</v>
      </c>
      <c r="U967" s="6" t="s">
        <v>528</v>
      </c>
      <c r="V967" s="2" t="s">
        <v>490</v>
      </c>
      <c r="W967" s="62">
        <v>45638</v>
      </c>
      <c r="X967" s="78">
        <v>0.93263888888888891</v>
      </c>
      <c r="Y967" s="6" t="s">
        <v>4860</v>
      </c>
      <c r="Z967" s="6" t="s">
        <v>4861</v>
      </c>
      <c r="AA967" s="6" t="s">
        <v>4862</v>
      </c>
      <c r="AB967" s="6">
        <v>982353974</v>
      </c>
      <c r="AC967" s="5">
        <f t="shared" si="95"/>
        <v>1</v>
      </c>
      <c r="AD967" s="17">
        <f t="shared" si="96"/>
        <v>18000</v>
      </c>
      <c r="AE967" s="6" t="s">
        <v>6</v>
      </c>
      <c r="AF967" s="17" t="str">
        <f t="shared" si="97"/>
        <v>NO APLICA</v>
      </c>
      <c r="AG967" s="2" t="s">
        <v>1874</v>
      </c>
      <c r="AH967" s="39" t="s">
        <v>4863</v>
      </c>
      <c r="AI967" s="22" t="s">
        <v>3558</v>
      </c>
      <c r="AJ967" s="176"/>
    </row>
    <row r="968" spans="1:36" ht="15.45" customHeight="1">
      <c r="A968" s="170">
        <v>57214</v>
      </c>
      <c r="B968" s="4" t="s">
        <v>4864</v>
      </c>
      <c r="C968" s="2"/>
      <c r="D968" s="7" t="s">
        <v>4865</v>
      </c>
      <c r="E968" s="2" t="s">
        <v>4866</v>
      </c>
      <c r="F968" s="2" t="s">
        <v>4867</v>
      </c>
      <c r="G968" s="2">
        <v>931296291</v>
      </c>
      <c r="H968" s="18">
        <v>45638</v>
      </c>
      <c r="I968" s="63">
        <v>0.93958333333333333</v>
      </c>
      <c r="J968" s="6" t="s">
        <v>371</v>
      </c>
      <c r="K968" s="39">
        <v>1</v>
      </c>
      <c r="L968" s="6" t="s">
        <v>398</v>
      </c>
      <c r="M968" s="6" t="s">
        <v>6</v>
      </c>
      <c r="N968" s="6" t="b">
        <f t="shared" si="99"/>
        <v>0</v>
      </c>
      <c r="O968" s="2" t="s">
        <v>4868</v>
      </c>
      <c r="P968" s="2" t="s">
        <v>487</v>
      </c>
      <c r="Q968" s="6" t="s">
        <v>6</v>
      </c>
      <c r="R968" s="2" t="s">
        <v>488</v>
      </c>
      <c r="S968" s="16">
        <f t="shared" si="98"/>
        <v>25000</v>
      </c>
      <c r="T968" s="6" t="s">
        <v>400</v>
      </c>
      <c r="U968" s="6" t="s">
        <v>2005</v>
      </c>
      <c r="V968" s="2" t="s">
        <v>490</v>
      </c>
      <c r="W968" s="62">
        <v>45639</v>
      </c>
      <c r="X968" s="78">
        <v>0.21527777777777779</v>
      </c>
      <c r="Y968" s="6" t="s">
        <v>4865</v>
      </c>
      <c r="Z968" s="6" t="s">
        <v>4866</v>
      </c>
      <c r="AA968" s="6" t="s">
        <v>4867</v>
      </c>
      <c r="AB968" s="6">
        <v>931296291</v>
      </c>
      <c r="AC968" s="5">
        <f t="shared" si="95"/>
        <v>2</v>
      </c>
      <c r="AD968" s="17">
        <f t="shared" si="96"/>
        <v>25000</v>
      </c>
      <c r="AE968" s="6" t="s">
        <v>6</v>
      </c>
      <c r="AF968" s="17" t="str">
        <f t="shared" si="97"/>
        <v>NO APLICA</v>
      </c>
      <c r="AG968" s="2" t="s">
        <v>1874</v>
      </c>
      <c r="AH968" s="39" t="s">
        <v>4869</v>
      </c>
      <c r="AI968" s="72" t="s">
        <v>499</v>
      </c>
      <c r="AJ968" s="176"/>
    </row>
    <row r="969" spans="1:36" ht="15.45" customHeight="1">
      <c r="A969" s="170">
        <v>57215</v>
      </c>
      <c r="B969" s="8" t="s">
        <v>380</v>
      </c>
      <c r="C969" s="5" t="s">
        <v>246</v>
      </c>
      <c r="D969" s="7" t="s">
        <v>1948</v>
      </c>
      <c r="E969" s="2" t="s">
        <v>1199</v>
      </c>
      <c r="F969" s="2" t="s">
        <v>1200</v>
      </c>
      <c r="G969" s="2">
        <v>65582257</v>
      </c>
      <c r="H969" s="18">
        <v>45639</v>
      </c>
      <c r="I969" s="63">
        <v>0.33333333333333331</v>
      </c>
      <c r="J969" s="6" t="s">
        <v>373</v>
      </c>
      <c r="K969" s="39">
        <v>1</v>
      </c>
      <c r="L969" s="6" t="s">
        <v>398</v>
      </c>
      <c r="M969" s="6" t="s">
        <v>6</v>
      </c>
      <c r="N969" s="6" t="b">
        <f t="shared" si="99"/>
        <v>0</v>
      </c>
      <c r="O969" s="2" t="s">
        <v>4870</v>
      </c>
      <c r="P969" s="2">
        <v>3227485</v>
      </c>
      <c r="Q969" s="6" t="s">
        <v>6</v>
      </c>
      <c r="R969" s="2" t="s">
        <v>4871</v>
      </c>
      <c r="S969" s="16">
        <f t="shared" si="98"/>
        <v>25000</v>
      </c>
      <c r="T969" s="6" t="s">
        <v>400</v>
      </c>
      <c r="U969" s="6" t="s">
        <v>4872</v>
      </c>
      <c r="V969" s="2" t="s">
        <v>490</v>
      </c>
      <c r="W969" s="62">
        <v>45639</v>
      </c>
      <c r="X969" s="78">
        <v>0.41111111111111109</v>
      </c>
      <c r="Y969" s="6" t="s">
        <v>1948</v>
      </c>
      <c r="Z969" s="6" t="s">
        <v>1199</v>
      </c>
      <c r="AA969" s="6" t="s">
        <v>4873</v>
      </c>
      <c r="AB969" s="6">
        <v>65582257</v>
      </c>
      <c r="AC969" s="5">
        <f t="shared" si="95"/>
        <v>1</v>
      </c>
      <c r="AD969" s="17">
        <f t="shared" si="96"/>
        <v>25000</v>
      </c>
      <c r="AE969" s="6" t="s">
        <v>6</v>
      </c>
      <c r="AF969" s="17" t="str">
        <f t="shared" si="97"/>
        <v>NO APLICA</v>
      </c>
      <c r="AG969" s="2" t="s">
        <v>400</v>
      </c>
      <c r="AH969" s="39"/>
      <c r="AI969" s="22" t="s">
        <v>983</v>
      </c>
      <c r="AJ969" s="176"/>
    </row>
    <row r="970" spans="1:36" ht="15.45" customHeight="1">
      <c r="A970" s="170">
        <v>57216</v>
      </c>
      <c r="B970" s="7" t="s">
        <v>165</v>
      </c>
      <c r="C970" s="4" t="s">
        <v>166</v>
      </c>
      <c r="D970" s="24" t="s">
        <v>1713</v>
      </c>
      <c r="E970" s="24" t="s">
        <v>1714</v>
      </c>
      <c r="F970" s="26" t="s">
        <v>1715</v>
      </c>
      <c r="G970" s="24">
        <v>953992026</v>
      </c>
      <c r="H970" s="18">
        <v>45639</v>
      </c>
      <c r="I970" s="63">
        <v>0.38611111111111113</v>
      </c>
      <c r="J970" s="6" t="s">
        <v>373</v>
      </c>
      <c r="K970" s="39">
        <v>1</v>
      </c>
      <c r="L970" s="6" t="s">
        <v>398</v>
      </c>
      <c r="M970" s="6" t="s">
        <v>6</v>
      </c>
      <c r="N970" s="6" t="b">
        <f t="shared" si="99"/>
        <v>0</v>
      </c>
      <c r="O970" s="2" t="s">
        <v>4874</v>
      </c>
      <c r="P970" s="2">
        <v>3278369</v>
      </c>
      <c r="Q970" s="6" t="s">
        <v>6</v>
      </c>
      <c r="R970" s="2" t="s">
        <v>4875</v>
      </c>
      <c r="S970" s="16">
        <f t="shared" si="98"/>
        <v>25000</v>
      </c>
      <c r="T970" s="6" t="s">
        <v>400</v>
      </c>
      <c r="U970" s="6" t="s">
        <v>1953</v>
      </c>
      <c r="V970" s="2" t="s">
        <v>2950</v>
      </c>
      <c r="W970" s="62">
        <v>45640</v>
      </c>
      <c r="X970" s="78">
        <v>10.48</v>
      </c>
      <c r="Y970" s="96" t="s">
        <v>4711</v>
      </c>
      <c r="Z970" s="95" t="s">
        <v>4712</v>
      </c>
      <c r="AA970" s="95" t="s">
        <v>4713</v>
      </c>
      <c r="AB970" s="95">
        <v>949878962</v>
      </c>
      <c r="AC970" s="5">
        <f t="shared" si="95"/>
        <v>2</v>
      </c>
      <c r="AD970" s="17">
        <f t="shared" si="96"/>
        <v>25000</v>
      </c>
      <c r="AE970" s="6" t="s">
        <v>6</v>
      </c>
      <c r="AF970" s="17" t="str">
        <f t="shared" si="97"/>
        <v>NO APLICA</v>
      </c>
      <c r="AG970" s="2" t="s">
        <v>400</v>
      </c>
      <c r="AH970" s="39"/>
      <c r="AI970" s="22" t="s">
        <v>3287</v>
      </c>
      <c r="AJ970" s="176"/>
    </row>
    <row r="971" spans="1:36" ht="15.45" customHeight="1">
      <c r="A971" s="170">
        <v>57217</v>
      </c>
      <c r="B971" s="8" t="s">
        <v>320</v>
      </c>
      <c r="C971" s="5" t="s">
        <v>321</v>
      </c>
      <c r="D971" s="39" t="s">
        <v>548</v>
      </c>
      <c r="E971" s="6">
        <v>17669495</v>
      </c>
      <c r="F971" s="6" t="s">
        <v>549</v>
      </c>
      <c r="G971" s="6">
        <v>929902825</v>
      </c>
      <c r="H971" s="18">
        <v>45639</v>
      </c>
      <c r="I971" s="63">
        <v>0.38819444444444445</v>
      </c>
      <c r="J971" s="6" t="s">
        <v>373</v>
      </c>
      <c r="K971" s="39">
        <v>1</v>
      </c>
      <c r="L971" s="6" t="s">
        <v>398</v>
      </c>
      <c r="M971" s="6" t="s">
        <v>6</v>
      </c>
      <c r="N971" s="6" t="b">
        <f t="shared" si="99"/>
        <v>0</v>
      </c>
      <c r="O971" s="2" t="s">
        <v>4876</v>
      </c>
      <c r="P971" s="2">
        <v>100817809</v>
      </c>
      <c r="Q971" s="6" t="s">
        <v>6</v>
      </c>
      <c r="R971" s="2" t="s">
        <v>4877</v>
      </c>
      <c r="S971" s="16">
        <f t="shared" si="98"/>
        <v>25000</v>
      </c>
      <c r="T971" s="6" t="s">
        <v>400</v>
      </c>
      <c r="U971" s="6" t="s">
        <v>537</v>
      </c>
      <c r="V971" s="2" t="s">
        <v>3001</v>
      </c>
      <c r="W971" s="2"/>
      <c r="X971" s="78"/>
      <c r="Y971" s="6"/>
      <c r="Z971" s="6"/>
      <c r="AA971" s="6"/>
      <c r="AB971" s="6"/>
      <c r="AC971" s="6" t="str">
        <f t="shared" si="95"/>
        <v/>
      </c>
      <c r="AD971" s="23" t="str">
        <f t="shared" si="96"/>
        <v/>
      </c>
      <c r="AE971" s="23"/>
      <c r="AF971" s="17" t="str">
        <f t="shared" si="97"/>
        <v/>
      </c>
      <c r="AG971" s="6"/>
      <c r="AH971" s="39"/>
      <c r="AI971" s="22" t="s">
        <v>558</v>
      </c>
      <c r="AJ971" s="176"/>
    </row>
    <row r="972" spans="1:36" ht="15.45" customHeight="1">
      <c r="A972" s="170">
        <v>57218</v>
      </c>
      <c r="B972" s="8" t="s">
        <v>320</v>
      </c>
      <c r="C972" s="5" t="s">
        <v>321</v>
      </c>
      <c r="D972" s="39" t="s">
        <v>3113</v>
      </c>
      <c r="E972" s="6" t="s">
        <v>636</v>
      </c>
      <c r="F972" s="6" t="s">
        <v>637</v>
      </c>
      <c r="G972" s="6">
        <v>988364635</v>
      </c>
      <c r="H972" s="18">
        <v>45639</v>
      </c>
      <c r="I972" s="63">
        <v>0.39097222222222222</v>
      </c>
      <c r="J972" s="6" t="s">
        <v>373</v>
      </c>
      <c r="K972" s="39">
        <v>1</v>
      </c>
      <c r="L972" s="6" t="s">
        <v>398</v>
      </c>
      <c r="M972" s="6" t="s">
        <v>6</v>
      </c>
      <c r="N972" s="6" t="b">
        <f t="shared" si="99"/>
        <v>0</v>
      </c>
      <c r="O972" s="2" t="s">
        <v>4878</v>
      </c>
      <c r="P972" s="2">
        <v>100817814</v>
      </c>
      <c r="Q972" s="6" t="s">
        <v>6</v>
      </c>
      <c r="R972" s="2" t="s">
        <v>4879</v>
      </c>
      <c r="S972" s="16">
        <f t="shared" si="98"/>
        <v>25000</v>
      </c>
      <c r="T972" s="6" t="s">
        <v>400</v>
      </c>
      <c r="U972" s="6" t="s">
        <v>537</v>
      </c>
      <c r="V972" s="2" t="s">
        <v>2989</v>
      </c>
      <c r="W972" s="2"/>
      <c r="X972" s="78"/>
      <c r="Y972" s="6"/>
      <c r="Z972" s="6"/>
      <c r="AA972" s="6"/>
      <c r="AB972" s="6"/>
      <c r="AC972" s="6" t="str">
        <f t="shared" si="95"/>
        <v/>
      </c>
      <c r="AD972" s="23" t="str">
        <f t="shared" si="96"/>
        <v/>
      </c>
      <c r="AE972" s="23"/>
      <c r="AF972" s="17" t="str">
        <f t="shared" si="97"/>
        <v/>
      </c>
      <c r="AG972" s="6"/>
      <c r="AH972" s="39"/>
      <c r="AI972" s="22" t="s">
        <v>558</v>
      </c>
      <c r="AJ972" s="176"/>
    </row>
    <row r="973" spans="1:36" ht="15.45" customHeight="1">
      <c r="A973" s="170">
        <v>57219</v>
      </c>
      <c r="B973" s="7" t="s">
        <v>339</v>
      </c>
      <c r="C973" s="4" t="s">
        <v>340</v>
      </c>
      <c r="D973" s="39" t="s">
        <v>2935</v>
      </c>
      <c r="E973" s="6" t="s">
        <v>1120</v>
      </c>
      <c r="F973" s="6" t="s">
        <v>1121</v>
      </c>
      <c r="G973" s="6">
        <v>991545276</v>
      </c>
      <c r="H973" s="18">
        <v>45639</v>
      </c>
      <c r="I973" s="63">
        <v>0.41666666666666669</v>
      </c>
      <c r="J973" s="6" t="s">
        <v>373</v>
      </c>
      <c r="K973" s="39">
        <v>1</v>
      </c>
      <c r="L973" s="6" t="s">
        <v>398</v>
      </c>
      <c r="M973" s="6" t="s">
        <v>6</v>
      </c>
      <c r="N973" s="6" t="b">
        <f t="shared" si="99"/>
        <v>0</v>
      </c>
      <c r="O973" s="2" t="s">
        <v>4880</v>
      </c>
      <c r="P973" s="2">
        <v>1232510</v>
      </c>
      <c r="Q973" s="6" t="s">
        <v>6</v>
      </c>
      <c r="R973" s="2" t="s">
        <v>4881</v>
      </c>
      <c r="S973" s="16">
        <f t="shared" si="98"/>
        <v>25000</v>
      </c>
      <c r="T973" s="6" t="s">
        <v>400</v>
      </c>
      <c r="U973" s="6" t="s">
        <v>537</v>
      </c>
      <c r="V973" s="2" t="s">
        <v>4882</v>
      </c>
      <c r="W973" s="2"/>
      <c r="X973" s="78"/>
      <c r="Y973" s="6"/>
      <c r="Z973" s="6"/>
      <c r="AA973" s="6"/>
      <c r="AB973" s="6"/>
      <c r="AC973" s="6" t="str">
        <f t="shared" si="95"/>
        <v/>
      </c>
      <c r="AD973" s="23" t="str">
        <f t="shared" si="96"/>
        <v/>
      </c>
      <c r="AE973" s="23"/>
      <c r="AF973" s="17" t="str">
        <f t="shared" si="97"/>
        <v/>
      </c>
      <c r="AG973" s="6"/>
      <c r="AH973" s="39"/>
      <c r="AI973" s="22" t="s">
        <v>2797</v>
      </c>
      <c r="AJ973" s="176"/>
    </row>
    <row r="974" spans="1:36" ht="15.45" customHeight="1">
      <c r="A974" s="170">
        <v>57220</v>
      </c>
      <c r="B974" s="8" t="s">
        <v>320</v>
      </c>
      <c r="C974" s="5" t="s">
        <v>321</v>
      </c>
      <c r="D974" s="7" t="s">
        <v>4883</v>
      </c>
      <c r="E974" s="2">
        <v>138798437</v>
      </c>
      <c r="F974" s="2" t="s">
        <v>675</v>
      </c>
      <c r="G974" s="2">
        <v>992654499</v>
      </c>
      <c r="H974" s="18">
        <v>45639</v>
      </c>
      <c r="I974" s="63">
        <v>0.41805555555555557</v>
      </c>
      <c r="J974" s="6" t="s">
        <v>373</v>
      </c>
      <c r="K974" s="39">
        <v>1</v>
      </c>
      <c r="L974" s="6" t="s">
        <v>398</v>
      </c>
      <c r="M974" s="6" t="s">
        <v>6</v>
      </c>
      <c r="N974" s="6" t="b">
        <f t="shared" si="99"/>
        <v>0</v>
      </c>
      <c r="O974" s="2" t="s">
        <v>4884</v>
      </c>
      <c r="P974" s="2">
        <v>100817868</v>
      </c>
      <c r="Q974" s="6" t="s">
        <v>6</v>
      </c>
      <c r="R974" s="2" t="s">
        <v>4885</v>
      </c>
      <c r="S974" s="16">
        <f t="shared" si="98"/>
        <v>25000</v>
      </c>
      <c r="T974" s="6" t="s">
        <v>400</v>
      </c>
      <c r="U974" s="6" t="s">
        <v>1972</v>
      </c>
      <c r="V974" s="2" t="s">
        <v>2800</v>
      </c>
      <c r="W974" s="62">
        <v>45639</v>
      </c>
      <c r="X974" s="78">
        <v>0.86597222222222225</v>
      </c>
      <c r="Y974" s="6" t="s">
        <v>4886</v>
      </c>
      <c r="Z974" s="6" t="s">
        <v>3137</v>
      </c>
      <c r="AA974" s="6" t="s">
        <v>3138</v>
      </c>
      <c r="AB974" s="6">
        <v>959084095</v>
      </c>
      <c r="AC974" s="5">
        <f t="shared" si="95"/>
        <v>1</v>
      </c>
      <c r="AD974" s="17">
        <f t="shared" si="96"/>
        <v>25000</v>
      </c>
      <c r="AE974" s="6" t="s">
        <v>6</v>
      </c>
      <c r="AF974" s="17" t="str">
        <f t="shared" si="97"/>
        <v>NO APLICA</v>
      </c>
      <c r="AG974" s="6" t="s">
        <v>400</v>
      </c>
      <c r="AH974" s="39"/>
      <c r="AI974" s="22" t="s">
        <v>558</v>
      </c>
      <c r="AJ974" s="176"/>
    </row>
    <row r="975" spans="1:36" ht="15.45" customHeight="1">
      <c r="A975" s="170">
        <v>57221</v>
      </c>
      <c r="B975" s="8" t="s">
        <v>320</v>
      </c>
      <c r="C975" s="5" t="s">
        <v>321</v>
      </c>
      <c r="D975" s="39" t="s">
        <v>4226</v>
      </c>
      <c r="E975" s="6" t="s">
        <v>569</v>
      </c>
      <c r="F975" s="6" t="s">
        <v>570</v>
      </c>
      <c r="G975" s="6">
        <v>947401808</v>
      </c>
      <c r="H975" s="18">
        <v>45639</v>
      </c>
      <c r="I975" s="63">
        <v>0.42152777777777778</v>
      </c>
      <c r="J975" s="6" t="s">
        <v>373</v>
      </c>
      <c r="K975" s="39">
        <v>1</v>
      </c>
      <c r="L975" s="6" t="s">
        <v>398</v>
      </c>
      <c r="M975" s="6" t="s">
        <v>6</v>
      </c>
      <c r="N975" s="6" t="b">
        <f t="shared" si="99"/>
        <v>0</v>
      </c>
      <c r="O975" s="2" t="s">
        <v>4887</v>
      </c>
      <c r="P975" s="2">
        <v>100817881</v>
      </c>
      <c r="Q975" s="6" t="s">
        <v>6</v>
      </c>
      <c r="R975" s="2" t="s">
        <v>4888</v>
      </c>
      <c r="S975" s="16">
        <f t="shared" si="98"/>
        <v>25000</v>
      </c>
      <c r="T975" s="6" t="s">
        <v>400</v>
      </c>
      <c r="U975" s="6" t="s">
        <v>537</v>
      </c>
      <c r="V975" s="2" t="s">
        <v>3987</v>
      </c>
      <c r="W975" s="2"/>
      <c r="X975" s="78"/>
      <c r="Y975" s="6"/>
      <c r="Z975" s="6"/>
      <c r="AA975" s="6"/>
      <c r="AB975" s="6"/>
      <c r="AC975" s="6" t="str">
        <f t="shared" si="95"/>
        <v/>
      </c>
      <c r="AD975" s="23" t="str">
        <f t="shared" si="96"/>
        <v/>
      </c>
      <c r="AE975" s="23"/>
      <c r="AF975" s="17" t="str">
        <f t="shared" si="97"/>
        <v/>
      </c>
      <c r="AG975" s="6"/>
      <c r="AH975" s="39"/>
      <c r="AI975" s="22" t="s">
        <v>558</v>
      </c>
      <c r="AJ975" s="176"/>
    </row>
    <row r="976" spans="1:36" ht="15.45" customHeight="1">
      <c r="A976" s="170">
        <v>57222</v>
      </c>
      <c r="B976" s="7" t="s">
        <v>339</v>
      </c>
      <c r="C976" s="4" t="s">
        <v>340</v>
      </c>
      <c r="D976" s="39" t="s">
        <v>1031</v>
      </c>
      <c r="E976" s="25" t="s">
        <v>1032</v>
      </c>
      <c r="F976" s="24" t="s">
        <v>1033</v>
      </c>
      <c r="G976" s="24">
        <v>943592739</v>
      </c>
      <c r="H976" s="18">
        <v>45639</v>
      </c>
      <c r="I976" s="63">
        <v>0.43402777777777779</v>
      </c>
      <c r="J976" s="6" t="s">
        <v>373</v>
      </c>
      <c r="K976" s="39">
        <v>1</v>
      </c>
      <c r="L976" s="6" t="s">
        <v>398</v>
      </c>
      <c r="M976" s="6" t="s">
        <v>6</v>
      </c>
      <c r="N976" s="6" t="b">
        <f t="shared" si="99"/>
        <v>0</v>
      </c>
      <c r="O976" s="2" t="s">
        <v>4889</v>
      </c>
      <c r="P976" s="2">
        <v>1232489</v>
      </c>
      <c r="Q976" s="6" t="s">
        <v>6</v>
      </c>
      <c r="R976" s="2" t="s">
        <v>4890</v>
      </c>
      <c r="S976" s="16">
        <f t="shared" si="98"/>
        <v>25000</v>
      </c>
      <c r="T976" s="6" t="s">
        <v>400</v>
      </c>
      <c r="U976" s="6" t="s">
        <v>537</v>
      </c>
      <c r="V976" s="2" t="s">
        <v>2881</v>
      </c>
      <c r="W976" s="2"/>
      <c r="X976" s="78"/>
      <c r="Y976" s="6"/>
      <c r="Z976" s="6"/>
      <c r="AA976" s="6"/>
      <c r="AB976" s="6"/>
      <c r="AC976" s="6" t="str">
        <f t="shared" si="95"/>
        <v/>
      </c>
      <c r="AD976" s="23" t="str">
        <f t="shared" si="96"/>
        <v/>
      </c>
      <c r="AE976" s="23"/>
      <c r="AF976" s="17" t="str">
        <f t="shared" si="97"/>
        <v/>
      </c>
      <c r="AG976" s="6"/>
      <c r="AH976" s="7"/>
      <c r="AI976" s="22" t="s">
        <v>2797</v>
      </c>
      <c r="AJ976" s="176"/>
    </row>
    <row r="977" spans="1:36" ht="15.45" customHeight="1">
      <c r="A977" s="170">
        <v>57223</v>
      </c>
      <c r="B977" s="8" t="s">
        <v>320</v>
      </c>
      <c r="C977" s="5" t="s">
        <v>321</v>
      </c>
      <c r="D977" s="39" t="s">
        <v>548</v>
      </c>
      <c r="E977" s="6">
        <v>17669495</v>
      </c>
      <c r="F977" s="6" t="s">
        <v>549</v>
      </c>
      <c r="G977" s="6">
        <v>929902825</v>
      </c>
      <c r="H977" s="18">
        <v>45639</v>
      </c>
      <c r="I977" s="63">
        <v>0.4597222222222222</v>
      </c>
      <c r="J977" s="6" t="s">
        <v>373</v>
      </c>
      <c r="K977" s="39">
        <v>1</v>
      </c>
      <c r="L977" s="6" t="s">
        <v>398</v>
      </c>
      <c r="M977" s="6" t="s">
        <v>6</v>
      </c>
      <c r="N977" s="6" t="b">
        <f t="shared" si="99"/>
        <v>0</v>
      </c>
      <c r="O977" s="2" t="s">
        <v>4891</v>
      </c>
      <c r="P977" s="2">
        <v>3278634</v>
      </c>
      <c r="Q977" s="6" t="s">
        <v>9</v>
      </c>
      <c r="R977" s="2" t="s">
        <v>4892</v>
      </c>
      <c r="S977" s="16">
        <f t="shared" si="98"/>
        <v>25000</v>
      </c>
      <c r="T977" s="6" t="s">
        <v>400</v>
      </c>
      <c r="U977" s="6" t="s">
        <v>3016</v>
      </c>
      <c r="V977" s="2" t="s">
        <v>3682</v>
      </c>
      <c r="W977" s="62">
        <v>45639</v>
      </c>
      <c r="X977" s="78">
        <v>0.86319444444444449</v>
      </c>
      <c r="Y977" s="6" t="s">
        <v>3079</v>
      </c>
      <c r="Z977" s="6" t="s">
        <v>3080</v>
      </c>
      <c r="AA977" s="6" t="s">
        <v>3081</v>
      </c>
      <c r="AB977" s="6">
        <v>989710493</v>
      </c>
      <c r="AC977" s="5">
        <f>IF(AND(W977&lt;&gt;"",H977&lt;&gt;"",ISNUMBER(W977-H977)),W977-H977+1,"")</f>
        <v>1</v>
      </c>
      <c r="AD977" s="17">
        <f>IF(AC977&lt;=0, "ERROR EN DÍA DE SALIDA",
    IF(AC977="", "",
        IF(OR(J977="1X40 RF VACIO", J977="1X40 DRY VACIO"),
            IF(L977="CUSTODIA",
                IF(AC977&lt;=5, 25000,
                    IF(AC977&gt;5, IF(AC977&lt;=8, 25000 + 2000*(AC977 - 5), 31000 + 5000*(AC977-8)), "")
                ),
                IF(OR(L977="TRASPASO",L977="MOVIMIENTO"), 18000, "")
            ),
            IF(OR(J977="1X20 RF VACIO", J977="1X20 DRY VACIO", J977="ISOTANK"),
                IF(L977="CUSTODIA",
                    IF(AC977&lt;=5, 18000,
                        IF(AC977&gt;5, IF(AC977&lt;=8, 18000 + 2000*(AC977 - 5), 24000 + 5000*(AC977-8)), "")
                    ),
                    IF(OR(L977="TRASPASO",L977="MOVIMIENTO"), 15000, "Error en tipo de acción")
                ),
                IF(AND(OR(J977="PALLET", J977="CAJON"), L977="CUSTODIA", AC977&lt;=5),
                    IF(M977="SI (XL)", 7000*K977,
                        IF(M977="SI (XXL)", 9000*K977, 5000*K977)
                    ),
                    IF(AND(OR(J977="PALLET", J977="CAJON"), L977="CUSTODIA", AC977&gt;5),
                        IF(M977="SI (XL)", (7000 + 1000*(AC977 - 5))*K977,
                            IF(M977="SI (XXL)", (9000 + 1000*(AC977 - 5))*K977, (5000 + 1000*(AC977 - 5))*K977)
                        ),
                        IF(AND(OR(J977="PALLET", J977="CAJON"),OR(L977="TRASPASO",L977="MOVIMIENTO")),
                            IF(M977="SI (XL)", 5000*K977,
                                IF(M977="SI (XXL)", 7000*K977, 3500*K977)
                            ),
                            ""
                        )
                    )
                )
            )
        )
    )
)</f>
        <v>25000</v>
      </c>
      <c r="AE977" s="6" t="s">
        <v>6</v>
      </c>
      <c r="AF977" s="17" t="str">
        <f>IFERROR(IF(AD977="","",IF(AE977="NO","NO APLICA",IF(AE977="SI",AD977*1.19,""))), "")</f>
        <v>NO APLICA</v>
      </c>
      <c r="AG977" s="6" t="s">
        <v>400</v>
      </c>
      <c r="AH977" s="7"/>
      <c r="AI977" s="22" t="s">
        <v>558</v>
      </c>
      <c r="AJ977" s="176"/>
    </row>
    <row r="978" spans="1:36" ht="15.45" customHeight="1">
      <c r="A978" s="170">
        <v>57224</v>
      </c>
      <c r="B978" s="7" t="s">
        <v>339</v>
      </c>
      <c r="C978" s="4" t="s">
        <v>340</v>
      </c>
      <c r="D978" s="39" t="s">
        <v>2935</v>
      </c>
      <c r="E978" s="6" t="s">
        <v>1120</v>
      </c>
      <c r="F978" s="6" t="s">
        <v>1121</v>
      </c>
      <c r="G978" s="6">
        <v>991545276</v>
      </c>
      <c r="H978" s="18">
        <v>45639</v>
      </c>
      <c r="I978" s="63">
        <v>0.46111111111111114</v>
      </c>
      <c r="J978" s="6" t="s">
        <v>373</v>
      </c>
      <c r="K978" s="39">
        <v>1</v>
      </c>
      <c r="L978" s="6" t="s">
        <v>398</v>
      </c>
      <c r="M978" s="6" t="s">
        <v>6</v>
      </c>
      <c r="N978" s="6" t="b">
        <f t="shared" si="99"/>
        <v>0</v>
      </c>
      <c r="O978" s="2" t="s">
        <v>4893</v>
      </c>
      <c r="P978" s="2">
        <v>1232595</v>
      </c>
      <c r="Q978" s="6" t="s">
        <v>6</v>
      </c>
      <c r="R978" s="2" t="s">
        <v>4894</v>
      </c>
      <c r="S978" s="16">
        <f t="shared" si="98"/>
        <v>25000</v>
      </c>
      <c r="T978" s="6" t="s">
        <v>400</v>
      </c>
      <c r="U978" s="6" t="s">
        <v>537</v>
      </c>
      <c r="V978" s="2" t="s">
        <v>2881</v>
      </c>
      <c r="W978" s="2"/>
      <c r="X978" s="78"/>
      <c r="Y978" s="6"/>
      <c r="Z978" s="6"/>
      <c r="AA978" s="6"/>
      <c r="AB978" s="6"/>
      <c r="AC978" s="6" t="str">
        <f t="shared" ref="AC978" si="100">IF(AND(W978&lt;&gt;"",H978&lt;&gt;"",ISNUMBER(W978-H978)),W978-H978+1,"")</f>
        <v/>
      </c>
      <c r="AD978" s="23" t="str">
        <f t="shared" ref="AD978" si="101">IF(AC978&lt;=0, "ERROR EN DÍA DE SALIDA",
    IF(AC978="", "",
        IF(OR(J978="1X40 RF VACIO", J978="1X40 DRY VACIO"),
            IF(L978="CUSTODIA",
                IF(AC978&lt;=5, 25000,
                    IF(AC978&gt;5, IF(AC978&lt;=8, 25000 + 2000*(AC978 - 5), 31000 + 5000*(AC978-8)), "")
                ),
                IF(OR(L978="TRASPASO",L978="MOVIMIENTO"), 18000, "")
            ),
            IF(OR(J978="1X20 RF VACIO", J978="1X20 DRY VACIO", J978="ISOTANK"),
                IF(L978="CUSTODIA",
                    IF(AC978&lt;=5, 18000,
                        IF(AC978&gt;5, IF(AC978&lt;=8, 18000 + 2000*(AC978 - 5), 24000 + 5000*(AC978-8)), "")
                    ),
                    IF(OR(L978="TRASPASO",L978="MOVIMIENTO"), 15000, "Error en tipo de acción")
                ),
                IF(AND(OR(J978="PALLET", J978="CAJON"), L978="CUSTODIA", AC978&lt;=5),
                    IF(M978="SI (XL)", 7000*K978,
                        IF(M978="SI (XXL)", 9000*K978, 5000*K978)
                    ),
                    IF(AND(OR(J978="PALLET", J978="CAJON"), L978="CUSTODIA", AC978&gt;5),
                        IF(M978="SI (XL)", (7000 + 1000*(AC978 - 5))*K978,
                            IF(M978="SI (XXL)", (9000 + 1000*(AC978 - 5))*K978, (5000 + 1000*(AC978 - 5))*K978)
                        ),
                        IF(AND(OR(J978="PALLET", J978="CAJON"),OR(L978="TRASPASO",L978="MOVIMIENTO")),
                            IF(M978="SI (XL)", 5000*K978,
                                IF(M978="SI (XXL)", 7000*K978, 3500*K978)
                            ),
                            ""
                        )
                    )
                )
            )
        )
    )
)</f>
        <v/>
      </c>
      <c r="AE978" s="23"/>
      <c r="AF978" s="17" t="str">
        <f t="shared" ref="AF978" si="102">IFERROR(IF(AD978="","",IF(AE978="NO","NO APLICA",IF(AE978="SI",AD978*1.19,""))), "")</f>
        <v/>
      </c>
      <c r="AG978" s="6"/>
      <c r="AH978" s="7"/>
      <c r="AI978" s="22" t="s">
        <v>2797</v>
      </c>
      <c r="AJ978" s="176"/>
    </row>
    <row r="979" spans="1:36" ht="15.45" customHeight="1">
      <c r="A979" s="170">
        <v>57225</v>
      </c>
      <c r="B979" s="8" t="s">
        <v>380</v>
      </c>
      <c r="C979" s="5" t="s">
        <v>246</v>
      </c>
      <c r="D979" s="39" t="s">
        <v>4895</v>
      </c>
      <c r="E979" s="6" t="s">
        <v>4896</v>
      </c>
      <c r="F979" s="6" t="s">
        <v>1004</v>
      </c>
      <c r="G979" s="6">
        <v>993315189</v>
      </c>
      <c r="H979" s="18">
        <v>45639</v>
      </c>
      <c r="I979" s="98">
        <v>0.48333333333333334</v>
      </c>
      <c r="J979" s="6" t="s">
        <v>373</v>
      </c>
      <c r="K979" s="39">
        <v>1</v>
      </c>
      <c r="L979" s="6" t="s">
        <v>398</v>
      </c>
      <c r="M979" s="6" t="s">
        <v>6</v>
      </c>
      <c r="N979" s="6" t="b">
        <f t="shared" si="99"/>
        <v>0</v>
      </c>
      <c r="O979" s="65" t="s">
        <v>4897</v>
      </c>
      <c r="P979" s="66">
        <v>24802351</v>
      </c>
      <c r="Q979" s="6" t="s">
        <v>6</v>
      </c>
      <c r="R979" s="66" t="s">
        <v>4898</v>
      </c>
      <c r="S979" s="16">
        <f t="shared" si="98"/>
        <v>25000</v>
      </c>
      <c r="T979" s="6" t="s">
        <v>400</v>
      </c>
      <c r="U979" s="6" t="s">
        <v>1953</v>
      </c>
      <c r="V979" s="66" t="s">
        <v>2863</v>
      </c>
      <c r="W979" s="99">
        <v>45640</v>
      </c>
      <c r="X979" s="78">
        <v>0.50694444444444442</v>
      </c>
      <c r="Y979" s="162" t="s">
        <v>1008</v>
      </c>
      <c r="Z979" s="163" t="s">
        <v>1009</v>
      </c>
      <c r="AA979" s="162" t="s">
        <v>1010</v>
      </c>
      <c r="AB979" s="162">
        <v>991915508</v>
      </c>
      <c r="AC979" s="5">
        <v>1</v>
      </c>
      <c r="AD979" s="17">
        <f>IF(AC979&lt;=0, "ERROR EN DÍA DE SALIDA",
    IF(AC979="", "",
        IF(OR(J979="1X40 RF VACIO", J979="1X40 DRY VACIO"),
            IF(L979="CUSTODIA",
                IF(AC979&lt;=5, 25000,
                    IF(AC979&gt;5, IF(AC979&lt;=8, 25000 + 2000*(AC979 - 5), 31000 + 5000*(AC979-8)), "")
                ),
                IF(OR(L979="TRASPASO",L979="MOVIMIENTO"), 18000, "")
            ),
            IF(OR(J979="1X20 RF VACIO", J979="1X20 DRY VACIO", J979="ISOTANK"),
                IF(L979="CUSTODIA",
                    IF(AC979&lt;=5, 18000,
                        IF(AC979&gt;5, IF(AC979&lt;=8, 18000 + 2000*(AC979 - 5), 24000 + 5000*(AC979-8)), "")
                    ),
                    IF(OR(L979="TRASPASO",L979="MOVIMIENTO"), 15000, "Error en tipo de acción")
                ),
                IF(AND(OR(J979="PALLET", J979="CAJON"), L979="CUSTODIA", AC979&lt;=5),
                    IF(M979="SI (XL)", 7000*K979,
                        IF(M979="SI (XXL)", 9000*K979, 5000*K979)
                    ),
                    IF(AND(OR(J979="PALLET", J979="CAJON"), L979="CUSTODIA", AC979&gt;5),
                        IF(M979="SI (XL)", (7000 + 1000*(AC979 - 5))*K979,
                            IF(M979="SI (XXL)", (9000 + 1000*(AC979 - 5))*K979, (5000 + 1000*(AC979 - 5))*K979)
                        ),
                        IF(AND(OR(J979="PALLET", J979="CAJON"),OR(L979="TRASPASO",L979="MOVIMIENTO")),
                            IF(M979="SI (XL)", 5000*K979,
                                IF(M979="SI (XXL)", 7000*K979, 3500*K979)
                            ),
                            ""
                        )
                    )
                )
            )
        )
    )
)</f>
        <v>25000</v>
      </c>
      <c r="AE979" s="66" t="s">
        <v>6</v>
      </c>
      <c r="AF979" s="17" t="str">
        <f>IFERROR(IF(AD979="","",IF(AE979="NO","NO APLICA",IF(AE979="SI",AD979*1.19,""))), "")</f>
        <v>NO APLICA</v>
      </c>
      <c r="AG979" s="6" t="s">
        <v>400</v>
      </c>
      <c r="AH979" s="38"/>
      <c r="AI979" s="22" t="s">
        <v>983</v>
      </c>
      <c r="AJ979" s="176"/>
    </row>
    <row r="980" spans="1:36" ht="15.45" customHeight="1">
      <c r="A980" s="170">
        <v>57226</v>
      </c>
      <c r="B980" s="8" t="s">
        <v>320</v>
      </c>
      <c r="C980" s="5" t="s">
        <v>321</v>
      </c>
      <c r="D980" s="24" t="s">
        <v>616</v>
      </c>
      <c r="E980" s="25" t="s">
        <v>617</v>
      </c>
      <c r="F980" s="24" t="s">
        <v>618</v>
      </c>
      <c r="G980" s="24">
        <v>951155582</v>
      </c>
      <c r="H980" s="18">
        <v>45639</v>
      </c>
      <c r="I980" s="63">
        <v>0.46875</v>
      </c>
      <c r="J980" s="6" t="s">
        <v>373</v>
      </c>
      <c r="K980" s="39">
        <v>1</v>
      </c>
      <c r="L980" s="6" t="s">
        <v>398</v>
      </c>
      <c r="M980" s="6" t="s">
        <v>6</v>
      </c>
      <c r="N980" s="6" t="b">
        <f t="shared" si="99"/>
        <v>0</v>
      </c>
      <c r="O980" s="2" t="s">
        <v>4899</v>
      </c>
      <c r="P980" s="2">
        <v>3278849</v>
      </c>
      <c r="Q980" s="6" t="s">
        <v>6</v>
      </c>
      <c r="R980" s="2" t="s">
        <v>4900</v>
      </c>
      <c r="S980" s="16">
        <f t="shared" si="98"/>
        <v>25000</v>
      </c>
      <c r="T980" s="6" t="s">
        <v>400</v>
      </c>
      <c r="U980" s="6" t="s">
        <v>3016</v>
      </c>
      <c r="V980" s="2" t="s">
        <v>3987</v>
      </c>
      <c r="W980" s="62">
        <v>45643</v>
      </c>
      <c r="X980" s="97">
        <v>0.77916666666666667</v>
      </c>
      <c r="Y980" s="122" t="s">
        <v>1207</v>
      </c>
      <c r="Z980" s="122" t="s">
        <v>4901</v>
      </c>
      <c r="AA980" s="122" t="s">
        <v>1209</v>
      </c>
      <c r="AB980" s="122">
        <v>944259293</v>
      </c>
      <c r="AC980" s="107">
        <f t="shared" ref="AC980" si="103">IF(AND(W980&lt;&gt;"",H980&lt;&gt;"",ISNUMBER(W980-H980)),W980-H980+1,"")</f>
        <v>5</v>
      </c>
      <c r="AD980" s="23">
        <f t="shared" ref="AD980" si="104">IF(AC980&lt;=0, "ERROR EN DÍA DE SALIDA",
    IF(AC980="", "",
        IF(OR(J980="1X40 RF VACIO", J980="1X40 DRY VACIO"),
            IF(L980="CUSTODIA",
                IF(AC980&lt;=5, 25000,
                    IF(AC980&gt;5, IF(AC980&lt;=8, 25000 + 2000*(AC980 - 5), 31000 + 5000*(AC980-8)), "")
                ),
                IF(OR(L980="TRASPASO",L980="MOVIMIENTO"), 18000, "")
            ),
            IF(OR(J980="1X20 RF VACIO", J980="1X20 DRY VACIO", J980="ISOTANK"),
                IF(L980="CUSTODIA",
                    IF(AC980&lt;=5, 18000,
                        IF(AC980&gt;5, IF(AC980&lt;=8, 18000 + 2000*(AC980 - 5), 24000 + 5000*(AC980-8)), "")
                    ),
                    IF(OR(L980="TRASPASO",L980="MOVIMIENTO"), 15000, "Error en tipo de acción")
                ),
                IF(AND(OR(J980="PALLET", J980="CAJON"), L980="CUSTODIA", AC980&lt;=5),
                    IF(M980="SI (XL)", 7000*K980,
                        IF(M980="SI (XXL)", 9000*K980, 5000*K980)
                    ),
                    IF(AND(OR(J980="PALLET", J980="CAJON"), L980="CUSTODIA", AC980&gt;5),
                        IF(M980="SI (XL)", (7000 + 1000*(AC980 - 5))*K980,
                            IF(M980="SI (XXL)", (9000 + 1000*(AC980 - 5))*K980, (5000 + 1000*(AC980 - 5))*K980)
                        ),
                        IF(AND(OR(J980="PALLET", J980="CAJON"),OR(L980="TRASPASO",L980="MOVIMIENTO")),
                            IF(M980="SI (XL)", 5000*K980,
                                IF(M980="SI (XXL)", 7000*K980, 3500*K980)
                            ),
                            ""
                        )
                    )
                )
            )
        )
    )
)</f>
        <v>25000</v>
      </c>
      <c r="AE980" s="23" t="s">
        <v>6</v>
      </c>
      <c r="AF980" s="17" t="str">
        <f t="shared" ref="AF980" si="105">IFERROR(IF(AD980="","",IF(AE980="NO","NO APLICA",IF(AE980="SI",AD980*1.19,""))), "")</f>
        <v>NO APLICA</v>
      </c>
      <c r="AG980" s="6" t="s">
        <v>400</v>
      </c>
      <c r="AH980" s="7"/>
      <c r="AI980" s="22" t="s">
        <v>558</v>
      </c>
      <c r="AJ980" s="176"/>
    </row>
    <row r="981" spans="1:36" ht="15.45" customHeight="1">
      <c r="A981" s="170">
        <v>57227</v>
      </c>
      <c r="B981" s="8" t="s">
        <v>320</v>
      </c>
      <c r="C981" s="5" t="s">
        <v>321</v>
      </c>
      <c r="D981" s="39" t="s">
        <v>3113</v>
      </c>
      <c r="E981" s="6" t="s">
        <v>636</v>
      </c>
      <c r="F981" s="6" t="s">
        <v>637</v>
      </c>
      <c r="G981" s="6">
        <v>988364635</v>
      </c>
      <c r="H981" s="18">
        <v>45639</v>
      </c>
      <c r="I981" s="63">
        <v>0.52013888888888893</v>
      </c>
      <c r="J981" s="6" t="s">
        <v>373</v>
      </c>
      <c r="K981" s="39">
        <v>1</v>
      </c>
      <c r="L981" s="6" t="s">
        <v>398</v>
      </c>
      <c r="M981" s="6" t="s">
        <v>6</v>
      </c>
      <c r="N981" s="6" t="b">
        <f t="shared" si="99"/>
        <v>0</v>
      </c>
      <c r="O981" s="2" t="s">
        <v>4902</v>
      </c>
      <c r="P981" s="2">
        <v>3278888</v>
      </c>
      <c r="Q981" s="6" t="s">
        <v>6</v>
      </c>
      <c r="R981" s="2" t="s">
        <v>4903</v>
      </c>
      <c r="S981" s="16">
        <f t="shared" si="98"/>
        <v>25000</v>
      </c>
      <c r="T981" s="6" t="s">
        <v>400</v>
      </c>
      <c r="U981" s="6" t="s">
        <v>3016</v>
      </c>
      <c r="V981" s="2" t="s">
        <v>2800</v>
      </c>
      <c r="W981" s="62">
        <v>45639</v>
      </c>
      <c r="X981" s="78">
        <v>0.77638888888888891</v>
      </c>
      <c r="Y981" s="84" t="s">
        <v>1957</v>
      </c>
      <c r="Z981" s="83" t="s">
        <v>1958</v>
      </c>
      <c r="AA981" s="83" t="s">
        <v>1959</v>
      </c>
      <c r="AB981" s="83">
        <v>964882975</v>
      </c>
      <c r="AC981" s="5">
        <f>IF(AND(W981&lt;&gt;"",H981&lt;&gt;"",ISNUMBER(W981-H981)),W981-H981+1,"")</f>
        <v>1</v>
      </c>
      <c r="AD981" s="17">
        <f>IF(AC981&lt;=0, "ERROR EN DÍA DE SALIDA",
    IF(AC981="", "",
        IF(OR(J981="1X40 RF VACIO", J981="1X40 DRY VACIO"),
            IF(L981="CUSTODIA",
                IF(AC981&lt;=5, 25000,
                    IF(AC981&gt;5, IF(AC981&lt;=8, 25000 + 2000*(AC981 - 5), 31000 + 5000*(AC981-8)), "")
                ),
                IF(OR(L981="TRASPASO",L981="MOVIMIENTO"), 18000, "")
            ),
            IF(OR(J981="1X20 RF VACIO", J981="1X20 DRY VACIO", J981="ISOTANK"),
                IF(L981="CUSTODIA",
                    IF(AC981&lt;=5, 18000,
                        IF(AC981&gt;5, IF(AC981&lt;=8, 18000 + 2000*(AC981 - 5), 24000 + 5000*(AC981-8)), "")
                    ),
                    IF(OR(L981="TRASPASO",L981="MOVIMIENTO"), 15000, "Error en tipo de acción")
                ),
                IF(AND(OR(J981="PALLET", J981="CAJON"), L981="CUSTODIA", AC981&lt;=5),
                    IF(M981="SI (XL)", 7000*K981,
                        IF(M981="SI (XXL)", 9000*K981, 5000*K981)
                    ),
                    IF(AND(OR(J981="PALLET", J981="CAJON"), L981="CUSTODIA", AC981&gt;5),
                        IF(M981="SI (XL)", (7000 + 1000*(AC981 - 5))*K981,
                            IF(M981="SI (XXL)", (9000 + 1000*(AC981 - 5))*K981, (5000 + 1000*(AC981 - 5))*K981)
                        ),
                        IF(AND(OR(J981="PALLET", J981="CAJON"),OR(L981="TRASPASO",L981="MOVIMIENTO")),
                            IF(M981="SI (XL)", 5000*K981,
                                IF(M981="SI (XXL)", 7000*K981, 3500*K981)
                            ),
                            ""
                        )
                    )
                )
            )
        )
    )
)</f>
        <v>25000</v>
      </c>
      <c r="AE981" s="6" t="s">
        <v>6</v>
      </c>
      <c r="AF981" s="17" t="str">
        <f>IFERROR(IF(AD981="","",IF(AE981="NO","NO APLICA",IF(AE981="SI",AD981*1.19,""))), "")</f>
        <v>NO APLICA</v>
      </c>
      <c r="AG981" s="6" t="s">
        <v>400</v>
      </c>
      <c r="AH981" s="7"/>
      <c r="AI981" s="22" t="s">
        <v>558</v>
      </c>
      <c r="AJ981" s="176"/>
    </row>
    <row r="982" spans="1:36" ht="15.45" customHeight="1">
      <c r="A982" s="170">
        <v>57228</v>
      </c>
      <c r="B982" s="7" t="s">
        <v>339</v>
      </c>
      <c r="C982" s="4" t="s">
        <v>340</v>
      </c>
      <c r="D982" s="39" t="s">
        <v>1031</v>
      </c>
      <c r="E982" s="25" t="s">
        <v>1032</v>
      </c>
      <c r="F982" s="24" t="s">
        <v>1033</v>
      </c>
      <c r="G982" s="24">
        <v>943592739</v>
      </c>
      <c r="H982" s="18">
        <v>45639</v>
      </c>
      <c r="I982" s="63">
        <v>0.52152777777777781</v>
      </c>
      <c r="J982" s="6" t="s">
        <v>373</v>
      </c>
      <c r="K982" s="39">
        <v>1</v>
      </c>
      <c r="L982" s="6" t="s">
        <v>398</v>
      </c>
      <c r="M982" s="6" t="s">
        <v>6</v>
      </c>
      <c r="N982" s="6" t="b">
        <f t="shared" si="99"/>
        <v>0</v>
      </c>
      <c r="O982" s="2" t="s">
        <v>4904</v>
      </c>
      <c r="P982" s="2">
        <v>3278900</v>
      </c>
      <c r="Q982" s="6" t="s">
        <v>6</v>
      </c>
      <c r="R982" s="2" t="s">
        <v>4905</v>
      </c>
      <c r="S982" s="16">
        <f t="shared" si="98"/>
        <v>25000</v>
      </c>
      <c r="T982" s="6" t="s">
        <v>400</v>
      </c>
      <c r="U982" s="6" t="s">
        <v>1972</v>
      </c>
      <c r="V982" s="2" t="s">
        <v>2950</v>
      </c>
      <c r="W982" s="62">
        <v>45639</v>
      </c>
      <c r="X982" s="78">
        <v>0.90694444444444444</v>
      </c>
      <c r="Y982" s="8" t="s">
        <v>2926</v>
      </c>
      <c r="Z982" s="8" t="s">
        <v>2927</v>
      </c>
      <c r="AA982" s="8" t="s">
        <v>2928</v>
      </c>
      <c r="AB982" s="8">
        <v>982533189</v>
      </c>
      <c r="AC982" s="5">
        <v>1</v>
      </c>
      <c r="AD982" s="73">
        <v>25000</v>
      </c>
      <c r="AE982" s="2" t="s">
        <v>6</v>
      </c>
      <c r="AF982" s="2" t="s">
        <v>4906</v>
      </c>
      <c r="AG982" s="2" t="s">
        <v>400</v>
      </c>
      <c r="AH982" s="7"/>
      <c r="AI982" s="22" t="s">
        <v>2797</v>
      </c>
      <c r="AJ982" s="176"/>
    </row>
    <row r="983" spans="1:36" ht="15.45" customHeight="1">
      <c r="A983" s="170">
        <v>57229</v>
      </c>
      <c r="B983" s="7" t="s">
        <v>269</v>
      </c>
      <c r="C983" s="4" t="s">
        <v>270</v>
      </c>
      <c r="D983" s="39" t="s">
        <v>1707</v>
      </c>
      <c r="E983" s="6" t="s">
        <v>1708</v>
      </c>
      <c r="F983" s="6" t="s">
        <v>1709</v>
      </c>
      <c r="G983" s="6">
        <v>991521079</v>
      </c>
      <c r="H983" s="18">
        <v>45639</v>
      </c>
      <c r="I983" s="63">
        <v>0.52708333333333335</v>
      </c>
      <c r="J983" s="6" t="s">
        <v>373</v>
      </c>
      <c r="K983" s="39">
        <v>1</v>
      </c>
      <c r="L983" s="6" t="s">
        <v>398</v>
      </c>
      <c r="M983" s="6" t="s">
        <v>6</v>
      </c>
      <c r="N983" s="6" t="b">
        <f t="shared" si="99"/>
        <v>0</v>
      </c>
      <c r="O983" s="2" t="s">
        <v>4907</v>
      </c>
      <c r="P983" s="2">
        <v>24802472</v>
      </c>
      <c r="Q983" s="6" t="s">
        <v>6</v>
      </c>
      <c r="R983" s="2" t="s">
        <v>4908</v>
      </c>
      <c r="S983" s="16">
        <f t="shared" si="98"/>
        <v>25000</v>
      </c>
      <c r="T983" s="6" t="s">
        <v>400</v>
      </c>
      <c r="U983" s="6" t="s">
        <v>1972</v>
      </c>
      <c r="V983" s="2" t="s">
        <v>4909</v>
      </c>
      <c r="W983" s="62">
        <v>45641</v>
      </c>
      <c r="X983" s="78">
        <v>0.96458333333333335</v>
      </c>
      <c r="Y983" s="8" t="s">
        <v>4910</v>
      </c>
      <c r="Z983" s="8" t="s">
        <v>4911</v>
      </c>
      <c r="AA983" s="8" t="s">
        <v>4912</v>
      </c>
      <c r="AB983" s="8">
        <v>976174541</v>
      </c>
      <c r="AC983" s="6">
        <f t="shared" ref="AC983" si="106">IF(AND(W983&lt;&gt;"",H983&lt;&gt;"",ISNUMBER(W983-H983)),W983-H983+1,"")</f>
        <v>3</v>
      </c>
      <c r="AD983" s="23">
        <f t="shared" ref="AD983" si="107">IF(AC983&lt;=0, "ERROR EN DÍA DE SALIDA",
    IF(AC983="", "",
        IF(OR(J983="1X40 RF VACIO", J983="1X40 DRY VACIO"),
            IF(L983="CUSTODIA",
                IF(AC983&lt;=5, 25000,
                    IF(AC983&gt;5, IF(AC983&lt;=8, 25000 + 2000*(AC983 - 5), 31000 + 5000*(AC983-8)), "")
                ),
                IF(OR(L983="TRASPASO",L983="MOVIMIENTO"), 18000, "")
            ),
            IF(OR(J983="1X20 RF VACIO", J983="1X20 DRY VACIO", J983="ISOTANK"),
                IF(L983="CUSTODIA",
                    IF(AC983&lt;=5, 18000,
                        IF(AC983&gt;5, IF(AC983&lt;=8, 18000 + 2000*(AC983 - 5), 24000 + 5000*(AC983-8)), "")
                    ),
                    IF(OR(L983="TRASPASO",L983="MOVIMIENTO"), 15000, "Error en tipo de acción")
                ),
                IF(AND(OR(J983="PALLET", J983="CAJON"), L983="CUSTODIA", AC983&lt;=5),
                    IF(M983="SI (XL)", 7000*K983,
                        IF(M983="SI (XXL)", 9000*K983, 5000*K983)
                    ),
                    IF(AND(OR(J983="PALLET", J983="CAJON"), L983="CUSTODIA", AC983&gt;5),
                        IF(M983="SI (XL)", (7000 + 1000*(AC983 - 5))*K983,
                            IF(M983="SI (XXL)", (9000 + 1000*(AC983 - 5))*K983, (5000 + 1000*(AC983 - 5))*K983)
                        ),
                        IF(AND(OR(J983="PALLET", J983="CAJON"),OR(L983="TRASPASO",L983="MOVIMIENTO")),
                            IF(M983="SI (XL)", 5000*K983,
                                IF(M983="SI (XXL)", 7000*K983, 3500*K983)
                            ),
                            ""
                        )
                    )
                )
            )
        )
    )
)</f>
        <v>25000</v>
      </c>
      <c r="AE983" s="23" t="s">
        <v>6</v>
      </c>
      <c r="AF983" s="17" t="str">
        <f t="shared" ref="AF983" si="108">IFERROR(IF(AD983="","",IF(AE983="NO","NO APLICA",IF(AE983="SI",AD983*1.19,""))), "")</f>
        <v>NO APLICA</v>
      </c>
      <c r="AG983" s="6" t="s">
        <v>400</v>
      </c>
      <c r="AH983" s="7"/>
      <c r="AI983" s="22" t="s">
        <v>1359</v>
      </c>
      <c r="AJ983" s="176"/>
    </row>
    <row r="984" spans="1:36" ht="15.45" customHeight="1">
      <c r="A984" s="170">
        <v>57230</v>
      </c>
      <c r="B984" s="7" t="s">
        <v>351</v>
      </c>
      <c r="C984" s="4" t="s">
        <v>352</v>
      </c>
      <c r="D984" s="25" t="s">
        <v>507</v>
      </c>
      <c r="E984" s="24" t="s">
        <v>508</v>
      </c>
      <c r="F984" s="24" t="s">
        <v>509</v>
      </c>
      <c r="G984" s="24">
        <v>997062936</v>
      </c>
      <c r="H984" s="18">
        <v>45639</v>
      </c>
      <c r="I984" s="63">
        <v>0.5444444444444444</v>
      </c>
      <c r="J984" s="6" t="s">
        <v>373</v>
      </c>
      <c r="K984" s="39">
        <v>1</v>
      </c>
      <c r="L984" s="6" t="s">
        <v>398</v>
      </c>
      <c r="M984" s="6" t="s">
        <v>6</v>
      </c>
      <c r="N984" s="6" t="b">
        <f t="shared" si="99"/>
        <v>0</v>
      </c>
      <c r="O984" s="2" t="s">
        <v>4913</v>
      </c>
      <c r="P984" s="2">
        <v>3278988</v>
      </c>
      <c r="Q984" s="6" t="s">
        <v>6</v>
      </c>
      <c r="R984" s="2" t="s">
        <v>4914</v>
      </c>
      <c r="S984" s="16">
        <f t="shared" si="98"/>
        <v>25000</v>
      </c>
      <c r="T984" s="6" t="s">
        <v>400</v>
      </c>
      <c r="U984" s="6" t="s">
        <v>3016</v>
      </c>
      <c r="V984" s="2" t="s">
        <v>4915</v>
      </c>
      <c r="W984" s="62">
        <v>45640</v>
      </c>
      <c r="X984" s="78">
        <v>0.76111111111111107</v>
      </c>
      <c r="Y984" s="8" t="s">
        <v>4916</v>
      </c>
      <c r="Z984" s="8" t="s">
        <v>3457</v>
      </c>
      <c r="AA984" s="8" t="s">
        <v>3458</v>
      </c>
      <c r="AB984" s="8">
        <v>983704752</v>
      </c>
      <c r="AC984" s="5">
        <v>2</v>
      </c>
      <c r="AD984" s="73">
        <v>25000</v>
      </c>
      <c r="AE984" s="2" t="s">
        <v>6</v>
      </c>
      <c r="AF984" s="2" t="s">
        <v>1045</v>
      </c>
      <c r="AG984" s="2" t="s">
        <v>400</v>
      </c>
      <c r="AH984" s="7"/>
      <c r="AI984" s="22" t="s">
        <v>3459</v>
      </c>
      <c r="AJ984" s="176"/>
    </row>
    <row r="985" spans="1:36" ht="15.45" customHeight="1">
      <c r="A985" s="170">
        <v>57231</v>
      </c>
      <c r="B985" s="8" t="s">
        <v>320</v>
      </c>
      <c r="C985" s="5" t="s">
        <v>321</v>
      </c>
      <c r="D985" s="39" t="s">
        <v>4226</v>
      </c>
      <c r="E985" s="6" t="s">
        <v>569</v>
      </c>
      <c r="F985" s="6" t="s">
        <v>570</v>
      </c>
      <c r="G985" s="6">
        <v>947401808</v>
      </c>
      <c r="H985" s="18">
        <v>45639</v>
      </c>
      <c r="I985" s="63">
        <v>0.54861111111111116</v>
      </c>
      <c r="J985" s="6" t="s">
        <v>373</v>
      </c>
      <c r="K985" s="39">
        <v>1</v>
      </c>
      <c r="L985" s="6" t="s">
        <v>398</v>
      </c>
      <c r="M985" s="6" t="s">
        <v>6</v>
      </c>
      <c r="N985" s="6" t="b">
        <f t="shared" si="99"/>
        <v>0</v>
      </c>
      <c r="O985" s="2" t="s">
        <v>4917</v>
      </c>
      <c r="P985" s="2">
        <v>3279001</v>
      </c>
      <c r="Q985" s="6" t="s">
        <v>6</v>
      </c>
      <c r="R985" s="2" t="s">
        <v>4918</v>
      </c>
      <c r="S985" s="16">
        <f t="shared" si="98"/>
        <v>25000</v>
      </c>
      <c r="T985" s="6" t="s">
        <v>400</v>
      </c>
      <c r="U985" s="6" t="s">
        <v>1953</v>
      </c>
      <c r="V985" s="2" t="s">
        <v>3987</v>
      </c>
      <c r="W985" s="62">
        <v>45640</v>
      </c>
      <c r="X985" s="78">
        <v>0.7319444444444444</v>
      </c>
      <c r="Y985" s="8" t="s">
        <v>1979</v>
      </c>
      <c r="Z985" s="8" t="s">
        <v>1229</v>
      </c>
      <c r="AA985" s="8" t="s">
        <v>1980</v>
      </c>
      <c r="AB985" s="8">
        <v>973591252</v>
      </c>
      <c r="AC985" s="5">
        <f>IF(AND(W985&lt;&gt;"",H985&lt;&gt;"",ISNUMBER(W985-H985)),W985-H985+1,"")</f>
        <v>2</v>
      </c>
      <c r="AD985" s="2">
        <v>25000</v>
      </c>
      <c r="AE985" s="2" t="s">
        <v>6</v>
      </c>
      <c r="AF985" s="17" t="str">
        <f t="shared" ref="AF985" si="109">IFERROR(IF(AD985="","",IF(AE985="NO","NO APLICA",IF(AE985="SI",AD985*1.19,""))), "")</f>
        <v>NO APLICA</v>
      </c>
      <c r="AG985" s="2" t="s">
        <v>400</v>
      </c>
      <c r="AH985" s="7"/>
      <c r="AI985" s="22" t="s">
        <v>558</v>
      </c>
      <c r="AJ985" s="176"/>
    </row>
    <row r="986" spans="1:36" ht="15.45" customHeight="1">
      <c r="A986" s="170">
        <v>57232</v>
      </c>
      <c r="B986" s="7" t="s">
        <v>284</v>
      </c>
      <c r="C986" s="4" t="s">
        <v>285</v>
      </c>
      <c r="D986" s="39" t="s">
        <v>1789</v>
      </c>
      <c r="E986" s="6" t="s">
        <v>1790</v>
      </c>
      <c r="F986" s="6" t="s">
        <v>1791</v>
      </c>
      <c r="G986" s="6">
        <v>932139395</v>
      </c>
      <c r="H986" s="18">
        <v>45639</v>
      </c>
      <c r="I986" s="63">
        <v>0.55347222222222225</v>
      </c>
      <c r="J986" s="6" t="s">
        <v>373</v>
      </c>
      <c r="K986" s="39">
        <v>1</v>
      </c>
      <c r="L986" s="6" t="s">
        <v>398</v>
      </c>
      <c r="M986" s="6" t="s">
        <v>6</v>
      </c>
      <c r="N986" s="6" t="b">
        <f t="shared" si="99"/>
        <v>0</v>
      </c>
      <c r="O986" s="2" t="s">
        <v>4919</v>
      </c>
      <c r="P986" s="2">
        <v>24802557</v>
      </c>
      <c r="Q986" s="6" t="s">
        <v>6</v>
      </c>
      <c r="R986" s="2" t="s">
        <v>4920</v>
      </c>
      <c r="S986" s="16">
        <f t="shared" si="98"/>
        <v>25000</v>
      </c>
      <c r="T986" s="6" t="s">
        <v>400</v>
      </c>
      <c r="U986" s="6" t="s">
        <v>3016</v>
      </c>
      <c r="V986" s="2" t="s">
        <v>490</v>
      </c>
      <c r="W986" s="62">
        <v>45640</v>
      </c>
      <c r="X986" s="78">
        <v>0.56388888888888888</v>
      </c>
      <c r="Y986" s="8" t="s">
        <v>3778</v>
      </c>
      <c r="Z986" s="8" t="s">
        <v>3779</v>
      </c>
      <c r="AA986" s="8" t="s">
        <v>3780</v>
      </c>
      <c r="AB986" s="8">
        <v>931058047</v>
      </c>
      <c r="AC986" s="5">
        <v>2</v>
      </c>
      <c r="AD986" s="73">
        <v>25000</v>
      </c>
      <c r="AE986" s="2" t="s">
        <v>6</v>
      </c>
      <c r="AF986" s="2" t="s">
        <v>1045</v>
      </c>
      <c r="AG986" s="2" t="s">
        <v>1874</v>
      </c>
      <c r="AH986" s="7" t="s">
        <v>4921</v>
      </c>
      <c r="AI986" s="22" t="s">
        <v>3759</v>
      </c>
      <c r="AJ986" s="176"/>
    </row>
    <row r="987" spans="1:36" ht="15.45" customHeight="1">
      <c r="A987" s="170">
        <v>57233</v>
      </c>
      <c r="B987" s="7" t="s">
        <v>269</v>
      </c>
      <c r="C987" s="4" t="s">
        <v>270</v>
      </c>
      <c r="D987" s="7" t="s">
        <v>1590</v>
      </c>
      <c r="E987" s="2" t="s">
        <v>1591</v>
      </c>
      <c r="F987" s="2" t="s">
        <v>1592</v>
      </c>
      <c r="G987" s="2">
        <v>982990218</v>
      </c>
      <c r="H987" s="18">
        <v>45639</v>
      </c>
      <c r="I987" s="63">
        <v>0.56111111111111112</v>
      </c>
      <c r="J987" s="6" t="s">
        <v>373</v>
      </c>
      <c r="K987" s="39">
        <v>1</v>
      </c>
      <c r="L987" s="6" t="s">
        <v>398</v>
      </c>
      <c r="M987" s="6" t="s">
        <v>6</v>
      </c>
      <c r="N987" s="6" t="b">
        <f t="shared" si="99"/>
        <v>0</v>
      </c>
      <c r="O987" s="2" t="s">
        <v>4922</v>
      </c>
      <c r="P987" s="2">
        <v>24802583</v>
      </c>
      <c r="Q987" s="6" t="s">
        <v>6</v>
      </c>
      <c r="R987" s="2" t="s">
        <v>4923</v>
      </c>
      <c r="S987" s="16">
        <f t="shared" si="98"/>
        <v>25000</v>
      </c>
      <c r="T987" s="6" t="s">
        <v>400</v>
      </c>
      <c r="U987" s="6" t="s">
        <v>1972</v>
      </c>
      <c r="V987" s="2" t="s">
        <v>4924</v>
      </c>
      <c r="W987" s="62">
        <v>45641</v>
      </c>
      <c r="X987" s="78">
        <v>0.93263888888888891</v>
      </c>
      <c r="Y987" s="8" t="s">
        <v>1384</v>
      </c>
      <c r="Z987" s="8" t="s">
        <v>1385</v>
      </c>
      <c r="AA987" s="8" t="s">
        <v>1386</v>
      </c>
      <c r="AB987" s="8">
        <v>952151041</v>
      </c>
      <c r="AC987" s="6">
        <f t="shared" ref="AC987:AC991" si="110">IF(AND(W987&lt;&gt;"",H987&lt;&gt;"",ISNUMBER(W987-H987)),W987-H987+1,"")</f>
        <v>3</v>
      </c>
      <c r="AD987" s="23">
        <f t="shared" ref="AD987:AD991" si="111">IF(AC987&lt;=0, "ERROR EN DÍA DE SALIDA",
    IF(AC987="", "",
        IF(OR(J987="1X40 RF VACIO", J987="1X40 DRY VACIO"),
            IF(L987="CUSTODIA",
                IF(AC987&lt;=5, 25000,
                    IF(AC987&gt;5, IF(AC987&lt;=8, 25000 + 2000*(AC987 - 5), 31000 + 5000*(AC987-8)), "")
                ),
                IF(OR(L987="TRASPASO",L987="MOVIMIENTO"), 18000, "")
            ),
            IF(OR(J987="1X20 RF VACIO", J987="1X20 DRY VACIO", J987="ISOTANK"),
                IF(L987="CUSTODIA",
                    IF(AC987&lt;=5, 18000,
                        IF(AC987&gt;5, IF(AC987&lt;=8, 18000 + 2000*(AC987 - 5), 24000 + 5000*(AC987-8)), "")
                    ),
                    IF(OR(L987="TRASPASO",L987="MOVIMIENTO"), 15000, "Error en tipo de acción")
                ),
                IF(AND(OR(J987="PALLET", J987="CAJON"), L987="CUSTODIA", AC987&lt;=5),
                    IF(M987="SI (XL)", 7000*K987,
                        IF(M987="SI (XXL)", 9000*K987, 5000*K987)
                    ),
                    IF(AND(OR(J987="PALLET", J987="CAJON"), L987="CUSTODIA", AC987&gt;5),
                        IF(M987="SI (XL)", (7000 + 1000*(AC987 - 5))*K987,
                            IF(M987="SI (XXL)", (9000 + 1000*(AC987 - 5))*K987, (5000 + 1000*(AC987 - 5))*K987)
                        ),
                        IF(AND(OR(J987="PALLET", J987="CAJON"),OR(L987="TRASPASO",L987="MOVIMIENTO")),
                            IF(M987="SI (XL)", 5000*K987,
                                IF(M987="SI (XXL)", 7000*K987, 3500*K987)
                            ),
                            ""
                        )
                    )
                )
            )
        )
    )
)</f>
        <v>25000</v>
      </c>
      <c r="AE987" s="23" t="s">
        <v>6</v>
      </c>
      <c r="AF987" s="17" t="str">
        <f t="shared" ref="AF987:AF992" si="112">IFERROR(IF(AD987="","",IF(AE987="NO","NO APLICA",IF(AE987="SI",AD987*1.19,""))), "")</f>
        <v>NO APLICA</v>
      </c>
      <c r="AG987" s="6" t="s">
        <v>400</v>
      </c>
      <c r="AH987" s="7"/>
      <c r="AI987" s="22" t="s">
        <v>1359</v>
      </c>
      <c r="AJ987" s="176"/>
    </row>
    <row r="988" spans="1:36" ht="15.45" customHeight="1">
      <c r="A988" s="170">
        <v>57234</v>
      </c>
      <c r="B988" s="7" t="s">
        <v>269</v>
      </c>
      <c r="C988" s="4" t="s">
        <v>270</v>
      </c>
      <c r="D988" s="24" t="s">
        <v>1768</v>
      </c>
      <c r="E988" s="25" t="s">
        <v>1769</v>
      </c>
      <c r="F988" s="24" t="s">
        <v>1770</v>
      </c>
      <c r="G988" s="24">
        <v>968555931</v>
      </c>
      <c r="H988" s="18">
        <v>45639</v>
      </c>
      <c r="I988" s="63">
        <v>0.56388888888888888</v>
      </c>
      <c r="J988" s="6" t="s">
        <v>373</v>
      </c>
      <c r="K988" s="39">
        <v>1</v>
      </c>
      <c r="L988" s="6" t="s">
        <v>398</v>
      </c>
      <c r="M988" s="6" t="s">
        <v>6</v>
      </c>
      <c r="N988" s="6" t="b">
        <f t="shared" si="99"/>
        <v>0</v>
      </c>
      <c r="O988" s="2" t="s">
        <v>4925</v>
      </c>
      <c r="P988" s="2">
        <v>24802576</v>
      </c>
      <c r="Q988" s="6" t="s">
        <v>6</v>
      </c>
      <c r="R988" s="2" t="s">
        <v>4926</v>
      </c>
      <c r="S988" s="16">
        <f t="shared" si="98"/>
        <v>25000</v>
      </c>
      <c r="T988" s="6" t="s">
        <v>400</v>
      </c>
      <c r="U988" s="6" t="s">
        <v>940</v>
      </c>
      <c r="V988" s="2" t="s">
        <v>4927</v>
      </c>
      <c r="W988" s="62">
        <v>45641</v>
      </c>
      <c r="X988" s="78">
        <v>0.75902777777777775</v>
      </c>
      <c r="Y988" s="8" t="s">
        <v>2114</v>
      </c>
      <c r="Z988" s="8" t="s">
        <v>2115</v>
      </c>
      <c r="AA988" s="8" t="s">
        <v>2116</v>
      </c>
      <c r="AB988" s="8">
        <v>990435957</v>
      </c>
      <c r="AC988" s="6">
        <f t="shared" si="110"/>
        <v>3</v>
      </c>
      <c r="AD988" s="23">
        <f t="shared" si="111"/>
        <v>25000</v>
      </c>
      <c r="AE988" s="23" t="s">
        <v>6</v>
      </c>
      <c r="AF988" s="17" t="str">
        <f t="shared" si="112"/>
        <v>NO APLICA</v>
      </c>
      <c r="AG988" s="6" t="s">
        <v>400</v>
      </c>
      <c r="AH988" s="7"/>
      <c r="AI988" s="22" t="s">
        <v>1359</v>
      </c>
      <c r="AJ988" s="176"/>
    </row>
    <row r="989" spans="1:36" ht="15.45" customHeight="1">
      <c r="A989" s="170">
        <v>57235</v>
      </c>
      <c r="B989" s="8" t="s">
        <v>380</v>
      </c>
      <c r="C989" s="5" t="s">
        <v>246</v>
      </c>
      <c r="D989" s="39" t="s">
        <v>4895</v>
      </c>
      <c r="E989" s="6" t="s">
        <v>4896</v>
      </c>
      <c r="F989" s="6" t="s">
        <v>1004</v>
      </c>
      <c r="G989" s="6">
        <v>993315189</v>
      </c>
      <c r="H989" s="18">
        <v>45639</v>
      </c>
      <c r="I989" s="63">
        <v>0.57013888888888886</v>
      </c>
      <c r="J989" s="6" t="s">
        <v>373</v>
      </c>
      <c r="K989" s="39">
        <v>1</v>
      </c>
      <c r="L989" s="6" t="s">
        <v>398</v>
      </c>
      <c r="M989" s="6" t="s">
        <v>6</v>
      </c>
      <c r="N989" s="6" t="b">
        <f t="shared" si="99"/>
        <v>0</v>
      </c>
      <c r="O989" s="2" t="s">
        <v>4928</v>
      </c>
      <c r="P989" s="2">
        <v>24802591</v>
      </c>
      <c r="Q989" s="6" t="s">
        <v>6</v>
      </c>
      <c r="R989" s="2" t="s">
        <v>4929</v>
      </c>
      <c r="S989" s="16">
        <f t="shared" si="98"/>
        <v>25000</v>
      </c>
      <c r="T989" s="6" t="s">
        <v>400</v>
      </c>
      <c r="U989" s="6" t="s">
        <v>766</v>
      </c>
      <c r="V989" s="2" t="s">
        <v>2965</v>
      </c>
      <c r="W989" s="62">
        <v>45640</v>
      </c>
      <c r="X989" s="78">
        <v>0.95833333333333337</v>
      </c>
      <c r="Y989" s="8" t="s">
        <v>1315</v>
      </c>
      <c r="Z989" s="8" t="s">
        <v>1089</v>
      </c>
      <c r="AA989" s="8" t="s">
        <v>979</v>
      </c>
      <c r="AB989" s="8">
        <v>940233947</v>
      </c>
      <c r="AC989" s="6">
        <f t="shared" si="110"/>
        <v>2</v>
      </c>
      <c r="AD989" s="23">
        <f t="shared" si="111"/>
        <v>25000</v>
      </c>
      <c r="AE989" s="23" t="s">
        <v>6</v>
      </c>
      <c r="AF989" s="17" t="str">
        <f t="shared" si="112"/>
        <v>NO APLICA</v>
      </c>
      <c r="AG989" s="6" t="s">
        <v>400</v>
      </c>
      <c r="AH989" s="7"/>
      <c r="AI989" s="22" t="s">
        <v>983</v>
      </c>
      <c r="AJ989" s="176"/>
    </row>
    <row r="990" spans="1:36" ht="15.45" customHeight="1">
      <c r="A990" s="170">
        <v>57236</v>
      </c>
      <c r="B990" s="7" t="s">
        <v>339</v>
      </c>
      <c r="C990" s="4" t="s">
        <v>340</v>
      </c>
      <c r="D990" s="39" t="s">
        <v>1042</v>
      </c>
      <c r="E990" s="39" t="s">
        <v>1043</v>
      </c>
      <c r="F990" s="39" t="s">
        <v>1044</v>
      </c>
      <c r="G990" s="39">
        <v>933294463</v>
      </c>
      <c r="H990" s="18">
        <v>45639</v>
      </c>
      <c r="I990" s="63">
        <v>0.58750000000000002</v>
      </c>
      <c r="J990" s="6" t="s">
        <v>373</v>
      </c>
      <c r="K990" s="39">
        <v>1</v>
      </c>
      <c r="L990" s="6" t="s">
        <v>398</v>
      </c>
      <c r="M990" s="6" t="s">
        <v>6</v>
      </c>
      <c r="N990" s="6" t="b">
        <f t="shared" si="99"/>
        <v>0</v>
      </c>
      <c r="O990" s="2" t="s">
        <v>4930</v>
      </c>
      <c r="P990" s="2">
        <v>3279133</v>
      </c>
      <c r="Q990" s="6" t="s">
        <v>6</v>
      </c>
      <c r="R990" s="2" t="s">
        <v>4931</v>
      </c>
      <c r="S990" s="16">
        <f t="shared" si="98"/>
        <v>25000</v>
      </c>
      <c r="T990" s="6" t="s">
        <v>400</v>
      </c>
      <c r="U990" s="6" t="s">
        <v>3016</v>
      </c>
      <c r="V990" s="2" t="s">
        <v>490</v>
      </c>
      <c r="W990" s="62">
        <v>45642</v>
      </c>
      <c r="X990" s="78">
        <v>0.81597222222222221</v>
      </c>
      <c r="Y990" s="8" t="s">
        <v>4932</v>
      </c>
      <c r="Z990" s="8" t="s">
        <v>4700</v>
      </c>
      <c r="AA990" s="8" t="s">
        <v>4701</v>
      </c>
      <c r="AB990" s="8">
        <v>958805183</v>
      </c>
      <c r="AC990" s="6">
        <f t="shared" si="110"/>
        <v>4</v>
      </c>
      <c r="AD990" s="23">
        <f t="shared" si="111"/>
        <v>25000</v>
      </c>
      <c r="AE990" s="23" t="s">
        <v>6</v>
      </c>
      <c r="AF990" s="17" t="str">
        <f t="shared" si="112"/>
        <v>NO APLICA</v>
      </c>
      <c r="AG990" s="6" t="s">
        <v>400</v>
      </c>
      <c r="AH990" s="7"/>
      <c r="AI990" s="22" t="s">
        <v>2797</v>
      </c>
      <c r="AJ990" s="176"/>
    </row>
    <row r="991" spans="1:36" ht="15.45" customHeight="1">
      <c r="A991" s="170">
        <v>57237</v>
      </c>
      <c r="B991" s="7" t="s">
        <v>54</v>
      </c>
      <c r="C991" s="4" t="s">
        <v>55</v>
      </c>
      <c r="D991" s="25" t="s">
        <v>3030</v>
      </c>
      <c r="E991" s="24" t="s">
        <v>514</v>
      </c>
      <c r="F991" s="24" t="s">
        <v>515</v>
      </c>
      <c r="G991" s="24">
        <v>940534751</v>
      </c>
      <c r="H991" s="18">
        <v>45639</v>
      </c>
      <c r="I991" s="63">
        <v>0.61527777777777781</v>
      </c>
      <c r="J991" s="6" t="s">
        <v>373</v>
      </c>
      <c r="K991" s="39">
        <v>1</v>
      </c>
      <c r="L991" s="6" t="s">
        <v>398</v>
      </c>
      <c r="M991" s="6" t="s">
        <v>6</v>
      </c>
      <c r="N991" s="6" t="b">
        <f t="shared" si="99"/>
        <v>0</v>
      </c>
      <c r="O991" s="2" t="s">
        <v>4933</v>
      </c>
      <c r="P991" s="2">
        <v>24802686</v>
      </c>
      <c r="Q991" s="6" t="s">
        <v>6</v>
      </c>
      <c r="R991" s="2" t="s">
        <v>4934</v>
      </c>
      <c r="S991" s="16">
        <f t="shared" si="98"/>
        <v>25000</v>
      </c>
      <c r="T991" s="6" t="s">
        <v>400</v>
      </c>
      <c r="U991" s="6" t="s">
        <v>940</v>
      </c>
      <c r="V991" s="2" t="s">
        <v>490</v>
      </c>
      <c r="W991" s="62">
        <v>45641</v>
      </c>
      <c r="X991" s="78">
        <v>0.81597222222222221</v>
      </c>
      <c r="Y991" s="5" t="s">
        <v>3361</v>
      </c>
      <c r="Z991" s="8" t="s">
        <v>4045</v>
      </c>
      <c r="AA991" s="8" t="s">
        <v>4935</v>
      </c>
      <c r="AB991" s="8">
        <v>953204579</v>
      </c>
      <c r="AC991" s="6">
        <f t="shared" si="110"/>
        <v>3</v>
      </c>
      <c r="AD991" s="23">
        <f t="shared" si="111"/>
        <v>25000</v>
      </c>
      <c r="AE991" s="23" t="s">
        <v>6</v>
      </c>
      <c r="AF991" s="17" t="str">
        <f t="shared" si="112"/>
        <v>NO APLICA</v>
      </c>
      <c r="AG991" s="6" t="s">
        <v>1874</v>
      </c>
      <c r="AH991" s="38" t="s">
        <v>4936</v>
      </c>
      <c r="AI991" s="22" t="s">
        <v>3266</v>
      </c>
      <c r="AJ991" s="176"/>
    </row>
    <row r="992" spans="1:36" ht="15.45" customHeight="1">
      <c r="A992" s="170">
        <v>57238</v>
      </c>
      <c r="B992" s="8" t="s">
        <v>320</v>
      </c>
      <c r="C992" s="5" t="s">
        <v>321</v>
      </c>
      <c r="D992" s="39" t="s">
        <v>548</v>
      </c>
      <c r="E992" s="6">
        <v>17669495</v>
      </c>
      <c r="F992" s="6" t="s">
        <v>549</v>
      </c>
      <c r="G992" s="6">
        <v>929902825</v>
      </c>
      <c r="H992" s="18">
        <v>45639</v>
      </c>
      <c r="I992" s="63">
        <v>0.63749999999999996</v>
      </c>
      <c r="J992" s="6" t="s">
        <v>373</v>
      </c>
      <c r="K992" s="39">
        <v>1</v>
      </c>
      <c r="L992" s="6" t="s">
        <v>398</v>
      </c>
      <c r="M992" s="6" t="s">
        <v>6</v>
      </c>
      <c r="N992" s="6" t="b">
        <f t="shared" si="99"/>
        <v>0</v>
      </c>
      <c r="O992" s="2" t="s">
        <v>4937</v>
      </c>
      <c r="P992" s="2" t="s">
        <v>4938</v>
      </c>
      <c r="Q992" s="6" t="s">
        <v>6</v>
      </c>
      <c r="R992" s="2" t="s">
        <v>4939</v>
      </c>
      <c r="S992" s="16">
        <f t="shared" si="98"/>
        <v>25000</v>
      </c>
      <c r="T992" s="6" t="s">
        <v>400</v>
      </c>
      <c r="U992" s="6" t="s">
        <v>940</v>
      </c>
      <c r="V992" s="2" t="s">
        <v>2944</v>
      </c>
      <c r="W992" s="62">
        <v>45640</v>
      </c>
      <c r="X992" s="78">
        <v>0.78680555555555554</v>
      </c>
      <c r="Y992" s="5" t="s">
        <v>2304</v>
      </c>
      <c r="Z992" s="8" t="s">
        <v>4940</v>
      </c>
      <c r="AA992" s="8" t="s">
        <v>1115</v>
      </c>
      <c r="AB992" s="8">
        <v>926464737</v>
      </c>
      <c r="AC992" s="5">
        <v>1</v>
      </c>
      <c r="AD992" s="2">
        <v>25000</v>
      </c>
      <c r="AE992" s="2" t="s">
        <v>6</v>
      </c>
      <c r="AF992" s="17" t="str">
        <f t="shared" si="112"/>
        <v>NO APLICA</v>
      </c>
      <c r="AG992" s="2" t="s">
        <v>400</v>
      </c>
      <c r="AH992" s="7"/>
      <c r="AI992" s="22" t="s">
        <v>558</v>
      </c>
      <c r="AJ992" s="176"/>
    </row>
    <row r="993" spans="1:36" ht="15.45" customHeight="1">
      <c r="A993" s="170">
        <v>57239</v>
      </c>
      <c r="B993" s="7" t="s">
        <v>165</v>
      </c>
      <c r="C993" s="4" t="s">
        <v>166</v>
      </c>
      <c r="D993" s="24" t="s">
        <v>1689</v>
      </c>
      <c r="E993" s="25" t="s">
        <v>1690</v>
      </c>
      <c r="F993" s="24" t="s">
        <v>1691</v>
      </c>
      <c r="G993" s="24">
        <v>993480204</v>
      </c>
      <c r="H993" s="18">
        <v>45639</v>
      </c>
      <c r="I993" s="2">
        <v>15.26</v>
      </c>
      <c r="J993" s="6" t="s">
        <v>373</v>
      </c>
      <c r="K993" s="39">
        <v>1</v>
      </c>
      <c r="L993" s="6" t="s">
        <v>398</v>
      </c>
      <c r="M993" s="6" t="s">
        <v>6</v>
      </c>
      <c r="N993" s="6" t="b">
        <f t="shared" si="99"/>
        <v>0</v>
      </c>
      <c r="O993" s="2" t="s">
        <v>4941</v>
      </c>
      <c r="P993" s="2" t="s">
        <v>4942</v>
      </c>
      <c r="Q993" s="6" t="s">
        <v>6</v>
      </c>
      <c r="R993" s="2" t="s">
        <v>4943</v>
      </c>
      <c r="S993" s="16">
        <f t="shared" si="98"/>
        <v>25000</v>
      </c>
      <c r="T993" s="6" t="s">
        <v>400</v>
      </c>
      <c r="U993" s="6" t="s">
        <v>766</v>
      </c>
      <c r="V993" s="2" t="s">
        <v>3682</v>
      </c>
      <c r="W993" s="62">
        <v>45640</v>
      </c>
      <c r="X993" s="78">
        <v>2.8472222222222222E-2</v>
      </c>
      <c r="Y993" s="5" t="s">
        <v>4944</v>
      </c>
      <c r="Z993" s="8" t="s">
        <v>4945</v>
      </c>
      <c r="AA993" s="8" t="s">
        <v>4946</v>
      </c>
      <c r="AB993" s="8">
        <v>942443385</v>
      </c>
      <c r="AC993" s="5">
        <v>2</v>
      </c>
      <c r="AD993" s="2">
        <v>25000</v>
      </c>
      <c r="AE993" s="2" t="s">
        <v>6</v>
      </c>
      <c r="AF993" s="2" t="s">
        <v>4906</v>
      </c>
      <c r="AG993" s="2" t="s">
        <v>400</v>
      </c>
      <c r="AH993" s="7"/>
      <c r="AI993" s="22" t="s">
        <v>3287</v>
      </c>
      <c r="AJ993" s="176"/>
    </row>
    <row r="994" spans="1:36" ht="15.45" customHeight="1">
      <c r="A994" s="170">
        <v>57240</v>
      </c>
      <c r="B994" s="4" t="s">
        <v>189</v>
      </c>
      <c r="C994" s="4" t="s">
        <v>190</v>
      </c>
      <c r="D994" s="25" t="s">
        <v>4947</v>
      </c>
      <c r="E994" s="24">
        <v>21257109</v>
      </c>
      <c r="F994" s="24" t="s">
        <v>4022</v>
      </c>
      <c r="G994" s="24">
        <v>923743135</v>
      </c>
      <c r="H994" s="18">
        <v>45639</v>
      </c>
      <c r="I994" s="2">
        <v>15.32</v>
      </c>
      <c r="J994" s="6" t="s">
        <v>373</v>
      </c>
      <c r="K994" s="39">
        <v>1</v>
      </c>
      <c r="L994" s="6" t="s">
        <v>398</v>
      </c>
      <c r="M994" s="6" t="s">
        <v>6</v>
      </c>
      <c r="N994" s="6" t="b">
        <f t="shared" si="99"/>
        <v>0</v>
      </c>
      <c r="O994" s="2" t="s">
        <v>4948</v>
      </c>
      <c r="P994" s="2">
        <v>12327813</v>
      </c>
      <c r="Q994" s="6" t="s">
        <v>6</v>
      </c>
      <c r="R994" s="2" t="s">
        <v>4949</v>
      </c>
      <c r="S994" s="16">
        <f t="shared" si="98"/>
        <v>25000</v>
      </c>
      <c r="T994" s="6" t="s">
        <v>400</v>
      </c>
      <c r="U994" s="6" t="s">
        <v>766</v>
      </c>
      <c r="V994" s="2" t="s">
        <v>2213</v>
      </c>
      <c r="W994" s="62">
        <v>45640</v>
      </c>
      <c r="X994" s="78">
        <v>8.9583333333333334E-2</v>
      </c>
      <c r="Y994" s="144" t="s">
        <v>4950</v>
      </c>
      <c r="Z994" s="144" t="s">
        <v>4951</v>
      </c>
      <c r="AA994" s="144" t="s">
        <v>4952</v>
      </c>
      <c r="AB994" s="144">
        <v>982492090</v>
      </c>
      <c r="AC994" s="5">
        <v>2</v>
      </c>
      <c r="AD994" s="73">
        <v>25000</v>
      </c>
      <c r="AE994" s="2" t="s">
        <v>6</v>
      </c>
      <c r="AF994" s="2" t="s">
        <v>4906</v>
      </c>
      <c r="AG994" s="2" t="s">
        <v>1874</v>
      </c>
      <c r="AH994" s="7" t="s">
        <v>4953</v>
      </c>
      <c r="AI994" s="22" t="s">
        <v>3652</v>
      </c>
      <c r="AJ994" s="176"/>
    </row>
    <row r="995" spans="1:36" ht="15.45" customHeight="1">
      <c r="A995" s="170">
        <v>57241</v>
      </c>
      <c r="B995" s="8" t="s">
        <v>320</v>
      </c>
      <c r="C995" s="5" t="s">
        <v>321</v>
      </c>
      <c r="D995" s="25" t="s">
        <v>3124</v>
      </c>
      <c r="E995" s="24" t="s">
        <v>727</v>
      </c>
      <c r="F995" s="24" t="s">
        <v>728</v>
      </c>
      <c r="G995" s="24">
        <v>992376903</v>
      </c>
      <c r="H995" s="18">
        <v>45639</v>
      </c>
      <c r="I995" s="63">
        <v>0.65138888888888891</v>
      </c>
      <c r="J995" s="6" t="s">
        <v>373</v>
      </c>
      <c r="K995" s="39">
        <v>1</v>
      </c>
      <c r="L995" s="6" t="s">
        <v>398</v>
      </c>
      <c r="M995" s="6" t="s">
        <v>6</v>
      </c>
      <c r="N995" s="6" t="b">
        <f t="shared" si="99"/>
        <v>0</v>
      </c>
      <c r="O995" s="2" t="s">
        <v>4954</v>
      </c>
      <c r="P995" s="2">
        <v>100818305</v>
      </c>
      <c r="Q995" s="6" t="s">
        <v>9</v>
      </c>
      <c r="R995" s="2" t="s">
        <v>4955</v>
      </c>
      <c r="S995" s="16">
        <f t="shared" si="98"/>
        <v>25000</v>
      </c>
      <c r="T995" s="6" t="s">
        <v>400</v>
      </c>
      <c r="U995" s="6" t="s">
        <v>1953</v>
      </c>
      <c r="V995" s="2" t="s">
        <v>3435</v>
      </c>
      <c r="W995" s="62">
        <v>45642</v>
      </c>
      <c r="X995" s="97">
        <v>0.75763888888888886</v>
      </c>
      <c r="Y995" s="94" t="s">
        <v>3042</v>
      </c>
      <c r="Z995" s="93" t="s">
        <v>4956</v>
      </c>
      <c r="AA995" s="93" t="s">
        <v>3044</v>
      </c>
      <c r="AB995" s="93">
        <v>983614640</v>
      </c>
      <c r="AC995" s="107">
        <f t="shared" ref="AC995:AC1001" si="113">IF(AND(W995&lt;&gt;"",H995&lt;&gt;"",ISNUMBER(W995-H995)),W995-H995+1,"")</f>
        <v>4</v>
      </c>
      <c r="AD995" s="23">
        <f t="shared" ref="AD995:AD1001" si="114">IF(AC995&lt;=0, "ERROR EN DÍA DE SALIDA",
    IF(AC995="", "",
        IF(OR(J995="1X40 RF VACIO", J995="1X40 DRY VACIO"),
            IF(L995="CUSTODIA",
                IF(AC995&lt;=5, 25000,
                    IF(AC995&gt;5, IF(AC995&lt;=8, 25000 + 2000*(AC995 - 5), 31000 + 5000*(AC995-8)), "")
                ),
                IF(OR(L995="TRASPASO",L995="MOVIMIENTO"), 18000, "")
            ),
            IF(OR(J995="1X20 RF VACIO", J995="1X20 DRY VACIO", J995="ISOTANK"),
                IF(L995="CUSTODIA",
                    IF(AC995&lt;=5, 18000,
                        IF(AC995&gt;5, IF(AC995&lt;=8, 18000 + 2000*(AC995 - 5), 24000 + 5000*(AC995-8)), "")
                    ),
                    IF(OR(L995="TRASPASO",L995="MOVIMIENTO"), 15000, "Error en tipo de acción")
                ),
                IF(AND(OR(J995="PALLET", J995="CAJON"), L995="CUSTODIA", AC995&lt;=5),
                    IF(M995="SI (XL)", 7000*K995,
                        IF(M995="SI (XXL)", 9000*K995, 5000*K995)
                    ),
                    IF(AND(OR(J995="PALLET", J995="CAJON"), L995="CUSTODIA", AC995&gt;5),
                        IF(M995="SI (XL)", (7000 + 1000*(AC995 - 5))*K995,
                            IF(M995="SI (XXL)", (9000 + 1000*(AC995 - 5))*K995, (5000 + 1000*(AC995 - 5))*K995)
                        ),
                        IF(AND(OR(J995="PALLET", J995="CAJON"),OR(L995="TRASPASO",L995="MOVIMIENTO")),
                            IF(M995="SI (XL)", 5000*K995,
                                IF(M995="SI (XXL)", 7000*K995, 3500*K995)
                            ),
                            ""
                        )
                    )
                )
            )
        )
    )
)</f>
        <v>25000</v>
      </c>
      <c r="AE995" s="23" t="s">
        <v>6</v>
      </c>
      <c r="AF995" s="17" t="str">
        <f t="shared" ref="AF995:AF1001" si="115">IFERROR(IF(AD995="","",IF(AE995="NO","NO APLICA",IF(AE995="SI",AD995*1.19,""))), "")</f>
        <v>NO APLICA</v>
      </c>
      <c r="AG995" s="6" t="s">
        <v>400</v>
      </c>
      <c r="AH995" s="7"/>
      <c r="AI995" s="22" t="s">
        <v>558</v>
      </c>
      <c r="AJ995" s="176"/>
    </row>
    <row r="996" spans="1:36" ht="15.45" customHeight="1">
      <c r="A996" s="170">
        <v>57242</v>
      </c>
      <c r="B996" s="8" t="s">
        <v>320</v>
      </c>
      <c r="C996" s="5" t="s">
        <v>321</v>
      </c>
      <c r="D996" s="25" t="s">
        <v>2370</v>
      </c>
      <c r="E996" s="24" t="s">
        <v>2371</v>
      </c>
      <c r="F996" s="24" t="s">
        <v>2372</v>
      </c>
      <c r="G996" s="24">
        <v>963001591</v>
      </c>
      <c r="H996" s="18">
        <v>45639</v>
      </c>
      <c r="I996" s="63">
        <v>0.65277777777777779</v>
      </c>
      <c r="J996" s="6" t="s">
        <v>373</v>
      </c>
      <c r="K996" s="39">
        <v>1</v>
      </c>
      <c r="L996" s="6" t="s">
        <v>398</v>
      </c>
      <c r="M996" s="6" t="s">
        <v>6</v>
      </c>
      <c r="N996" s="6" t="b">
        <f t="shared" si="99"/>
        <v>0</v>
      </c>
      <c r="O996" s="2" t="s">
        <v>4957</v>
      </c>
      <c r="P996" s="2">
        <v>309371</v>
      </c>
      <c r="Q996" s="6" t="s">
        <v>6</v>
      </c>
      <c r="R996" s="2" t="s">
        <v>4958</v>
      </c>
      <c r="S996" s="16">
        <f t="shared" si="98"/>
        <v>25000</v>
      </c>
      <c r="T996" s="6" t="s">
        <v>400</v>
      </c>
      <c r="U996" s="6" t="s">
        <v>537</v>
      </c>
      <c r="V996" s="2" t="s">
        <v>2944</v>
      </c>
      <c r="W996" s="2"/>
      <c r="X996" s="78"/>
      <c r="Y996" s="83"/>
      <c r="Z996" s="83"/>
      <c r="AA996" s="83"/>
      <c r="AB996" s="83"/>
      <c r="AC996" s="6" t="str">
        <f t="shared" si="113"/>
        <v/>
      </c>
      <c r="AD996" s="23" t="str">
        <f t="shared" si="114"/>
        <v/>
      </c>
      <c r="AE996" s="23"/>
      <c r="AF996" s="17" t="str">
        <f t="shared" si="115"/>
        <v/>
      </c>
      <c r="AG996" s="6"/>
      <c r="AH996" s="7"/>
      <c r="AI996" s="22" t="s">
        <v>558</v>
      </c>
      <c r="AJ996" s="176"/>
    </row>
    <row r="997" spans="1:36" ht="15.45" customHeight="1">
      <c r="A997" s="170">
        <v>57243</v>
      </c>
      <c r="B997" s="8" t="s">
        <v>320</v>
      </c>
      <c r="C997" s="5" t="s">
        <v>321</v>
      </c>
      <c r="D997" s="7" t="s">
        <v>4959</v>
      </c>
      <c r="E997" s="2" t="s">
        <v>2983</v>
      </c>
      <c r="F997" s="2" t="s">
        <v>2572</v>
      </c>
      <c r="G997" s="2">
        <v>955224797</v>
      </c>
      <c r="H997" s="18">
        <v>45639</v>
      </c>
      <c r="I997" s="63">
        <v>0.66527777777777775</v>
      </c>
      <c r="J997" s="6" t="s">
        <v>373</v>
      </c>
      <c r="K997" s="39">
        <v>1</v>
      </c>
      <c r="L997" s="6" t="s">
        <v>398</v>
      </c>
      <c r="M997" s="6" t="s">
        <v>6</v>
      </c>
      <c r="N997" s="6" t="b">
        <f t="shared" si="99"/>
        <v>0</v>
      </c>
      <c r="O997" s="2" t="s">
        <v>4960</v>
      </c>
      <c r="P997" s="2">
        <v>309373</v>
      </c>
      <c r="Q997" s="6" t="s">
        <v>6</v>
      </c>
      <c r="R997" s="2" t="s">
        <v>4961</v>
      </c>
      <c r="S997" s="16">
        <f t="shared" si="98"/>
        <v>25000</v>
      </c>
      <c r="T997" s="6" t="s">
        <v>400</v>
      </c>
      <c r="U997" s="6" t="s">
        <v>1972</v>
      </c>
      <c r="V997" s="2" t="s">
        <v>2796</v>
      </c>
      <c r="W997" s="62">
        <v>45641</v>
      </c>
      <c r="X997" s="97">
        <v>0.97152777777777777</v>
      </c>
      <c r="Y997" s="8" t="s">
        <v>3013</v>
      </c>
      <c r="Z997" s="8" t="s">
        <v>4962</v>
      </c>
      <c r="AA997" s="8" t="s">
        <v>2503</v>
      </c>
      <c r="AB997" s="8">
        <v>983262493</v>
      </c>
      <c r="AC997" s="107">
        <f t="shared" si="113"/>
        <v>3</v>
      </c>
      <c r="AD997" s="23">
        <f t="shared" si="114"/>
        <v>25000</v>
      </c>
      <c r="AE997" s="23" t="s">
        <v>6</v>
      </c>
      <c r="AF997" s="17" t="str">
        <f t="shared" si="115"/>
        <v>NO APLICA</v>
      </c>
      <c r="AG997" s="6" t="s">
        <v>400</v>
      </c>
      <c r="AH997" s="7"/>
      <c r="AI997" s="22" t="s">
        <v>558</v>
      </c>
      <c r="AJ997" s="176"/>
    </row>
    <row r="998" spans="1:36" ht="15.45" customHeight="1">
      <c r="A998" s="170">
        <v>57244</v>
      </c>
      <c r="B998" s="7" t="s">
        <v>269</v>
      </c>
      <c r="C998" s="4" t="s">
        <v>270</v>
      </c>
      <c r="D998" s="39" t="s">
        <v>1031</v>
      </c>
      <c r="E998" s="25" t="s">
        <v>1032</v>
      </c>
      <c r="F998" s="24" t="s">
        <v>1033</v>
      </c>
      <c r="G998" s="24">
        <v>943592739</v>
      </c>
      <c r="H998" s="18">
        <v>45639</v>
      </c>
      <c r="I998" s="63">
        <v>0.65972222222222221</v>
      </c>
      <c r="J998" s="6" t="s">
        <v>373</v>
      </c>
      <c r="K998" s="39">
        <v>1</v>
      </c>
      <c r="L998" s="6" t="s">
        <v>398</v>
      </c>
      <c r="M998" s="6" t="s">
        <v>6</v>
      </c>
      <c r="N998" s="6" t="b">
        <f t="shared" si="99"/>
        <v>0</v>
      </c>
      <c r="O998" s="2" t="s">
        <v>4963</v>
      </c>
      <c r="P998" s="2">
        <v>24802798</v>
      </c>
      <c r="Q998" s="6" t="s">
        <v>6</v>
      </c>
      <c r="R998" s="2" t="s">
        <v>4964</v>
      </c>
      <c r="S998" s="16">
        <f t="shared" si="98"/>
        <v>25000</v>
      </c>
      <c r="T998" s="6" t="s">
        <v>400</v>
      </c>
      <c r="U998" s="6" t="s">
        <v>1953</v>
      </c>
      <c r="V998" s="2" t="s">
        <v>4965</v>
      </c>
      <c r="W998" s="62">
        <v>45641</v>
      </c>
      <c r="X998" s="78">
        <v>0.46180555555555558</v>
      </c>
      <c r="Y998" s="8" t="s">
        <v>2187</v>
      </c>
      <c r="Z998" s="8" t="s">
        <v>4966</v>
      </c>
      <c r="AA998" s="8" t="s">
        <v>4097</v>
      </c>
      <c r="AB998" s="8">
        <v>941866166</v>
      </c>
      <c r="AC998" s="6">
        <f t="shared" si="113"/>
        <v>3</v>
      </c>
      <c r="AD998" s="23">
        <f t="shared" si="114"/>
        <v>25000</v>
      </c>
      <c r="AE998" s="23" t="s">
        <v>6</v>
      </c>
      <c r="AF998" s="17" t="str">
        <f t="shared" si="115"/>
        <v>NO APLICA</v>
      </c>
      <c r="AG998" s="6" t="s">
        <v>400</v>
      </c>
      <c r="AH998" s="7"/>
      <c r="AI998" s="22" t="s">
        <v>1359</v>
      </c>
      <c r="AJ998" s="176"/>
    </row>
    <row r="999" spans="1:36" ht="15.45" customHeight="1">
      <c r="A999" s="172">
        <v>57245</v>
      </c>
      <c r="B999" s="83" t="s">
        <v>320</v>
      </c>
      <c r="C999" s="84" t="s">
        <v>321</v>
      </c>
      <c r="D999" s="126" t="s">
        <v>746</v>
      </c>
      <c r="E999" s="127" t="s">
        <v>747</v>
      </c>
      <c r="F999" s="128" t="s">
        <v>748</v>
      </c>
      <c r="G999" s="127">
        <v>993623791</v>
      </c>
      <c r="H999" s="86">
        <v>45639</v>
      </c>
      <c r="I999" s="129">
        <v>0.66874999999999996</v>
      </c>
      <c r="J999" s="76" t="s">
        <v>373</v>
      </c>
      <c r="K999" s="85">
        <v>1</v>
      </c>
      <c r="L999" s="76" t="s">
        <v>398</v>
      </c>
      <c r="M999" s="76" t="s">
        <v>6</v>
      </c>
      <c r="N999" s="76" t="b">
        <f t="shared" si="99"/>
        <v>0</v>
      </c>
      <c r="O999" s="104" t="s">
        <v>4967</v>
      </c>
      <c r="P999" s="104">
        <v>309376</v>
      </c>
      <c r="Q999" s="76" t="s">
        <v>6</v>
      </c>
      <c r="R999" s="104" t="s">
        <v>4968</v>
      </c>
      <c r="S999" s="89">
        <f t="shared" si="98"/>
        <v>25000</v>
      </c>
      <c r="T999" s="76" t="s">
        <v>400</v>
      </c>
      <c r="U999" s="76" t="s">
        <v>537</v>
      </c>
      <c r="V999" s="104" t="s">
        <v>2871</v>
      </c>
      <c r="W999" s="104"/>
      <c r="X999" s="90"/>
      <c r="Y999" s="76"/>
      <c r="Z999" s="8"/>
      <c r="AA999" s="8"/>
      <c r="AB999" s="8"/>
      <c r="AC999" s="76" t="str">
        <f t="shared" si="113"/>
        <v/>
      </c>
      <c r="AD999" s="130" t="str">
        <f t="shared" si="114"/>
        <v/>
      </c>
      <c r="AE999" s="130"/>
      <c r="AF999" s="91" t="str">
        <f t="shared" si="115"/>
        <v/>
      </c>
      <c r="AG999" s="76"/>
      <c r="AH999" s="103"/>
      <c r="AI999" s="22" t="s">
        <v>558</v>
      </c>
      <c r="AJ999" s="176"/>
    </row>
    <row r="1000" spans="1:36" ht="15.45" customHeight="1">
      <c r="A1000" s="170">
        <v>57246</v>
      </c>
      <c r="B1000" s="7" t="s">
        <v>269</v>
      </c>
      <c r="C1000" s="4" t="s">
        <v>270</v>
      </c>
      <c r="D1000" s="25" t="s">
        <v>1707</v>
      </c>
      <c r="E1000" s="24" t="s">
        <v>1708</v>
      </c>
      <c r="F1000" s="24" t="s">
        <v>1709</v>
      </c>
      <c r="G1000" s="24">
        <v>991521079</v>
      </c>
      <c r="H1000" s="18">
        <v>45639</v>
      </c>
      <c r="I1000" s="63">
        <v>0.67708333333333337</v>
      </c>
      <c r="J1000" s="6" t="s">
        <v>373</v>
      </c>
      <c r="K1000" s="39">
        <v>1</v>
      </c>
      <c r="L1000" s="6" t="s">
        <v>398</v>
      </c>
      <c r="M1000" s="6" t="s">
        <v>6</v>
      </c>
      <c r="N1000" s="6" t="b">
        <f t="shared" si="99"/>
        <v>0</v>
      </c>
      <c r="O1000" s="2" t="s">
        <v>4969</v>
      </c>
      <c r="P1000" s="2">
        <v>24802826</v>
      </c>
      <c r="Q1000" s="6" t="s">
        <v>6</v>
      </c>
      <c r="R1000" s="2" t="s">
        <v>4970</v>
      </c>
      <c r="S1000" s="16">
        <f t="shared" si="98"/>
        <v>25000</v>
      </c>
      <c r="T1000" s="6" t="s">
        <v>400</v>
      </c>
      <c r="U1000" s="6" t="s">
        <v>1972</v>
      </c>
      <c r="V1000" s="2" t="s">
        <v>4971</v>
      </c>
      <c r="W1000" s="62">
        <v>45641</v>
      </c>
      <c r="X1000" s="78">
        <v>0.15347222222222223</v>
      </c>
      <c r="Y1000" s="6" t="s">
        <v>4095</v>
      </c>
      <c r="Z1000" s="8" t="s">
        <v>4096</v>
      </c>
      <c r="AA1000" s="8" t="s">
        <v>4097</v>
      </c>
      <c r="AB1000" s="8">
        <v>941866166</v>
      </c>
      <c r="AC1000" s="6">
        <f t="shared" si="113"/>
        <v>3</v>
      </c>
      <c r="AD1000" s="23">
        <f t="shared" si="114"/>
        <v>25000</v>
      </c>
      <c r="AE1000" s="23" t="s">
        <v>6</v>
      </c>
      <c r="AF1000" s="17" t="str">
        <f t="shared" si="115"/>
        <v>NO APLICA</v>
      </c>
      <c r="AG1000" s="6" t="s">
        <v>400</v>
      </c>
      <c r="AH1000" s="7"/>
      <c r="AI1000" s="22" t="s">
        <v>1359</v>
      </c>
      <c r="AJ1000" s="176"/>
    </row>
    <row r="1001" spans="1:36" ht="15.45" customHeight="1">
      <c r="A1001" s="170">
        <v>57247</v>
      </c>
      <c r="B1001" s="8" t="s">
        <v>380</v>
      </c>
      <c r="C1001" s="5" t="s">
        <v>246</v>
      </c>
      <c r="D1001" s="39" t="s">
        <v>4895</v>
      </c>
      <c r="E1001" s="6" t="s">
        <v>4896</v>
      </c>
      <c r="F1001" s="6" t="s">
        <v>1004</v>
      </c>
      <c r="G1001" s="6">
        <v>993315189</v>
      </c>
      <c r="H1001" s="18">
        <v>45639</v>
      </c>
      <c r="I1001" s="63">
        <v>0.67986111111111114</v>
      </c>
      <c r="J1001" s="6" t="s">
        <v>373</v>
      </c>
      <c r="K1001" s="39">
        <v>1</v>
      </c>
      <c r="L1001" s="6" t="s">
        <v>398</v>
      </c>
      <c r="M1001" s="6" t="s">
        <v>6</v>
      </c>
      <c r="N1001" s="6" t="b">
        <f t="shared" si="99"/>
        <v>0</v>
      </c>
      <c r="O1001" s="2" t="s">
        <v>4972</v>
      </c>
      <c r="P1001" s="2">
        <v>24802840</v>
      </c>
      <c r="Q1001" s="6" t="s">
        <v>6</v>
      </c>
      <c r="R1001" s="2" t="s">
        <v>4973</v>
      </c>
      <c r="S1001" s="16">
        <f t="shared" si="98"/>
        <v>25000</v>
      </c>
      <c r="T1001" s="6" t="s">
        <v>400</v>
      </c>
      <c r="U1001" s="6" t="s">
        <v>1972</v>
      </c>
      <c r="V1001" s="2" t="s">
        <v>3894</v>
      </c>
      <c r="W1001" s="62">
        <v>45641</v>
      </c>
      <c r="X1001" s="78">
        <v>0.2951388888888889</v>
      </c>
      <c r="Y1001" s="6" t="s">
        <v>1599</v>
      </c>
      <c r="Z1001" s="8" t="s">
        <v>1664</v>
      </c>
      <c r="AA1001" s="8" t="s">
        <v>1173</v>
      </c>
      <c r="AB1001" s="8">
        <v>942723548</v>
      </c>
      <c r="AC1001" s="6">
        <f t="shared" si="113"/>
        <v>3</v>
      </c>
      <c r="AD1001" s="23">
        <f t="shared" si="114"/>
        <v>25000</v>
      </c>
      <c r="AE1001" s="23" t="s">
        <v>6</v>
      </c>
      <c r="AF1001" s="17" t="str">
        <f t="shared" si="115"/>
        <v>NO APLICA</v>
      </c>
      <c r="AG1001" s="6" t="s">
        <v>400</v>
      </c>
      <c r="AH1001" s="7"/>
      <c r="AI1001" s="22" t="s">
        <v>983</v>
      </c>
      <c r="AJ1001" s="176"/>
    </row>
    <row r="1002" spans="1:36" ht="15.45" customHeight="1">
      <c r="A1002" s="170">
        <v>57248</v>
      </c>
      <c r="B1002" s="7" t="s">
        <v>325</v>
      </c>
      <c r="C1002" s="4" t="s">
        <v>326</v>
      </c>
      <c r="D1002" s="7" t="s">
        <v>4974</v>
      </c>
      <c r="E1002" s="2" t="s">
        <v>4975</v>
      </c>
      <c r="F1002" s="2" t="s">
        <v>4976</v>
      </c>
      <c r="G1002" s="2">
        <v>953197646</v>
      </c>
      <c r="H1002" s="18">
        <v>45639</v>
      </c>
      <c r="I1002" s="63">
        <v>0.68194444444444446</v>
      </c>
      <c r="J1002" s="6" t="s">
        <v>373</v>
      </c>
      <c r="K1002" s="39">
        <v>1</v>
      </c>
      <c r="L1002" s="6" t="s">
        <v>398</v>
      </c>
      <c r="M1002" s="6" t="s">
        <v>6</v>
      </c>
      <c r="N1002" s="6" t="b">
        <f t="shared" si="99"/>
        <v>0</v>
      </c>
      <c r="O1002" s="2" t="s">
        <v>4977</v>
      </c>
      <c r="P1002" s="2">
        <v>1232735</v>
      </c>
      <c r="Q1002" s="6" t="s">
        <v>6</v>
      </c>
      <c r="R1002" s="2" t="s">
        <v>4978</v>
      </c>
      <c r="S1002" s="16">
        <f t="shared" si="98"/>
        <v>25000</v>
      </c>
      <c r="T1002" s="6" t="s">
        <v>400</v>
      </c>
      <c r="U1002" s="6" t="s">
        <v>3016</v>
      </c>
      <c r="V1002" s="2" t="s">
        <v>490</v>
      </c>
      <c r="W1002" s="62">
        <v>45639</v>
      </c>
      <c r="X1002" s="78">
        <v>0.77986111111111112</v>
      </c>
      <c r="Y1002" s="6" t="s">
        <v>4974</v>
      </c>
      <c r="Z1002" s="6" t="s">
        <v>4975</v>
      </c>
      <c r="AA1002" s="6" t="s">
        <v>4976</v>
      </c>
      <c r="AB1002" s="6">
        <v>953197646</v>
      </c>
      <c r="AC1002" s="5">
        <v>1</v>
      </c>
      <c r="AD1002" s="17">
        <f>IF(AC1002&lt;=0, "ERROR EN DÍA DE SALIDA",
    IF(AC1002="", "",
        IF(OR(J1002="1X40 RF VACIO", J1002="1X40 DRY VACIO"),
            IF(L1002="CUSTODIA",
                IF(AC1002&lt;=5, 25000,
                    IF(AC1002&gt;5, IF(AC1002&lt;=8, 25000 + 2000*(AC1002 - 5), 31000 + 5000*(AC1002-8)), "")
                ),
                IF(OR(L1002="TRASPASO",L1002="MOVIMIENTO"), 18000, "")
            ),
            IF(OR(J1002="1X20 RF VACIO", J1002="1X20 DRY VACIO", J1002="ISOTANK"),
                IF(L1002="CUSTODIA",
                    IF(AC1002&lt;=5, 18000,
                        IF(AC1002&gt;5, IF(AC1002&lt;=8, 18000 + 2000*(AC1002 - 5), 24000 + 5000*(AC1002-8)), "")
                    ),
                    IF(OR(L1002="TRASPASO",L1002="MOVIMIENTO"), 15000, "Error en tipo de acción")
                ),
                IF(AND(OR(J1002="PALLET", J1002="CAJON"), L1002="CUSTODIA", AC1002&lt;=5),
                    IF(M1002="SI (XL)", 7000*K1002,
                        IF(M1002="SI (XXL)", 9000*K1002, 5000*K1002)
                    ),
                    IF(AND(OR(J1002="PALLET", J1002="CAJON"), L1002="CUSTODIA", AC1002&gt;5),
                        IF(M1002="SI (XL)", (7000 + 1000*(AC1002 - 5))*K1002,
                            IF(M1002="SI (XXL)", (9000 + 1000*(AC1002 - 5))*K1002, (5000 + 1000*(AC1002 - 5))*K1002)
                        ),
                        IF(AND(OR(J1002="PALLET", J1002="CAJON"),OR(L1002="TRASPASO",L1002="MOVIMIENTO")),
                            IF(M1002="SI (XL)", 5000*K1002,
                                IF(M1002="SI (XXL)", 7000*K1002, 3500*K1002)
                            ),
                            ""
                        )
                    )
                )
            )
        )
    )
)</f>
        <v>25000</v>
      </c>
      <c r="AE1002" s="6" t="s">
        <v>6</v>
      </c>
      <c r="AF1002" s="17" t="str">
        <f>IFERROR(IF(AD1002="","",IF(AE1002="NO","NO APLICA",IF(AE1002="SI",AD1002*1.19,""))), "")</f>
        <v>NO APLICA</v>
      </c>
      <c r="AG1002" s="2" t="s">
        <v>400</v>
      </c>
      <c r="AH1002" s="7"/>
      <c r="AI1002" s="72" t="s">
        <v>4979</v>
      </c>
      <c r="AJ1002" s="176"/>
    </row>
    <row r="1003" spans="1:36" ht="15.45" customHeight="1">
      <c r="A1003" s="170">
        <v>57249</v>
      </c>
      <c r="B1003" s="8" t="s">
        <v>320</v>
      </c>
      <c r="C1003" s="5" t="s">
        <v>321</v>
      </c>
      <c r="D1003" s="25" t="s">
        <v>1555</v>
      </c>
      <c r="E1003" s="24" t="s">
        <v>721</v>
      </c>
      <c r="F1003" s="24" t="s">
        <v>722</v>
      </c>
      <c r="G1003" s="24">
        <v>97177590</v>
      </c>
      <c r="H1003" s="18">
        <v>45639</v>
      </c>
      <c r="I1003" s="63">
        <v>0.68541666666666667</v>
      </c>
      <c r="J1003" s="6" t="s">
        <v>373</v>
      </c>
      <c r="K1003" s="39">
        <v>1</v>
      </c>
      <c r="L1003" s="6" t="s">
        <v>398</v>
      </c>
      <c r="M1003" s="6" t="s">
        <v>6</v>
      </c>
      <c r="N1003" s="6" t="b">
        <f t="shared" si="99"/>
        <v>0</v>
      </c>
      <c r="O1003" s="2" t="s">
        <v>4980</v>
      </c>
      <c r="P1003" s="2">
        <v>309380</v>
      </c>
      <c r="Q1003" s="6" t="s">
        <v>6</v>
      </c>
      <c r="R1003" s="2" t="s">
        <v>4981</v>
      </c>
      <c r="S1003" s="16">
        <f t="shared" si="98"/>
        <v>25000</v>
      </c>
      <c r="T1003" s="6" t="s">
        <v>400</v>
      </c>
      <c r="U1003" s="2" t="s">
        <v>537</v>
      </c>
      <c r="V1003" s="2" t="s">
        <v>2989</v>
      </c>
      <c r="W1003" s="2"/>
      <c r="X1003" s="78"/>
      <c r="Y1003" s="6"/>
      <c r="Z1003" s="6"/>
      <c r="AA1003" s="6"/>
      <c r="AB1003" s="6"/>
      <c r="AC1003" s="6" t="str">
        <f t="shared" ref="AC1003:AC1006" si="116">IF(AND(W1003&lt;&gt;"",H1003&lt;&gt;"",ISNUMBER(W1003-H1003)),W1003-H1003+1,"")</f>
        <v/>
      </c>
      <c r="AD1003" s="23" t="str">
        <f t="shared" ref="AD1003:AD1006" si="117">IF(AC1003&lt;=0, "ERROR EN DÍA DE SALIDA",
    IF(AC1003="", "",
        IF(OR(J1003="1X40 RF VACIO", J1003="1X40 DRY VACIO"),
            IF(L1003="CUSTODIA",
                IF(AC1003&lt;=5, 25000,
                    IF(AC1003&gt;5, IF(AC1003&lt;=8, 25000 + 2000*(AC1003 - 5), 31000 + 5000*(AC1003-8)), "")
                ),
                IF(OR(L1003="TRASPASO",L1003="MOVIMIENTO"), 18000, "")
            ),
            IF(OR(J1003="1X20 RF VACIO", J1003="1X20 DRY VACIO", J1003="ISOTANK"),
                IF(L1003="CUSTODIA",
                    IF(AC1003&lt;=5, 18000,
                        IF(AC1003&gt;5, IF(AC1003&lt;=8, 18000 + 2000*(AC1003 - 5), 24000 + 5000*(AC1003-8)), "")
                    ),
                    IF(OR(L1003="TRASPASO",L1003="MOVIMIENTO"), 15000, "Error en tipo de acción")
                ),
                IF(AND(OR(J1003="PALLET", J1003="CAJON"), L1003="CUSTODIA", AC1003&lt;=5),
                    IF(M1003="SI (XL)", 7000*K1003,
                        IF(M1003="SI (XXL)", 9000*K1003, 5000*K1003)
                    ),
                    IF(AND(OR(J1003="PALLET", J1003="CAJON"), L1003="CUSTODIA", AC1003&gt;5),
                        IF(M1003="SI (XL)", (7000 + 1000*(AC1003 - 5))*K1003,
                            IF(M1003="SI (XXL)", (9000 + 1000*(AC1003 - 5))*K1003, (5000 + 1000*(AC1003 - 5))*K1003)
                        ),
                        IF(AND(OR(J1003="PALLET", J1003="CAJON"),OR(L1003="TRASPASO",L1003="MOVIMIENTO")),
                            IF(M1003="SI (XL)", 5000*K1003,
                                IF(M1003="SI (XXL)", 7000*K1003, 3500*K1003)
                            ),
                            ""
                        )
                    )
                )
            )
        )
    )
)</f>
        <v/>
      </c>
      <c r="AE1003" s="23"/>
      <c r="AF1003" s="17" t="str">
        <f t="shared" ref="AF1003:AF1013" si="118">IFERROR(IF(AD1003="","",IF(AE1003="NO","NO APLICA",IF(AE1003="SI",AD1003*1.19,""))), "")</f>
        <v/>
      </c>
      <c r="AG1003" s="6"/>
      <c r="AH1003" s="7"/>
      <c r="AI1003" s="22" t="s">
        <v>558</v>
      </c>
      <c r="AJ1003" s="176"/>
    </row>
    <row r="1004" spans="1:36" ht="15.45" customHeight="1">
      <c r="A1004" s="170">
        <v>57250</v>
      </c>
      <c r="B1004" s="7" t="s">
        <v>269</v>
      </c>
      <c r="C1004" s="4" t="s">
        <v>270</v>
      </c>
      <c r="D1004" s="7" t="s">
        <v>4982</v>
      </c>
      <c r="E1004" s="2" t="s">
        <v>4983</v>
      </c>
      <c r="F1004" s="2" t="s">
        <v>391</v>
      </c>
      <c r="G1004" s="2">
        <v>933296922</v>
      </c>
      <c r="H1004" s="18">
        <v>45639</v>
      </c>
      <c r="I1004" s="63">
        <v>0.68819444444444444</v>
      </c>
      <c r="J1004" s="6" t="s">
        <v>373</v>
      </c>
      <c r="K1004" s="39">
        <v>1</v>
      </c>
      <c r="L1004" s="6" t="s">
        <v>398</v>
      </c>
      <c r="M1004" s="6" t="s">
        <v>6</v>
      </c>
      <c r="N1004" s="6" t="b">
        <f t="shared" si="99"/>
        <v>0</v>
      </c>
      <c r="O1004" s="2" t="s">
        <v>4984</v>
      </c>
      <c r="P1004" s="2">
        <v>24802845</v>
      </c>
      <c r="Q1004" s="6" t="s">
        <v>6</v>
      </c>
      <c r="R1004" s="2" t="s">
        <v>4985</v>
      </c>
      <c r="S1004" s="16">
        <f t="shared" si="98"/>
        <v>25000</v>
      </c>
      <c r="T1004" s="6" t="s">
        <v>400</v>
      </c>
      <c r="U1004" s="2" t="s">
        <v>1972</v>
      </c>
      <c r="V1004" s="2" t="s">
        <v>4986</v>
      </c>
      <c r="W1004" s="62">
        <v>45641</v>
      </c>
      <c r="X1004" s="78">
        <v>0.15138888888888888</v>
      </c>
      <c r="Y1004" s="6" t="s">
        <v>199</v>
      </c>
      <c r="Z1004" s="6" t="s">
        <v>1649</v>
      </c>
      <c r="AA1004" s="6" t="s">
        <v>1650</v>
      </c>
      <c r="AB1004" s="6">
        <v>946496260</v>
      </c>
      <c r="AC1004" s="6">
        <f t="shared" si="116"/>
        <v>3</v>
      </c>
      <c r="AD1004" s="23">
        <f t="shared" si="117"/>
        <v>25000</v>
      </c>
      <c r="AE1004" s="23" t="s">
        <v>6</v>
      </c>
      <c r="AF1004" s="17" t="str">
        <f t="shared" si="118"/>
        <v>NO APLICA</v>
      </c>
      <c r="AG1004" s="6" t="s">
        <v>400</v>
      </c>
      <c r="AH1004" s="7"/>
      <c r="AI1004" s="22" t="s">
        <v>1359</v>
      </c>
      <c r="AJ1004" s="176"/>
    </row>
    <row r="1005" spans="1:36" ht="15.45" customHeight="1">
      <c r="A1005" s="173">
        <v>57251</v>
      </c>
      <c r="B1005" s="109" t="s">
        <v>269</v>
      </c>
      <c r="C1005" s="110" t="s">
        <v>270</v>
      </c>
      <c r="D1005" s="109" t="s">
        <v>4987</v>
      </c>
      <c r="E1005" s="64" t="s">
        <v>1166</v>
      </c>
      <c r="F1005" s="64" t="s">
        <v>1167</v>
      </c>
      <c r="G1005" s="2">
        <v>996086637</v>
      </c>
      <c r="H1005" s="18">
        <v>45639</v>
      </c>
      <c r="I1005" s="63">
        <v>0.69236111111111109</v>
      </c>
      <c r="J1005" s="111" t="s">
        <v>373</v>
      </c>
      <c r="K1005" s="39">
        <v>1</v>
      </c>
      <c r="L1005" s="111" t="s">
        <v>398</v>
      </c>
      <c r="M1005" s="111" t="s">
        <v>6</v>
      </c>
      <c r="N1005" s="111" t="b">
        <f t="shared" si="99"/>
        <v>0</v>
      </c>
      <c r="O1005" s="64" t="s">
        <v>4988</v>
      </c>
      <c r="P1005" s="2">
        <v>24802846</v>
      </c>
      <c r="Q1005" s="111" t="s">
        <v>6</v>
      </c>
      <c r="R1005" s="64" t="s">
        <v>4989</v>
      </c>
      <c r="S1005" s="112">
        <f t="shared" si="98"/>
        <v>25000</v>
      </c>
      <c r="T1005" s="111" t="s">
        <v>400</v>
      </c>
      <c r="U1005" s="64" t="s">
        <v>1972</v>
      </c>
      <c r="V1005" s="64" t="s">
        <v>4990</v>
      </c>
      <c r="W1005" s="62">
        <v>45641</v>
      </c>
      <c r="X1005" s="78">
        <v>0.12847222222222221</v>
      </c>
      <c r="Y1005" s="111" t="s">
        <v>1366</v>
      </c>
      <c r="Z1005" s="111" t="s">
        <v>1367</v>
      </c>
      <c r="AA1005" s="111" t="s">
        <v>1534</v>
      </c>
      <c r="AB1005" s="6">
        <v>973376435</v>
      </c>
      <c r="AC1005" s="6">
        <f t="shared" si="116"/>
        <v>3</v>
      </c>
      <c r="AD1005" s="23">
        <f t="shared" si="117"/>
        <v>25000</v>
      </c>
      <c r="AE1005" s="113" t="s">
        <v>6</v>
      </c>
      <c r="AF1005" s="114" t="str">
        <f t="shared" si="118"/>
        <v>NO APLICA</v>
      </c>
      <c r="AG1005" s="111" t="s">
        <v>400</v>
      </c>
      <c r="AH1005" s="109"/>
      <c r="AI1005" s="22" t="s">
        <v>1359</v>
      </c>
      <c r="AJ1005" s="176"/>
    </row>
    <row r="1006" spans="1:36" ht="15.45" customHeight="1">
      <c r="A1006" s="170">
        <v>57252</v>
      </c>
      <c r="B1006" s="8" t="s">
        <v>320</v>
      </c>
      <c r="C1006" s="5" t="s">
        <v>321</v>
      </c>
      <c r="D1006" s="25" t="s">
        <v>4991</v>
      </c>
      <c r="E1006" s="24" t="s">
        <v>2585</v>
      </c>
      <c r="F1006" s="24" t="s">
        <v>1209</v>
      </c>
      <c r="G1006" s="24">
        <v>944259293</v>
      </c>
      <c r="H1006" s="18">
        <v>45639</v>
      </c>
      <c r="I1006" s="63">
        <v>0.69444444444444442</v>
      </c>
      <c r="J1006" s="6" t="s">
        <v>373</v>
      </c>
      <c r="K1006" s="39">
        <v>1</v>
      </c>
      <c r="L1006" s="6" t="s">
        <v>398</v>
      </c>
      <c r="M1006" s="6" t="s">
        <v>6</v>
      </c>
      <c r="N1006" s="6" t="b">
        <f t="shared" si="99"/>
        <v>0</v>
      </c>
      <c r="O1006" s="2" t="s">
        <v>4992</v>
      </c>
      <c r="P1006" s="2">
        <v>309382</v>
      </c>
      <c r="Q1006" s="6" t="s">
        <v>6</v>
      </c>
      <c r="R1006" s="2" t="s">
        <v>4993</v>
      </c>
      <c r="S1006" s="16">
        <f t="shared" si="98"/>
        <v>25000</v>
      </c>
      <c r="T1006" s="6" t="s">
        <v>400</v>
      </c>
      <c r="U1006" s="2" t="s">
        <v>537</v>
      </c>
      <c r="V1006" s="2" t="s">
        <v>3062</v>
      </c>
      <c r="W1006" s="2"/>
      <c r="X1006" s="78"/>
      <c r="Y1006" s="6"/>
      <c r="Z1006" s="6"/>
      <c r="AA1006" s="6"/>
      <c r="AB1006" s="6"/>
      <c r="AC1006" s="6" t="str">
        <f t="shared" si="116"/>
        <v/>
      </c>
      <c r="AD1006" s="23" t="str">
        <f t="shared" si="117"/>
        <v/>
      </c>
      <c r="AE1006" s="23"/>
      <c r="AF1006" s="17" t="str">
        <f t="shared" si="118"/>
        <v/>
      </c>
      <c r="AG1006" s="6"/>
      <c r="AH1006" s="7"/>
      <c r="AI1006" s="22" t="s">
        <v>558</v>
      </c>
      <c r="AJ1006" s="176"/>
    </row>
    <row r="1007" spans="1:36" ht="15.45" customHeight="1">
      <c r="A1007" s="170">
        <v>57253</v>
      </c>
      <c r="B1007" s="8" t="s">
        <v>320</v>
      </c>
      <c r="C1007" s="5" t="s">
        <v>321</v>
      </c>
      <c r="D1007" s="24" t="s">
        <v>616</v>
      </c>
      <c r="E1007" s="25" t="s">
        <v>617</v>
      </c>
      <c r="F1007" s="24" t="s">
        <v>618</v>
      </c>
      <c r="G1007" s="24">
        <v>951155582</v>
      </c>
      <c r="H1007" s="18">
        <v>45639</v>
      </c>
      <c r="I1007" s="63">
        <v>0.69722222222222219</v>
      </c>
      <c r="J1007" s="6" t="s">
        <v>373</v>
      </c>
      <c r="K1007" s="39">
        <v>1</v>
      </c>
      <c r="L1007" s="6" t="s">
        <v>398</v>
      </c>
      <c r="M1007" s="6" t="s">
        <v>6</v>
      </c>
      <c r="N1007" s="6" t="b">
        <f t="shared" si="99"/>
        <v>0</v>
      </c>
      <c r="O1007" s="2" t="s">
        <v>4994</v>
      </c>
      <c r="P1007" s="2">
        <v>3279552</v>
      </c>
      <c r="Q1007" s="6" t="s">
        <v>6</v>
      </c>
      <c r="R1007" s="2" t="s">
        <v>4995</v>
      </c>
      <c r="S1007" s="16">
        <f t="shared" si="98"/>
        <v>25000</v>
      </c>
      <c r="T1007" s="6" t="s">
        <v>400</v>
      </c>
      <c r="U1007" s="2" t="s">
        <v>1953</v>
      </c>
      <c r="V1007" s="2" t="s">
        <v>3005</v>
      </c>
      <c r="W1007" s="62">
        <v>45640</v>
      </c>
      <c r="X1007" s="78">
        <v>0.46805555555555556</v>
      </c>
      <c r="Y1007" s="5" t="s">
        <v>682</v>
      </c>
      <c r="Z1007" s="8" t="s">
        <v>4171</v>
      </c>
      <c r="AA1007" s="8" t="s">
        <v>684</v>
      </c>
      <c r="AB1007" s="8">
        <v>987204298</v>
      </c>
      <c r="AC1007" s="5">
        <v>1</v>
      </c>
      <c r="AD1007" s="16">
        <v>25000</v>
      </c>
      <c r="AE1007" s="2" t="s">
        <v>6</v>
      </c>
      <c r="AF1007" s="17" t="str">
        <f t="shared" si="118"/>
        <v>NO APLICA</v>
      </c>
      <c r="AG1007" s="2" t="s">
        <v>400</v>
      </c>
      <c r="AH1007" s="7"/>
      <c r="AI1007" s="22" t="s">
        <v>558</v>
      </c>
      <c r="AJ1007" s="176"/>
    </row>
    <row r="1008" spans="1:36" ht="15.45" customHeight="1">
      <c r="A1008" s="170">
        <v>57254</v>
      </c>
      <c r="B1008" s="8" t="s">
        <v>320</v>
      </c>
      <c r="C1008" s="5" t="s">
        <v>321</v>
      </c>
      <c r="D1008" s="39" t="s">
        <v>3150</v>
      </c>
      <c r="E1008" s="6" t="s">
        <v>2209</v>
      </c>
      <c r="F1008" s="6" t="s">
        <v>2210</v>
      </c>
      <c r="G1008" s="6">
        <v>999447137</v>
      </c>
      <c r="H1008" s="18">
        <v>45639</v>
      </c>
      <c r="I1008" s="63">
        <v>0.69791666666666663</v>
      </c>
      <c r="J1008" s="6" t="s">
        <v>373</v>
      </c>
      <c r="K1008" s="39">
        <v>1</v>
      </c>
      <c r="L1008" s="6" t="s">
        <v>398</v>
      </c>
      <c r="M1008" s="6" t="s">
        <v>6</v>
      </c>
      <c r="N1008" s="6" t="b">
        <f t="shared" si="99"/>
        <v>0</v>
      </c>
      <c r="O1008" s="2" t="s">
        <v>4996</v>
      </c>
      <c r="P1008" s="2">
        <v>309383</v>
      </c>
      <c r="Q1008" s="6" t="s">
        <v>6</v>
      </c>
      <c r="R1008" s="2" t="s">
        <v>4997</v>
      </c>
      <c r="S1008" s="16">
        <f t="shared" si="98"/>
        <v>25000</v>
      </c>
      <c r="T1008" s="6" t="s">
        <v>400</v>
      </c>
      <c r="U1008" s="2" t="s">
        <v>537</v>
      </c>
      <c r="V1008" s="2" t="s">
        <v>3039</v>
      </c>
      <c r="W1008" s="2"/>
      <c r="X1008" s="78"/>
      <c r="Y1008" s="8"/>
      <c r="Z1008" s="8"/>
      <c r="AA1008" s="8"/>
      <c r="AB1008" s="8"/>
      <c r="AC1008" s="6" t="str">
        <f t="shared" ref="AC1008:AC1009" si="119">IF(AND(W1008&lt;&gt;"",H1008&lt;&gt;"",ISNUMBER(W1008-H1008)),W1008-H1008+1,"")</f>
        <v/>
      </c>
      <c r="AD1008" s="23" t="str">
        <f t="shared" ref="AD1008:AD1009" si="120">IF(AC1008&lt;=0, "ERROR EN DÍA DE SALIDA",
    IF(AC1008="", "",
        IF(OR(J1008="1X40 RF VACIO", J1008="1X40 DRY VACIO"),
            IF(L1008="CUSTODIA",
                IF(AC1008&lt;=5, 25000,
                    IF(AC1008&gt;5, IF(AC1008&lt;=8, 25000 + 2000*(AC1008 - 5), 31000 + 5000*(AC1008-8)), "")
                ),
                IF(OR(L1008="TRASPASO",L1008="MOVIMIENTO"), 18000, "")
            ),
            IF(OR(J1008="1X20 RF VACIO", J1008="1X20 DRY VACIO", J1008="ISOTANK"),
                IF(L1008="CUSTODIA",
                    IF(AC1008&lt;=5, 18000,
                        IF(AC1008&gt;5, IF(AC1008&lt;=8, 18000 + 2000*(AC1008 - 5), 24000 + 5000*(AC1008-8)), "")
                    ),
                    IF(OR(L1008="TRASPASO",L1008="MOVIMIENTO"), 15000, "Error en tipo de acción")
                ),
                IF(AND(OR(J1008="PALLET", J1008="CAJON"), L1008="CUSTODIA", AC1008&lt;=5),
                    IF(M1008="SI (XL)", 7000*K1008,
                        IF(M1008="SI (XXL)", 9000*K1008, 5000*K1008)
                    ),
                    IF(AND(OR(J1008="PALLET", J1008="CAJON"), L1008="CUSTODIA", AC1008&gt;5),
                        IF(M1008="SI (XL)", (7000 + 1000*(AC1008 - 5))*K1008,
                            IF(M1008="SI (XXL)", (9000 + 1000*(AC1008 - 5))*K1008, (5000 + 1000*(AC1008 - 5))*K1008)
                        ),
                        IF(AND(OR(J1008="PALLET", J1008="CAJON"),OR(L1008="TRASPASO",L1008="MOVIMIENTO")),
                            IF(M1008="SI (XL)", 5000*K1008,
                                IF(M1008="SI (XXL)", 7000*K1008, 3500*K1008)
                            ),
                            ""
                        )
                    )
                )
            )
        )
    )
)</f>
        <v/>
      </c>
      <c r="AE1008" s="23"/>
      <c r="AF1008" s="17" t="str">
        <f t="shared" si="118"/>
        <v/>
      </c>
      <c r="AG1008" s="6"/>
      <c r="AH1008" s="7"/>
      <c r="AI1008" s="22" t="s">
        <v>558</v>
      </c>
      <c r="AJ1008" s="176"/>
    </row>
    <row r="1009" spans="1:36" ht="15.45" customHeight="1">
      <c r="A1009" s="170">
        <v>57255</v>
      </c>
      <c r="B1009" s="8" t="s">
        <v>320</v>
      </c>
      <c r="C1009" s="5" t="s">
        <v>321</v>
      </c>
      <c r="D1009" s="39" t="s">
        <v>3988</v>
      </c>
      <c r="E1009" s="6" t="s">
        <v>3028</v>
      </c>
      <c r="F1009" s="6" t="s">
        <v>3029</v>
      </c>
      <c r="G1009" s="6">
        <v>941989934</v>
      </c>
      <c r="H1009" s="18">
        <v>45639</v>
      </c>
      <c r="I1009" s="63">
        <v>0.69930555555555551</v>
      </c>
      <c r="J1009" s="6" t="s">
        <v>373</v>
      </c>
      <c r="K1009" s="39">
        <v>1</v>
      </c>
      <c r="L1009" s="6" t="s">
        <v>398</v>
      </c>
      <c r="M1009" s="6" t="s">
        <v>6</v>
      </c>
      <c r="N1009" s="6" t="b">
        <f t="shared" si="99"/>
        <v>0</v>
      </c>
      <c r="O1009" s="2" t="s">
        <v>4998</v>
      </c>
      <c r="P1009" s="2">
        <v>309384</v>
      </c>
      <c r="Q1009" s="6" t="s">
        <v>6</v>
      </c>
      <c r="R1009" s="2" t="s">
        <v>4999</v>
      </c>
      <c r="S1009" s="16">
        <f t="shared" si="98"/>
        <v>25000</v>
      </c>
      <c r="T1009" s="6" t="s">
        <v>400</v>
      </c>
      <c r="U1009" s="2" t="s">
        <v>537</v>
      </c>
      <c r="V1009" s="2" t="s">
        <v>2830</v>
      </c>
      <c r="W1009" s="2"/>
      <c r="X1009" s="78"/>
      <c r="Y1009" s="8"/>
      <c r="Z1009" s="8"/>
      <c r="AA1009" s="8"/>
      <c r="AB1009" s="8"/>
      <c r="AC1009" s="6" t="str">
        <f t="shared" si="119"/>
        <v/>
      </c>
      <c r="AD1009" s="23" t="str">
        <f t="shared" si="120"/>
        <v/>
      </c>
      <c r="AE1009" s="23"/>
      <c r="AF1009" s="17" t="str">
        <f t="shared" si="118"/>
        <v/>
      </c>
      <c r="AG1009" s="6"/>
      <c r="AH1009" s="7"/>
      <c r="AI1009" s="22" t="s">
        <v>558</v>
      </c>
      <c r="AJ1009" s="176"/>
    </row>
    <row r="1010" spans="1:36" ht="15.45" customHeight="1">
      <c r="A1010" s="170">
        <v>57256</v>
      </c>
      <c r="B1010" s="8" t="s">
        <v>320</v>
      </c>
      <c r="C1010" s="5" t="s">
        <v>321</v>
      </c>
      <c r="D1010" s="24" t="s">
        <v>568</v>
      </c>
      <c r="E1010" s="24" t="s">
        <v>569</v>
      </c>
      <c r="F1010" s="26" t="s">
        <v>570</v>
      </c>
      <c r="G1010" s="24">
        <v>947401808</v>
      </c>
      <c r="H1010" s="18">
        <v>45639</v>
      </c>
      <c r="I1010" s="63">
        <v>0.70347222222222228</v>
      </c>
      <c r="J1010" s="6" t="s">
        <v>373</v>
      </c>
      <c r="K1010" s="39">
        <v>1</v>
      </c>
      <c r="L1010" s="6" t="s">
        <v>398</v>
      </c>
      <c r="M1010" s="6" t="s">
        <v>6</v>
      </c>
      <c r="N1010" s="6" t="b">
        <f t="shared" si="99"/>
        <v>0</v>
      </c>
      <c r="O1010" s="2" t="s">
        <v>5000</v>
      </c>
      <c r="P1010" s="2">
        <v>3279576</v>
      </c>
      <c r="Q1010" s="6" t="s">
        <v>6</v>
      </c>
      <c r="R1010" s="2" t="s">
        <v>5001</v>
      </c>
      <c r="S1010" s="16">
        <f t="shared" si="98"/>
        <v>25000</v>
      </c>
      <c r="T1010" s="6" t="s">
        <v>400</v>
      </c>
      <c r="U1010" s="2" t="s">
        <v>1953</v>
      </c>
      <c r="V1010" s="2" t="s">
        <v>3438</v>
      </c>
      <c r="W1010" s="62">
        <v>45640</v>
      </c>
      <c r="X1010" s="78">
        <v>0.5444444444444444</v>
      </c>
      <c r="Y1010" s="5" t="s">
        <v>1974</v>
      </c>
      <c r="Z1010" s="8" t="s">
        <v>1975</v>
      </c>
      <c r="AA1010" s="8" t="s">
        <v>631</v>
      </c>
      <c r="AB1010" s="8">
        <v>976530950</v>
      </c>
      <c r="AC1010" s="5">
        <v>1</v>
      </c>
      <c r="AD1010" s="16">
        <v>25000</v>
      </c>
      <c r="AE1010" s="2" t="s">
        <v>6</v>
      </c>
      <c r="AF1010" s="17" t="str">
        <f t="shared" si="118"/>
        <v>NO APLICA</v>
      </c>
      <c r="AG1010" s="2" t="s">
        <v>400</v>
      </c>
      <c r="AH1010" s="7"/>
      <c r="AI1010" s="22" t="s">
        <v>558</v>
      </c>
      <c r="AJ1010" s="176"/>
    </row>
    <row r="1011" spans="1:36" ht="15.45" customHeight="1">
      <c r="A1011" s="170">
        <v>57257</v>
      </c>
      <c r="B1011" s="7" t="s">
        <v>269</v>
      </c>
      <c r="C1011" s="4" t="s">
        <v>270</v>
      </c>
      <c r="D1011" s="7" t="s">
        <v>1590</v>
      </c>
      <c r="E1011" s="2" t="s">
        <v>1591</v>
      </c>
      <c r="F1011" s="2" t="s">
        <v>1592</v>
      </c>
      <c r="G1011" s="2">
        <v>982990218</v>
      </c>
      <c r="H1011" s="18">
        <v>45639</v>
      </c>
      <c r="I1011" s="63">
        <v>0.7055555555555556</v>
      </c>
      <c r="J1011" s="6" t="s">
        <v>373</v>
      </c>
      <c r="K1011" s="39">
        <v>1</v>
      </c>
      <c r="L1011" s="6" t="s">
        <v>398</v>
      </c>
      <c r="M1011" s="6" t="s">
        <v>6</v>
      </c>
      <c r="N1011" s="6" t="b">
        <f t="shared" si="99"/>
        <v>1</v>
      </c>
      <c r="O1011" s="2" t="s">
        <v>5002</v>
      </c>
      <c r="P1011" s="2">
        <v>24802867</v>
      </c>
      <c r="Q1011" s="6" t="s">
        <v>6</v>
      </c>
      <c r="R1011" s="2" t="s">
        <v>5003</v>
      </c>
      <c r="S1011" s="16">
        <f t="shared" si="98"/>
        <v>25000</v>
      </c>
      <c r="T1011" s="6" t="s">
        <v>400</v>
      </c>
      <c r="U1011" s="2" t="s">
        <v>1972</v>
      </c>
      <c r="V1011" s="2" t="s">
        <v>5004</v>
      </c>
      <c r="W1011" s="62">
        <v>45640</v>
      </c>
      <c r="X1011" s="78">
        <v>0.93263888888888891</v>
      </c>
      <c r="Y1011" s="8" t="s">
        <v>5005</v>
      </c>
      <c r="Z1011" s="8" t="s">
        <v>2194</v>
      </c>
      <c r="AA1011" s="8" t="s">
        <v>2195</v>
      </c>
      <c r="AB1011" s="8">
        <v>995454603</v>
      </c>
      <c r="AC1011" s="6">
        <f t="shared" ref="AC1011:AC1013" si="121">IF(AND(W1011&lt;&gt;"",H1011&lt;&gt;"",ISNUMBER(W1011-H1011)),W1011-H1011+1,"")</f>
        <v>2</v>
      </c>
      <c r="AD1011" s="23">
        <f t="shared" ref="AD1011:AD1013" si="122">IF(AC1011&lt;=0, "ERROR EN DÍA DE SALIDA",
    IF(AC1011="", "",
        IF(OR(J1011="1X40 RF VACIO", J1011="1X40 DRY VACIO"),
            IF(L1011="CUSTODIA",
                IF(AC1011&lt;=5, 25000,
                    IF(AC1011&gt;5, IF(AC1011&lt;=8, 25000 + 2000*(AC1011 - 5), 31000 + 5000*(AC1011-8)), "")
                ),
                IF(OR(L1011="TRASPASO",L1011="MOVIMIENTO"), 18000, "")
            ),
            IF(OR(J1011="1X20 RF VACIO", J1011="1X20 DRY VACIO", J1011="ISOTANK"),
                IF(L1011="CUSTODIA",
                    IF(AC1011&lt;=5, 18000,
                        IF(AC1011&gt;5, IF(AC1011&lt;=8, 18000 + 2000*(AC1011 - 5), 24000 + 5000*(AC1011-8)), "")
                    ),
                    IF(OR(L1011="TRASPASO",L1011="MOVIMIENTO"), 15000, "Error en tipo de acción")
                ),
                IF(AND(OR(J1011="PALLET", J1011="CAJON"), L1011="CUSTODIA", AC1011&lt;=5),
                    IF(M1011="SI (XL)", 7000*K1011,
                        IF(M1011="SI (XXL)", 9000*K1011, 5000*K1011)
                    ),
                    IF(AND(OR(J1011="PALLET", J1011="CAJON"), L1011="CUSTODIA", AC1011&gt;5),
                        IF(M1011="SI (XL)", (7000 + 1000*(AC1011 - 5))*K1011,
                            IF(M1011="SI (XXL)", (9000 + 1000*(AC1011 - 5))*K1011, (5000 + 1000*(AC1011 - 5))*K1011)
                        ),
                        IF(AND(OR(J1011="PALLET", J1011="CAJON"),OR(L1011="TRASPASO",L1011="MOVIMIENTO")),
                            IF(M1011="SI (XL)", 5000*K1011,
                                IF(M1011="SI (XXL)", 7000*K1011, 3500*K1011)
                            ),
                            ""
                        )
                    )
                )
            )
        )
    )
)</f>
        <v>25000</v>
      </c>
      <c r="AE1011" s="23" t="s">
        <v>6</v>
      </c>
      <c r="AF1011" s="17" t="str">
        <f t="shared" si="118"/>
        <v>NO APLICA</v>
      </c>
      <c r="AG1011" s="6" t="s">
        <v>400</v>
      </c>
      <c r="AH1011" s="7"/>
      <c r="AI1011" s="22" t="s">
        <v>1359</v>
      </c>
      <c r="AJ1011" s="176"/>
    </row>
    <row r="1012" spans="1:36" ht="15.45" customHeight="1">
      <c r="A1012" s="170">
        <v>57258</v>
      </c>
      <c r="B1012" s="7" t="s">
        <v>269</v>
      </c>
      <c r="C1012" s="4" t="s">
        <v>270</v>
      </c>
      <c r="D1012" s="39" t="s">
        <v>1031</v>
      </c>
      <c r="E1012" s="25" t="s">
        <v>1032</v>
      </c>
      <c r="F1012" s="24" t="s">
        <v>1033</v>
      </c>
      <c r="G1012" s="24">
        <v>943592739</v>
      </c>
      <c r="H1012" s="18">
        <v>45639</v>
      </c>
      <c r="I1012" s="63">
        <v>0.7104166666666667</v>
      </c>
      <c r="J1012" s="6" t="s">
        <v>373</v>
      </c>
      <c r="K1012" s="39">
        <v>1</v>
      </c>
      <c r="L1012" s="6" t="s">
        <v>398</v>
      </c>
      <c r="M1012" s="6" t="s">
        <v>6</v>
      </c>
      <c r="N1012" s="6" t="b">
        <f t="shared" si="99"/>
        <v>0</v>
      </c>
      <c r="O1012" s="2" t="s">
        <v>5006</v>
      </c>
      <c r="P1012" s="2">
        <v>100818432</v>
      </c>
      <c r="Q1012" s="6" t="s">
        <v>6</v>
      </c>
      <c r="R1012" s="2" t="s">
        <v>5007</v>
      </c>
      <c r="S1012" s="16">
        <f t="shared" si="98"/>
        <v>25000</v>
      </c>
      <c r="T1012" s="6" t="s">
        <v>400</v>
      </c>
      <c r="U1012" s="2" t="s">
        <v>766</v>
      </c>
      <c r="V1012" s="2" t="s">
        <v>5008</v>
      </c>
      <c r="W1012" s="62">
        <v>45640</v>
      </c>
      <c r="X1012" s="78">
        <v>0.90972222222222221</v>
      </c>
      <c r="Y1012" s="8" t="s">
        <v>1563</v>
      </c>
      <c r="Z1012" s="8" t="s">
        <v>1564</v>
      </c>
      <c r="AA1012" s="8" t="s">
        <v>1565</v>
      </c>
      <c r="AB1012" s="8">
        <v>982990215</v>
      </c>
      <c r="AC1012" s="6">
        <f t="shared" si="121"/>
        <v>2</v>
      </c>
      <c r="AD1012" s="23">
        <f t="shared" si="122"/>
        <v>25000</v>
      </c>
      <c r="AE1012" s="23" t="s">
        <v>6</v>
      </c>
      <c r="AF1012" s="17" t="str">
        <f t="shared" si="118"/>
        <v>NO APLICA</v>
      </c>
      <c r="AG1012" s="6" t="s">
        <v>400</v>
      </c>
      <c r="AH1012" s="7"/>
      <c r="AI1012" s="22" t="s">
        <v>1359</v>
      </c>
      <c r="AJ1012" s="176"/>
    </row>
    <row r="1013" spans="1:36" ht="15.45" customHeight="1">
      <c r="A1013" s="170">
        <v>57259</v>
      </c>
      <c r="B1013" s="39" t="s">
        <v>320</v>
      </c>
      <c r="C1013" s="39" t="s">
        <v>321</v>
      </c>
      <c r="D1013" s="39" t="s">
        <v>2551</v>
      </c>
      <c r="E1013" s="39" t="s">
        <v>1483</v>
      </c>
      <c r="F1013" s="39" t="s">
        <v>1484</v>
      </c>
      <c r="G1013" s="39">
        <v>974070931</v>
      </c>
      <c r="H1013" s="18">
        <v>45639</v>
      </c>
      <c r="I1013" s="63">
        <v>0.71527777777777779</v>
      </c>
      <c r="J1013" s="6" t="s">
        <v>373</v>
      </c>
      <c r="K1013" s="39">
        <v>1</v>
      </c>
      <c r="L1013" s="6" t="s">
        <v>398</v>
      </c>
      <c r="M1013" s="6" t="s">
        <v>6</v>
      </c>
      <c r="N1013" s="6" t="b">
        <f t="shared" si="99"/>
        <v>0</v>
      </c>
      <c r="O1013" s="2" t="s">
        <v>5009</v>
      </c>
      <c r="P1013" s="2">
        <v>3093385</v>
      </c>
      <c r="Q1013" s="6" t="s">
        <v>6</v>
      </c>
      <c r="R1013" s="2" t="s">
        <v>5010</v>
      </c>
      <c r="S1013" s="16">
        <f t="shared" si="98"/>
        <v>25000</v>
      </c>
      <c r="T1013" s="6" t="s">
        <v>400</v>
      </c>
      <c r="U1013" s="2" t="s">
        <v>547</v>
      </c>
      <c r="V1013" s="2" t="s">
        <v>2950</v>
      </c>
      <c r="W1013" s="2"/>
      <c r="X1013" s="78"/>
      <c r="Y1013" s="6"/>
      <c r="Z1013" s="6"/>
      <c r="AA1013" s="6"/>
      <c r="AB1013" s="6"/>
      <c r="AC1013" s="6" t="str">
        <f t="shared" si="121"/>
        <v/>
      </c>
      <c r="AD1013" s="23" t="str">
        <f t="shared" si="122"/>
        <v/>
      </c>
      <c r="AE1013" s="23"/>
      <c r="AF1013" s="17" t="str">
        <f t="shared" si="118"/>
        <v/>
      </c>
      <c r="AG1013" s="6"/>
      <c r="AH1013" s="7"/>
      <c r="AI1013" s="22" t="s">
        <v>558</v>
      </c>
      <c r="AJ1013" s="176"/>
    </row>
    <row r="1014" spans="1:36" ht="15.45" customHeight="1">
      <c r="A1014" s="170">
        <v>57260</v>
      </c>
      <c r="B1014" s="7" t="s">
        <v>269</v>
      </c>
      <c r="C1014" s="4" t="s">
        <v>270</v>
      </c>
      <c r="D1014" s="24" t="s">
        <v>1768</v>
      </c>
      <c r="E1014" s="25" t="s">
        <v>1769</v>
      </c>
      <c r="F1014" s="24" t="s">
        <v>1770</v>
      </c>
      <c r="G1014" s="24">
        <v>968555931</v>
      </c>
      <c r="H1014" s="18">
        <v>45639</v>
      </c>
      <c r="I1014" s="63">
        <v>0.71875</v>
      </c>
      <c r="J1014" s="6" t="s">
        <v>373</v>
      </c>
      <c r="K1014" s="39">
        <v>1</v>
      </c>
      <c r="L1014" s="6" t="s">
        <v>398</v>
      </c>
      <c r="M1014" s="6" t="s">
        <v>6</v>
      </c>
      <c r="N1014" s="6" t="b">
        <f t="shared" si="99"/>
        <v>0</v>
      </c>
      <c r="O1014" s="2" t="s">
        <v>5011</v>
      </c>
      <c r="P1014" s="2">
        <v>2482875</v>
      </c>
      <c r="Q1014" s="6" t="s">
        <v>6</v>
      </c>
      <c r="R1014" s="2" t="s">
        <v>5012</v>
      </c>
      <c r="S1014" s="16">
        <f t="shared" si="98"/>
        <v>25000</v>
      </c>
      <c r="T1014" s="6" t="s">
        <v>400</v>
      </c>
      <c r="U1014" s="2" t="s">
        <v>732</v>
      </c>
      <c r="V1014" s="2" t="s">
        <v>5013</v>
      </c>
      <c r="W1014" s="62">
        <v>45640</v>
      </c>
      <c r="X1014" s="78">
        <v>0.75208333333333333</v>
      </c>
      <c r="Y1014" s="78" t="s">
        <v>5014</v>
      </c>
      <c r="Z1014" s="6" t="s">
        <v>5015</v>
      </c>
      <c r="AA1014" s="6" t="s">
        <v>5016</v>
      </c>
      <c r="AB1014" s="6">
        <v>944801826</v>
      </c>
      <c r="AC1014" s="5">
        <v>1</v>
      </c>
      <c r="AD1014" s="17">
        <f>IF(AC1014&lt;=0, "ERROR EN DÍA DE SALIDA",
    IF(AC1014="", "",
        IF(OR(J1014="1X40 RF VACIO", J1014="1X40 DRY VACIO"),
            IF(L1014="CUSTODIA",
                IF(AC1014&lt;=5, 25000,
                    IF(AC1014&gt;5, IF(AC1014&lt;=8, 25000 + 2000*(AC1014 - 5), 31000 + 5000*(AC1014-8)), "")
                ),
                IF(OR(L1014="TRASPASO",L1014="MOVIMIENTO"), 18000, "")
            ),
            IF(OR(J1014="1X20 RF VACIO", J1014="1X20 DRY VACIO", J1014="ISOTANK"),
                IF(L1014="CUSTODIA",
                    IF(AC1014&lt;=5, 18000,
                        IF(AC1014&gt;5, IF(AC1014&lt;=8, 18000 + 2000*(AC1014 - 5), 24000 + 5000*(AC1014-8)), "")
                    ),
                    IF(OR(L1014="TRASPASO",L1014="MOVIMIENTO"), 15000, "Error en tipo de acción")
                ),
                IF(AND(OR(J1014="PALLET", J1014="CAJON"), L1014="CUSTODIA", AC1014&lt;=5),
                    IF(M1014="SI (XL)", 7000*K1014,
                        IF(M1014="SI (XXL)", 9000*K1014, 5000*K1014)
                    ),
                    IF(AND(OR(J1014="PALLET", J1014="CAJON"), L1014="CUSTODIA", AC1014&gt;5),
                        IF(M1014="SI (XL)", (7000 + 1000*(AC1014 - 5))*K1014,
                            IF(M1014="SI (XXL)", (9000 + 1000*(AC1014 - 5))*K1014, (5000 + 1000*(AC1014 - 5))*K1014)
                        ),
                        IF(AND(OR(J1014="PALLET", J1014="CAJON"),OR(L1014="TRASPASO",L1014="MOVIMIENTO")),
                            IF(M1014="SI (XL)", 5000*K1014,
                                IF(M1014="SI (XXL)", 7000*K1014, 3500*K1014)
                            ),
                            ""
                        )
                    )
                )
            )
        )
    )
)</f>
        <v>25000</v>
      </c>
      <c r="AE1014" s="2" t="s">
        <v>6</v>
      </c>
      <c r="AF1014" s="17" t="str">
        <f>IFERROR(IF(AD1014="","",IF(AE1014="NO","NO APLICA",IF(AE1014="SI",AD1014*1.19,""))), "")</f>
        <v>NO APLICA</v>
      </c>
      <c r="AG1014" s="2" t="s">
        <v>400</v>
      </c>
      <c r="AH1014" s="7"/>
      <c r="AI1014" s="22" t="s">
        <v>1359</v>
      </c>
      <c r="AJ1014" s="176"/>
    </row>
    <row r="1015" spans="1:36" ht="15.45" customHeight="1">
      <c r="A1015" s="170">
        <v>57261</v>
      </c>
      <c r="B1015" s="7" t="s">
        <v>269</v>
      </c>
      <c r="C1015" s="4" t="s">
        <v>270</v>
      </c>
      <c r="D1015" s="24" t="s">
        <v>5017</v>
      </c>
      <c r="E1015" s="25" t="s">
        <v>5018</v>
      </c>
      <c r="F1015" s="24" t="s">
        <v>5019</v>
      </c>
      <c r="G1015" s="24">
        <v>965189575</v>
      </c>
      <c r="H1015" s="18">
        <v>45639</v>
      </c>
      <c r="I1015" s="63">
        <v>0.72916666666666663</v>
      </c>
      <c r="J1015" s="6" t="s">
        <v>373</v>
      </c>
      <c r="K1015" s="39">
        <v>1</v>
      </c>
      <c r="L1015" s="6" t="s">
        <v>398</v>
      </c>
      <c r="M1015" s="6" t="s">
        <v>6</v>
      </c>
      <c r="N1015" s="6" t="b">
        <f t="shared" si="99"/>
        <v>0</v>
      </c>
      <c r="O1015" s="2" t="s">
        <v>5020</v>
      </c>
      <c r="P1015" s="2">
        <v>24802866</v>
      </c>
      <c r="Q1015" s="6" t="s">
        <v>6</v>
      </c>
      <c r="R1015" s="2" t="s">
        <v>5021</v>
      </c>
      <c r="S1015" s="16">
        <f t="shared" ref="S1015:S1078" si="123">IF(OR(H1015&lt;=0, H1015=""), "",
    IF(OR(J1015="1X40 RF VACIO", J1015="1X40 DRY VACIO"),
        IF(L1015="CUSTODIA", 25000,
            IF(OR(L1015="TRASPASO", L1015="MOVIMIENTO"), 18000, "")
        ),
        IF(OR(J1015="1X20 RF VACIO", J1015="1X20 DRY VACIO", J1015="ISOTANK"),
            IF(L1015="CUSTODIA", 18000,
                IF(OR(L1015="TRASPASO", L1015="MOVIMIENTO"), 15000, "Error en tipo de acción")
            ),
            IF(AND(OR(J1015="PALLET", J1015="CAJON"), L1015="CUSTODIA"),
                IF(M1015="SI (XL)", 7000*K1015,
                    IF(M1015="SI (XXL)", 9000*K1015,
                        IF(M1015="SI (OTRO)", "", 5000*K1015)
                    )
                ),
                IF(AND(OR(J1015="PALLET", J1015="CAJON"),OR(L1015="TRASPASO", L1015="MOVIMIENTO")),
                    IF(M1015="SI (XL)", 5000*K1015,
                        IF(M1015="SI (XXL)", 7000*K1015,
                            IF(M1015="SI (OTRO)", "", 3500*K1015)
                        )
                    ),
                    ""
                )
            )
        )
    )
)</f>
        <v>25000</v>
      </c>
      <c r="T1015" s="6" t="s">
        <v>400</v>
      </c>
      <c r="U1015" s="2" t="s">
        <v>940</v>
      </c>
      <c r="V1015" s="2" t="s">
        <v>5022</v>
      </c>
      <c r="W1015" s="62">
        <v>45640</v>
      </c>
      <c r="X1015" s="78">
        <v>0.70138888888888884</v>
      </c>
      <c r="Y1015" s="6" t="s">
        <v>1657</v>
      </c>
      <c r="Z1015" s="6" t="s">
        <v>1582</v>
      </c>
      <c r="AA1015" s="6" t="s">
        <v>1645</v>
      </c>
      <c r="AB1015" s="6">
        <v>966372408</v>
      </c>
      <c r="AC1015" s="5">
        <v>1</v>
      </c>
      <c r="AD1015" s="17">
        <f>IF(AC1015&lt;=0, "ERROR EN DÍA DE SALIDA",
    IF(AC1015="", "",
        IF(OR(J1015="1X40 RF VACIO", J1015="1X40 DRY VACIO"),
            IF(L1015="CUSTODIA",
                IF(AC1015&lt;=5, 25000,
                    IF(AC1015&gt;5, IF(AC1015&lt;=8, 25000 + 2000*(AC1015 - 5), 31000 + 5000*(AC1015-8)), "")
                ),
                IF(OR(L1015="TRASPASO",L1015="MOVIMIENTO"), 18000, "")
            ),
            IF(OR(J1015="1X20 RF VACIO", J1015="1X20 DRY VACIO", J1015="ISOTANK"),
                IF(L1015="CUSTODIA",
                    IF(AC1015&lt;=5, 18000,
                        IF(AC1015&gt;5, IF(AC1015&lt;=8, 18000 + 2000*(AC1015 - 5), 24000 + 5000*(AC1015-8)), "")
                    ),
                    IF(OR(L1015="TRASPASO",L1015="MOVIMIENTO"), 15000, "Error en tipo de acción")
                ),
                IF(AND(OR(J1015="PALLET", J1015="CAJON"), L1015="CUSTODIA", AC1015&lt;=5),
                    IF(M1015="SI (XL)", 7000*K1015,
                        IF(M1015="SI (XXL)", 9000*K1015, 5000*K1015)
                    ),
                    IF(AND(OR(J1015="PALLET", J1015="CAJON"), L1015="CUSTODIA", AC1015&gt;5),
                        IF(M1015="SI (XL)", (7000 + 1000*(AC1015 - 5))*K1015,
                            IF(M1015="SI (XXL)", (9000 + 1000*(AC1015 - 5))*K1015, (5000 + 1000*(AC1015 - 5))*K1015)
                        ),
                        IF(AND(OR(J1015="PALLET", J1015="CAJON"),OR(L1015="TRASPASO",L1015="MOVIMIENTO")),
                            IF(M1015="SI (XL)", 5000*K1015,
                                IF(M1015="SI (XXL)", 7000*K1015, 3500*K1015)
                            ),
                            ""
                        )
                    )
                )
            )
        )
    )
)</f>
        <v>25000</v>
      </c>
      <c r="AE1015" s="2" t="s">
        <v>6</v>
      </c>
      <c r="AF1015" s="17" t="str">
        <f>IFERROR(IF(AD1015="","",IF(AE1015="NO","NO APLICA",IF(AE1015="SI",AD1015*1.19,""))), "")</f>
        <v>NO APLICA</v>
      </c>
      <c r="AG1015" s="2" t="s">
        <v>400</v>
      </c>
      <c r="AH1015" s="7"/>
      <c r="AI1015" s="22" t="s">
        <v>1359</v>
      </c>
      <c r="AJ1015" s="176"/>
    </row>
    <row r="1016" spans="1:36" ht="15.45" customHeight="1">
      <c r="A1016" s="170">
        <v>57262</v>
      </c>
      <c r="B1016" s="39" t="s">
        <v>320</v>
      </c>
      <c r="C1016" s="39" t="s">
        <v>321</v>
      </c>
      <c r="D1016" s="39" t="s">
        <v>3113</v>
      </c>
      <c r="E1016" s="6" t="s">
        <v>636</v>
      </c>
      <c r="F1016" s="6" t="s">
        <v>637</v>
      </c>
      <c r="G1016" s="6">
        <v>988364635</v>
      </c>
      <c r="H1016" s="18">
        <v>45639</v>
      </c>
      <c r="I1016" s="63">
        <v>0.7319444444444444</v>
      </c>
      <c r="J1016" s="6" t="s">
        <v>373</v>
      </c>
      <c r="K1016" s="39">
        <v>1</v>
      </c>
      <c r="L1016" s="6" t="s">
        <v>398</v>
      </c>
      <c r="M1016" s="6" t="s">
        <v>6</v>
      </c>
      <c r="N1016" s="6" t="b">
        <f t="shared" si="99"/>
        <v>0</v>
      </c>
      <c r="O1016" s="2" t="s">
        <v>5023</v>
      </c>
      <c r="P1016" s="2">
        <v>3279749</v>
      </c>
      <c r="Q1016" s="6" t="s">
        <v>6</v>
      </c>
      <c r="R1016" s="2" t="s">
        <v>5024</v>
      </c>
      <c r="S1016" s="16">
        <f t="shared" si="123"/>
        <v>25000</v>
      </c>
      <c r="T1016" s="6" t="s">
        <v>400</v>
      </c>
      <c r="U1016" s="2" t="s">
        <v>537</v>
      </c>
      <c r="V1016" s="2" t="s">
        <v>2800</v>
      </c>
      <c r="W1016" s="62">
        <v>45640</v>
      </c>
      <c r="X1016" s="78">
        <v>0.85069444444444442</v>
      </c>
      <c r="Y1016" s="6" t="s">
        <v>734</v>
      </c>
      <c r="Z1016" s="6" t="s">
        <v>5025</v>
      </c>
      <c r="AA1016" s="6" t="s">
        <v>736</v>
      </c>
      <c r="AB1016" s="6">
        <v>97326989</v>
      </c>
      <c r="AC1016" s="6">
        <f t="shared" ref="AC1016" si="124">IF(AND(W1016&lt;&gt;"",H1016&lt;&gt;"",ISNUMBER(W1016-H1016)),W1016-H1016+1,"")</f>
        <v>2</v>
      </c>
      <c r="AD1016" s="23">
        <f t="shared" ref="AD1016" si="125">IF(AC1016&lt;=0, "ERROR EN DÍA DE SALIDA",
    IF(AC1016="", "",
        IF(OR(J1016="1X40 RF VACIO", J1016="1X40 DRY VACIO"),
            IF(L1016="CUSTODIA",
                IF(AC1016&lt;=5, 25000,
                    IF(AC1016&gt;5, IF(AC1016&lt;=8, 25000 + 2000*(AC1016 - 5), 31000 + 5000*(AC1016-8)), "")
                ),
                IF(OR(L1016="TRASPASO",L1016="MOVIMIENTO"), 18000, "")
            ),
            IF(OR(J1016="1X20 RF VACIO", J1016="1X20 DRY VACIO", J1016="ISOTANK"),
                IF(L1016="CUSTODIA",
                    IF(AC1016&lt;=5, 18000,
                        IF(AC1016&gt;5, IF(AC1016&lt;=8, 18000 + 2000*(AC1016 - 5), 24000 + 5000*(AC1016-8)), "")
                    ),
                    IF(OR(L1016="TRASPASO",L1016="MOVIMIENTO"), 15000, "Error en tipo de acción")
                ),
                IF(AND(OR(J1016="PALLET", J1016="CAJON"), L1016="CUSTODIA", AC1016&lt;=5),
                    IF(M1016="SI (XL)", 7000*K1016,
                        IF(M1016="SI (XXL)", 9000*K1016, 5000*K1016)
                    ),
                    IF(AND(OR(J1016="PALLET", J1016="CAJON"), L1016="CUSTODIA", AC1016&gt;5),
                        IF(M1016="SI (XL)", (7000 + 1000*(AC1016 - 5))*K1016,
                            IF(M1016="SI (XXL)", (9000 + 1000*(AC1016 - 5))*K1016, (5000 + 1000*(AC1016 - 5))*K1016)
                        ),
                        IF(AND(OR(J1016="PALLET", J1016="CAJON"),OR(L1016="TRASPASO",L1016="MOVIMIENTO")),
                            IF(M1016="SI (XL)", 5000*K1016,
                                IF(M1016="SI (XXL)", 7000*K1016, 3500*K1016)
                            ),
                            ""
                        )
                    )
                )
            )
        )
    )
)</f>
        <v>25000</v>
      </c>
      <c r="AE1016" s="23" t="s">
        <v>6</v>
      </c>
      <c r="AF1016" s="17" t="str">
        <f t="shared" ref="AF1016" si="126">IFERROR(IF(AD1016="","",IF(AE1016="NO","NO APLICA",IF(AE1016="SI",AD1016*1.19,""))), "")</f>
        <v>NO APLICA</v>
      </c>
      <c r="AG1016" s="6" t="s">
        <v>400</v>
      </c>
      <c r="AH1016" s="7"/>
      <c r="AI1016" s="22" t="s">
        <v>558</v>
      </c>
      <c r="AJ1016" s="176"/>
    </row>
    <row r="1017" spans="1:36" ht="15.45" customHeight="1">
      <c r="A1017" s="170">
        <v>57263</v>
      </c>
      <c r="B1017" s="4" t="s">
        <v>4895</v>
      </c>
      <c r="C1017" s="2"/>
      <c r="D1017" s="39" t="s">
        <v>4895</v>
      </c>
      <c r="E1017" s="6" t="s">
        <v>4896</v>
      </c>
      <c r="F1017" s="6" t="s">
        <v>1004</v>
      </c>
      <c r="G1017" s="6">
        <v>993315189</v>
      </c>
      <c r="H1017" s="18">
        <v>45639</v>
      </c>
      <c r="I1017" s="63">
        <v>0.7416666666666667</v>
      </c>
      <c r="J1017" s="6" t="s">
        <v>373</v>
      </c>
      <c r="K1017" s="39">
        <v>1</v>
      </c>
      <c r="L1017" s="6" t="s">
        <v>3399</v>
      </c>
      <c r="M1017" s="6" t="s">
        <v>6</v>
      </c>
      <c r="N1017" s="6" t="b">
        <f t="shared" si="99"/>
        <v>0</v>
      </c>
      <c r="O1017" s="2" t="s">
        <v>5026</v>
      </c>
      <c r="P1017" s="2">
        <v>3267593</v>
      </c>
      <c r="Q1017" s="6" t="s">
        <v>6</v>
      </c>
      <c r="R1017" s="2" t="s">
        <v>5027</v>
      </c>
      <c r="S1017" s="16">
        <f t="shared" si="123"/>
        <v>18000</v>
      </c>
      <c r="T1017" s="6" t="s">
        <v>400</v>
      </c>
      <c r="U1017" s="2" t="s">
        <v>732</v>
      </c>
      <c r="V1017" s="2" t="s">
        <v>490</v>
      </c>
      <c r="W1017" s="62">
        <v>45639</v>
      </c>
      <c r="X1017" s="78">
        <v>0.74305555555555558</v>
      </c>
      <c r="Y1017" s="6" t="s">
        <v>1599</v>
      </c>
      <c r="Z1017" s="6" t="s">
        <v>1003</v>
      </c>
      <c r="AA1017" s="6" t="s">
        <v>1173</v>
      </c>
      <c r="AB1017" s="6">
        <v>942723548</v>
      </c>
      <c r="AC1017" s="5"/>
      <c r="AD1017" s="73">
        <v>18000</v>
      </c>
      <c r="AE1017" s="2" t="s">
        <v>6</v>
      </c>
      <c r="AF1017" s="2" t="s">
        <v>1045</v>
      </c>
      <c r="AG1017" s="2" t="s">
        <v>1874</v>
      </c>
      <c r="AH1017" s="7" t="s">
        <v>5028</v>
      </c>
      <c r="AI1017" s="72" t="s">
        <v>499</v>
      </c>
      <c r="AJ1017" s="176"/>
    </row>
    <row r="1018" spans="1:36" ht="15.45" customHeight="1">
      <c r="A1018" s="170">
        <v>57264</v>
      </c>
      <c r="B1018" s="7" t="s">
        <v>339</v>
      </c>
      <c r="C1018" s="4" t="s">
        <v>340</v>
      </c>
      <c r="D1018" s="39" t="s">
        <v>2105</v>
      </c>
      <c r="E1018" s="6" t="s">
        <v>2106</v>
      </c>
      <c r="F1018" s="6" t="s">
        <v>2107</v>
      </c>
      <c r="G1018" s="6">
        <v>975918406</v>
      </c>
      <c r="H1018" s="18">
        <v>45639</v>
      </c>
      <c r="I1018" s="63">
        <v>0.74930555555555556</v>
      </c>
      <c r="J1018" s="6" t="s">
        <v>373</v>
      </c>
      <c r="K1018" s="39">
        <v>1</v>
      </c>
      <c r="L1018" s="6" t="s">
        <v>398</v>
      </c>
      <c r="M1018" s="6" t="s">
        <v>6</v>
      </c>
      <c r="N1018" s="6" t="b">
        <f t="shared" si="99"/>
        <v>0</v>
      </c>
      <c r="O1018" s="2" t="s">
        <v>5029</v>
      </c>
      <c r="P1018" s="2">
        <v>24802964</v>
      </c>
      <c r="Q1018" s="6" t="s">
        <v>6</v>
      </c>
      <c r="R1018" s="2" t="s">
        <v>5030</v>
      </c>
      <c r="S1018" s="16">
        <f t="shared" si="123"/>
        <v>25000</v>
      </c>
      <c r="T1018" s="6" t="s">
        <v>400</v>
      </c>
      <c r="U1018" s="2" t="s">
        <v>766</v>
      </c>
      <c r="V1018" s="2" t="s">
        <v>2995</v>
      </c>
      <c r="W1018" s="62">
        <v>45642</v>
      </c>
      <c r="X1018" s="78">
        <v>0.8569444444444444</v>
      </c>
      <c r="Y1018" s="68" t="s">
        <v>4724</v>
      </c>
      <c r="Z1018" s="68" t="s">
        <v>4725</v>
      </c>
      <c r="AA1018" s="68" t="s">
        <v>5031</v>
      </c>
      <c r="AB1018" s="68">
        <v>966798948</v>
      </c>
      <c r="AC1018" s="68">
        <f t="shared" ref="AC1018:AC1019" si="127">IF(AND(W1018&lt;&gt;"",H1018&lt;&gt;"",ISNUMBER(W1018-H1018)),W1018-H1018+1,"")</f>
        <v>4</v>
      </c>
      <c r="AD1018" s="23">
        <f t="shared" ref="AD1018:AD1019" si="128">IF(AC1018&lt;=0, "ERROR EN DÍA DE SALIDA",
    IF(AC1018="", "",
        IF(OR(J1018="1X40 RF VACIO", J1018="1X40 DRY VACIO"),
            IF(L1018="CUSTODIA",
                IF(AC1018&lt;=5, 25000,
                    IF(AC1018&gt;5, IF(AC1018&lt;=8, 25000 + 2000*(AC1018 - 5), 31000 + 5000*(AC1018-8)), "")
                ),
                IF(OR(L1018="TRASPASO",L1018="MOVIMIENTO"), 18000, "")
            ),
            IF(OR(J1018="1X20 RF VACIO", J1018="1X20 DRY VACIO", J1018="ISOTANK"),
                IF(L1018="CUSTODIA",
                    IF(AC1018&lt;=5, 18000,
                        IF(AC1018&gt;5, IF(AC1018&lt;=8, 18000 + 2000*(AC1018 - 5), 24000 + 5000*(AC1018-8)), "")
                    ),
                    IF(OR(L1018="TRASPASO",L1018="MOVIMIENTO"), 15000, "Error en tipo de acción")
                ),
                IF(AND(OR(J1018="PALLET", J1018="CAJON"), L1018="CUSTODIA", AC1018&lt;=5),
                    IF(M1018="SI (XL)", 7000*K1018,
                        IF(M1018="SI (XXL)", 9000*K1018, 5000*K1018)
                    ),
                    IF(AND(OR(J1018="PALLET", J1018="CAJON"), L1018="CUSTODIA", AC1018&gt;5),
                        IF(M1018="SI (XL)", (7000 + 1000*(AC1018 - 5))*K1018,
                            IF(M1018="SI (XXL)", (9000 + 1000*(AC1018 - 5))*K1018, (5000 + 1000*(AC1018 - 5))*K1018)
                        ),
                        IF(AND(OR(J1018="PALLET", J1018="CAJON"),OR(L1018="TRASPASO",L1018="MOVIMIENTO")),
                            IF(M1018="SI (XL)", 5000*K1018,
                                IF(M1018="SI (XXL)", 7000*K1018, 3500*K1018)
                            ),
                            ""
                        )
                    )
                )
            )
        )
    )
)</f>
        <v>25000</v>
      </c>
      <c r="AE1018" s="23" t="s">
        <v>6</v>
      </c>
      <c r="AF1018" s="17" t="str">
        <f t="shared" ref="AF1018:AF1019" si="129">IFERROR(IF(AD1018="","",IF(AE1018="NO","NO APLICA",IF(AE1018="SI",AD1018*1.19,""))), "")</f>
        <v>NO APLICA</v>
      </c>
      <c r="AG1018" s="6" t="s">
        <v>400</v>
      </c>
      <c r="AH1018" s="7"/>
      <c r="AI1018" s="22" t="s">
        <v>2797</v>
      </c>
      <c r="AJ1018" s="176"/>
    </row>
    <row r="1019" spans="1:36" ht="15.45" customHeight="1">
      <c r="A1019" s="170">
        <v>57265</v>
      </c>
      <c r="B1019" s="7" t="s">
        <v>339</v>
      </c>
      <c r="C1019" s="4" t="s">
        <v>340</v>
      </c>
      <c r="D1019" s="39" t="s">
        <v>2935</v>
      </c>
      <c r="E1019" s="6" t="s">
        <v>1120</v>
      </c>
      <c r="F1019" s="6" t="s">
        <v>1121</v>
      </c>
      <c r="G1019" s="6">
        <v>991545276</v>
      </c>
      <c r="H1019" s="18">
        <v>45639</v>
      </c>
      <c r="I1019" s="63">
        <v>0.75208333333333333</v>
      </c>
      <c r="J1019" s="6" t="s">
        <v>373</v>
      </c>
      <c r="K1019" s="39">
        <v>1</v>
      </c>
      <c r="L1019" s="6" t="s">
        <v>398</v>
      </c>
      <c r="M1019" s="6" t="s">
        <v>6</v>
      </c>
      <c r="N1019" s="6" t="b">
        <f t="shared" si="99"/>
        <v>1</v>
      </c>
      <c r="O1019" s="2" t="s">
        <v>3020</v>
      </c>
      <c r="P1019" s="2">
        <v>24802962</v>
      </c>
      <c r="Q1019" s="6" t="s">
        <v>6</v>
      </c>
      <c r="R1019" s="2" t="s">
        <v>5032</v>
      </c>
      <c r="S1019" s="16">
        <f t="shared" si="123"/>
        <v>25000</v>
      </c>
      <c r="T1019" s="6" t="s">
        <v>400</v>
      </c>
      <c r="U1019" s="2" t="s">
        <v>940</v>
      </c>
      <c r="V1019" s="2" t="s">
        <v>4121</v>
      </c>
      <c r="W1019" s="62">
        <v>45643</v>
      </c>
      <c r="X1019" s="97">
        <v>0.74861111111111112</v>
      </c>
      <c r="Y1019" s="6" t="s">
        <v>5033</v>
      </c>
      <c r="Z1019" s="65" t="s">
        <v>3515</v>
      </c>
      <c r="AA1019" s="65" t="s">
        <v>3516</v>
      </c>
      <c r="AB1019" s="65">
        <v>972211039</v>
      </c>
      <c r="AC1019" s="6">
        <f t="shared" si="127"/>
        <v>5</v>
      </c>
      <c r="AD1019" s="161">
        <f t="shared" si="128"/>
        <v>25000</v>
      </c>
      <c r="AE1019" s="23" t="s">
        <v>6</v>
      </c>
      <c r="AF1019" s="17" t="str">
        <f t="shared" si="129"/>
        <v>NO APLICA</v>
      </c>
      <c r="AG1019" s="6" t="s">
        <v>400</v>
      </c>
      <c r="AH1019" s="7"/>
      <c r="AI1019" s="22" t="s">
        <v>2797</v>
      </c>
      <c r="AJ1019" s="176"/>
    </row>
    <row r="1020" spans="1:36" ht="15.45" customHeight="1">
      <c r="A1020" s="170">
        <v>57266</v>
      </c>
      <c r="B1020" s="7" t="s">
        <v>269</v>
      </c>
      <c r="C1020" s="4" t="s">
        <v>270</v>
      </c>
      <c r="D1020" s="39" t="s">
        <v>1031</v>
      </c>
      <c r="E1020" s="25" t="s">
        <v>1032</v>
      </c>
      <c r="F1020" s="24" t="s">
        <v>1033</v>
      </c>
      <c r="G1020" s="24">
        <v>943592739</v>
      </c>
      <c r="H1020" s="18">
        <v>45639</v>
      </c>
      <c r="I1020" s="63">
        <v>0.75347222222222221</v>
      </c>
      <c r="J1020" s="6" t="s">
        <v>373</v>
      </c>
      <c r="K1020" s="39">
        <v>1</v>
      </c>
      <c r="L1020" s="6" t="s">
        <v>398</v>
      </c>
      <c r="M1020" s="6" t="s">
        <v>6</v>
      </c>
      <c r="N1020" s="6" t="b">
        <f t="shared" si="99"/>
        <v>0</v>
      </c>
      <c r="O1020" s="2" t="s">
        <v>5034</v>
      </c>
      <c r="P1020" s="2">
        <v>100818506</v>
      </c>
      <c r="Q1020" s="6" t="s">
        <v>6</v>
      </c>
      <c r="R1020" s="2" t="s">
        <v>5035</v>
      </c>
      <c r="S1020" s="16">
        <f t="shared" si="123"/>
        <v>25000</v>
      </c>
      <c r="T1020" s="6" t="s">
        <v>400</v>
      </c>
      <c r="U1020" s="2" t="s">
        <v>940</v>
      </c>
      <c r="V1020" s="2" t="s">
        <v>5036</v>
      </c>
      <c r="W1020" s="62">
        <v>45640</v>
      </c>
      <c r="X1020" s="78">
        <v>0.69166666666666665</v>
      </c>
      <c r="Y1020" s="90" t="s">
        <v>5014</v>
      </c>
      <c r="Z1020" s="76" t="s">
        <v>5015</v>
      </c>
      <c r="AA1020" s="76" t="s">
        <v>2162</v>
      </c>
      <c r="AB1020" s="76">
        <v>944801826</v>
      </c>
      <c r="AC1020" s="84">
        <v>1</v>
      </c>
      <c r="AD1020" s="17">
        <f>IF(AC1020&lt;=0, "ERROR EN DÍA DE SALIDA",
    IF(AC1020="", "",
        IF(OR(J1020="1X40 RF VACIO", J1020="1X40 DRY VACIO"),
            IF(L1020="CUSTODIA",
                IF(AC1020&lt;=5, 25000,
                    IF(AC1020&gt;5, IF(AC1020&lt;=8, 25000 + 2000*(AC1020 - 5), 31000 + 5000*(AC1020-8)), "")
                ),
                IF(OR(L1020="TRASPASO",L1020="MOVIMIENTO"), 18000, "")
            ),
            IF(OR(J1020="1X20 RF VACIO", J1020="1X20 DRY VACIO", J1020="ISOTANK"),
                IF(L1020="CUSTODIA",
                    IF(AC1020&lt;=5, 18000,
                        IF(AC1020&gt;5, IF(AC1020&lt;=8, 18000 + 2000*(AC1020 - 5), 24000 + 5000*(AC1020-8)), "")
                    ),
                    IF(OR(L1020="TRASPASO",L1020="MOVIMIENTO"), 15000, "Error en tipo de acción")
                ),
                IF(AND(OR(J1020="PALLET", J1020="CAJON"), L1020="CUSTODIA", AC1020&lt;=5),
                    IF(M1020="SI (XL)", 7000*K1020,
                        IF(M1020="SI (XXL)", 9000*K1020, 5000*K1020)
                    ),
                    IF(AND(OR(J1020="PALLET", J1020="CAJON"), L1020="CUSTODIA", AC1020&gt;5),
                        IF(M1020="SI (XL)", (7000 + 1000*(AC1020 - 5))*K1020,
                            IF(M1020="SI (XXL)", (9000 + 1000*(AC1020 - 5))*K1020, (5000 + 1000*(AC1020 - 5))*K1020)
                        ),
                        IF(AND(OR(J1020="PALLET", J1020="CAJON"),OR(L1020="TRASPASO",L1020="MOVIMIENTO")),
                            IF(M1020="SI (XL)", 5000*K1020,
                                IF(M1020="SI (XXL)", 7000*K1020, 3500*K1020)
                            ),
                            ""
                        )
                    )
                )
            )
        )
    )
)</f>
        <v>25000</v>
      </c>
      <c r="AE1020" s="2" t="s">
        <v>6</v>
      </c>
      <c r="AF1020" s="17" t="str">
        <f>IFERROR(IF(AD1020="","",IF(AE1020="NO","NO APLICA",IF(AE1020="SI",AD1020*1.19,""))), "")</f>
        <v>NO APLICA</v>
      </c>
      <c r="AG1020" s="2" t="s">
        <v>400</v>
      </c>
      <c r="AH1020" s="7"/>
      <c r="AI1020" s="22" t="s">
        <v>1359</v>
      </c>
      <c r="AJ1020" s="176"/>
    </row>
    <row r="1021" spans="1:36" ht="15.45" customHeight="1">
      <c r="A1021" s="170">
        <v>57267</v>
      </c>
      <c r="B1021" s="38" t="s">
        <v>339</v>
      </c>
      <c r="C1021" s="8" t="s">
        <v>340</v>
      </c>
      <c r="D1021" s="39" t="s">
        <v>1042</v>
      </c>
      <c r="E1021" s="39" t="s">
        <v>1043</v>
      </c>
      <c r="F1021" s="39" t="s">
        <v>1044</v>
      </c>
      <c r="G1021" s="39">
        <v>933294463</v>
      </c>
      <c r="H1021" s="18">
        <v>45639</v>
      </c>
      <c r="I1021" s="98">
        <v>0.78611111111111109</v>
      </c>
      <c r="J1021" s="6" t="s">
        <v>373</v>
      </c>
      <c r="K1021" s="39">
        <v>1</v>
      </c>
      <c r="L1021" s="6" t="s">
        <v>398</v>
      </c>
      <c r="M1021" s="6" t="s">
        <v>6</v>
      </c>
      <c r="N1021" s="6" t="b">
        <f t="shared" si="99"/>
        <v>0</v>
      </c>
      <c r="O1021" s="66" t="s">
        <v>5037</v>
      </c>
      <c r="P1021" s="66">
        <v>24802988</v>
      </c>
      <c r="Q1021" s="6" t="s">
        <v>6</v>
      </c>
      <c r="R1021" s="66" t="s">
        <v>5038</v>
      </c>
      <c r="S1021" s="16">
        <f t="shared" si="123"/>
        <v>25000</v>
      </c>
      <c r="T1021" s="6" t="s">
        <v>400</v>
      </c>
      <c r="U1021" s="66" t="s">
        <v>940</v>
      </c>
      <c r="V1021" s="66" t="s">
        <v>2950</v>
      </c>
      <c r="W1021" s="99">
        <v>45643</v>
      </c>
      <c r="X1021" s="78">
        <v>0.53194444444444444</v>
      </c>
      <c r="Y1021" s="65" t="s">
        <v>322</v>
      </c>
      <c r="Z1021" s="65" t="s">
        <v>323</v>
      </c>
      <c r="AA1021" s="65" t="s">
        <v>2535</v>
      </c>
      <c r="AB1021" s="65">
        <v>955325343</v>
      </c>
      <c r="AC1021" s="6">
        <f t="shared" ref="AC1021:AC1024" si="130">IF(AND(W1021&lt;&gt;"",H1021&lt;&gt;"",ISNUMBER(W1021-H1021)),W1021-H1021+1,"")</f>
        <v>5</v>
      </c>
      <c r="AD1021" s="23">
        <f t="shared" ref="AD1021:AD1024" si="131">IF(AC1021&lt;=0, "ERROR EN DÍA DE SALIDA",
    IF(AC1021="", "",
        IF(OR(J1021="1X40 RF VACIO", J1021="1X40 DRY VACIO"),
            IF(L1021="CUSTODIA",
                IF(AC1021&lt;=5, 25000,
                    IF(AC1021&gt;5, IF(AC1021&lt;=8, 25000 + 2000*(AC1021 - 5), 31000 + 5000*(AC1021-8)), "")
                ),
                IF(OR(L1021="TRASPASO",L1021="MOVIMIENTO"), 18000, "")
            ),
            IF(OR(J1021="1X20 RF VACIO", J1021="1X20 DRY VACIO", J1021="ISOTANK"),
                IF(L1021="CUSTODIA",
                    IF(AC1021&lt;=5, 18000,
                        IF(AC1021&gt;5, IF(AC1021&lt;=8, 18000 + 2000*(AC1021 - 5), 24000 + 5000*(AC1021-8)), "")
                    ),
                    IF(OR(L1021="TRASPASO",L1021="MOVIMIENTO"), 15000, "Error en tipo de acción")
                ),
                IF(AND(OR(J1021="PALLET", J1021="CAJON"), L1021="CUSTODIA", AC1021&lt;=5),
                    IF(M1021="SI (XL)", 7000*K1021,
                        IF(M1021="SI (XXL)", 9000*K1021, 5000*K1021)
                    ),
                    IF(AND(OR(J1021="PALLET", J1021="CAJON"), L1021="CUSTODIA", AC1021&gt;5),
                        IF(M1021="SI (XL)", (7000 + 1000*(AC1021 - 5))*K1021,
                            IF(M1021="SI (XXL)", (9000 + 1000*(AC1021 - 5))*K1021, (5000 + 1000*(AC1021 - 5))*K1021)
                        ),
                        IF(AND(OR(J1021="PALLET", J1021="CAJON"),OR(L1021="TRASPASO",L1021="MOVIMIENTO")),
                            IF(M1021="SI (XL)", 5000*K1021,
                                IF(M1021="SI (XXL)", 7000*K1021, 3500*K1021)
                            ),
                            ""
                        )
                    )
                )
            )
        )
    )
)</f>
        <v>25000</v>
      </c>
      <c r="AE1021" s="23" t="s">
        <v>6</v>
      </c>
      <c r="AF1021" s="17" t="str">
        <f t="shared" ref="AF1021:AF1024" si="132">IFERROR(IF(AD1021="","",IF(AE1021="NO","NO APLICA",IF(AE1021="SI",AD1021*1.19,""))), "")</f>
        <v>NO APLICA</v>
      </c>
      <c r="AG1021" s="6" t="s">
        <v>400</v>
      </c>
      <c r="AH1021" s="38"/>
      <c r="AI1021" s="22" t="s">
        <v>2797</v>
      </c>
      <c r="AJ1021" s="176"/>
    </row>
    <row r="1022" spans="1:36" ht="15.45" customHeight="1">
      <c r="A1022" s="170">
        <v>57268</v>
      </c>
      <c r="B1022" s="7" t="s">
        <v>339</v>
      </c>
      <c r="C1022" s="4" t="s">
        <v>340</v>
      </c>
      <c r="D1022" s="25" t="s">
        <v>1707</v>
      </c>
      <c r="E1022" s="24" t="s">
        <v>1708</v>
      </c>
      <c r="F1022" s="24" t="s">
        <v>1709</v>
      </c>
      <c r="G1022" s="24">
        <v>991521079</v>
      </c>
      <c r="H1022" s="62">
        <v>45639</v>
      </c>
      <c r="I1022" s="63">
        <v>0.7895833333333333</v>
      </c>
      <c r="J1022" s="6" t="s">
        <v>373</v>
      </c>
      <c r="K1022" s="39">
        <v>1</v>
      </c>
      <c r="L1022" s="6" t="s">
        <v>398</v>
      </c>
      <c r="M1022" s="6" t="s">
        <v>6</v>
      </c>
      <c r="N1022" s="216" t="b">
        <f t="shared" si="99"/>
        <v>0</v>
      </c>
      <c r="O1022" s="125" t="s">
        <v>5039</v>
      </c>
      <c r="P1022" s="2">
        <v>24803015</v>
      </c>
      <c r="Q1022" s="6" t="s">
        <v>6</v>
      </c>
      <c r="R1022" s="2" t="s">
        <v>5040</v>
      </c>
      <c r="S1022" s="16">
        <f t="shared" si="123"/>
        <v>25000</v>
      </c>
      <c r="T1022" s="6" t="s">
        <v>400</v>
      </c>
      <c r="U1022" s="2" t="s">
        <v>732</v>
      </c>
      <c r="V1022" s="2" t="s">
        <v>2980</v>
      </c>
      <c r="W1022" s="62">
        <v>45642</v>
      </c>
      <c r="X1022" s="78">
        <v>0.88541666666666663</v>
      </c>
      <c r="Y1022" s="67" t="s">
        <v>5041</v>
      </c>
      <c r="Z1022" s="132" t="s">
        <v>5042</v>
      </c>
      <c r="AA1022" s="132" t="s">
        <v>5043</v>
      </c>
      <c r="AB1022" s="132">
        <v>994555790</v>
      </c>
      <c r="AC1022" s="76">
        <f t="shared" si="130"/>
        <v>4</v>
      </c>
      <c r="AD1022" s="23">
        <f t="shared" si="131"/>
        <v>25000</v>
      </c>
      <c r="AE1022" s="23" t="s">
        <v>6</v>
      </c>
      <c r="AF1022" s="17" t="str">
        <f t="shared" si="132"/>
        <v>NO APLICA</v>
      </c>
      <c r="AG1022" s="6" t="s">
        <v>400</v>
      </c>
      <c r="AH1022" s="7"/>
      <c r="AI1022" s="22" t="s">
        <v>2797</v>
      </c>
      <c r="AJ1022" s="176"/>
    </row>
    <row r="1023" spans="1:36" ht="15.45" customHeight="1">
      <c r="A1023" s="170">
        <v>57269</v>
      </c>
      <c r="B1023" s="39" t="s">
        <v>320</v>
      </c>
      <c r="C1023" s="39" t="s">
        <v>321</v>
      </c>
      <c r="D1023" s="39" t="s">
        <v>548</v>
      </c>
      <c r="E1023" s="6">
        <v>17669495</v>
      </c>
      <c r="F1023" s="6" t="s">
        <v>549</v>
      </c>
      <c r="G1023" s="6">
        <v>929902825</v>
      </c>
      <c r="H1023" s="18">
        <v>45639</v>
      </c>
      <c r="I1023" s="63">
        <v>0.79791666666666672</v>
      </c>
      <c r="J1023" s="6" t="s">
        <v>373</v>
      </c>
      <c r="K1023" s="39">
        <v>1</v>
      </c>
      <c r="L1023" s="6" t="s">
        <v>398</v>
      </c>
      <c r="M1023" s="6" t="s">
        <v>6</v>
      </c>
      <c r="N1023" s="6" t="b">
        <f t="shared" si="99"/>
        <v>0</v>
      </c>
      <c r="O1023" s="2" t="s">
        <v>5044</v>
      </c>
      <c r="P1023" s="2">
        <v>3279912</v>
      </c>
      <c r="Q1023" s="6" t="s">
        <v>6</v>
      </c>
      <c r="R1023" s="2" t="s">
        <v>5045</v>
      </c>
      <c r="S1023" s="16">
        <f t="shared" si="123"/>
        <v>25000</v>
      </c>
      <c r="T1023" s="6" t="s">
        <v>400</v>
      </c>
      <c r="U1023" s="2" t="s">
        <v>940</v>
      </c>
      <c r="V1023" s="2" t="s">
        <v>2796</v>
      </c>
      <c r="W1023" s="62">
        <v>45641</v>
      </c>
      <c r="X1023" s="97">
        <v>0.53680555555555554</v>
      </c>
      <c r="Y1023" s="93" t="s">
        <v>3027</v>
      </c>
      <c r="Z1023" s="93" t="s">
        <v>3666</v>
      </c>
      <c r="AA1023" s="93" t="s">
        <v>3029</v>
      </c>
      <c r="AB1023" s="93">
        <v>941989934</v>
      </c>
      <c r="AC1023" s="107">
        <f t="shared" si="130"/>
        <v>3</v>
      </c>
      <c r="AD1023" s="23">
        <f t="shared" si="131"/>
        <v>25000</v>
      </c>
      <c r="AE1023" s="23" t="s">
        <v>6</v>
      </c>
      <c r="AF1023" s="17" t="str">
        <f t="shared" si="132"/>
        <v>NO APLICA</v>
      </c>
      <c r="AG1023" s="6" t="s">
        <v>400</v>
      </c>
      <c r="AH1023" s="7"/>
      <c r="AI1023" s="22" t="s">
        <v>558</v>
      </c>
      <c r="AJ1023" s="176"/>
    </row>
    <row r="1024" spans="1:36" ht="15.45" customHeight="1">
      <c r="A1024" s="170">
        <v>57270</v>
      </c>
      <c r="B1024" s="39" t="s">
        <v>10</v>
      </c>
      <c r="C1024" s="4" t="s">
        <v>11</v>
      </c>
      <c r="D1024" s="39" t="s">
        <v>1870</v>
      </c>
      <c r="E1024" s="6" t="s">
        <v>1871</v>
      </c>
      <c r="F1024" s="6" t="s">
        <v>1872</v>
      </c>
      <c r="G1024" s="6">
        <v>98763558</v>
      </c>
      <c r="H1024" s="62">
        <v>45639</v>
      </c>
      <c r="I1024" s="63">
        <v>0.80833333333333335</v>
      </c>
      <c r="J1024" s="6" t="s">
        <v>1873</v>
      </c>
      <c r="K1024" s="39">
        <v>2</v>
      </c>
      <c r="L1024" s="6" t="s">
        <v>398</v>
      </c>
      <c r="M1024" s="6" t="s">
        <v>6</v>
      </c>
      <c r="N1024" s="6" t="b">
        <f t="shared" si="99"/>
        <v>1</v>
      </c>
      <c r="O1024" s="2" t="s">
        <v>1355</v>
      </c>
      <c r="P1024" s="2">
        <v>48506</v>
      </c>
      <c r="Q1024" s="6" t="s">
        <v>6</v>
      </c>
      <c r="R1024" s="2" t="s">
        <v>488</v>
      </c>
      <c r="S1024" s="16">
        <f t="shared" si="123"/>
        <v>10000</v>
      </c>
      <c r="T1024" s="6" t="s">
        <v>400</v>
      </c>
      <c r="U1024" s="2" t="s">
        <v>766</v>
      </c>
      <c r="V1024" s="2" t="s">
        <v>490</v>
      </c>
      <c r="W1024" s="62">
        <v>45642</v>
      </c>
      <c r="X1024" s="78">
        <v>0.34236111111111112</v>
      </c>
      <c r="Y1024" s="6" t="s">
        <v>3608</v>
      </c>
      <c r="Z1024" s="6" t="s">
        <v>3609</v>
      </c>
      <c r="AA1024" s="6" t="s">
        <v>3610</v>
      </c>
      <c r="AB1024" s="6">
        <v>933801430</v>
      </c>
      <c r="AC1024" s="6">
        <f t="shared" si="130"/>
        <v>4</v>
      </c>
      <c r="AD1024" s="23">
        <f t="shared" si="131"/>
        <v>10000</v>
      </c>
      <c r="AE1024" s="23" t="s">
        <v>6</v>
      </c>
      <c r="AF1024" s="17" t="str">
        <f t="shared" si="132"/>
        <v>NO APLICA</v>
      </c>
      <c r="AG1024" s="6" t="s">
        <v>1874</v>
      </c>
      <c r="AH1024" s="38" t="s">
        <v>5046</v>
      </c>
      <c r="AI1024" s="22" t="s">
        <v>1876</v>
      </c>
      <c r="AJ1024" s="176"/>
    </row>
    <row r="1025" spans="1:36" ht="15.45" customHeight="1">
      <c r="A1025" s="170">
        <v>57271</v>
      </c>
      <c r="B1025" s="8" t="s">
        <v>380</v>
      </c>
      <c r="C1025" s="5" t="s">
        <v>246</v>
      </c>
      <c r="D1025" s="39" t="s">
        <v>4895</v>
      </c>
      <c r="E1025" s="6" t="s">
        <v>4896</v>
      </c>
      <c r="F1025" s="6" t="s">
        <v>1004</v>
      </c>
      <c r="G1025" s="6">
        <v>993315189</v>
      </c>
      <c r="H1025" s="62">
        <v>45639</v>
      </c>
      <c r="I1025" s="63">
        <v>0.8125</v>
      </c>
      <c r="J1025" s="6" t="s">
        <v>373</v>
      </c>
      <c r="K1025" s="39">
        <v>1</v>
      </c>
      <c r="L1025" s="6" t="s">
        <v>398</v>
      </c>
      <c r="M1025" s="6" t="s">
        <v>6</v>
      </c>
      <c r="N1025" s="6" t="b">
        <f t="shared" si="99"/>
        <v>0</v>
      </c>
      <c r="O1025" s="2" t="s">
        <v>5047</v>
      </c>
      <c r="P1025" s="2">
        <v>24803053</v>
      </c>
      <c r="Q1025" s="6" t="s">
        <v>6</v>
      </c>
      <c r="R1025" s="2" t="s">
        <v>5048</v>
      </c>
      <c r="S1025" s="16">
        <f t="shared" si="123"/>
        <v>25000</v>
      </c>
      <c r="T1025" s="6" t="s">
        <v>400</v>
      </c>
      <c r="U1025" s="2" t="s">
        <v>3016</v>
      </c>
      <c r="V1025" s="2" t="s">
        <v>2800</v>
      </c>
      <c r="W1025" s="62">
        <v>45640</v>
      </c>
      <c r="X1025" s="78">
        <v>0.55138888888888893</v>
      </c>
      <c r="Y1025" s="39" t="s">
        <v>990</v>
      </c>
      <c r="Z1025" s="6" t="s">
        <v>991</v>
      </c>
      <c r="AA1025" s="6" t="s">
        <v>992</v>
      </c>
      <c r="AB1025" s="6">
        <v>994345393</v>
      </c>
      <c r="AC1025" s="5">
        <v>2</v>
      </c>
      <c r="AD1025" s="73">
        <v>25000</v>
      </c>
      <c r="AE1025" s="2" t="s">
        <v>6</v>
      </c>
      <c r="AF1025" s="2" t="s">
        <v>5049</v>
      </c>
      <c r="AG1025" s="2" t="s">
        <v>5050</v>
      </c>
      <c r="AH1025" s="7"/>
      <c r="AI1025" s="22" t="s">
        <v>983</v>
      </c>
      <c r="AJ1025" s="176"/>
    </row>
    <row r="1026" spans="1:36" ht="15.45" customHeight="1">
      <c r="A1026" s="170">
        <v>57272</v>
      </c>
      <c r="B1026" s="7" t="s">
        <v>339</v>
      </c>
      <c r="C1026" s="4" t="s">
        <v>340</v>
      </c>
      <c r="D1026" s="39" t="s">
        <v>1031</v>
      </c>
      <c r="E1026" s="25" t="s">
        <v>1032</v>
      </c>
      <c r="F1026" s="24" t="s">
        <v>1033</v>
      </c>
      <c r="G1026" s="24">
        <v>943592739</v>
      </c>
      <c r="H1026" s="18">
        <v>45639</v>
      </c>
      <c r="I1026" s="63">
        <v>0.85902777777777772</v>
      </c>
      <c r="J1026" s="6" t="s">
        <v>373</v>
      </c>
      <c r="K1026" s="39">
        <v>1</v>
      </c>
      <c r="L1026" s="6" t="s">
        <v>398</v>
      </c>
      <c r="M1026" s="6" t="s">
        <v>6</v>
      </c>
      <c r="N1026" s="6" t="b">
        <f t="shared" ref="N1026:N1089" si="133">COUNTIF($O$1:$O$1172,O1026)&gt;1</f>
        <v>0</v>
      </c>
      <c r="O1026" s="100" t="s">
        <v>5051</v>
      </c>
      <c r="P1026" s="2">
        <v>1233040</v>
      </c>
      <c r="Q1026" s="6" t="s">
        <v>6</v>
      </c>
      <c r="R1026" s="2" t="s">
        <v>5052</v>
      </c>
      <c r="S1026" s="16">
        <f t="shared" si="123"/>
        <v>25000</v>
      </c>
      <c r="T1026" s="6" t="s">
        <v>400</v>
      </c>
      <c r="U1026" s="2" t="s">
        <v>547</v>
      </c>
      <c r="V1026" s="2" t="s">
        <v>3795</v>
      </c>
      <c r="W1026" s="2"/>
      <c r="X1026" s="78"/>
      <c r="Y1026" s="6"/>
      <c r="Z1026" s="6"/>
      <c r="AA1026" s="6"/>
      <c r="AB1026" s="6"/>
      <c r="AC1026" s="6" t="str">
        <f t="shared" ref="AC1026" si="134">IF(AND(W1026&lt;&gt;"",H1026&lt;&gt;"",ISNUMBER(W1026-H1026)),W1026-H1026+1,"")</f>
        <v/>
      </c>
      <c r="AD1026" s="23" t="str">
        <f t="shared" ref="AD1026" si="135">IF(AC1026&lt;=0, "ERROR EN DÍA DE SALIDA",
    IF(AC1026="", "",
        IF(OR(J1026="1X40 RF VACIO", J1026="1X40 DRY VACIO"),
            IF(L1026="CUSTODIA",
                IF(AC1026&lt;=5, 25000,
                    IF(AC1026&gt;5, IF(AC1026&lt;=8, 25000 + 2000*(AC1026 - 5), 31000 + 5000*(AC1026-8)), "")
                ),
                IF(OR(L1026="TRASPASO",L1026="MOVIMIENTO"), 18000, "")
            ),
            IF(OR(J1026="1X20 RF VACIO", J1026="1X20 DRY VACIO", J1026="ISOTANK"),
                IF(L1026="CUSTODIA",
                    IF(AC1026&lt;=5, 18000,
                        IF(AC1026&gt;5, IF(AC1026&lt;=8, 18000 + 2000*(AC1026 - 5), 24000 + 5000*(AC1026-8)), "")
                    ),
                    IF(OR(L1026="TRASPASO",L1026="MOVIMIENTO"), 15000, "Error en tipo de acción")
                ),
                IF(AND(OR(J1026="PALLET", J1026="CAJON"), L1026="CUSTODIA", AC1026&lt;=5),
                    IF(M1026="SI (XL)", 7000*K1026,
                        IF(M1026="SI (XXL)", 9000*K1026, 5000*K1026)
                    ),
                    IF(AND(OR(J1026="PALLET", J1026="CAJON"), L1026="CUSTODIA", AC1026&gt;5),
                        IF(M1026="SI (XL)", (7000 + 1000*(AC1026 - 5))*K1026,
                            IF(M1026="SI (XXL)", (9000 + 1000*(AC1026 - 5))*K1026, (5000 + 1000*(AC1026 - 5))*K1026)
                        ),
                        IF(AND(OR(J1026="PALLET", J1026="CAJON"),OR(L1026="TRASPASO",L1026="MOVIMIENTO")),
                            IF(M1026="SI (XL)", 5000*K1026,
                                IF(M1026="SI (XXL)", 7000*K1026, 3500*K1026)
                            ),
                            ""
                        )
                    )
                )
            )
        )
    )
)</f>
        <v/>
      </c>
      <c r="AE1026" s="23"/>
      <c r="AF1026" s="17" t="str">
        <f t="shared" ref="AF1026" si="136">IFERROR(IF(AD1026="","",IF(AE1026="NO","NO APLICA",IF(AE1026="SI",AD1026*1.19,""))), "")</f>
        <v/>
      </c>
      <c r="AG1026" s="6"/>
      <c r="AH1026" s="7"/>
      <c r="AI1026" s="22" t="s">
        <v>2797</v>
      </c>
      <c r="AJ1026" s="176"/>
    </row>
    <row r="1027" spans="1:36" ht="15.45" customHeight="1">
      <c r="A1027" s="170">
        <v>57273</v>
      </c>
      <c r="B1027" s="7" t="s">
        <v>290</v>
      </c>
      <c r="C1027" s="4" t="s">
        <v>291</v>
      </c>
      <c r="D1027" s="7" t="s">
        <v>5053</v>
      </c>
      <c r="E1027" s="2" t="s">
        <v>5054</v>
      </c>
      <c r="F1027" s="2" t="s">
        <v>5055</v>
      </c>
      <c r="G1027" s="2">
        <v>944978721</v>
      </c>
      <c r="H1027" s="62">
        <v>45639</v>
      </c>
      <c r="I1027" s="63">
        <v>0.87013888888888891</v>
      </c>
      <c r="J1027" s="6" t="s">
        <v>373</v>
      </c>
      <c r="K1027" s="39">
        <v>1</v>
      </c>
      <c r="L1027" s="6" t="s">
        <v>398</v>
      </c>
      <c r="M1027" s="6" t="s">
        <v>6</v>
      </c>
      <c r="N1027" s="6" t="b">
        <f t="shared" si="133"/>
        <v>0</v>
      </c>
      <c r="O1027" s="2" t="s">
        <v>5056</v>
      </c>
      <c r="P1027" s="2">
        <v>1232998</v>
      </c>
      <c r="Q1027" s="6" t="s">
        <v>6</v>
      </c>
      <c r="R1027" s="2" t="s">
        <v>5057</v>
      </c>
      <c r="S1027" s="16">
        <f t="shared" si="123"/>
        <v>25000</v>
      </c>
      <c r="T1027" s="6" t="s">
        <v>400</v>
      </c>
      <c r="U1027" s="2" t="s">
        <v>552</v>
      </c>
      <c r="V1027" s="2" t="s">
        <v>490</v>
      </c>
      <c r="W1027" s="62">
        <v>45639</v>
      </c>
      <c r="X1027" s="78">
        <v>0.87916666666666665</v>
      </c>
      <c r="Y1027" s="2" t="s">
        <v>5058</v>
      </c>
      <c r="Z1027" s="7" t="s">
        <v>5059</v>
      </c>
      <c r="AA1027" s="7" t="s">
        <v>5060</v>
      </c>
      <c r="AB1027" s="7">
        <v>990848446</v>
      </c>
      <c r="AC1027" s="5">
        <v>1</v>
      </c>
      <c r="AD1027" s="73">
        <v>25000</v>
      </c>
      <c r="AE1027" s="2" t="s">
        <v>6</v>
      </c>
      <c r="AF1027" s="2" t="s">
        <v>5049</v>
      </c>
      <c r="AG1027" s="6" t="s">
        <v>1874</v>
      </c>
      <c r="AH1027" s="38" t="s">
        <v>5061</v>
      </c>
      <c r="AI1027" s="22" t="s">
        <v>4723</v>
      </c>
      <c r="AJ1027" s="176"/>
    </row>
    <row r="1028" spans="1:36" ht="15.45" customHeight="1">
      <c r="A1028" s="170">
        <v>57274</v>
      </c>
      <c r="B1028" s="7" t="s">
        <v>290</v>
      </c>
      <c r="C1028" s="4" t="s">
        <v>291</v>
      </c>
      <c r="D1028" s="7" t="s">
        <v>5058</v>
      </c>
      <c r="E1028" s="2" t="s">
        <v>5059</v>
      </c>
      <c r="F1028" s="2" t="s">
        <v>5060</v>
      </c>
      <c r="G1028" s="2">
        <v>990848446</v>
      </c>
      <c r="H1028" s="62">
        <v>45639</v>
      </c>
      <c r="I1028" s="63">
        <v>0.87222222222222223</v>
      </c>
      <c r="J1028" s="6" t="s">
        <v>373</v>
      </c>
      <c r="K1028" s="39">
        <v>1</v>
      </c>
      <c r="L1028" s="6" t="s">
        <v>3399</v>
      </c>
      <c r="M1028" s="6" t="s">
        <v>6</v>
      </c>
      <c r="N1028" s="6" t="b">
        <f t="shared" si="133"/>
        <v>0</v>
      </c>
      <c r="O1028" s="2" t="s">
        <v>5062</v>
      </c>
      <c r="P1028" s="2">
        <v>3263228</v>
      </c>
      <c r="Q1028" s="6" t="s">
        <v>6</v>
      </c>
      <c r="R1028" s="2" t="s">
        <v>5063</v>
      </c>
      <c r="S1028" s="16">
        <f t="shared" si="123"/>
        <v>18000</v>
      </c>
      <c r="T1028" s="6" t="s">
        <v>400</v>
      </c>
      <c r="U1028" s="2" t="s">
        <v>552</v>
      </c>
      <c r="V1028" s="2" t="s">
        <v>490</v>
      </c>
      <c r="W1028" s="62">
        <v>45639</v>
      </c>
      <c r="X1028" s="78">
        <v>0.87222222222222223</v>
      </c>
      <c r="Y1028" s="2" t="s">
        <v>5053</v>
      </c>
      <c r="Z1028" s="7" t="s">
        <v>5054</v>
      </c>
      <c r="AA1028" s="7" t="s">
        <v>5055</v>
      </c>
      <c r="AB1028" s="7">
        <v>944978721</v>
      </c>
      <c r="AC1028" s="5">
        <v>1</v>
      </c>
      <c r="AD1028" s="73">
        <v>18000</v>
      </c>
      <c r="AE1028" s="2" t="s">
        <v>6</v>
      </c>
      <c r="AF1028" s="2" t="s">
        <v>5049</v>
      </c>
      <c r="AG1028" s="6" t="s">
        <v>1874</v>
      </c>
      <c r="AH1028" s="38" t="s">
        <v>5061</v>
      </c>
      <c r="AI1028" s="22" t="s">
        <v>4723</v>
      </c>
      <c r="AJ1028" s="176"/>
    </row>
    <row r="1029" spans="1:36" ht="15.45" customHeight="1">
      <c r="A1029" s="170">
        <v>57275</v>
      </c>
      <c r="B1029" s="39" t="s">
        <v>320</v>
      </c>
      <c r="C1029" s="39" t="s">
        <v>321</v>
      </c>
      <c r="D1029" s="7" t="s">
        <v>4063</v>
      </c>
      <c r="E1029" s="2" t="s">
        <v>3230</v>
      </c>
      <c r="F1029" s="2" t="s">
        <v>649</v>
      </c>
      <c r="G1029" s="2">
        <v>961091623</v>
      </c>
      <c r="H1029" s="62">
        <v>45639</v>
      </c>
      <c r="I1029" s="63">
        <v>0.87708333333333333</v>
      </c>
      <c r="J1029" s="6" t="s">
        <v>373</v>
      </c>
      <c r="K1029" s="39">
        <v>1</v>
      </c>
      <c r="L1029" s="6" t="s">
        <v>398</v>
      </c>
      <c r="M1029" s="6" t="s">
        <v>6</v>
      </c>
      <c r="N1029" s="6" t="b">
        <f t="shared" si="133"/>
        <v>0</v>
      </c>
      <c r="O1029" s="2" t="s">
        <v>5064</v>
      </c>
      <c r="P1029" s="2">
        <v>3280008</v>
      </c>
      <c r="Q1029" s="6" t="s">
        <v>6</v>
      </c>
      <c r="R1029" s="2" t="s">
        <v>5065</v>
      </c>
      <c r="S1029" s="16">
        <f t="shared" si="123"/>
        <v>25000</v>
      </c>
      <c r="T1029" s="6" t="s">
        <v>400</v>
      </c>
      <c r="U1029" s="2" t="s">
        <v>552</v>
      </c>
      <c r="V1029" s="2" t="s">
        <v>2881</v>
      </c>
      <c r="W1029" s="62">
        <v>45641</v>
      </c>
      <c r="X1029" s="78">
        <v>4.9305555555555554E-2</v>
      </c>
      <c r="Y1029" s="7" t="s">
        <v>3079</v>
      </c>
      <c r="Z1029" s="7" t="s">
        <v>4180</v>
      </c>
      <c r="AA1029" s="7" t="s">
        <v>3081</v>
      </c>
      <c r="AB1029" s="7">
        <v>989710493</v>
      </c>
      <c r="AC1029" s="6">
        <f t="shared" ref="AC1029:AC1092" si="137">IF(AND(W1029&lt;&gt;"",H1029&lt;&gt;"",ISNUMBER(W1029-H1029)),W1029-H1029+1,"")</f>
        <v>3</v>
      </c>
      <c r="AD1029" s="23">
        <f t="shared" ref="AD1029:AD1092" si="138">IF(AC1029&lt;=0, "ERROR EN DÍA DE SALIDA",
    IF(AC1029="", "",
        IF(OR(J1029="1X40 RF VACIO", J1029="1X40 DRY VACIO"),
            IF(L1029="CUSTODIA",
                IF(AC1029&lt;=5, 25000,
                    IF(AC1029&gt;5, IF(AC1029&lt;=8, 25000 + 2000*(AC1029 - 5), 31000 + 5000*(AC1029-8)), "")
                ),
                IF(OR(L1029="TRASPASO",L1029="MOVIMIENTO"), 18000, "")
            ),
            IF(OR(J1029="1X20 RF VACIO", J1029="1X20 DRY VACIO", J1029="ISOTANK"),
                IF(L1029="CUSTODIA",
                    IF(AC1029&lt;=5, 18000,
                        IF(AC1029&gt;5, IF(AC1029&lt;=8, 18000 + 2000*(AC1029 - 5), 24000 + 5000*(AC1029-8)), "")
                    ),
                    IF(OR(L1029="TRASPASO",L1029="MOVIMIENTO"), 15000, "Error en tipo de acción")
                ),
                IF(AND(OR(J1029="PALLET", J1029="CAJON"), L1029="CUSTODIA", AC1029&lt;=5),
                    IF(M1029="SI (XL)", 7000*K1029,
                        IF(M1029="SI (XXL)", 9000*K1029, 5000*K1029)
                    ),
                    IF(AND(OR(J1029="PALLET", J1029="CAJON"), L1029="CUSTODIA", AC1029&gt;5),
                        IF(M1029="SI (XL)", (7000 + 1000*(AC1029 - 5))*K1029,
                            IF(M1029="SI (XXL)", (9000 + 1000*(AC1029 - 5))*K1029, (5000 + 1000*(AC1029 - 5))*K1029)
                        ),
                        IF(AND(OR(J1029="PALLET", J1029="CAJON"),OR(L1029="TRASPASO",L1029="MOVIMIENTO")),
                            IF(M1029="SI (XL)", 5000*K1029,
                                IF(M1029="SI (XXL)", 7000*K1029, 3500*K1029)
                            ),
                            ""
                        )
                    )
                )
            )
        )
    )
)</f>
        <v>25000</v>
      </c>
      <c r="AE1029" s="23" t="s">
        <v>6</v>
      </c>
      <c r="AF1029" s="17" t="str">
        <f t="shared" ref="AF1029:AF1092" si="139">IFERROR(IF(AD1029="","",IF(AE1029="NO","NO APLICA",IF(AE1029="SI",AD1029*1.19,""))), "")</f>
        <v>NO APLICA</v>
      </c>
      <c r="AG1029" s="6" t="s">
        <v>400</v>
      </c>
      <c r="AH1029" s="7"/>
      <c r="AI1029" s="22" t="s">
        <v>558</v>
      </c>
      <c r="AJ1029" s="176"/>
    </row>
    <row r="1030" spans="1:36" ht="15.45" customHeight="1">
      <c r="A1030" s="170">
        <v>57276</v>
      </c>
      <c r="B1030" s="4" t="s">
        <v>159</v>
      </c>
      <c r="C1030" s="4" t="s">
        <v>160</v>
      </c>
      <c r="D1030" s="7" t="s">
        <v>5066</v>
      </c>
      <c r="E1030" s="2" t="s">
        <v>5067</v>
      </c>
      <c r="F1030" s="2" t="s">
        <v>5068</v>
      </c>
      <c r="G1030" s="2">
        <v>926048542</v>
      </c>
      <c r="H1030" s="62">
        <v>45639</v>
      </c>
      <c r="I1030" s="63">
        <v>0.88888888888888884</v>
      </c>
      <c r="J1030" s="6" t="s">
        <v>373</v>
      </c>
      <c r="K1030" s="39">
        <v>1</v>
      </c>
      <c r="L1030" s="6" t="s">
        <v>398</v>
      </c>
      <c r="M1030" s="6" t="s">
        <v>6</v>
      </c>
      <c r="N1030" s="6" t="b">
        <f t="shared" si="133"/>
        <v>0</v>
      </c>
      <c r="O1030" s="2" t="s">
        <v>5069</v>
      </c>
      <c r="P1030" s="2">
        <v>1233035</v>
      </c>
      <c r="Q1030" s="6" t="s">
        <v>6</v>
      </c>
      <c r="R1030" s="2" t="s">
        <v>5070</v>
      </c>
      <c r="S1030" s="16">
        <f t="shared" si="123"/>
        <v>25000</v>
      </c>
      <c r="T1030" s="6" t="s">
        <v>400</v>
      </c>
      <c r="U1030" s="2" t="s">
        <v>620</v>
      </c>
      <c r="V1030" s="2" t="s">
        <v>3186</v>
      </c>
      <c r="W1030" s="166">
        <v>45643</v>
      </c>
      <c r="X1030" s="108">
        <v>0.86597222222222225</v>
      </c>
      <c r="Y1030" s="38" t="s">
        <v>5071</v>
      </c>
      <c r="Z1030" s="66" t="s">
        <v>5072</v>
      </c>
      <c r="AA1030" s="66" t="s">
        <v>5073</v>
      </c>
      <c r="AB1030" s="66">
        <v>964610325</v>
      </c>
      <c r="AC1030" s="6">
        <f t="shared" si="137"/>
        <v>5</v>
      </c>
      <c r="AD1030" s="23">
        <f t="shared" si="138"/>
        <v>25000</v>
      </c>
      <c r="AE1030" s="23" t="s">
        <v>6</v>
      </c>
      <c r="AF1030" s="17" t="str">
        <f t="shared" si="139"/>
        <v>NO APLICA</v>
      </c>
      <c r="AG1030" s="6" t="s">
        <v>400</v>
      </c>
      <c r="AH1030" s="75" t="s">
        <v>5074</v>
      </c>
      <c r="AI1030" s="22" t="s">
        <v>3506</v>
      </c>
      <c r="AJ1030" s="176"/>
    </row>
    <row r="1031" spans="1:36" ht="15.45" customHeight="1">
      <c r="A1031" s="170">
        <v>57277</v>
      </c>
      <c r="B1031" s="39" t="s">
        <v>320</v>
      </c>
      <c r="C1031" s="39" t="s">
        <v>321</v>
      </c>
      <c r="D1031" s="38" t="s">
        <v>4226</v>
      </c>
      <c r="E1031" s="66" t="s">
        <v>569</v>
      </c>
      <c r="F1031" s="66" t="s">
        <v>570</v>
      </c>
      <c r="G1031" s="66">
        <v>947401808</v>
      </c>
      <c r="H1031" s="99">
        <v>45639</v>
      </c>
      <c r="I1031" s="98">
        <v>0.89166666666666672</v>
      </c>
      <c r="J1031" s="6" t="s">
        <v>373</v>
      </c>
      <c r="K1031" s="39">
        <v>1</v>
      </c>
      <c r="L1031" s="6" t="s">
        <v>398</v>
      </c>
      <c r="M1031" s="6" t="s">
        <v>6</v>
      </c>
      <c r="N1031" s="6" t="b">
        <f t="shared" si="133"/>
        <v>0</v>
      </c>
      <c r="O1031" s="66" t="s">
        <v>5075</v>
      </c>
      <c r="P1031" s="66">
        <v>3280023</v>
      </c>
      <c r="Q1031" s="6" t="s">
        <v>6</v>
      </c>
      <c r="R1031" s="66" t="s">
        <v>5076</v>
      </c>
      <c r="S1031" s="16">
        <f t="shared" si="123"/>
        <v>25000</v>
      </c>
      <c r="T1031" s="6" t="s">
        <v>400</v>
      </c>
      <c r="U1031" s="66" t="s">
        <v>1450</v>
      </c>
      <c r="V1031" s="66" t="s">
        <v>5077</v>
      </c>
      <c r="W1031" s="99">
        <v>45641</v>
      </c>
      <c r="X1031" s="78">
        <v>11.5</v>
      </c>
      <c r="Y1031" s="2" t="s">
        <v>3273</v>
      </c>
      <c r="Z1031" s="7" t="s">
        <v>1958</v>
      </c>
      <c r="AA1031" s="7" t="s">
        <v>1959</v>
      </c>
      <c r="AB1031" s="7">
        <v>964882975</v>
      </c>
      <c r="AC1031" s="107">
        <f t="shared" si="137"/>
        <v>3</v>
      </c>
      <c r="AD1031" s="23">
        <f t="shared" si="138"/>
        <v>25000</v>
      </c>
      <c r="AE1031" s="23" t="s">
        <v>6</v>
      </c>
      <c r="AF1031" s="17" t="str">
        <f t="shared" si="139"/>
        <v>NO APLICA</v>
      </c>
      <c r="AG1031" s="6" t="s">
        <v>400</v>
      </c>
      <c r="AH1031" s="38"/>
      <c r="AI1031" s="22" t="s">
        <v>558</v>
      </c>
      <c r="AJ1031" s="176"/>
    </row>
    <row r="1032" spans="1:36" ht="15.45" customHeight="1">
      <c r="A1032" s="170">
        <v>57278</v>
      </c>
      <c r="B1032" s="8" t="s">
        <v>320</v>
      </c>
      <c r="C1032" s="5" t="s">
        <v>321</v>
      </c>
      <c r="D1032" s="24" t="s">
        <v>616</v>
      </c>
      <c r="E1032" s="25" t="s">
        <v>617</v>
      </c>
      <c r="F1032" s="24" t="s">
        <v>618</v>
      </c>
      <c r="G1032" s="24">
        <v>951155582</v>
      </c>
      <c r="H1032" s="18">
        <v>45639</v>
      </c>
      <c r="I1032" s="63">
        <v>0.89236111111111116</v>
      </c>
      <c r="J1032" s="6" t="s">
        <v>373</v>
      </c>
      <c r="K1032" s="39">
        <v>1</v>
      </c>
      <c r="L1032" s="6" t="s">
        <v>398</v>
      </c>
      <c r="M1032" s="6" t="s">
        <v>6</v>
      </c>
      <c r="N1032" s="6" t="b">
        <f t="shared" si="133"/>
        <v>0</v>
      </c>
      <c r="O1032" s="2" t="s">
        <v>5078</v>
      </c>
      <c r="P1032" s="2">
        <v>3280027</v>
      </c>
      <c r="Q1032" s="6" t="s">
        <v>6</v>
      </c>
      <c r="R1032" s="2" t="s">
        <v>5079</v>
      </c>
      <c r="S1032" s="16">
        <f t="shared" si="123"/>
        <v>25000</v>
      </c>
      <c r="T1032" s="6" t="s">
        <v>400</v>
      </c>
      <c r="U1032" s="2" t="s">
        <v>1450</v>
      </c>
      <c r="V1032" s="2" t="s">
        <v>2980</v>
      </c>
      <c r="W1032" s="119">
        <v>45641</v>
      </c>
      <c r="X1032" s="124">
        <v>0.42708333333333331</v>
      </c>
      <c r="Y1032" s="7" t="s">
        <v>3142</v>
      </c>
      <c r="Z1032" s="7" t="s">
        <v>5080</v>
      </c>
      <c r="AA1032" s="7" t="s">
        <v>728</v>
      </c>
      <c r="AB1032" s="7">
        <v>992376903</v>
      </c>
      <c r="AC1032" s="107">
        <f t="shared" si="137"/>
        <v>3</v>
      </c>
      <c r="AD1032" s="23">
        <f t="shared" si="138"/>
        <v>25000</v>
      </c>
      <c r="AE1032" s="23" t="s">
        <v>6</v>
      </c>
      <c r="AF1032" s="17" t="str">
        <f t="shared" si="139"/>
        <v>NO APLICA</v>
      </c>
      <c r="AG1032" s="6" t="s">
        <v>400</v>
      </c>
      <c r="AH1032" s="7"/>
      <c r="AI1032" s="22" t="s">
        <v>558</v>
      </c>
      <c r="AJ1032" s="176"/>
    </row>
    <row r="1033" spans="1:36" ht="15.45" customHeight="1">
      <c r="A1033" s="170">
        <v>57279</v>
      </c>
      <c r="B1033" s="8" t="s">
        <v>320</v>
      </c>
      <c r="C1033" s="5" t="s">
        <v>321</v>
      </c>
      <c r="D1033" s="7" t="s">
        <v>4649</v>
      </c>
      <c r="E1033" s="2" t="s">
        <v>4650</v>
      </c>
      <c r="F1033" s="2" t="s">
        <v>1142</v>
      </c>
      <c r="G1033" s="2">
        <v>949337080</v>
      </c>
      <c r="H1033" s="62">
        <v>45639</v>
      </c>
      <c r="I1033" s="63">
        <v>0.90277777777777779</v>
      </c>
      <c r="J1033" s="6" t="s">
        <v>373</v>
      </c>
      <c r="K1033" s="39">
        <v>1</v>
      </c>
      <c r="L1033" s="6" t="s">
        <v>398</v>
      </c>
      <c r="M1033" s="6" t="s">
        <v>6</v>
      </c>
      <c r="N1033" s="6" t="b">
        <f t="shared" si="133"/>
        <v>0</v>
      </c>
      <c r="O1033" s="2" t="s">
        <v>5081</v>
      </c>
      <c r="P1033" s="2">
        <v>3280022</v>
      </c>
      <c r="Q1033" s="6" t="s">
        <v>6</v>
      </c>
      <c r="R1033" s="2" t="s">
        <v>5082</v>
      </c>
      <c r="S1033" s="16">
        <f t="shared" si="123"/>
        <v>25000</v>
      </c>
      <c r="T1033" s="6" t="s">
        <v>400</v>
      </c>
      <c r="U1033" s="2" t="s">
        <v>1450</v>
      </c>
      <c r="V1033" s="2" t="s">
        <v>2965</v>
      </c>
      <c r="W1033" s="62">
        <v>45641</v>
      </c>
      <c r="X1033" s="97">
        <v>0.42916666666666664</v>
      </c>
      <c r="Y1033" s="2" t="s">
        <v>2370</v>
      </c>
      <c r="Z1033" s="7" t="s">
        <v>5083</v>
      </c>
      <c r="AA1033" s="7" t="s">
        <v>2372</v>
      </c>
      <c r="AB1033" s="7">
        <v>963001591</v>
      </c>
      <c r="AC1033" s="107">
        <f t="shared" si="137"/>
        <v>3</v>
      </c>
      <c r="AD1033" s="23">
        <f t="shared" si="138"/>
        <v>25000</v>
      </c>
      <c r="AE1033" s="23" t="s">
        <v>6</v>
      </c>
      <c r="AF1033" s="17" t="str">
        <f t="shared" si="139"/>
        <v>NO APLICA</v>
      </c>
      <c r="AG1033" s="6" t="s">
        <v>400</v>
      </c>
      <c r="AH1033" s="7"/>
      <c r="AI1033" s="22" t="s">
        <v>558</v>
      </c>
      <c r="AJ1033" s="176"/>
    </row>
    <row r="1034" spans="1:36" ht="15.45" customHeight="1">
      <c r="A1034" s="170">
        <v>57280</v>
      </c>
      <c r="B1034" s="8" t="s">
        <v>320</v>
      </c>
      <c r="C1034" s="5" t="s">
        <v>321</v>
      </c>
      <c r="D1034" s="7" t="s">
        <v>704</v>
      </c>
      <c r="E1034" s="2" t="s">
        <v>588</v>
      </c>
      <c r="F1034" s="2" t="s">
        <v>589</v>
      </c>
      <c r="G1034" s="2">
        <v>966777388</v>
      </c>
      <c r="H1034" s="62">
        <v>45639</v>
      </c>
      <c r="I1034" s="63">
        <v>0.90347222222222223</v>
      </c>
      <c r="J1034" s="6" t="s">
        <v>373</v>
      </c>
      <c r="K1034" s="39">
        <v>1</v>
      </c>
      <c r="L1034" s="6" t="s">
        <v>398</v>
      </c>
      <c r="M1034" s="6" t="s">
        <v>6</v>
      </c>
      <c r="N1034" s="6" t="b">
        <f t="shared" si="133"/>
        <v>0</v>
      </c>
      <c r="O1034" s="2" t="s">
        <v>5084</v>
      </c>
      <c r="P1034" s="2">
        <v>3280046</v>
      </c>
      <c r="Q1034" s="6" t="s">
        <v>6</v>
      </c>
      <c r="R1034" s="2" t="s">
        <v>5085</v>
      </c>
      <c r="S1034" s="16">
        <f t="shared" si="123"/>
        <v>25000</v>
      </c>
      <c r="T1034" s="6" t="s">
        <v>400</v>
      </c>
      <c r="U1034" s="2" t="s">
        <v>524</v>
      </c>
      <c r="V1034" s="2" t="s">
        <v>3682</v>
      </c>
      <c r="W1034" s="2"/>
      <c r="X1034" s="78"/>
      <c r="Y1034" s="76"/>
      <c r="Z1034" s="76"/>
      <c r="AA1034" s="76"/>
      <c r="AB1034" s="76"/>
      <c r="AC1034" s="6" t="str">
        <f t="shared" si="137"/>
        <v/>
      </c>
      <c r="AD1034" s="23" t="str">
        <f t="shared" si="138"/>
        <v/>
      </c>
      <c r="AE1034" s="23"/>
      <c r="AF1034" s="17" t="str">
        <f t="shared" si="139"/>
        <v/>
      </c>
      <c r="AG1034" s="6"/>
      <c r="AH1034" s="7"/>
      <c r="AI1034" s="22" t="s">
        <v>558</v>
      </c>
      <c r="AJ1034" s="176"/>
    </row>
    <row r="1035" spans="1:36" ht="15.45" customHeight="1">
      <c r="A1035" s="170">
        <v>57281</v>
      </c>
      <c r="B1035" s="8" t="s">
        <v>320</v>
      </c>
      <c r="C1035" s="5" t="s">
        <v>321</v>
      </c>
      <c r="D1035" s="7" t="s">
        <v>714</v>
      </c>
      <c r="E1035" s="2" t="s">
        <v>715</v>
      </c>
      <c r="F1035" s="2" t="s">
        <v>2617</v>
      </c>
      <c r="G1035" s="2">
        <v>995307942</v>
      </c>
      <c r="H1035" s="62">
        <v>45639</v>
      </c>
      <c r="I1035" s="63">
        <v>0.91319444444444442</v>
      </c>
      <c r="J1035" s="6" t="s">
        <v>373</v>
      </c>
      <c r="K1035" s="39">
        <v>1</v>
      </c>
      <c r="L1035" s="6" t="s">
        <v>398</v>
      </c>
      <c r="M1035" s="6" t="s">
        <v>6</v>
      </c>
      <c r="N1035" s="6" t="b">
        <f t="shared" si="133"/>
        <v>0</v>
      </c>
      <c r="O1035" s="2" t="s">
        <v>5086</v>
      </c>
      <c r="P1035" s="2">
        <v>3280048</v>
      </c>
      <c r="Q1035" s="6" t="s">
        <v>6</v>
      </c>
      <c r="R1035" s="2" t="s">
        <v>5087</v>
      </c>
      <c r="S1035" s="16">
        <f t="shared" si="123"/>
        <v>25000</v>
      </c>
      <c r="T1035" s="6" t="s">
        <v>400</v>
      </c>
      <c r="U1035" s="2" t="s">
        <v>610</v>
      </c>
      <c r="V1035" s="2" t="s">
        <v>2950</v>
      </c>
      <c r="W1035" s="62">
        <v>45642</v>
      </c>
      <c r="X1035" s="78">
        <v>0.92291666666666672</v>
      </c>
      <c r="Y1035" s="6" t="s">
        <v>5088</v>
      </c>
      <c r="Z1035" s="6">
        <v>23272724</v>
      </c>
      <c r="AA1035" s="6" t="s">
        <v>5089</v>
      </c>
      <c r="AB1035" s="6">
        <v>936982940</v>
      </c>
      <c r="AC1035" s="6">
        <f t="shared" si="137"/>
        <v>4</v>
      </c>
      <c r="AD1035" s="23">
        <f t="shared" si="138"/>
        <v>25000</v>
      </c>
      <c r="AE1035" s="23" t="s">
        <v>6</v>
      </c>
      <c r="AF1035" s="17" t="str">
        <f t="shared" si="139"/>
        <v>NO APLICA</v>
      </c>
      <c r="AG1035" s="6" t="s">
        <v>400</v>
      </c>
      <c r="AH1035" s="7"/>
      <c r="AI1035" s="22" t="s">
        <v>558</v>
      </c>
      <c r="AJ1035" s="176"/>
    </row>
    <row r="1036" spans="1:36" ht="15.45" customHeight="1">
      <c r="A1036" s="170">
        <v>57282</v>
      </c>
      <c r="B1036" s="4" t="s">
        <v>165</v>
      </c>
      <c r="C1036" s="4" t="s">
        <v>166</v>
      </c>
      <c r="D1036" s="7" t="s">
        <v>4791</v>
      </c>
      <c r="E1036" s="2" t="s">
        <v>1853</v>
      </c>
      <c r="F1036" s="2" t="s">
        <v>1854</v>
      </c>
      <c r="G1036" s="2">
        <v>948052611</v>
      </c>
      <c r="H1036" s="62">
        <v>45639</v>
      </c>
      <c r="I1036" s="63">
        <v>0.9194444444444444</v>
      </c>
      <c r="J1036" s="6" t="s">
        <v>373</v>
      </c>
      <c r="K1036" s="39">
        <v>1</v>
      </c>
      <c r="L1036" s="6" t="s">
        <v>398</v>
      </c>
      <c r="M1036" s="6" t="s">
        <v>6</v>
      </c>
      <c r="N1036" s="6" t="b">
        <f t="shared" si="133"/>
        <v>0</v>
      </c>
      <c r="O1036" s="2" t="s">
        <v>5090</v>
      </c>
      <c r="P1036" s="2">
        <v>1233087</v>
      </c>
      <c r="Q1036" s="2" t="s">
        <v>6</v>
      </c>
      <c r="R1036" s="2" t="s">
        <v>5091</v>
      </c>
      <c r="S1036" s="16">
        <f t="shared" si="123"/>
        <v>25000</v>
      </c>
      <c r="T1036" s="6" t="s">
        <v>400</v>
      </c>
      <c r="U1036" s="2" t="s">
        <v>552</v>
      </c>
      <c r="V1036" s="2" t="s">
        <v>3821</v>
      </c>
      <c r="W1036" s="62">
        <v>45641</v>
      </c>
      <c r="X1036" s="78">
        <v>0.27569444444444446</v>
      </c>
      <c r="Y1036" s="118" t="s">
        <v>1852</v>
      </c>
      <c r="Z1036" s="116" t="s">
        <v>1853</v>
      </c>
      <c r="AA1036" s="116" t="s">
        <v>1854</v>
      </c>
      <c r="AB1036" s="117">
        <v>948052611</v>
      </c>
      <c r="AC1036" s="6">
        <f t="shared" si="137"/>
        <v>3</v>
      </c>
      <c r="AD1036" s="23">
        <f t="shared" si="138"/>
        <v>25000</v>
      </c>
      <c r="AE1036" s="23" t="s">
        <v>6</v>
      </c>
      <c r="AF1036" s="17" t="str">
        <f t="shared" si="139"/>
        <v>NO APLICA</v>
      </c>
      <c r="AG1036" s="6" t="s">
        <v>400</v>
      </c>
      <c r="AH1036" s="7"/>
      <c r="AI1036" s="22" t="s">
        <v>3287</v>
      </c>
      <c r="AJ1036" s="176"/>
    </row>
    <row r="1037" spans="1:36" ht="15.45" customHeight="1">
      <c r="A1037" s="170">
        <v>57283</v>
      </c>
      <c r="B1037" s="4" t="s">
        <v>5092</v>
      </c>
      <c r="C1037" s="2"/>
      <c r="D1037" s="7" t="s">
        <v>5093</v>
      </c>
      <c r="E1037" s="2" t="s">
        <v>5094</v>
      </c>
      <c r="F1037" s="2" t="s">
        <v>5095</v>
      </c>
      <c r="G1037" s="2">
        <v>991756070</v>
      </c>
      <c r="H1037" s="62">
        <v>45639</v>
      </c>
      <c r="I1037" s="63">
        <v>0.92291666666666672</v>
      </c>
      <c r="J1037" s="6" t="s">
        <v>1873</v>
      </c>
      <c r="K1037" s="39">
        <v>3</v>
      </c>
      <c r="L1037" s="6" t="s">
        <v>398</v>
      </c>
      <c r="M1037" s="6" t="s">
        <v>5096</v>
      </c>
      <c r="N1037" s="6" t="b">
        <f t="shared" si="133"/>
        <v>1</v>
      </c>
      <c r="O1037" s="2" t="s">
        <v>488</v>
      </c>
      <c r="P1037" s="2">
        <v>1174803</v>
      </c>
      <c r="Q1037" s="2" t="s">
        <v>6</v>
      </c>
      <c r="R1037" s="2" t="s">
        <v>488</v>
      </c>
      <c r="S1037" s="16">
        <f t="shared" si="123"/>
        <v>21000</v>
      </c>
      <c r="T1037" s="6" t="s">
        <v>400</v>
      </c>
      <c r="U1037" s="2" t="s">
        <v>610</v>
      </c>
      <c r="V1037" s="2" t="s">
        <v>490</v>
      </c>
      <c r="W1037" s="62">
        <v>45642</v>
      </c>
      <c r="X1037" s="78">
        <v>0.78263888888888888</v>
      </c>
      <c r="Y1037" s="66" t="s">
        <v>5093</v>
      </c>
      <c r="Z1037" s="66" t="s">
        <v>5094</v>
      </c>
      <c r="AA1037" s="66" t="s">
        <v>5095</v>
      </c>
      <c r="AB1037" s="66">
        <v>991756070</v>
      </c>
      <c r="AC1037" s="6">
        <f t="shared" si="137"/>
        <v>4</v>
      </c>
      <c r="AD1037" s="23">
        <f t="shared" si="138"/>
        <v>21000</v>
      </c>
      <c r="AE1037" s="23" t="s">
        <v>6</v>
      </c>
      <c r="AF1037" s="17" t="str">
        <f t="shared" si="139"/>
        <v>NO APLICA</v>
      </c>
      <c r="AG1037" s="6" t="s">
        <v>1874</v>
      </c>
      <c r="AH1037" s="38" t="s">
        <v>5097</v>
      </c>
      <c r="AI1037" s="72" t="s">
        <v>499</v>
      </c>
      <c r="AJ1037" s="176"/>
    </row>
    <row r="1038" spans="1:36" ht="15.45" customHeight="1">
      <c r="A1038" s="170">
        <v>57284</v>
      </c>
      <c r="B1038" s="4" t="s">
        <v>5092</v>
      </c>
      <c r="C1038" s="2"/>
      <c r="D1038" s="7" t="s">
        <v>5093</v>
      </c>
      <c r="E1038" s="2" t="s">
        <v>5098</v>
      </c>
      <c r="F1038" s="2" t="s">
        <v>5099</v>
      </c>
      <c r="G1038" s="2">
        <v>991756071</v>
      </c>
      <c r="H1038" s="62">
        <v>45639</v>
      </c>
      <c r="I1038" s="63">
        <v>0.92291666666666672</v>
      </c>
      <c r="J1038" s="6" t="s">
        <v>1873</v>
      </c>
      <c r="K1038" s="39">
        <v>1</v>
      </c>
      <c r="L1038" s="6" t="s">
        <v>398</v>
      </c>
      <c r="M1038" s="6" t="s">
        <v>6</v>
      </c>
      <c r="N1038" s="6" t="b">
        <f t="shared" si="133"/>
        <v>1</v>
      </c>
      <c r="O1038" s="2" t="s">
        <v>488</v>
      </c>
      <c r="P1038" s="2">
        <v>1174803</v>
      </c>
      <c r="Q1038" s="2" t="s">
        <v>6</v>
      </c>
      <c r="R1038" s="2" t="s">
        <v>488</v>
      </c>
      <c r="S1038" s="16">
        <f t="shared" si="123"/>
        <v>5000</v>
      </c>
      <c r="T1038" s="6" t="s">
        <v>400</v>
      </c>
      <c r="U1038" s="2" t="s">
        <v>610</v>
      </c>
      <c r="V1038" s="2" t="s">
        <v>490</v>
      </c>
      <c r="W1038" s="62">
        <v>45642</v>
      </c>
      <c r="X1038" s="78">
        <v>0.78263888888888888</v>
      </c>
      <c r="Y1038" s="66" t="s">
        <v>5093</v>
      </c>
      <c r="Z1038" s="66" t="s">
        <v>5094</v>
      </c>
      <c r="AA1038" s="66" t="s">
        <v>5095</v>
      </c>
      <c r="AB1038" s="66">
        <v>991756070</v>
      </c>
      <c r="AC1038" s="6">
        <f t="shared" si="137"/>
        <v>4</v>
      </c>
      <c r="AD1038" s="23">
        <f t="shared" si="138"/>
        <v>5000</v>
      </c>
      <c r="AE1038" s="23" t="s">
        <v>6</v>
      </c>
      <c r="AF1038" s="17" t="str">
        <f t="shared" si="139"/>
        <v>NO APLICA</v>
      </c>
      <c r="AG1038" s="6" t="s">
        <v>1874</v>
      </c>
      <c r="AH1038" s="38" t="s">
        <v>5097</v>
      </c>
      <c r="AI1038" s="72" t="s">
        <v>499</v>
      </c>
      <c r="AJ1038" s="176"/>
    </row>
    <row r="1039" spans="1:36" ht="15.45" customHeight="1">
      <c r="A1039" s="170">
        <v>57285</v>
      </c>
      <c r="B1039" s="8" t="s">
        <v>320</v>
      </c>
      <c r="C1039" s="5" t="s">
        <v>321</v>
      </c>
      <c r="D1039" s="7" t="s">
        <v>629</v>
      </c>
      <c r="E1039" s="2" t="s">
        <v>630</v>
      </c>
      <c r="F1039" s="2" t="s">
        <v>631</v>
      </c>
      <c r="G1039" s="2">
        <v>976530951</v>
      </c>
      <c r="H1039" s="62">
        <v>45639</v>
      </c>
      <c r="I1039" s="63">
        <v>0.93194444444444446</v>
      </c>
      <c r="J1039" s="6" t="s">
        <v>373</v>
      </c>
      <c r="K1039" s="39">
        <v>1</v>
      </c>
      <c r="L1039" s="6" t="s">
        <v>398</v>
      </c>
      <c r="M1039" s="6" t="s">
        <v>6</v>
      </c>
      <c r="N1039" s="6" t="b">
        <f t="shared" si="133"/>
        <v>0</v>
      </c>
      <c r="O1039" s="2" t="s">
        <v>5100</v>
      </c>
      <c r="P1039" s="2">
        <v>3280092</v>
      </c>
      <c r="Q1039" s="2" t="s">
        <v>6</v>
      </c>
      <c r="R1039" s="2" t="s">
        <v>5101</v>
      </c>
      <c r="S1039" s="16">
        <f t="shared" si="123"/>
        <v>25000</v>
      </c>
      <c r="T1039" s="6" t="s">
        <v>400</v>
      </c>
      <c r="U1039" s="2" t="s">
        <v>524</v>
      </c>
      <c r="V1039" s="2" t="s">
        <v>2950</v>
      </c>
      <c r="W1039" s="2"/>
      <c r="X1039" s="78"/>
      <c r="Y1039" s="6"/>
      <c r="Z1039" s="6"/>
      <c r="AA1039" s="6"/>
      <c r="AB1039" s="6"/>
      <c r="AC1039" s="6" t="str">
        <f t="shared" si="137"/>
        <v/>
      </c>
      <c r="AD1039" s="23" t="str">
        <f t="shared" si="138"/>
        <v/>
      </c>
      <c r="AE1039" s="23"/>
      <c r="AF1039" s="17" t="str">
        <f t="shared" si="139"/>
        <v/>
      </c>
      <c r="AG1039" s="6"/>
      <c r="AH1039" s="7"/>
      <c r="AI1039" s="22" t="s">
        <v>558</v>
      </c>
      <c r="AJ1039" s="176"/>
    </row>
    <row r="1040" spans="1:36" ht="15.45" customHeight="1">
      <c r="A1040" s="170">
        <v>57286</v>
      </c>
      <c r="B1040" s="8" t="s">
        <v>320</v>
      </c>
      <c r="C1040" s="5" t="s">
        <v>321</v>
      </c>
      <c r="D1040" s="7" t="s">
        <v>682</v>
      </c>
      <c r="E1040" s="2" t="s">
        <v>683</v>
      </c>
      <c r="F1040" s="2" t="s">
        <v>684</v>
      </c>
      <c r="G1040" s="2">
        <v>987204298</v>
      </c>
      <c r="H1040" s="62">
        <v>45639</v>
      </c>
      <c r="I1040" s="63">
        <v>0.96388888888888891</v>
      </c>
      <c r="J1040" s="6" t="s">
        <v>373</v>
      </c>
      <c r="K1040" s="39">
        <v>1</v>
      </c>
      <c r="L1040" s="6" t="s">
        <v>398</v>
      </c>
      <c r="M1040" s="6" t="s">
        <v>6</v>
      </c>
      <c r="N1040" s="6" t="b">
        <f t="shared" si="133"/>
        <v>0</v>
      </c>
      <c r="O1040" s="2" t="s">
        <v>5102</v>
      </c>
      <c r="P1040" s="2">
        <v>3280122</v>
      </c>
      <c r="Q1040" s="2" t="s">
        <v>6</v>
      </c>
      <c r="R1040" s="2" t="s">
        <v>5103</v>
      </c>
      <c r="S1040" s="16">
        <f t="shared" si="123"/>
        <v>25000</v>
      </c>
      <c r="T1040" s="6" t="s">
        <v>400</v>
      </c>
      <c r="U1040" s="2" t="s">
        <v>524</v>
      </c>
      <c r="V1040" s="2" t="s">
        <v>3795</v>
      </c>
      <c r="W1040" s="2"/>
      <c r="X1040" s="78"/>
      <c r="Y1040" s="6"/>
      <c r="Z1040" s="6"/>
      <c r="AA1040" s="6"/>
      <c r="AB1040" s="6"/>
      <c r="AC1040" s="6" t="str">
        <f t="shared" si="137"/>
        <v/>
      </c>
      <c r="AD1040" s="23" t="str">
        <f t="shared" si="138"/>
        <v/>
      </c>
      <c r="AE1040" s="23"/>
      <c r="AF1040" s="17" t="str">
        <f t="shared" si="139"/>
        <v/>
      </c>
      <c r="AG1040" s="6"/>
      <c r="AH1040" s="7"/>
      <c r="AI1040" s="22" t="s">
        <v>558</v>
      </c>
      <c r="AJ1040" s="176"/>
    </row>
    <row r="1041" spans="1:36" ht="15.45" customHeight="1">
      <c r="A1041" s="170">
        <v>57287</v>
      </c>
      <c r="B1041" s="4" t="s">
        <v>339</v>
      </c>
      <c r="C1041" s="4" t="s">
        <v>340</v>
      </c>
      <c r="D1041" s="7" t="s">
        <v>4762</v>
      </c>
      <c r="E1041" s="2" t="s">
        <v>3471</v>
      </c>
      <c r="F1041" s="2" t="s">
        <v>3472</v>
      </c>
      <c r="G1041" s="2">
        <v>933750230</v>
      </c>
      <c r="H1041" s="62">
        <v>45640</v>
      </c>
      <c r="I1041" s="63">
        <v>0.22916666666666666</v>
      </c>
      <c r="J1041" s="6" t="s">
        <v>373</v>
      </c>
      <c r="K1041" s="39">
        <v>1</v>
      </c>
      <c r="L1041" s="6" t="s">
        <v>398</v>
      </c>
      <c r="M1041" s="6" t="s">
        <v>6</v>
      </c>
      <c r="N1041" s="6" t="b">
        <f t="shared" si="133"/>
        <v>1</v>
      </c>
      <c r="O1041" s="2" t="s">
        <v>4349</v>
      </c>
      <c r="P1041" s="2">
        <v>3268589</v>
      </c>
      <c r="Q1041" s="2" t="s">
        <v>9</v>
      </c>
      <c r="R1041" s="2" t="s">
        <v>4350</v>
      </c>
      <c r="S1041" s="16">
        <f t="shared" si="123"/>
        <v>25000</v>
      </c>
      <c r="T1041" s="6" t="s">
        <v>400</v>
      </c>
      <c r="U1041" s="2" t="s">
        <v>1450</v>
      </c>
      <c r="V1041" s="2" t="s">
        <v>3821</v>
      </c>
      <c r="W1041" s="62">
        <v>45640</v>
      </c>
      <c r="X1041" s="78">
        <v>0.40902777777777777</v>
      </c>
      <c r="Y1041" s="6" t="s">
        <v>4724</v>
      </c>
      <c r="Z1041" s="64" t="s">
        <v>4725</v>
      </c>
      <c r="AA1041" s="64" t="s">
        <v>4726</v>
      </c>
      <c r="AB1041" s="2">
        <v>994316418</v>
      </c>
      <c r="AC1041" s="5">
        <f t="shared" si="137"/>
        <v>1</v>
      </c>
      <c r="AD1041" s="17">
        <f t="shared" si="138"/>
        <v>25000</v>
      </c>
      <c r="AE1041" s="6" t="s">
        <v>6</v>
      </c>
      <c r="AF1041" s="17" t="str">
        <f t="shared" si="139"/>
        <v>NO APLICA</v>
      </c>
      <c r="AG1041" s="6" t="s">
        <v>400</v>
      </c>
      <c r="AH1041" s="7"/>
      <c r="AI1041" s="22" t="s">
        <v>2797</v>
      </c>
      <c r="AJ1041" s="176"/>
    </row>
    <row r="1042" spans="1:36" ht="15.45" customHeight="1">
      <c r="A1042" s="170">
        <v>57288</v>
      </c>
      <c r="B1042" s="4" t="s">
        <v>5104</v>
      </c>
      <c r="C1042" s="2"/>
      <c r="D1042" s="7" t="s">
        <v>5105</v>
      </c>
      <c r="E1042" s="2" t="s">
        <v>1868</v>
      </c>
      <c r="F1042" s="2" t="s">
        <v>5106</v>
      </c>
      <c r="G1042" s="2">
        <v>987374708</v>
      </c>
      <c r="H1042" s="62">
        <v>45640</v>
      </c>
      <c r="I1042" s="63">
        <v>0.28125</v>
      </c>
      <c r="J1042" s="6" t="s">
        <v>373</v>
      </c>
      <c r="K1042" s="39">
        <v>1</v>
      </c>
      <c r="L1042" s="6" t="s">
        <v>3399</v>
      </c>
      <c r="M1042" s="6" t="s">
        <v>6</v>
      </c>
      <c r="N1042" s="6" t="b">
        <f t="shared" si="133"/>
        <v>0</v>
      </c>
      <c r="O1042" s="2" t="s">
        <v>5107</v>
      </c>
      <c r="P1042" s="2" t="s">
        <v>1355</v>
      </c>
      <c r="Q1042" s="2" t="s">
        <v>6</v>
      </c>
      <c r="R1042" s="2" t="s">
        <v>488</v>
      </c>
      <c r="S1042" s="16">
        <f t="shared" si="123"/>
        <v>18000</v>
      </c>
      <c r="T1042" s="6" t="s">
        <v>400</v>
      </c>
      <c r="U1042" s="2" t="s">
        <v>552</v>
      </c>
      <c r="V1042" s="2" t="s">
        <v>490</v>
      </c>
      <c r="W1042" s="62">
        <v>45640</v>
      </c>
      <c r="X1042" s="78">
        <v>0.28125</v>
      </c>
      <c r="Y1042" s="6" t="s">
        <v>1861</v>
      </c>
      <c r="Z1042" s="6" t="s">
        <v>1862</v>
      </c>
      <c r="AA1042" s="6" t="s">
        <v>1863</v>
      </c>
      <c r="AB1042" s="6">
        <v>990617961</v>
      </c>
      <c r="AC1042" s="5">
        <f t="shared" si="137"/>
        <v>1</v>
      </c>
      <c r="AD1042" s="17">
        <f t="shared" si="138"/>
        <v>18000</v>
      </c>
      <c r="AE1042" s="6" t="s">
        <v>6</v>
      </c>
      <c r="AF1042" s="17" t="str">
        <f t="shared" si="139"/>
        <v>NO APLICA</v>
      </c>
      <c r="AG1042" s="2" t="s">
        <v>1874</v>
      </c>
      <c r="AH1042" s="7" t="s">
        <v>5108</v>
      </c>
      <c r="AI1042" s="72" t="s">
        <v>499</v>
      </c>
      <c r="AJ1042" s="176"/>
    </row>
    <row r="1043" spans="1:36" ht="15.45" customHeight="1">
      <c r="A1043" s="170">
        <v>57289</v>
      </c>
      <c r="B1043" s="8" t="s">
        <v>320</v>
      </c>
      <c r="C1043" s="5" t="s">
        <v>321</v>
      </c>
      <c r="D1043" s="48" t="s">
        <v>734</v>
      </c>
      <c r="E1043" s="25" t="s">
        <v>735</v>
      </c>
      <c r="F1043" s="24" t="s">
        <v>736</v>
      </c>
      <c r="G1043" s="24">
        <v>997326989</v>
      </c>
      <c r="H1043" s="62">
        <v>45640</v>
      </c>
      <c r="I1043" s="63">
        <v>0.41111111111111109</v>
      </c>
      <c r="J1043" s="6" t="s">
        <v>373</v>
      </c>
      <c r="K1043" s="39">
        <v>1</v>
      </c>
      <c r="L1043" s="6" t="s">
        <v>398</v>
      </c>
      <c r="M1043" s="6" t="s">
        <v>6</v>
      </c>
      <c r="N1043" s="6" t="b">
        <f t="shared" si="133"/>
        <v>0</v>
      </c>
      <c r="O1043" s="2" t="s">
        <v>5109</v>
      </c>
      <c r="P1043" s="2">
        <v>309421</v>
      </c>
      <c r="Q1043" s="6" t="s">
        <v>6</v>
      </c>
      <c r="R1043" s="2" t="s">
        <v>5110</v>
      </c>
      <c r="S1043" s="16">
        <f t="shared" si="123"/>
        <v>25000</v>
      </c>
      <c r="T1043" s="6" t="s">
        <v>400</v>
      </c>
      <c r="U1043" s="2" t="s">
        <v>542</v>
      </c>
      <c r="V1043" s="2" t="s">
        <v>3153</v>
      </c>
      <c r="W1043" s="2"/>
      <c r="X1043" s="78"/>
      <c r="Y1043" s="6"/>
      <c r="Z1043" s="6"/>
      <c r="AA1043" s="6"/>
      <c r="AB1043" s="6"/>
      <c r="AC1043" s="6" t="str">
        <f t="shared" si="137"/>
        <v/>
      </c>
      <c r="AD1043" s="23" t="str">
        <f t="shared" si="138"/>
        <v/>
      </c>
      <c r="AE1043" s="23"/>
      <c r="AF1043" s="17" t="str">
        <f t="shared" si="139"/>
        <v/>
      </c>
      <c r="AG1043" s="6"/>
      <c r="AH1043" s="7"/>
      <c r="AI1043" s="22" t="s">
        <v>558</v>
      </c>
      <c r="AJ1043" s="176"/>
    </row>
    <row r="1044" spans="1:36" ht="15.45" customHeight="1">
      <c r="A1044" s="170">
        <v>57290</v>
      </c>
      <c r="B1044" s="8" t="s">
        <v>320</v>
      </c>
      <c r="C1044" s="5" t="s">
        <v>321</v>
      </c>
      <c r="D1044" s="24" t="s">
        <v>2811</v>
      </c>
      <c r="E1044" s="25" t="s">
        <v>709</v>
      </c>
      <c r="F1044" s="24" t="s">
        <v>710</v>
      </c>
      <c r="G1044" s="24">
        <v>987744411</v>
      </c>
      <c r="H1044" s="62">
        <v>45640</v>
      </c>
      <c r="I1044" s="2">
        <v>9.5399999999999991</v>
      </c>
      <c r="J1044" s="6" t="s">
        <v>373</v>
      </c>
      <c r="K1044" s="39">
        <v>1</v>
      </c>
      <c r="L1044" s="6" t="s">
        <v>398</v>
      </c>
      <c r="M1044" s="6" t="s">
        <v>6</v>
      </c>
      <c r="N1044" s="6" t="b">
        <f t="shared" si="133"/>
        <v>0</v>
      </c>
      <c r="O1044" s="2" t="s">
        <v>5111</v>
      </c>
      <c r="P1044" s="2">
        <v>100818694</v>
      </c>
      <c r="Q1044" s="6" t="s">
        <v>6</v>
      </c>
      <c r="R1044" s="2" t="s">
        <v>5112</v>
      </c>
      <c r="S1044" s="16">
        <f t="shared" si="123"/>
        <v>25000</v>
      </c>
      <c r="T1044" s="6" t="s">
        <v>400</v>
      </c>
      <c r="U1044" s="2" t="s">
        <v>803</v>
      </c>
      <c r="V1044" s="2" t="s">
        <v>2874</v>
      </c>
      <c r="W1044" s="62">
        <v>45641</v>
      </c>
      <c r="X1044" s="78">
        <v>5.347222222222222E-2</v>
      </c>
      <c r="Y1044" s="6" t="s">
        <v>3193</v>
      </c>
      <c r="Z1044" s="6" t="s">
        <v>3194</v>
      </c>
      <c r="AA1044" s="6" t="s">
        <v>2578</v>
      </c>
      <c r="AB1044" s="6">
        <v>991266126</v>
      </c>
      <c r="AC1044" s="6">
        <f t="shared" si="137"/>
        <v>2</v>
      </c>
      <c r="AD1044" s="23">
        <f t="shared" si="138"/>
        <v>25000</v>
      </c>
      <c r="AE1044" s="23" t="s">
        <v>6</v>
      </c>
      <c r="AF1044" s="17" t="str">
        <f t="shared" si="139"/>
        <v>NO APLICA</v>
      </c>
      <c r="AG1044" s="6" t="s">
        <v>400</v>
      </c>
      <c r="AH1044" s="7"/>
      <c r="AI1044" s="22" t="s">
        <v>558</v>
      </c>
      <c r="AJ1044" s="176"/>
    </row>
    <row r="1045" spans="1:36" ht="15.45" customHeight="1">
      <c r="A1045" s="170">
        <v>57291</v>
      </c>
      <c r="B1045" s="39" t="s">
        <v>221</v>
      </c>
      <c r="C1045" s="4" t="s">
        <v>222</v>
      </c>
      <c r="D1045" s="24" t="s">
        <v>385</v>
      </c>
      <c r="E1045" s="25" t="s">
        <v>818</v>
      </c>
      <c r="F1045" s="24" t="s">
        <v>700</v>
      </c>
      <c r="G1045" s="24">
        <v>947974081</v>
      </c>
      <c r="H1045" s="62">
        <v>45640</v>
      </c>
      <c r="I1045" s="63">
        <v>0.41875000000000001</v>
      </c>
      <c r="J1045" s="6" t="s">
        <v>373</v>
      </c>
      <c r="K1045" s="39">
        <v>1</v>
      </c>
      <c r="L1045" s="6" t="s">
        <v>398</v>
      </c>
      <c r="M1045" s="6" t="s">
        <v>6</v>
      </c>
      <c r="N1045" s="6" t="b">
        <f t="shared" si="133"/>
        <v>0</v>
      </c>
      <c r="O1045" s="2" t="s">
        <v>5113</v>
      </c>
      <c r="P1045" s="2">
        <v>3280446</v>
      </c>
      <c r="Q1045" s="6" t="s">
        <v>6</v>
      </c>
      <c r="R1045" s="2" t="s">
        <v>5114</v>
      </c>
      <c r="S1045" s="16">
        <f t="shared" si="123"/>
        <v>25000</v>
      </c>
      <c r="T1045" s="6" t="s">
        <v>400</v>
      </c>
      <c r="U1045" s="2" t="s">
        <v>1108</v>
      </c>
      <c r="V1045" s="2" t="s">
        <v>3894</v>
      </c>
      <c r="W1045" s="62">
        <v>45642</v>
      </c>
      <c r="X1045" s="78">
        <v>0.78680555555555554</v>
      </c>
      <c r="Y1045" s="6" t="s">
        <v>5115</v>
      </c>
      <c r="Z1045" s="6" t="s">
        <v>5116</v>
      </c>
      <c r="AA1045" s="6" t="s">
        <v>3299</v>
      </c>
      <c r="AB1045" s="6">
        <v>963064775</v>
      </c>
      <c r="AC1045" s="6">
        <f t="shared" si="137"/>
        <v>3</v>
      </c>
      <c r="AD1045" s="23">
        <f t="shared" si="138"/>
        <v>25000</v>
      </c>
      <c r="AE1045" s="23" t="s">
        <v>6</v>
      </c>
      <c r="AF1045" s="17" t="str">
        <f t="shared" si="139"/>
        <v>NO APLICA</v>
      </c>
      <c r="AG1045" s="6" t="s">
        <v>400</v>
      </c>
      <c r="AH1045" s="7"/>
      <c r="AI1045" s="22" t="s">
        <v>3300</v>
      </c>
      <c r="AJ1045" s="176"/>
    </row>
    <row r="1046" spans="1:36" ht="15.45" customHeight="1">
      <c r="A1046" s="170">
        <v>57292</v>
      </c>
      <c r="B1046" s="8" t="s">
        <v>320</v>
      </c>
      <c r="C1046" s="5" t="s">
        <v>321</v>
      </c>
      <c r="D1046" s="39" t="s">
        <v>653</v>
      </c>
      <c r="E1046" s="6" t="s">
        <v>654</v>
      </c>
      <c r="F1046" s="6" t="s">
        <v>655</v>
      </c>
      <c r="G1046" s="6">
        <v>956193777</v>
      </c>
      <c r="H1046" s="62">
        <v>45640</v>
      </c>
      <c r="I1046" s="63">
        <v>0.43055555555555558</v>
      </c>
      <c r="J1046" s="6" t="s">
        <v>373</v>
      </c>
      <c r="K1046" s="39">
        <v>1</v>
      </c>
      <c r="L1046" s="6" t="s">
        <v>398</v>
      </c>
      <c r="M1046" s="6" t="s">
        <v>6</v>
      </c>
      <c r="N1046" s="6" t="b">
        <f t="shared" si="133"/>
        <v>0</v>
      </c>
      <c r="O1046" s="2" t="s">
        <v>5117</v>
      </c>
      <c r="P1046" s="2">
        <v>309443</v>
      </c>
      <c r="Q1046" s="6" t="s">
        <v>6</v>
      </c>
      <c r="R1046" s="2" t="s">
        <v>5118</v>
      </c>
      <c r="S1046" s="16">
        <f t="shared" si="123"/>
        <v>25000</v>
      </c>
      <c r="T1046" s="6" t="s">
        <v>400</v>
      </c>
      <c r="U1046" s="2" t="s">
        <v>542</v>
      </c>
      <c r="V1046" s="2" t="s">
        <v>3987</v>
      </c>
      <c r="W1046" s="62"/>
      <c r="X1046" s="78"/>
      <c r="Y1046" s="6"/>
      <c r="Z1046" s="6"/>
      <c r="AA1046" s="6"/>
      <c r="AB1046" s="6"/>
      <c r="AC1046" s="6" t="str">
        <f t="shared" si="137"/>
        <v/>
      </c>
      <c r="AD1046" s="23" t="str">
        <f t="shared" si="138"/>
        <v/>
      </c>
      <c r="AE1046" s="23"/>
      <c r="AF1046" s="17" t="str">
        <f t="shared" si="139"/>
        <v/>
      </c>
      <c r="AG1046" s="6"/>
      <c r="AH1046" s="7"/>
      <c r="AI1046" s="22" t="s">
        <v>558</v>
      </c>
      <c r="AJ1046" s="176"/>
    </row>
    <row r="1047" spans="1:36" ht="15.45" customHeight="1">
      <c r="A1047" s="170">
        <v>57293</v>
      </c>
      <c r="B1047" s="8" t="s">
        <v>320</v>
      </c>
      <c r="C1047" s="5" t="s">
        <v>321</v>
      </c>
      <c r="D1047" s="8" t="s">
        <v>761</v>
      </c>
      <c r="E1047" s="5" t="s">
        <v>3132</v>
      </c>
      <c r="F1047" s="5" t="s">
        <v>763</v>
      </c>
      <c r="G1047" s="5">
        <v>957796336</v>
      </c>
      <c r="H1047" s="62">
        <v>45640</v>
      </c>
      <c r="I1047" s="63">
        <v>0.43263888888888891</v>
      </c>
      <c r="J1047" s="6" t="s">
        <v>373</v>
      </c>
      <c r="K1047" s="39">
        <v>1</v>
      </c>
      <c r="L1047" s="6" t="s">
        <v>398</v>
      </c>
      <c r="M1047" s="6" t="s">
        <v>6</v>
      </c>
      <c r="N1047" s="6" t="b">
        <f t="shared" si="133"/>
        <v>0</v>
      </c>
      <c r="O1047" s="2" t="s">
        <v>5119</v>
      </c>
      <c r="P1047" s="2">
        <v>309445</v>
      </c>
      <c r="Q1047" s="6" t="s">
        <v>6</v>
      </c>
      <c r="R1047" s="2" t="s">
        <v>5120</v>
      </c>
      <c r="S1047" s="16">
        <f t="shared" si="123"/>
        <v>25000</v>
      </c>
      <c r="T1047" s="6" t="s">
        <v>400</v>
      </c>
      <c r="U1047" s="2" t="s">
        <v>542</v>
      </c>
      <c r="V1047" s="2" t="s">
        <v>2950</v>
      </c>
      <c r="W1047" s="2"/>
      <c r="X1047" s="78"/>
      <c r="Y1047" s="68"/>
      <c r="Z1047" s="68"/>
      <c r="AA1047" s="68"/>
      <c r="AB1047" s="68"/>
      <c r="AC1047" s="6" t="str">
        <f t="shared" si="137"/>
        <v/>
      </c>
      <c r="AD1047" s="23" t="str">
        <f t="shared" si="138"/>
        <v/>
      </c>
      <c r="AE1047" s="23"/>
      <c r="AF1047" s="17" t="str">
        <f t="shared" si="139"/>
        <v/>
      </c>
      <c r="AG1047" s="6"/>
      <c r="AH1047" s="7"/>
      <c r="AI1047" s="22" t="s">
        <v>558</v>
      </c>
      <c r="AJ1047" s="176"/>
    </row>
    <row r="1048" spans="1:36" ht="15.45" customHeight="1">
      <c r="A1048" s="170">
        <v>57294</v>
      </c>
      <c r="B1048" s="8" t="s">
        <v>320</v>
      </c>
      <c r="C1048" s="5" t="s">
        <v>321</v>
      </c>
      <c r="D1048" s="8" t="s">
        <v>737</v>
      </c>
      <c r="E1048" s="5" t="s">
        <v>738</v>
      </c>
      <c r="F1048" s="5" t="s">
        <v>739</v>
      </c>
      <c r="G1048" s="5">
        <v>973639638</v>
      </c>
      <c r="H1048" s="62">
        <v>45640</v>
      </c>
      <c r="I1048" s="63">
        <v>0.43611111111111112</v>
      </c>
      <c r="J1048" s="6" t="s">
        <v>373</v>
      </c>
      <c r="K1048" s="39">
        <v>1</v>
      </c>
      <c r="L1048" s="6" t="s">
        <v>398</v>
      </c>
      <c r="M1048" s="6" t="s">
        <v>6</v>
      </c>
      <c r="N1048" s="6" t="b">
        <f t="shared" si="133"/>
        <v>0</v>
      </c>
      <c r="O1048" s="2" t="s">
        <v>5121</v>
      </c>
      <c r="P1048" s="2">
        <v>3280535</v>
      </c>
      <c r="Q1048" s="6" t="s">
        <v>6</v>
      </c>
      <c r="R1048" s="2" t="s">
        <v>5122</v>
      </c>
      <c r="S1048" s="16">
        <f t="shared" si="123"/>
        <v>25000</v>
      </c>
      <c r="T1048" s="6" t="s">
        <v>400</v>
      </c>
      <c r="U1048" s="2" t="s">
        <v>803</v>
      </c>
      <c r="V1048" s="2" t="s">
        <v>3894</v>
      </c>
      <c r="W1048" s="62">
        <v>45642</v>
      </c>
      <c r="X1048" s="97">
        <v>0.33680555555555558</v>
      </c>
      <c r="Y1048" s="5" t="s">
        <v>3002</v>
      </c>
      <c r="Z1048" s="8" t="s">
        <v>4625</v>
      </c>
      <c r="AA1048" s="8" t="s">
        <v>580</v>
      </c>
      <c r="AB1048" s="8">
        <v>992200094</v>
      </c>
      <c r="AC1048" s="107">
        <f t="shared" si="137"/>
        <v>3</v>
      </c>
      <c r="AD1048" s="23">
        <f t="shared" si="138"/>
        <v>25000</v>
      </c>
      <c r="AE1048" s="23" t="s">
        <v>6</v>
      </c>
      <c r="AF1048" s="17" t="str">
        <f t="shared" si="139"/>
        <v>NO APLICA</v>
      </c>
      <c r="AG1048" s="6" t="s">
        <v>400</v>
      </c>
      <c r="AH1048" s="7"/>
      <c r="AI1048" s="22" t="s">
        <v>558</v>
      </c>
      <c r="AJ1048" s="176"/>
    </row>
    <row r="1049" spans="1:36" ht="15.45" customHeight="1">
      <c r="A1049" s="170">
        <v>57295</v>
      </c>
      <c r="B1049" s="8" t="s">
        <v>320</v>
      </c>
      <c r="C1049" s="5" t="s">
        <v>321</v>
      </c>
      <c r="D1049" s="24" t="s">
        <v>616</v>
      </c>
      <c r="E1049" s="25" t="s">
        <v>617</v>
      </c>
      <c r="F1049" s="24" t="s">
        <v>618</v>
      </c>
      <c r="G1049" s="24">
        <v>951155582</v>
      </c>
      <c r="H1049" s="62">
        <v>45640</v>
      </c>
      <c r="I1049" s="63">
        <v>0.44305555555555554</v>
      </c>
      <c r="J1049" s="6" t="s">
        <v>373</v>
      </c>
      <c r="K1049" s="39">
        <v>1</v>
      </c>
      <c r="L1049" s="6" t="s">
        <v>398</v>
      </c>
      <c r="M1049" s="6" t="s">
        <v>6</v>
      </c>
      <c r="N1049" s="6" t="b">
        <f t="shared" si="133"/>
        <v>0</v>
      </c>
      <c r="O1049" s="2" t="s">
        <v>5123</v>
      </c>
      <c r="P1049" s="2">
        <v>3280574</v>
      </c>
      <c r="Q1049" s="6" t="s">
        <v>6</v>
      </c>
      <c r="R1049" s="2" t="s">
        <v>5124</v>
      </c>
      <c r="S1049" s="16">
        <f t="shared" si="123"/>
        <v>25000</v>
      </c>
      <c r="T1049" s="6" t="s">
        <v>400</v>
      </c>
      <c r="U1049" s="2" t="s">
        <v>803</v>
      </c>
      <c r="V1049" s="2" t="s">
        <v>498</v>
      </c>
      <c r="W1049" s="62">
        <v>45643</v>
      </c>
      <c r="X1049" s="78">
        <v>0.12708333333333333</v>
      </c>
      <c r="Y1049" s="150" t="s">
        <v>1042</v>
      </c>
      <c r="Z1049" s="151" t="s">
        <v>3585</v>
      </c>
      <c r="AA1049" s="151" t="s">
        <v>3586</v>
      </c>
      <c r="AB1049" s="152">
        <v>994463922</v>
      </c>
      <c r="AC1049" s="6">
        <f t="shared" si="137"/>
        <v>4</v>
      </c>
      <c r="AD1049" s="23">
        <f t="shared" si="138"/>
        <v>25000</v>
      </c>
      <c r="AE1049" s="23" t="s">
        <v>6</v>
      </c>
      <c r="AF1049" s="17" t="str">
        <f t="shared" si="139"/>
        <v>NO APLICA</v>
      </c>
      <c r="AG1049" s="6" t="s">
        <v>400</v>
      </c>
      <c r="AH1049" s="7"/>
      <c r="AI1049" s="22" t="s">
        <v>558</v>
      </c>
      <c r="AJ1049" s="176"/>
    </row>
    <row r="1050" spans="1:36" ht="15.45" customHeight="1">
      <c r="A1050" s="170">
        <v>57296</v>
      </c>
      <c r="B1050" s="8" t="s">
        <v>320</v>
      </c>
      <c r="C1050" s="5" t="s">
        <v>321</v>
      </c>
      <c r="D1050" s="7" t="s">
        <v>5125</v>
      </c>
      <c r="E1050" s="2">
        <v>9555978</v>
      </c>
      <c r="F1050" s="2" t="s">
        <v>3699</v>
      </c>
      <c r="G1050" s="2">
        <v>949321186</v>
      </c>
      <c r="H1050" s="62">
        <v>45640</v>
      </c>
      <c r="I1050" s="63">
        <v>0.44791666666666669</v>
      </c>
      <c r="J1050" s="6" t="s">
        <v>373</v>
      </c>
      <c r="K1050" s="39">
        <v>1</v>
      </c>
      <c r="L1050" s="6" t="s">
        <v>398</v>
      </c>
      <c r="M1050" s="6" t="s">
        <v>6</v>
      </c>
      <c r="N1050" s="6" t="b">
        <f t="shared" si="133"/>
        <v>0</v>
      </c>
      <c r="O1050" s="2" t="s">
        <v>5126</v>
      </c>
      <c r="P1050" s="2">
        <v>3280582</v>
      </c>
      <c r="Q1050" s="6" t="s">
        <v>6</v>
      </c>
      <c r="R1050" s="2" t="s">
        <v>5127</v>
      </c>
      <c r="S1050" s="16">
        <f t="shared" si="123"/>
        <v>25000</v>
      </c>
      <c r="T1050" s="6" t="s">
        <v>400</v>
      </c>
      <c r="U1050" s="2" t="s">
        <v>822</v>
      </c>
      <c r="V1050" s="2" t="s">
        <v>2874</v>
      </c>
      <c r="W1050" s="62">
        <v>45642</v>
      </c>
      <c r="X1050" s="97">
        <v>0.50416666666666665</v>
      </c>
      <c r="Y1050" s="5" t="s">
        <v>3150</v>
      </c>
      <c r="Z1050" s="8" t="s">
        <v>5128</v>
      </c>
      <c r="AA1050" s="8" t="s">
        <v>2210</v>
      </c>
      <c r="AB1050" s="8">
        <v>994454750</v>
      </c>
      <c r="AC1050" s="107">
        <f t="shared" si="137"/>
        <v>3</v>
      </c>
      <c r="AD1050" s="23">
        <f t="shared" si="138"/>
        <v>25000</v>
      </c>
      <c r="AE1050" s="23" t="s">
        <v>6</v>
      </c>
      <c r="AF1050" s="17" t="str">
        <f t="shared" si="139"/>
        <v>NO APLICA</v>
      </c>
      <c r="AG1050" s="6" t="s">
        <v>400</v>
      </c>
      <c r="AH1050" s="7"/>
      <c r="AI1050" s="22" t="s">
        <v>558</v>
      </c>
      <c r="AJ1050" s="176"/>
    </row>
    <row r="1051" spans="1:36" ht="15.45" customHeight="1">
      <c r="A1051" s="170">
        <v>57297</v>
      </c>
      <c r="B1051" s="4" t="s">
        <v>191</v>
      </c>
      <c r="C1051" s="8" t="s">
        <v>192</v>
      </c>
      <c r="D1051" s="24" t="s">
        <v>385</v>
      </c>
      <c r="E1051" s="25" t="s">
        <v>818</v>
      </c>
      <c r="F1051" s="24" t="s">
        <v>700</v>
      </c>
      <c r="G1051" s="24">
        <v>947974081</v>
      </c>
      <c r="H1051" s="62">
        <v>45640</v>
      </c>
      <c r="I1051" s="63">
        <v>0.45694444444444443</v>
      </c>
      <c r="J1051" s="6" t="s">
        <v>373</v>
      </c>
      <c r="K1051" s="39">
        <v>1</v>
      </c>
      <c r="L1051" s="6" t="s">
        <v>398</v>
      </c>
      <c r="M1051" s="6" t="s">
        <v>6</v>
      </c>
      <c r="N1051" s="6" t="b">
        <f t="shared" si="133"/>
        <v>0</v>
      </c>
      <c r="O1051" s="2" t="s">
        <v>5129</v>
      </c>
      <c r="P1051" s="2">
        <v>309457</v>
      </c>
      <c r="Q1051" s="6" t="s">
        <v>6</v>
      </c>
      <c r="R1051" s="2" t="s">
        <v>5130</v>
      </c>
      <c r="S1051" s="16">
        <f t="shared" si="123"/>
        <v>25000</v>
      </c>
      <c r="T1051" s="6" t="s">
        <v>400</v>
      </c>
      <c r="U1051" s="2" t="s">
        <v>1108</v>
      </c>
      <c r="V1051" s="2" t="s">
        <v>5131</v>
      </c>
      <c r="W1051" s="62">
        <v>45643</v>
      </c>
      <c r="X1051" s="78">
        <v>0.6791666666666667</v>
      </c>
      <c r="Y1051" s="27" t="s">
        <v>2658</v>
      </c>
      <c r="Z1051" s="28" t="s">
        <v>2318</v>
      </c>
      <c r="AA1051" s="27" t="s">
        <v>2319</v>
      </c>
      <c r="AB1051" s="27">
        <v>957418555</v>
      </c>
      <c r="AC1051" s="6">
        <f t="shared" si="137"/>
        <v>4</v>
      </c>
      <c r="AD1051" s="23">
        <f t="shared" si="138"/>
        <v>25000</v>
      </c>
      <c r="AE1051" s="23" t="s">
        <v>6</v>
      </c>
      <c r="AF1051" s="17" t="str">
        <f t="shared" si="139"/>
        <v>NO APLICA</v>
      </c>
      <c r="AG1051" s="6" t="s">
        <v>1874</v>
      </c>
      <c r="AH1051" s="7" t="s">
        <v>5132</v>
      </c>
      <c r="AI1051" s="22" t="s">
        <v>2883</v>
      </c>
      <c r="AJ1051" s="176"/>
    </row>
    <row r="1052" spans="1:36" ht="15.45" customHeight="1">
      <c r="A1052" s="170">
        <v>57298</v>
      </c>
      <c r="B1052" s="8" t="s">
        <v>320</v>
      </c>
      <c r="C1052" s="5" t="s">
        <v>321</v>
      </c>
      <c r="D1052" s="24" t="s">
        <v>2811</v>
      </c>
      <c r="E1052" s="25" t="s">
        <v>709</v>
      </c>
      <c r="F1052" s="24" t="s">
        <v>710</v>
      </c>
      <c r="G1052" s="24">
        <v>987744411</v>
      </c>
      <c r="H1052" s="62">
        <v>45640</v>
      </c>
      <c r="I1052" s="63">
        <v>0.46458333333333335</v>
      </c>
      <c r="J1052" s="6" t="s">
        <v>373</v>
      </c>
      <c r="K1052" s="39">
        <v>1</v>
      </c>
      <c r="L1052" s="6" t="s">
        <v>398</v>
      </c>
      <c r="M1052" s="6" t="s">
        <v>6</v>
      </c>
      <c r="N1052" s="6" t="b">
        <f t="shared" si="133"/>
        <v>0</v>
      </c>
      <c r="O1052" s="2" t="s">
        <v>5133</v>
      </c>
      <c r="P1052" s="2">
        <v>100818786</v>
      </c>
      <c r="Q1052" s="6" t="s">
        <v>6</v>
      </c>
      <c r="R1052" s="2" t="s">
        <v>5134</v>
      </c>
      <c r="S1052" s="16">
        <f t="shared" si="123"/>
        <v>25000</v>
      </c>
      <c r="T1052" s="6" t="s">
        <v>400</v>
      </c>
      <c r="U1052" s="2" t="s">
        <v>822</v>
      </c>
      <c r="V1052" s="2" t="s">
        <v>3062</v>
      </c>
      <c r="W1052" s="62">
        <v>45641</v>
      </c>
      <c r="X1052" s="97">
        <v>0.53888888888888886</v>
      </c>
      <c r="Y1052" s="8" t="s">
        <v>2582</v>
      </c>
      <c r="Z1052" s="8" t="s">
        <v>4220</v>
      </c>
      <c r="AA1052" s="8" t="s">
        <v>1136</v>
      </c>
      <c r="AB1052" s="8">
        <v>947137523</v>
      </c>
      <c r="AC1052" s="107">
        <f t="shared" si="137"/>
        <v>2</v>
      </c>
      <c r="AD1052" s="23">
        <f t="shared" si="138"/>
        <v>25000</v>
      </c>
      <c r="AE1052" s="23" t="s">
        <v>6</v>
      </c>
      <c r="AF1052" s="17" t="str">
        <f t="shared" si="139"/>
        <v>NO APLICA</v>
      </c>
      <c r="AG1052" s="6" t="s">
        <v>400</v>
      </c>
      <c r="AH1052" s="7"/>
      <c r="AI1052" s="22" t="s">
        <v>558</v>
      </c>
      <c r="AJ1052" s="176"/>
    </row>
    <row r="1053" spans="1:36" ht="15.45" customHeight="1">
      <c r="A1053" s="170">
        <v>57299</v>
      </c>
      <c r="B1053" s="8" t="s">
        <v>320</v>
      </c>
      <c r="C1053" s="5" t="s">
        <v>321</v>
      </c>
      <c r="D1053" s="8" t="s">
        <v>5135</v>
      </c>
      <c r="E1053" s="5" t="s">
        <v>1114</v>
      </c>
      <c r="F1053" s="5" t="s">
        <v>1115</v>
      </c>
      <c r="G1053" s="5">
        <v>926464737</v>
      </c>
      <c r="H1053" s="62">
        <v>45640</v>
      </c>
      <c r="I1053" s="2">
        <v>11.11</v>
      </c>
      <c r="J1053" s="6" t="s">
        <v>373</v>
      </c>
      <c r="K1053" s="39">
        <v>1</v>
      </c>
      <c r="L1053" s="6" t="s">
        <v>398</v>
      </c>
      <c r="M1053" s="6" t="s">
        <v>6</v>
      </c>
      <c r="N1053" s="6" t="b">
        <f t="shared" si="133"/>
        <v>0</v>
      </c>
      <c r="O1053" s="2" t="s">
        <v>5136</v>
      </c>
      <c r="P1053" s="2">
        <v>3280689</v>
      </c>
      <c r="Q1053" s="6" t="s">
        <v>6</v>
      </c>
      <c r="R1053" s="2" t="s">
        <v>5137</v>
      </c>
      <c r="S1053" s="16">
        <f t="shared" si="123"/>
        <v>25000</v>
      </c>
      <c r="T1053" s="6" t="s">
        <v>400</v>
      </c>
      <c r="U1053" s="2" t="s">
        <v>803</v>
      </c>
      <c r="V1053" s="2" t="s">
        <v>3005</v>
      </c>
      <c r="W1053" s="62">
        <v>45641</v>
      </c>
      <c r="X1053" s="78">
        <v>0.2388888888888889</v>
      </c>
      <c r="Y1053" s="8" t="s">
        <v>3187</v>
      </c>
      <c r="Z1053" s="8" t="s">
        <v>5138</v>
      </c>
      <c r="AA1053" s="8" t="s">
        <v>1151</v>
      </c>
      <c r="AB1053" s="8">
        <v>984444429</v>
      </c>
      <c r="AC1053" s="6">
        <f t="shared" si="137"/>
        <v>2</v>
      </c>
      <c r="AD1053" s="23">
        <f t="shared" si="138"/>
        <v>25000</v>
      </c>
      <c r="AE1053" s="23" t="s">
        <v>6</v>
      </c>
      <c r="AF1053" s="17" t="str">
        <f t="shared" si="139"/>
        <v>NO APLICA</v>
      </c>
      <c r="AG1053" s="6" t="s">
        <v>400</v>
      </c>
      <c r="AH1053" s="7"/>
      <c r="AI1053" s="22" t="s">
        <v>558</v>
      </c>
      <c r="AJ1053" s="176"/>
    </row>
    <row r="1054" spans="1:36" ht="15.45" customHeight="1">
      <c r="A1054" s="170">
        <v>57300</v>
      </c>
      <c r="B1054" s="8" t="s">
        <v>320</v>
      </c>
      <c r="C1054" s="5" t="s">
        <v>321</v>
      </c>
      <c r="D1054" s="39" t="s">
        <v>3150</v>
      </c>
      <c r="E1054" s="6" t="s">
        <v>2209</v>
      </c>
      <c r="F1054" s="6" t="s">
        <v>2210</v>
      </c>
      <c r="G1054" s="6">
        <v>999447137</v>
      </c>
      <c r="H1054" s="18">
        <v>45639</v>
      </c>
      <c r="I1054" s="2">
        <v>11.39</v>
      </c>
      <c r="J1054" s="6" t="s">
        <v>373</v>
      </c>
      <c r="K1054" s="39">
        <v>1</v>
      </c>
      <c r="L1054" s="6" t="s">
        <v>398</v>
      </c>
      <c r="M1054" s="6" t="s">
        <v>6</v>
      </c>
      <c r="N1054" s="6" t="b">
        <f t="shared" si="133"/>
        <v>0</v>
      </c>
      <c r="O1054" s="2" t="s">
        <v>5139</v>
      </c>
      <c r="P1054" s="2">
        <v>309485</v>
      </c>
      <c r="Q1054" s="6" t="s">
        <v>6</v>
      </c>
      <c r="R1054" s="2" t="s">
        <v>5140</v>
      </c>
      <c r="S1054" s="16">
        <f t="shared" si="123"/>
        <v>25000</v>
      </c>
      <c r="T1054" s="6" t="s">
        <v>400</v>
      </c>
      <c r="U1054" s="2" t="s">
        <v>542</v>
      </c>
      <c r="V1054" s="2" t="s">
        <v>3238</v>
      </c>
      <c r="W1054" s="2"/>
      <c r="X1054" s="78"/>
      <c r="Y1054" s="144"/>
      <c r="Z1054" s="144"/>
      <c r="AA1054" s="144"/>
      <c r="AB1054" s="144"/>
      <c r="AC1054" s="6" t="str">
        <f t="shared" si="137"/>
        <v/>
      </c>
      <c r="AD1054" s="23" t="str">
        <f t="shared" si="138"/>
        <v/>
      </c>
      <c r="AE1054" s="23"/>
      <c r="AF1054" s="17" t="str">
        <f t="shared" si="139"/>
        <v/>
      </c>
      <c r="AG1054" s="6"/>
      <c r="AH1054" s="7"/>
      <c r="AI1054" s="22" t="s">
        <v>558</v>
      </c>
      <c r="AJ1054" s="176"/>
    </row>
    <row r="1055" spans="1:36" ht="15.45" customHeight="1">
      <c r="A1055" s="170">
        <v>57301</v>
      </c>
      <c r="B1055" s="8" t="s">
        <v>320</v>
      </c>
      <c r="C1055" s="5" t="s">
        <v>321</v>
      </c>
      <c r="D1055" s="7" t="s">
        <v>4226</v>
      </c>
      <c r="E1055" s="2" t="s">
        <v>569</v>
      </c>
      <c r="F1055" s="2" t="s">
        <v>570</v>
      </c>
      <c r="G1055" s="2">
        <v>947401808</v>
      </c>
      <c r="H1055" s="62">
        <v>45640</v>
      </c>
      <c r="I1055" s="2">
        <v>11.42</v>
      </c>
      <c r="J1055" s="6" t="s">
        <v>373</v>
      </c>
      <c r="K1055" s="39">
        <v>1</v>
      </c>
      <c r="L1055" s="6" t="s">
        <v>398</v>
      </c>
      <c r="M1055" s="6" t="s">
        <v>6</v>
      </c>
      <c r="N1055" s="6" t="b">
        <f t="shared" si="133"/>
        <v>0</v>
      </c>
      <c r="O1055" s="2" t="s">
        <v>5141</v>
      </c>
      <c r="P1055" s="2">
        <v>280730</v>
      </c>
      <c r="Q1055" s="6" t="s">
        <v>6</v>
      </c>
      <c r="R1055" s="2" t="s">
        <v>5142</v>
      </c>
      <c r="S1055" s="16">
        <f t="shared" si="123"/>
        <v>25000</v>
      </c>
      <c r="T1055" s="6" t="s">
        <v>400</v>
      </c>
      <c r="U1055" s="2" t="s">
        <v>803</v>
      </c>
      <c r="V1055" s="2" t="s">
        <v>3192</v>
      </c>
      <c r="W1055" s="62">
        <v>45642</v>
      </c>
      <c r="X1055" s="97">
        <v>0.93333333333333335</v>
      </c>
      <c r="Y1055" s="146" t="s">
        <v>5143</v>
      </c>
      <c r="Z1055" s="146" t="s">
        <v>5144</v>
      </c>
      <c r="AA1055" s="146" t="s">
        <v>5145</v>
      </c>
      <c r="AB1055" s="146">
        <v>973186070</v>
      </c>
      <c r="AC1055" s="107">
        <f t="shared" si="137"/>
        <v>3</v>
      </c>
      <c r="AD1055" s="23">
        <f t="shared" si="138"/>
        <v>25000</v>
      </c>
      <c r="AE1055" s="23" t="s">
        <v>6</v>
      </c>
      <c r="AF1055" s="17" t="str">
        <f t="shared" si="139"/>
        <v>NO APLICA</v>
      </c>
      <c r="AG1055" s="6" t="s">
        <v>400</v>
      </c>
      <c r="AH1055" s="7"/>
      <c r="AI1055" s="22" t="s">
        <v>558</v>
      </c>
      <c r="AJ1055" s="176"/>
    </row>
    <row r="1056" spans="1:36" ht="15.45" customHeight="1">
      <c r="A1056" s="170">
        <v>57302</v>
      </c>
      <c r="B1056" s="4" t="s">
        <v>191</v>
      </c>
      <c r="C1056" s="4" t="s">
        <v>192</v>
      </c>
      <c r="D1056" s="24" t="s">
        <v>385</v>
      </c>
      <c r="E1056" s="25" t="s">
        <v>818</v>
      </c>
      <c r="F1056" s="24" t="s">
        <v>700</v>
      </c>
      <c r="G1056" s="24">
        <v>947974081</v>
      </c>
      <c r="H1056" s="62">
        <v>45640</v>
      </c>
      <c r="I1056" s="63">
        <v>0.49652777777777779</v>
      </c>
      <c r="J1056" s="6" t="s">
        <v>373</v>
      </c>
      <c r="K1056" s="39">
        <v>1</v>
      </c>
      <c r="L1056" s="6" t="s">
        <v>398</v>
      </c>
      <c r="M1056" s="6" t="s">
        <v>6</v>
      </c>
      <c r="N1056" s="6" t="b">
        <f t="shared" si="133"/>
        <v>0</v>
      </c>
      <c r="O1056" s="2" t="s">
        <v>5146</v>
      </c>
      <c r="P1056" s="2">
        <v>309503</v>
      </c>
      <c r="Q1056" s="6" t="s">
        <v>6</v>
      </c>
      <c r="R1056" s="2" t="s">
        <v>5147</v>
      </c>
      <c r="S1056" s="16">
        <f t="shared" si="123"/>
        <v>25000</v>
      </c>
      <c r="T1056" s="6" t="s">
        <v>400</v>
      </c>
      <c r="U1056" s="2" t="s">
        <v>542</v>
      </c>
      <c r="V1056" s="2" t="s">
        <v>5148</v>
      </c>
      <c r="W1056" s="2"/>
      <c r="X1056" s="78"/>
      <c r="Y1056" s="83"/>
      <c r="Z1056" s="83"/>
      <c r="AA1056" s="83"/>
      <c r="AB1056" s="83"/>
      <c r="AC1056" s="6" t="str">
        <f t="shared" si="137"/>
        <v/>
      </c>
      <c r="AD1056" s="23" t="str">
        <f t="shared" si="138"/>
        <v/>
      </c>
      <c r="AE1056" s="23"/>
      <c r="AF1056" s="17" t="str">
        <f t="shared" si="139"/>
        <v/>
      </c>
      <c r="AG1056" s="6"/>
      <c r="AH1056" s="7"/>
      <c r="AI1056" s="22" t="s">
        <v>2883</v>
      </c>
      <c r="AJ1056" s="176"/>
    </row>
    <row r="1057" spans="1:36" ht="15.45" customHeight="1">
      <c r="A1057" s="170">
        <v>57303</v>
      </c>
      <c r="B1057" s="4" t="s">
        <v>191</v>
      </c>
      <c r="C1057" s="4" t="s">
        <v>192</v>
      </c>
      <c r="D1057" s="39" t="s">
        <v>3219</v>
      </c>
      <c r="E1057" s="6" t="s">
        <v>3220</v>
      </c>
      <c r="F1057" s="6" t="s">
        <v>3221</v>
      </c>
      <c r="G1057" s="6">
        <v>90021629</v>
      </c>
      <c r="H1057" s="62">
        <v>45640</v>
      </c>
      <c r="I1057" s="63">
        <v>0.50138888888888888</v>
      </c>
      <c r="J1057" s="6" t="s">
        <v>373</v>
      </c>
      <c r="K1057" s="39">
        <v>1</v>
      </c>
      <c r="L1057" s="6" t="s">
        <v>398</v>
      </c>
      <c r="M1057" s="6" t="s">
        <v>6</v>
      </c>
      <c r="N1057" s="6" t="b">
        <f t="shared" si="133"/>
        <v>0</v>
      </c>
      <c r="O1057" s="2" t="s">
        <v>5149</v>
      </c>
      <c r="P1057" s="2">
        <v>309507</v>
      </c>
      <c r="Q1057" s="6" t="s">
        <v>6</v>
      </c>
      <c r="R1057" s="2" t="s">
        <v>5150</v>
      </c>
      <c r="S1057" s="16">
        <f t="shared" si="123"/>
        <v>25000</v>
      </c>
      <c r="T1057" s="6" t="s">
        <v>400</v>
      </c>
      <c r="U1057" s="2" t="s">
        <v>542</v>
      </c>
      <c r="V1057" s="2" t="s">
        <v>490</v>
      </c>
      <c r="W1057" s="2"/>
      <c r="X1057" s="78"/>
      <c r="Y1057" s="8"/>
      <c r="Z1057" s="8"/>
      <c r="AA1057" s="8"/>
      <c r="AB1057" s="8"/>
      <c r="AC1057" s="6" t="str">
        <f t="shared" si="137"/>
        <v/>
      </c>
      <c r="AD1057" s="23" t="str">
        <f t="shared" si="138"/>
        <v/>
      </c>
      <c r="AE1057" s="23"/>
      <c r="AF1057" s="17" t="str">
        <f t="shared" si="139"/>
        <v/>
      </c>
      <c r="AG1057" s="6"/>
      <c r="AH1057" s="7"/>
      <c r="AI1057" s="22" t="s">
        <v>2883</v>
      </c>
      <c r="AJ1057" s="176"/>
    </row>
    <row r="1058" spans="1:36" ht="15.45" customHeight="1">
      <c r="A1058" s="170">
        <v>57304</v>
      </c>
      <c r="B1058" s="4" t="s">
        <v>245</v>
      </c>
      <c r="C1058" s="4" t="s">
        <v>246</v>
      </c>
      <c r="D1058" s="24" t="s">
        <v>1008</v>
      </c>
      <c r="E1058" s="25" t="s">
        <v>1009</v>
      </c>
      <c r="F1058" s="24" t="s">
        <v>1010</v>
      </c>
      <c r="G1058" s="24">
        <v>991915508</v>
      </c>
      <c r="H1058" s="62">
        <v>45640</v>
      </c>
      <c r="I1058" s="2">
        <v>12.08</v>
      </c>
      <c r="J1058" s="6" t="s">
        <v>373</v>
      </c>
      <c r="K1058" s="39">
        <v>1</v>
      </c>
      <c r="L1058" s="6" t="s">
        <v>398</v>
      </c>
      <c r="M1058" s="6" t="s">
        <v>6</v>
      </c>
      <c r="N1058" s="6" t="b">
        <f t="shared" si="133"/>
        <v>0</v>
      </c>
      <c r="O1058" s="2" t="s">
        <v>5151</v>
      </c>
      <c r="P1058" s="2">
        <v>3280588</v>
      </c>
      <c r="Q1058" s="6" t="s">
        <v>6</v>
      </c>
      <c r="R1058" s="2" t="s">
        <v>5152</v>
      </c>
      <c r="S1058" s="16">
        <f t="shared" si="123"/>
        <v>25000</v>
      </c>
      <c r="T1058" s="6" t="s">
        <v>400</v>
      </c>
      <c r="U1058" s="2" t="s">
        <v>822</v>
      </c>
      <c r="V1058" s="2" t="s">
        <v>5153</v>
      </c>
      <c r="W1058" s="62">
        <v>45642</v>
      </c>
      <c r="X1058" s="78">
        <v>0.35347222222222224</v>
      </c>
      <c r="Y1058" s="5" t="s">
        <v>1315</v>
      </c>
      <c r="Z1058" s="8" t="s">
        <v>978</v>
      </c>
      <c r="AA1058" s="8" t="s">
        <v>979</v>
      </c>
      <c r="AB1058" s="8">
        <v>940233947</v>
      </c>
      <c r="AC1058" s="6">
        <f t="shared" si="137"/>
        <v>3</v>
      </c>
      <c r="AD1058" s="23">
        <f t="shared" si="138"/>
        <v>25000</v>
      </c>
      <c r="AE1058" s="23" t="s">
        <v>6</v>
      </c>
      <c r="AF1058" s="17" t="str">
        <f t="shared" si="139"/>
        <v>NO APLICA</v>
      </c>
      <c r="AG1058" s="6" t="s">
        <v>400</v>
      </c>
      <c r="AH1058" s="7"/>
      <c r="AI1058" s="22" t="s">
        <v>983</v>
      </c>
      <c r="AJ1058" s="176"/>
    </row>
    <row r="1059" spans="1:36" ht="15.45" customHeight="1">
      <c r="A1059" s="170">
        <v>57305</v>
      </c>
      <c r="B1059" s="8" t="s">
        <v>320</v>
      </c>
      <c r="C1059" s="5" t="s">
        <v>321</v>
      </c>
      <c r="D1059" s="39" t="s">
        <v>1228</v>
      </c>
      <c r="E1059" s="6" t="s">
        <v>1229</v>
      </c>
      <c r="F1059" s="6" t="s">
        <v>1980</v>
      </c>
      <c r="G1059" s="6">
        <v>973591252</v>
      </c>
      <c r="H1059" s="99">
        <v>45640</v>
      </c>
      <c r="I1059" s="98">
        <v>0.50972222222222219</v>
      </c>
      <c r="J1059" s="6" t="s">
        <v>373</v>
      </c>
      <c r="K1059" s="39">
        <v>1</v>
      </c>
      <c r="L1059" s="6" t="s">
        <v>398</v>
      </c>
      <c r="M1059" s="6" t="s">
        <v>6</v>
      </c>
      <c r="N1059" s="6" t="b">
        <f t="shared" si="133"/>
        <v>0</v>
      </c>
      <c r="O1059" s="66" t="s">
        <v>5154</v>
      </c>
      <c r="P1059" s="66">
        <v>24803421</v>
      </c>
      <c r="Q1059" s="6" t="s">
        <v>6</v>
      </c>
      <c r="R1059" s="66" t="s">
        <v>5155</v>
      </c>
      <c r="S1059" s="16">
        <f t="shared" si="123"/>
        <v>25000</v>
      </c>
      <c r="T1059" s="6" t="s">
        <v>400</v>
      </c>
      <c r="U1059" s="66" t="s">
        <v>822</v>
      </c>
      <c r="V1059" s="66" t="s">
        <v>2944</v>
      </c>
      <c r="W1059" s="99">
        <v>45641</v>
      </c>
      <c r="X1059" s="97">
        <v>0.83263888888888893</v>
      </c>
      <c r="Y1059" s="5" t="s">
        <v>3702</v>
      </c>
      <c r="Z1059" s="8" t="s">
        <v>3703</v>
      </c>
      <c r="AA1059" s="8" t="s">
        <v>3138</v>
      </c>
      <c r="AB1059" s="8">
        <v>959084095</v>
      </c>
      <c r="AC1059" s="107">
        <f t="shared" si="137"/>
        <v>2</v>
      </c>
      <c r="AD1059" s="23">
        <f t="shared" si="138"/>
        <v>25000</v>
      </c>
      <c r="AE1059" s="23" t="s">
        <v>6</v>
      </c>
      <c r="AF1059" s="17" t="str">
        <f t="shared" si="139"/>
        <v>NO APLICA</v>
      </c>
      <c r="AG1059" s="6" t="s">
        <v>400</v>
      </c>
      <c r="AH1059" s="38"/>
      <c r="AI1059" s="22" t="s">
        <v>558</v>
      </c>
      <c r="AJ1059" s="176"/>
    </row>
    <row r="1060" spans="1:36" ht="15.45" customHeight="1">
      <c r="A1060" s="170">
        <v>57306</v>
      </c>
      <c r="B1060" s="4" t="s">
        <v>272</v>
      </c>
      <c r="C1060" s="4" t="s">
        <v>273</v>
      </c>
      <c r="D1060" s="7" t="s">
        <v>5156</v>
      </c>
      <c r="E1060" s="2" t="s">
        <v>5157</v>
      </c>
      <c r="F1060" s="2" t="s">
        <v>5158</v>
      </c>
      <c r="G1060" s="2" t="s">
        <v>1355</v>
      </c>
      <c r="H1060" s="62">
        <v>45640</v>
      </c>
      <c r="I1060" s="63">
        <v>0.5131944444444444</v>
      </c>
      <c r="J1060" s="6" t="s">
        <v>372</v>
      </c>
      <c r="K1060" s="39">
        <v>1</v>
      </c>
      <c r="L1060" s="6" t="s">
        <v>398</v>
      </c>
      <c r="M1060" s="6" t="s">
        <v>6</v>
      </c>
      <c r="N1060" s="6" t="b">
        <f t="shared" si="133"/>
        <v>0</v>
      </c>
      <c r="O1060" s="2" t="s">
        <v>5159</v>
      </c>
      <c r="P1060" s="2">
        <v>24802847</v>
      </c>
      <c r="Q1060" s="6" t="s">
        <v>6</v>
      </c>
      <c r="R1060" s="2">
        <v>230879615</v>
      </c>
      <c r="S1060" s="16">
        <f t="shared" si="123"/>
        <v>18000</v>
      </c>
      <c r="T1060" s="6" t="s">
        <v>400</v>
      </c>
      <c r="U1060" s="2" t="s">
        <v>822</v>
      </c>
      <c r="V1060" s="2" t="s">
        <v>490</v>
      </c>
      <c r="W1060" s="62">
        <v>45640</v>
      </c>
      <c r="X1060" s="78">
        <v>0.71458333333333335</v>
      </c>
      <c r="Y1060" s="8" t="s">
        <v>5160</v>
      </c>
      <c r="Z1060" s="8" t="s">
        <v>5161</v>
      </c>
      <c r="AA1060" s="8" t="s">
        <v>5162</v>
      </c>
      <c r="AB1060" s="8">
        <v>992528221</v>
      </c>
      <c r="AC1060" s="5">
        <f t="shared" si="137"/>
        <v>1</v>
      </c>
      <c r="AD1060" s="17">
        <f t="shared" si="138"/>
        <v>18000</v>
      </c>
      <c r="AE1060" s="6" t="s">
        <v>6</v>
      </c>
      <c r="AF1060" s="17" t="str">
        <f t="shared" si="139"/>
        <v>NO APLICA</v>
      </c>
      <c r="AG1060" s="2" t="s">
        <v>400</v>
      </c>
      <c r="AH1060" s="75" t="s">
        <v>5163</v>
      </c>
      <c r="AI1060" s="22" t="s">
        <v>5164</v>
      </c>
      <c r="AJ1060" s="176"/>
    </row>
    <row r="1061" spans="1:36" ht="15.45" customHeight="1">
      <c r="A1061" s="170">
        <v>57307</v>
      </c>
      <c r="B1061" s="8" t="s">
        <v>320</v>
      </c>
      <c r="C1061" s="5" t="s">
        <v>321</v>
      </c>
      <c r="D1061" s="38" t="s">
        <v>5165</v>
      </c>
      <c r="E1061" s="66" t="s">
        <v>5166</v>
      </c>
      <c r="F1061" s="66" t="s">
        <v>5167</v>
      </c>
      <c r="G1061" s="66">
        <v>950233705</v>
      </c>
      <c r="H1061" s="99">
        <v>45640</v>
      </c>
      <c r="I1061" s="98">
        <v>0.51944444444444449</v>
      </c>
      <c r="J1061" s="6" t="s">
        <v>373</v>
      </c>
      <c r="K1061" s="39">
        <v>1</v>
      </c>
      <c r="L1061" s="6" t="s">
        <v>398</v>
      </c>
      <c r="M1061" s="6" t="s">
        <v>6</v>
      </c>
      <c r="N1061" s="6" t="b">
        <f t="shared" si="133"/>
        <v>0</v>
      </c>
      <c r="O1061" s="66" t="s">
        <v>5168</v>
      </c>
      <c r="P1061" s="66">
        <v>3280821</v>
      </c>
      <c r="Q1061" s="6" t="s">
        <v>6</v>
      </c>
      <c r="R1061" s="66" t="s">
        <v>5169</v>
      </c>
      <c r="S1061" s="16">
        <f t="shared" si="123"/>
        <v>25000</v>
      </c>
      <c r="T1061" s="6" t="s">
        <v>400</v>
      </c>
      <c r="U1061" s="66" t="s">
        <v>822</v>
      </c>
      <c r="V1061" s="66" t="s">
        <v>3435</v>
      </c>
      <c r="W1061" s="99">
        <v>45641</v>
      </c>
      <c r="X1061" s="97">
        <v>0.65694444444444444</v>
      </c>
      <c r="Y1061" s="8" t="s">
        <v>5170</v>
      </c>
      <c r="Z1061" s="8" t="s">
        <v>5171</v>
      </c>
      <c r="AA1061" s="8" t="s">
        <v>695</v>
      </c>
      <c r="AB1061" s="8">
        <v>939686092</v>
      </c>
      <c r="AC1061" s="107">
        <f t="shared" si="137"/>
        <v>2</v>
      </c>
      <c r="AD1061" s="23">
        <f t="shared" si="138"/>
        <v>25000</v>
      </c>
      <c r="AE1061" s="23" t="s">
        <v>6</v>
      </c>
      <c r="AF1061" s="17" t="str">
        <f t="shared" si="139"/>
        <v>NO APLICA</v>
      </c>
      <c r="AG1061" s="6" t="s">
        <v>400</v>
      </c>
      <c r="AH1061" s="38"/>
      <c r="AI1061" s="22" t="s">
        <v>558</v>
      </c>
      <c r="AJ1061" s="176"/>
    </row>
    <row r="1062" spans="1:36" ht="15.45" customHeight="1">
      <c r="A1062" s="170">
        <v>57308</v>
      </c>
      <c r="B1062" s="4" t="s">
        <v>191</v>
      </c>
      <c r="C1062" s="4" t="s">
        <v>192</v>
      </c>
      <c r="D1062" s="24" t="s">
        <v>385</v>
      </c>
      <c r="E1062" s="25" t="s">
        <v>818</v>
      </c>
      <c r="F1062" s="24" t="s">
        <v>700</v>
      </c>
      <c r="G1062" s="24">
        <v>947974081</v>
      </c>
      <c r="H1062" s="62">
        <v>45640</v>
      </c>
      <c r="I1062" s="63">
        <v>0.52638888888888891</v>
      </c>
      <c r="J1062" s="6" t="s">
        <v>373</v>
      </c>
      <c r="K1062" s="39">
        <v>1</v>
      </c>
      <c r="L1062" s="6" t="s">
        <v>398</v>
      </c>
      <c r="M1062" s="6" t="s">
        <v>6</v>
      </c>
      <c r="N1062" s="6" t="b">
        <f t="shared" si="133"/>
        <v>0</v>
      </c>
      <c r="O1062" s="100" t="s">
        <v>5172</v>
      </c>
      <c r="P1062" s="2">
        <v>309523</v>
      </c>
      <c r="Q1062" s="6" t="s">
        <v>6</v>
      </c>
      <c r="R1062" s="2" t="s">
        <v>5173</v>
      </c>
      <c r="S1062" s="16">
        <f t="shared" si="123"/>
        <v>25000</v>
      </c>
      <c r="T1062" s="6" t="s">
        <v>400</v>
      </c>
      <c r="U1062" s="2" t="s">
        <v>542</v>
      </c>
      <c r="V1062" s="2" t="s">
        <v>3149</v>
      </c>
      <c r="W1062" s="2"/>
      <c r="X1062" s="78"/>
      <c r="Y1062" s="8"/>
      <c r="Z1062" s="8"/>
      <c r="AA1062" s="8"/>
      <c r="AB1062" s="8"/>
      <c r="AC1062" s="6" t="str">
        <f t="shared" si="137"/>
        <v/>
      </c>
      <c r="AD1062" s="23" t="str">
        <f t="shared" si="138"/>
        <v/>
      </c>
      <c r="AE1062" s="23"/>
      <c r="AF1062" s="17" t="str">
        <f t="shared" si="139"/>
        <v/>
      </c>
      <c r="AG1062" s="6"/>
      <c r="AH1062" s="7"/>
      <c r="AI1062" s="22" t="s">
        <v>2883</v>
      </c>
      <c r="AJ1062" s="177" t="s">
        <v>3086</v>
      </c>
    </row>
    <row r="1063" spans="1:36" ht="15.45" customHeight="1">
      <c r="A1063" s="170">
        <v>57309</v>
      </c>
      <c r="B1063" s="4" t="s">
        <v>191</v>
      </c>
      <c r="C1063" s="4" t="s">
        <v>192</v>
      </c>
      <c r="D1063" s="39" t="s">
        <v>3219</v>
      </c>
      <c r="E1063" s="6" t="s">
        <v>3220</v>
      </c>
      <c r="F1063" s="6" t="s">
        <v>3221</v>
      </c>
      <c r="G1063" s="6">
        <v>90021629</v>
      </c>
      <c r="H1063" s="62">
        <v>45640</v>
      </c>
      <c r="I1063" s="63">
        <v>0.53611111111111109</v>
      </c>
      <c r="J1063" s="6" t="s">
        <v>373</v>
      </c>
      <c r="K1063" s="39">
        <v>1</v>
      </c>
      <c r="L1063" s="6" t="s">
        <v>398</v>
      </c>
      <c r="M1063" s="6" t="s">
        <v>6</v>
      </c>
      <c r="N1063" s="6" t="b">
        <f t="shared" si="133"/>
        <v>0</v>
      </c>
      <c r="O1063" s="100" t="s">
        <v>5174</v>
      </c>
      <c r="P1063" s="2">
        <v>309529</v>
      </c>
      <c r="Q1063" s="6" t="s">
        <v>6</v>
      </c>
      <c r="R1063" s="2" t="s">
        <v>5175</v>
      </c>
      <c r="S1063" s="16">
        <f t="shared" si="123"/>
        <v>25000</v>
      </c>
      <c r="T1063" s="6" t="s">
        <v>400</v>
      </c>
      <c r="U1063" s="2" t="s">
        <v>542</v>
      </c>
      <c r="V1063" s="2" t="s">
        <v>4847</v>
      </c>
      <c r="W1063" s="2"/>
      <c r="X1063" s="78"/>
      <c r="Y1063" s="8"/>
      <c r="Z1063" s="8"/>
      <c r="AA1063" s="8"/>
      <c r="AB1063" s="8"/>
      <c r="AC1063" s="6" t="str">
        <f t="shared" si="137"/>
        <v/>
      </c>
      <c r="AD1063" s="23" t="str">
        <f t="shared" si="138"/>
        <v/>
      </c>
      <c r="AE1063" s="23"/>
      <c r="AF1063" s="17" t="str">
        <f t="shared" si="139"/>
        <v/>
      </c>
      <c r="AG1063" s="6"/>
      <c r="AH1063" s="7"/>
      <c r="AI1063" s="22" t="s">
        <v>2883</v>
      </c>
      <c r="AJ1063" s="176"/>
    </row>
    <row r="1064" spans="1:36" ht="15.45" customHeight="1">
      <c r="A1064" s="170">
        <v>57310</v>
      </c>
      <c r="B1064" s="4" t="s">
        <v>339</v>
      </c>
      <c r="C1064" s="4" t="s">
        <v>340</v>
      </c>
      <c r="D1064" s="25" t="s">
        <v>1707</v>
      </c>
      <c r="E1064" s="24" t="s">
        <v>1708</v>
      </c>
      <c r="F1064" s="24" t="s">
        <v>1709</v>
      </c>
      <c r="G1064" s="24">
        <v>991521079</v>
      </c>
      <c r="H1064" s="62">
        <v>45640</v>
      </c>
      <c r="I1064" s="63">
        <v>0.54652777777777772</v>
      </c>
      <c r="J1064" s="6" t="s">
        <v>373</v>
      </c>
      <c r="K1064" s="39">
        <v>1</v>
      </c>
      <c r="L1064" s="6" t="s">
        <v>398</v>
      </c>
      <c r="M1064" s="6" t="s">
        <v>6</v>
      </c>
      <c r="N1064" s="6" t="b">
        <f t="shared" si="133"/>
        <v>0</v>
      </c>
      <c r="O1064" s="2" t="s">
        <v>5176</v>
      </c>
      <c r="P1064" s="2">
        <v>24803477</v>
      </c>
      <c r="Q1064" s="6" t="s">
        <v>6</v>
      </c>
      <c r="R1064" s="2" t="s">
        <v>5177</v>
      </c>
      <c r="S1064" s="16">
        <f t="shared" si="123"/>
        <v>25000</v>
      </c>
      <c r="T1064" s="6" t="s">
        <v>400</v>
      </c>
      <c r="U1064" s="2" t="s">
        <v>940</v>
      </c>
      <c r="V1064" s="2" t="s">
        <v>3068</v>
      </c>
      <c r="W1064" s="62">
        <v>45642</v>
      </c>
      <c r="X1064" s="78">
        <v>0.38958333333333334</v>
      </c>
      <c r="Y1064" s="8" t="s">
        <v>948</v>
      </c>
      <c r="Z1064" s="8" t="s">
        <v>949</v>
      </c>
      <c r="AA1064" s="8" t="s">
        <v>950</v>
      </c>
      <c r="AB1064" s="8">
        <v>978971557</v>
      </c>
      <c r="AC1064" s="6">
        <f t="shared" si="137"/>
        <v>3</v>
      </c>
      <c r="AD1064" s="23">
        <f t="shared" si="138"/>
        <v>25000</v>
      </c>
      <c r="AE1064" s="23" t="s">
        <v>6</v>
      </c>
      <c r="AF1064" s="17" t="str">
        <f t="shared" si="139"/>
        <v>NO APLICA</v>
      </c>
      <c r="AG1064" s="6" t="s">
        <v>400</v>
      </c>
      <c r="AH1064" s="7"/>
      <c r="AI1064" s="22" t="s">
        <v>2797</v>
      </c>
      <c r="AJ1064" s="176"/>
    </row>
    <row r="1065" spans="1:36" ht="15.45" customHeight="1">
      <c r="A1065" s="170">
        <v>57311</v>
      </c>
      <c r="B1065" s="8" t="s">
        <v>380</v>
      </c>
      <c r="C1065" s="4" t="s">
        <v>246</v>
      </c>
      <c r="D1065" s="39" t="s">
        <v>990</v>
      </c>
      <c r="E1065" s="6" t="s">
        <v>991</v>
      </c>
      <c r="F1065" s="6" t="s">
        <v>992</v>
      </c>
      <c r="G1065" s="6">
        <v>994345393</v>
      </c>
      <c r="H1065" s="62">
        <v>45640</v>
      </c>
      <c r="I1065" s="63">
        <v>0.5493055555555556</v>
      </c>
      <c r="J1065" s="6" t="s">
        <v>373</v>
      </c>
      <c r="K1065" s="39">
        <v>1</v>
      </c>
      <c r="L1065" s="6" t="s">
        <v>398</v>
      </c>
      <c r="M1065" s="6" t="s">
        <v>6</v>
      </c>
      <c r="N1065" s="6" t="b">
        <f t="shared" si="133"/>
        <v>0</v>
      </c>
      <c r="O1065" s="2" t="s">
        <v>5178</v>
      </c>
      <c r="P1065" s="2">
        <v>3280883</v>
      </c>
      <c r="Q1065" s="6" t="s">
        <v>6</v>
      </c>
      <c r="R1065" s="6" t="s">
        <v>5179</v>
      </c>
      <c r="S1065" s="16">
        <f t="shared" si="123"/>
        <v>25000</v>
      </c>
      <c r="T1065" s="6" t="s">
        <v>400</v>
      </c>
      <c r="U1065" s="2" t="s">
        <v>766</v>
      </c>
      <c r="V1065" s="2" t="s">
        <v>2863</v>
      </c>
      <c r="W1065" s="62">
        <v>45643</v>
      </c>
      <c r="X1065" s="78">
        <v>0.17847222222222223</v>
      </c>
      <c r="Y1065" s="39" t="s">
        <v>990</v>
      </c>
      <c r="Z1065" s="6" t="s">
        <v>991</v>
      </c>
      <c r="AA1065" s="6" t="s">
        <v>992</v>
      </c>
      <c r="AB1065" s="6">
        <v>994345393</v>
      </c>
      <c r="AC1065" s="6">
        <f t="shared" si="137"/>
        <v>4</v>
      </c>
      <c r="AD1065" s="23">
        <f t="shared" si="138"/>
        <v>25000</v>
      </c>
      <c r="AE1065" s="23" t="s">
        <v>6</v>
      </c>
      <c r="AF1065" s="17" t="str">
        <f t="shared" si="139"/>
        <v>NO APLICA</v>
      </c>
      <c r="AG1065" s="6" t="s">
        <v>400</v>
      </c>
      <c r="AH1065" s="7"/>
      <c r="AI1065" s="22" t="s">
        <v>983</v>
      </c>
      <c r="AJ1065" s="176"/>
    </row>
    <row r="1066" spans="1:36" ht="15.45" customHeight="1">
      <c r="A1066" s="170">
        <v>57312</v>
      </c>
      <c r="B1066" s="4" t="s">
        <v>339</v>
      </c>
      <c r="C1066" s="4" t="s">
        <v>340</v>
      </c>
      <c r="D1066" s="24" t="s">
        <v>1846</v>
      </c>
      <c r="E1066" s="25" t="s">
        <v>1847</v>
      </c>
      <c r="F1066" s="24" t="s">
        <v>1848</v>
      </c>
      <c r="G1066" s="24">
        <v>941283805</v>
      </c>
      <c r="H1066" s="62">
        <v>45640</v>
      </c>
      <c r="I1066" s="2">
        <v>13.43</v>
      </c>
      <c r="J1066" s="6" t="s">
        <v>373</v>
      </c>
      <c r="K1066" s="39">
        <v>1</v>
      </c>
      <c r="L1066" s="6" t="s">
        <v>398</v>
      </c>
      <c r="M1066" s="6" t="s">
        <v>6</v>
      </c>
      <c r="N1066" s="6" t="b">
        <f t="shared" si="133"/>
        <v>0</v>
      </c>
      <c r="O1066" s="2" t="s">
        <v>5180</v>
      </c>
      <c r="P1066" s="2">
        <v>24803502</v>
      </c>
      <c r="Q1066" s="6" t="s">
        <v>6</v>
      </c>
      <c r="R1066" s="2" t="s">
        <v>5181</v>
      </c>
      <c r="S1066" s="16">
        <f t="shared" si="123"/>
        <v>25000</v>
      </c>
      <c r="T1066" s="6" t="s">
        <v>400</v>
      </c>
      <c r="U1066" s="2" t="s">
        <v>766</v>
      </c>
      <c r="V1066" s="2" t="s">
        <v>2977</v>
      </c>
      <c r="W1066" s="62">
        <v>45640</v>
      </c>
      <c r="X1066" s="78">
        <v>0.9604166666666667</v>
      </c>
      <c r="Y1066" s="8" t="s">
        <v>830</v>
      </c>
      <c r="Z1066" s="8" t="s">
        <v>831</v>
      </c>
      <c r="AA1066" s="8" t="s">
        <v>501</v>
      </c>
      <c r="AB1066" s="8">
        <v>998794226</v>
      </c>
      <c r="AC1066" s="6">
        <f t="shared" si="137"/>
        <v>1</v>
      </c>
      <c r="AD1066" s="23">
        <f t="shared" si="138"/>
        <v>25000</v>
      </c>
      <c r="AE1066" s="23" t="s">
        <v>6</v>
      </c>
      <c r="AF1066" s="17" t="str">
        <f t="shared" si="139"/>
        <v>NO APLICA</v>
      </c>
      <c r="AG1066" s="6" t="s">
        <v>400</v>
      </c>
      <c r="AH1066" s="7"/>
      <c r="AI1066" s="22" t="s">
        <v>2797</v>
      </c>
      <c r="AJ1066" s="176"/>
    </row>
    <row r="1067" spans="1:36" ht="15.45" customHeight="1">
      <c r="A1067" s="170">
        <v>57313</v>
      </c>
      <c r="B1067" s="7" t="s">
        <v>44</v>
      </c>
      <c r="C1067" s="4" t="s">
        <v>45</v>
      </c>
      <c r="D1067" s="7" t="s">
        <v>5182</v>
      </c>
      <c r="E1067" s="2" t="s">
        <v>5183</v>
      </c>
      <c r="F1067" s="2" t="s">
        <v>5184</v>
      </c>
      <c r="G1067" s="2">
        <v>983840431</v>
      </c>
      <c r="H1067" s="62">
        <v>45640</v>
      </c>
      <c r="I1067" s="63">
        <v>0.57777777777777772</v>
      </c>
      <c r="J1067" s="6" t="s">
        <v>373</v>
      </c>
      <c r="K1067" s="39">
        <v>1</v>
      </c>
      <c r="L1067" s="6" t="s">
        <v>398</v>
      </c>
      <c r="M1067" s="6" t="s">
        <v>6</v>
      </c>
      <c r="N1067" s="6" t="b">
        <f t="shared" si="133"/>
        <v>0</v>
      </c>
      <c r="O1067" s="2" t="s">
        <v>5185</v>
      </c>
      <c r="P1067" s="2">
        <v>24803514</v>
      </c>
      <c r="Q1067" s="6" t="s">
        <v>6</v>
      </c>
      <c r="R1067" s="2" t="s">
        <v>5186</v>
      </c>
      <c r="S1067" s="16">
        <f t="shared" si="123"/>
        <v>25000</v>
      </c>
      <c r="T1067" s="6" t="s">
        <v>400</v>
      </c>
      <c r="U1067" s="2" t="s">
        <v>766</v>
      </c>
      <c r="V1067" s="2" t="s">
        <v>5187</v>
      </c>
      <c r="W1067" s="62">
        <v>45643</v>
      </c>
      <c r="X1067" s="78">
        <v>4.9305555555555554E-2</v>
      </c>
      <c r="Y1067" s="5" t="s">
        <v>5188</v>
      </c>
      <c r="Z1067" s="6" t="s">
        <v>5189</v>
      </c>
      <c r="AA1067" s="8" t="s">
        <v>5190</v>
      </c>
      <c r="AB1067" s="67">
        <v>934234187</v>
      </c>
      <c r="AC1067" s="6">
        <f t="shared" si="137"/>
        <v>4</v>
      </c>
      <c r="AD1067" s="23">
        <f t="shared" si="138"/>
        <v>25000</v>
      </c>
      <c r="AE1067" s="23" t="s">
        <v>6</v>
      </c>
      <c r="AF1067" s="17" t="str">
        <f t="shared" si="139"/>
        <v>NO APLICA</v>
      </c>
      <c r="AG1067" s="6" t="s">
        <v>1874</v>
      </c>
      <c r="AH1067" s="7" t="s">
        <v>5191</v>
      </c>
      <c r="AI1067" s="22" t="s">
        <v>3620</v>
      </c>
      <c r="AJ1067" s="176"/>
    </row>
    <row r="1068" spans="1:36" ht="15.45" customHeight="1">
      <c r="A1068" s="170">
        <v>57314</v>
      </c>
      <c r="B1068" s="8" t="s">
        <v>320</v>
      </c>
      <c r="C1068" s="5" t="s">
        <v>321</v>
      </c>
      <c r="D1068" s="7" t="s">
        <v>5192</v>
      </c>
      <c r="E1068" s="2" t="s">
        <v>5193</v>
      </c>
      <c r="F1068" s="2" t="s">
        <v>5194</v>
      </c>
      <c r="G1068" s="2">
        <v>993503292</v>
      </c>
      <c r="H1068" s="62">
        <v>45640</v>
      </c>
      <c r="I1068" s="63">
        <v>0.58194444444444449</v>
      </c>
      <c r="J1068" s="6" t="s">
        <v>373</v>
      </c>
      <c r="K1068" s="39">
        <v>1</v>
      </c>
      <c r="L1068" s="6" t="s">
        <v>398</v>
      </c>
      <c r="M1068" s="6" t="s">
        <v>6</v>
      </c>
      <c r="N1068" s="6" t="b">
        <f t="shared" si="133"/>
        <v>0</v>
      </c>
      <c r="O1068" s="2" t="s">
        <v>5195</v>
      </c>
      <c r="P1068" s="2">
        <v>3280924</v>
      </c>
      <c r="Q1068" s="6" t="s">
        <v>6</v>
      </c>
      <c r="R1068" s="2" t="s">
        <v>5196</v>
      </c>
      <c r="S1068" s="16">
        <f t="shared" si="123"/>
        <v>25000</v>
      </c>
      <c r="T1068" s="6" t="s">
        <v>400</v>
      </c>
      <c r="U1068" s="2" t="s">
        <v>732</v>
      </c>
      <c r="V1068" s="2" t="s">
        <v>3153</v>
      </c>
      <c r="W1068" s="62">
        <v>45642</v>
      </c>
      <c r="X1068" s="78">
        <v>0.57638888888888884</v>
      </c>
      <c r="Y1068" s="24" t="s">
        <v>682</v>
      </c>
      <c r="Z1068" s="25" t="s">
        <v>683</v>
      </c>
      <c r="AA1068" s="24" t="s">
        <v>684</v>
      </c>
      <c r="AB1068" s="24">
        <v>987204298</v>
      </c>
      <c r="AC1068" s="6">
        <f t="shared" si="137"/>
        <v>3</v>
      </c>
      <c r="AD1068" s="23">
        <f t="shared" si="138"/>
        <v>25000</v>
      </c>
      <c r="AE1068" s="23" t="s">
        <v>6</v>
      </c>
      <c r="AF1068" s="17" t="str">
        <f t="shared" si="139"/>
        <v>NO APLICA</v>
      </c>
      <c r="AG1068" s="6" t="s">
        <v>400</v>
      </c>
      <c r="AH1068" s="7"/>
      <c r="AI1068" s="22" t="s">
        <v>558</v>
      </c>
      <c r="AJ1068" s="176"/>
    </row>
    <row r="1069" spans="1:36" ht="15.45" customHeight="1">
      <c r="A1069" s="170">
        <v>57315</v>
      </c>
      <c r="B1069" s="7" t="s">
        <v>44</v>
      </c>
      <c r="C1069" s="4" t="s">
        <v>45</v>
      </c>
      <c r="D1069" s="24" t="s">
        <v>1689</v>
      </c>
      <c r="E1069" s="25" t="s">
        <v>1690</v>
      </c>
      <c r="F1069" s="24" t="s">
        <v>1691</v>
      </c>
      <c r="G1069" s="24">
        <v>993480204</v>
      </c>
      <c r="H1069" s="62">
        <v>45640</v>
      </c>
      <c r="I1069" s="63">
        <v>0.60902777777777772</v>
      </c>
      <c r="J1069" s="6" t="s">
        <v>373</v>
      </c>
      <c r="K1069" s="39">
        <v>1</v>
      </c>
      <c r="L1069" s="6" t="s">
        <v>398</v>
      </c>
      <c r="M1069" s="6" t="s">
        <v>6</v>
      </c>
      <c r="N1069" s="6" t="b">
        <f t="shared" si="133"/>
        <v>0</v>
      </c>
      <c r="O1069" s="2" t="s">
        <v>5197</v>
      </c>
      <c r="P1069" s="2">
        <v>24803531</v>
      </c>
      <c r="Q1069" s="6" t="s">
        <v>6</v>
      </c>
      <c r="R1069" s="2" t="s">
        <v>5198</v>
      </c>
      <c r="S1069" s="16">
        <f t="shared" si="123"/>
        <v>25000</v>
      </c>
      <c r="T1069" s="6" t="s">
        <v>400</v>
      </c>
      <c r="U1069" s="2" t="s">
        <v>766</v>
      </c>
      <c r="V1069" s="2" t="s">
        <v>3022</v>
      </c>
      <c r="W1069" s="62">
        <v>45641</v>
      </c>
      <c r="X1069" s="78">
        <v>4.4444444444444446E-2</v>
      </c>
      <c r="Y1069" s="8" t="s">
        <v>5199</v>
      </c>
      <c r="Z1069" s="8" t="s">
        <v>5200</v>
      </c>
      <c r="AA1069" s="8" t="s">
        <v>5201</v>
      </c>
      <c r="AB1069" s="8">
        <v>994264085</v>
      </c>
      <c r="AC1069" s="6">
        <f t="shared" si="137"/>
        <v>2</v>
      </c>
      <c r="AD1069" s="23">
        <f t="shared" si="138"/>
        <v>25000</v>
      </c>
      <c r="AE1069" s="23" t="s">
        <v>6</v>
      </c>
      <c r="AF1069" s="17" t="str">
        <f t="shared" si="139"/>
        <v>NO APLICA</v>
      </c>
      <c r="AG1069" s="6" t="s">
        <v>1874</v>
      </c>
      <c r="AH1069" s="38" t="s">
        <v>5202</v>
      </c>
      <c r="AI1069" s="22" t="s">
        <v>3620</v>
      </c>
      <c r="AJ1069" s="176"/>
    </row>
    <row r="1070" spans="1:36" ht="15.45" customHeight="1">
      <c r="A1070" s="170">
        <v>57316</v>
      </c>
      <c r="B1070" s="7" t="s">
        <v>44</v>
      </c>
      <c r="C1070" s="4" t="s">
        <v>45</v>
      </c>
      <c r="D1070" s="24" t="s">
        <v>3367</v>
      </c>
      <c r="E1070" s="25" t="s">
        <v>3368</v>
      </c>
      <c r="F1070" s="24" t="s">
        <v>3369</v>
      </c>
      <c r="G1070" s="24">
        <v>937300568</v>
      </c>
      <c r="H1070" s="62">
        <v>45640</v>
      </c>
      <c r="I1070" s="63">
        <v>0.63680555555555551</v>
      </c>
      <c r="J1070" s="6" t="s">
        <v>373</v>
      </c>
      <c r="K1070" s="39">
        <v>1</v>
      </c>
      <c r="L1070" s="6" t="s">
        <v>398</v>
      </c>
      <c r="M1070" s="6" t="s">
        <v>6</v>
      </c>
      <c r="N1070" s="6" t="b">
        <f t="shared" si="133"/>
        <v>0</v>
      </c>
      <c r="O1070" s="2" t="s">
        <v>5203</v>
      </c>
      <c r="P1070" s="2">
        <v>24803544</v>
      </c>
      <c r="Q1070" s="6" t="s">
        <v>6</v>
      </c>
      <c r="R1070" s="2" t="s">
        <v>5204</v>
      </c>
      <c r="S1070" s="16">
        <f t="shared" si="123"/>
        <v>25000</v>
      </c>
      <c r="T1070" s="6" t="s">
        <v>400</v>
      </c>
      <c r="U1070" s="2" t="s">
        <v>1108</v>
      </c>
      <c r="V1070" s="2" t="s">
        <v>3186</v>
      </c>
      <c r="W1070" s="62">
        <v>45642</v>
      </c>
      <c r="X1070" s="78">
        <v>0.92708333333333337</v>
      </c>
      <c r="Y1070" s="8" t="s">
        <v>5205</v>
      </c>
      <c r="Z1070" s="8" t="s">
        <v>5206</v>
      </c>
      <c r="AA1070" s="8" t="s">
        <v>5207</v>
      </c>
      <c r="AB1070" s="8">
        <v>983483555</v>
      </c>
      <c r="AC1070" s="6">
        <f t="shared" si="137"/>
        <v>3</v>
      </c>
      <c r="AD1070" s="23">
        <f t="shared" si="138"/>
        <v>25000</v>
      </c>
      <c r="AE1070" s="23" t="s">
        <v>6</v>
      </c>
      <c r="AF1070" s="17" t="str">
        <f t="shared" si="139"/>
        <v>NO APLICA</v>
      </c>
      <c r="AG1070" s="6" t="s">
        <v>1874</v>
      </c>
      <c r="AH1070" s="7" t="s">
        <v>5208</v>
      </c>
      <c r="AI1070" s="22" t="s">
        <v>3620</v>
      </c>
      <c r="AJ1070" s="176"/>
    </row>
    <row r="1071" spans="1:36" ht="15.45" customHeight="1">
      <c r="A1071" s="170">
        <v>57317</v>
      </c>
      <c r="B1071" s="39" t="s">
        <v>2860</v>
      </c>
      <c r="C1071" s="5" t="s">
        <v>202</v>
      </c>
      <c r="D1071" s="24" t="s">
        <v>1713</v>
      </c>
      <c r="E1071" s="24" t="s">
        <v>1714</v>
      </c>
      <c r="F1071" s="26" t="s">
        <v>1715</v>
      </c>
      <c r="G1071" s="24">
        <v>953992026</v>
      </c>
      <c r="H1071" s="62">
        <v>45640</v>
      </c>
      <c r="I1071" s="63">
        <v>0.6381944444444444</v>
      </c>
      <c r="J1071" s="6" t="s">
        <v>373</v>
      </c>
      <c r="K1071" s="39">
        <v>1</v>
      </c>
      <c r="L1071" s="6" t="s">
        <v>398</v>
      </c>
      <c r="M1071" s="6" t="s">
        <v>6</v>
      </c>
      <c r="N1071" s="6" t="b">
        <f t="shared" si="133"/>
        <v>0</v>
      </c>
      <c r="O1071" s="2" t="s">
        <v>5209</v>
      </c>
      <c r="P1071" s="2">
        <v>100818985</v>
      </c>
      <c r="Q1071" s="6" t="s">
        <v>6</v>
      </c>
      <c r="R1071" s="2" t="s">
        <v>5210</v>
      </c>
      <c r="S1071" s="16">
        <f t="shared" si="123"/>
        <v>25000</v>
      </c>
      <c r="T1071" s="6" t="s">
        <v>400</v>
      </c>
      <c r="U1071" s="2" t="s">
        <v>822</v>
      </c>
      <c r="V1071" s="2" t="s">
        <v>2800</v>
      </c>
      <c r="W1071" s="62">
        <v>45641</v>
      </c>
      <c r="X1071" s="78">
        <v>0.82777777777777772</v>
      </c>
      <c r="Y1071" s="8" t="s">
        <v>5211</v>
      </c>
      <c r="Z1071" s="8" t="s">
        <v>5212</v>
      </c>
      <c r="AA1071" s="8" t="s">
        <v>5213</v>
      </c>
      <c r="AB1071" s="8">
        <v>973940483</v>
      </c>
      <c r="AC1071" s="6">
        <f t="shared" si="137"/>
        <v>2</v>
      </c>
      <c r="AD1071" s="23">
        <f t="shared" si="138"/>
        <v>25000</v>
      </c>
      <c r="AE1071" s="23" t="s">
        <v>6</v>
      </c>
      <c r="AF1071" s="17" t="str">
        <f t="shared" si="139"/>
        <v>NO APLICA</v>
      </c>
      <c r="AG1071" s="6" t="s">
        <v>1874</v>
      </c>
      <c r="AH1071" s="38" t="s">
        <v>5214</v>
      </c>
      <c r="AI1071" s="22" t="s">
        <v>2868</v>
      </c>
      <c r="AJ1071" s="176"/>
    </row>
    <row r="1072" spans="1:36" ht="15.45" customHeight="1">
      <c r="A1072" s="170">
        <v>57318</v>
      </c>
      <c r="B1072" s="4" t="s">
        <v>339</v>
      </c>
      <c r="C1072" s="4" t="s">
        <v>340</v>
      </c>
      <c r="D1072" s="39" t="s">
        <v>1031</v>
      </c>
      <c r="E1072" s="25" t="s">
        <v>1032</v>
      </c>
      <c r="F1072" s="24" t="s">
        <v>1033</v>
      </c>
      <c r="G1072" s="24">
        <v>943592739</v>
      </c>
      <c r="H1072" s="62">
        <v>45640</v>
      </c>
      <c r="I1072" s="63">
        <v>0.64444444444444449</v>
      </c>
      <c r="J1072" s="6" t="s">
        <v>373</v>
      </c>
      <c r="K1072" s="39">
        <v>1</v>
      </c>
      <c r="L1072" s="6" t="s">
        <v>398</v>
      </c>
      <c r="M1072" s="6" t="s">
        <v>6</v>
      </c>
      <c r="N1072" s="6" t="b">
        <f t="shared" si="133"/>
        <v>0</v>
      </c>
      <c r="O1072" s="2" t="s">
        <v>5215</v>
      </c>
      <c r="P1072" s="2">
        <v>21096807</v>
      </c>
      <c r="Q1072" s="6" t="s">
        <v>6</v>
      </c>
      <c r="R1072" s="2" t="s">
        <v>5216</v>
      </c>
      <c r="S1072" s="16">
        <f t="shared" si="123"/>
        <v>25000</v>
      </c>
      <c r="T1072" s="6" t="s">
        <v>400</v>
      </c>
      <c r="U1072" s="2" t="s">
        <v>547</v>
      </c>
      <c r="V1072" s="2" t="s">
        <v>3422</v>
      </c>
      <c r="W1072" s="2"/>
      <c r="X1072" s="78"/>
      <c r="Y1072" s="8"/>
      <c r="Z1072" s="8"/>
      <c r="AA1072" s="8"/>
      <c r="AB1072" s="8"/>
      <c r="AC1072" s="6" t="str">
        <f t="shared" si="137"/>
        <v/>
      </c>
      <c r="AD1072" s="23" t="str">
        <f t="shared" si="138"/>
        <v/>
      </c>
      <c r="AE1072" s="23"/>
      <c r="AF1072" s="17" t="str">
        <f t="shared" si="139"/>
        <v/>
      </c>
      <c r="AG1072" s="6"/>
      <c r="AH1072" s="7"/>
      <c r="AI1072" s="22" t="s">
        <v>2797</v>
      </c>
      <c r="AJ1072" s="176"/>
    </row>
    <row r="1073" spans="1:36" ht="15.45" customHeight="1">
      <c r="A1073" s="170">
        <v>57319</v>
      </c>
      <c r="B1073" s="7" t="s">
        <v>44</v>
      </c>
      <c r="C1073" s="4" t="s">
        <v>45</v>
      </c>
      <c r="D1073" s="7" t="s">
        <v>5217</v>
      </c>
      <c r="E1073" s="25" t="s">
        <v>5218</v>
      </c>
      <c r="F1073" s="2" t="s">
        <v>5219</v>
      </c>
      <c r="G1073" s="2">
        <v>973288764</v>
      </c>
      <c r="H1073" s="62">
        <v>45640</v>
      </c>
      <c r="I1073" s="63">
        <v>0.64930555555555558</v>
      </c>
      <c r="J1073" s="6" t="s">
        <v>373</v>
      </c>
      <c r="K1073" s="39">
        <v>1</v>
      </c>
      <c r="L1073" s="6" t="s">
        <v>398</v>
      </c>
      <c r="M1073" s="6" t="s">
        <v>6</v>
      </c>
      <c r="N1073" s="6" t="b">
        <f t="shared" si="133"/>
        <v>0</v>
      </c>
      <c r="O1073" s="2" t="s">
        <v>5220</v>
      </c>
      <c r="P1073" s="2">
        <v>24803571</v>
      </c>
      <c r="Q1073" s="6" t="s">
        <v>6</v>
      </c>
      <c r="R1073" s="2" t="s">
        <v>5221</v>
      </c>
      <c r="S1073" s="16">
        <f t="shared" si="123"/>
        <v>25000</v>
      </c>
      <c r="T1073" s="6" t="s">
        <v>400</v>
      </c>
      <c r="U1073" s="2" t="s">
        <v>766</v>
      </c>
      <c r="V1073" s="2" t="s">
        <v>3022</v>
      </c>
      <c r="W1073" s="62">
        <v>45640</v>
      </c>
      <c r="X1073" s="78">
        <v>0.9</v>
      </c>
      <c r="Y1073" s="8" t="s">
        <v>5222</v>
      </c>
      <c r="Z1073" s="8" t="s">
        <v>5223</v>
      </c>
      <c r="AA1073" s="8" t="s">
        <v>5224</v>
      </c>
      <c r="AB1073" s="8">
        <v>939210300</v>
      </c>
      <c r="AC1073" s="6">
        <f t="shared" si="137"/>
        <v>1</v>
      </c>
      <c r="AD1073" s="23">
        <f t="shared" si="138"/>
        <v>25000</v>
      </c>
      <c r="AE1073" s="23" t="s">
        <v>6</v>
      </c>
      <c r="AF1073" s="17" t="str">
        <f t="shared" si="139"/>
        <v>NO APLICA</v>
      </c>
      <c r="AG1073" s="6" t="s">
        <v>1874</v>
      </c>
      <c r="AH1073" s="38" t="s">
        <v>5225</v>
      </c>
      <c r="AI1073" s="22" t="s">
        <v>3620</v>
      </c>
      <c r="AJ1073" s="176"/>
    </row>
    <row r="1074" spans="1:36" ht="15.45" customHeight="1">
      <c r="A1074" s="170">
        <v>57320</v>
      </c>
      <c r="B1074" s="8" t="s">
        <v>320</v>
      </c>
      <c r="C1074" s="5" t="s">
        <v>321</v>
      </c>
      <c r="D1074" s="27" t="s">
        <v>616</v>
      </c>
      <c r="E1074" s="28" t="s">
        <v>617</v>
      </c>
      <c r="F1074" s="27" t="s">
        <v>618</v>
      </c>
      <c r="G1074" s="27">
        <v>951155582</v>
      </c>
      <c r="H1074" s="99">
        <v>45640</v>
      </c>
      <c r="I1074" s="98">
        <v>0.65625</v>
      </c>
      <c r="J1074" s="6" t="s">
        <v>373</v>
      </c>
      <c r="K1074" s="39">
        <v>1</v>
      </c>
      <c r="L1074" s="6" t="s">
        <v>398</v>
      </c>
      <c r="M1074" s="6" t="s">
        <v>6</v>
      </c>
      <c r="N1074" s="6" t="b">
        <f t="shared" si="133"/>
        <v>0</v>
      </c>
      <c r="O1074" s="131" t="s">
        <v>5226</v>
      </c>
      <c r="P1074" s="66">
        <v>3281013</v>
      </c>
      <c r="Q1074" s="6" t="s">
        <v>6</v>
      </c>
      <c r="R1074" s="66" t="s">
        <v>5227</v>
      </c>
      <c r="S1074" s="16">
        <f t="shared" si="123"/>
        <v>25000</v>
      </c>
      <c r="T1074" s="6" t="s">
        <v>400</v>
      </c>
      <c r="U1074" s="66" t="s">
        <v>940</v>
      </c>
      <c r="V1074" s="66" t="s">
        <v>2944</v>
      </c>
      <c r="W1074" s="99">
        <v>45641</v>
      </c>
      <c r="X1074" s="97">
        <v>0.6381944444444444</v>
      </c>
      <c r="Y1074" s="8" t="s">
        <v>3187</v>
      </c>
      <c r="Z1074" s="8" t="s">
        <v>5138</v>
      </c>
      <c r="AA1074" s="8" t="s">
        <v>1151</v>
      </c>
      <c r="AB1074" s="8">
        <v>984444429</v>
      </c>
      <c r="AC1074" s="107">
        <f t="shared" si="137"/>
        <v>2</v>
      </c>
      <c r="AD1074" s="23">
        <f t="shared" si="138"/>
        <v>25000</v>
      </c>
      <c r="AE1074" s="23" t="s">
        <v>6</v>
      </c>
      <c r="AF1074" s="17" t="str">
        <f t="shared" si="139"/>
        <v>NO APLICA</v>
      </c>
      <c r="AG1074" s="6" t="s">
        <v>400</v>
      </c>
      <c r="AH1074" s="38"/>
      <c r="AI1074" s="22" t="s">
        <v>558</v>
      </c>
      <c r="AJ1074" s="176"/>
    </row>
    <row r="1075" spans="1:36" ht="15.45" customHeight="1">
      <c r="A1075" s="170">
        <v>57321</v>
      </c>
      <c r="B1075" s="4" t="s">
        <v>339</v>
      </c>
      <c r="C1075" s="4" t="s">
        <v>340</v>
      </c>
      <c r="D1075" s="7" t="s">
        <v>1131</v>
      </c>
      <c r="E1075" s="2" t="s">
        <v>1132</v>
      </c>
      <c r="F1075" s="2" t="s">
        <v>1133</v>
      </c>
      <c r="G1075" s="2">
        <v>957289460</v>
      </c>
      <c r="H1075" s="62">
        <v>45640</v>
      </c>
      <c r="I1075" s="63">
        <v>0.66111111111111109</v>
      </c>
      <c r="J1075" s="6" t="s">
        <v>373</v>
      </c>
      <c r="K1075" s="39">
        <v>1</v>
      </c>
      <c r="L1075" s="6" t="s">
        <v>398</v>
      </c>
      <c r="M1075" s="6" t="s">
        <v>6</v>
      </c>
      <c r="N1075" s="6" t="b">
        <f t="shared" si="133"/>
        <v>0</v>
      </c>
      <c r="O1075" s="2" t="s">
        <v>5228</v>
      </c>
      <c r="P1075" s="2">
        <v>21096810</v>
      </c>
      <c r="Q1075" s="6" t="s">
        <v>6</v>
      </c>
      <c r="R1075" s="2" t="s">
        <v>5229</v>
      </c>
      <c r="S1075" s="16">
        <f t="shared" si="123"/>
        <v>25000</v>
      </c>
      <c r="T1075" s="6" t="s">
        <v>400</v>
      </c>
      <c r="U1075" s="2" t="s">
        <v>547</v>
      </c>
      <c r="V1075" s="2" t="s">
        <v>2977</v>
      </c>
      <c r="W1075" s="2"/>
      <c r="X1075" s="78"/>
      <c r="Y1075" s="8"/>
      <c r="Z1075" s="8"/>
      <c r="AA1075" s="8"/>
      <c r="AB1075" s="8"/>
      <c r="AC1075" s="6" t="str">
        <f t="shared" si="137"/>
        <v/>
      </c>
      <c r="AD1075" s="23" t="str">
        <f t="shared" si="138"/>
        <v/>
      </c>
      <c r="AE1075" s="23"/>
      <c r="AF1075" s="17" t="str">
        <f t="shared" si="139"/>
        <v/>
      </c>
      <c r="AG1075" s="6"/>
      <c r="AH1075" s="7"/>
      <c r="AI1075" s="22" t="s">
        <v>2797</v>
      </c>
      <c r="AJ1075" s="176"/>
    </row>
    <row r="1076" spans="1:36" ht="15.45" customHeight="1">
      <c r="A1076" s="170">
        <v>57322</v>
      </c>
      <c r="B1076" s="7" t="s">
        <v>44</v>
      </c>
      <c r="C1076" s="4" t="s">
        <v>45</v>
      </c>
      <c r="D1076" s="7" t="s">
        <v>5182</v>
      </c>
      <c r="E1076" s="2" t="s">
        <v>5183</v>
      </c>
      <c r="F1076" s="2" t="s">
        <v>5184</v>
      </c>
      <c r="G1076" s="2">
        <v>983840431</v>
      </c>
      <c r="H1076" s="62">
        <v>45640</v>
      </c>
      <c r="I1076" s="63">
        <v>0.69930555555555551</v>
      </c>
      <c r="J1076" s="6" t="s">
        <v>373</v>
      </c>
      <c r="K1076" s="39">
        <v>1</v>
      </c>
      <c r="L1076" s="6" t="s">
        <v>398</v>
      </c>
      <c r="M1076" s="6" t="s">
        <v>6</v>
      </c>
      <c r="N1076" s="6" t="b">
        <f t="shared" si="133"/>
        <v>0</v>
      </c>
      <c r="O1076" s="2" t="s">
        <v>5230</v>
      </c>
      <c r="P1076" s="2">
        <v>24803602</v>
      </c>
      <c r="Q1076" s="6" t="s">
        <v>6</v>
      </c>
      <c r="R1076" s="2" t="s">
        <v>5231</v>
      </c>
      <c r="S1076" s="16">
        <f t="shared" si="123"/>
        <v>25000</v>
      </c>
      <c r="T1076" s="6" t="s">
        <v>400</v>
      </c>
      <c r="U1076" s="2" t="s">
        <v>1271</v>
      </c>
      <c r="V1076" s="2" t="s">
        <v>3296</v>
      </c>
      <c r="W1076" s="62">
        <v>45643</v>
      </c>
      <c r="X1076" s="78">
        <v>0.91041666666666665</v>
      </c>
      <c r="Y1076" s="158" t="s">
        <v>5232</v>
      </c>
      <c r="Z1076" s="24" t="s">
        <v>5223</v>
      </c>
      <c r="AA1076" s="24" t="s">
        <v>5224</v>
      </c>
      <c r="AB1076" s="24">
        <v>939210300</v>
      </c>
      <c r="AC1076" s="6">
        <f t="shared" si="137"/>
        <v>4</v>
      </c>
      <c r="AD1076" s="23">
        <f t="shared" si="138"/>
        <v>25000</v>
      </c>
      <c r="AE1076" s="23" t="s">
        <v>6</v>
      </c>
      <c r="AF1076" s="17" t="str">
        <f t="shared" si="139"/>
        <v>NO APLICA</v>
      </c>
      <c r="AG1076" s="6" t="s">
        <v>400</v>
      </c>
      <c r="AH1076" s="75" t="s">
        <v>4046</v>
      </c>
      <c r="AI1076" s="22" t="s">
        <v>3620</v>
      </c>
      <c r="AJ1076" s="176"/>
    </row>
    <row r="1077" spans="1:36" ht="14.25" customHeight="1">
      <c r="A1077" s="170">
        <v>57323</v>
      </c>
      <c r="B1077" s="8" t="s">
        <v>320</v>
      </c>
      <c r="C1077" s="5" t="s">
        <v>321</v>
      </c>
      <c r="D1077" s="24" t="s">
        <v>2811</v>
      </c>
      <c r="E1077" s="25" t="s">
        <v>709</v>
      </c>
      <c r="F1077" s="24" t="s">
        <v>710</v>
      </c>
      <c r="G1077" s="24">
        <v>987744411</v>
      </c>
      <c r="H1077" s="62">
        <v>45640</v>
      </c>
      <c r="I1077" s="63">
        <v>0.71111111111111114</v>
      </c>
      <c r="J1077" s="6" t="s">
        <v>373</v>
      </c>
      <c r="K1077" s="39">
        <v>1</v>
      </c>
      <c r="L1077" s="6" t="s">
        <v>398</v>
      </c>
      <c r="M1077" s="6" t="s">
        <v>6</v>
      </c>
      <c r="N1077" s="6" t="b">
        <f t="shared" si="133"/>
        <v>0</v>
      </c>
      <c r="O1077" s="2" t="s">
        <v>5233</v>
      </c>
      <c r="P1077" s="2">
        <v>3281053</v>
      </c>
      <c r="Q1077" s="6" t="s">
        <v>6</v>
      </c>
      <c r="R1077" s="2" t="s">
        <v>5234</v>
      </c>
      <c r="S1077" s="16">
        <f t="shared" si="123"/>
        <v>25000</v>
      </c>
      <c r="T1077" s="6" t="s">
        <v>400</v>
      </c>
      <c r="U1077" s="2" t="s">
        <v>1108</v>
      </c>
      <c r="V1077" s="2" t="s">
        <v>2980</v>
      </c>
      <c r="W1077" s="62">
        <v>45642</v>
      </c>
      <c r="X1077" s="78">
        <v>0.51944444444444449</v>
      </c>
      <c r="Y1077" s="8" t="s">
        <v>1207</v>
      </c>
      <c r="Z1077" s="8" t="s">
        <v>4901</v>
      </c>
      <c r="AA1077" s="8" t="s">
        <v>1209</v>
      </c>
      <c r="AB1077" s="8">
        <v>944259293</v>
      </c>
      <c r="AC1077" s="6">
        <f t="shared" si="137"/>
        <v>3</v>
      </c>
      <c r="AD1077" s="23">
        <f t="shared" si="138"/>
        <v>25000</v>
      </c>
      <c r="AE1077" s="23" t="s">
        <v>6</v>
      </c>
      <c r="AF1077" s="17" t="str">
        <f t="shared" si="139"/>
        <v>NO APLICA</v>
      </c>
      <c r="AG1077" s="6" t="s">
        <v>400</v>
      </c>
      <c r="AH1077" s="7"/>
      <c r="AI1077" s="22" t="s">
        <v>558</v>
      </c>
      <c r="AJ1077" s="176"/>
    </row>
    <row r="1078" spans="1:36" ht="15.45" customHeight="1">
      <c r="A1078" s="170">
        <v>57324</v>
      </c>
      <c r="B1078" s="4" t="s">
        <v>339</v>
      </c>
      <c r="C1078" s="4" t="s">
        <v>340</v>
      </c>
      <c r="D1078" s="24" t="s">
        <v>1768</v>
      </c>
      <c r="E1078" s="25" t="s">
        <v>1769</v>
      </c>
      <c r="F1078" s="24" t="s">
        <v>1770</v>
      </c>
      <c r="G1078" s="24">
        <v>968555931</v>
      </c>
      <c r="H1078" s="62">
        <v>45640</v>
      </c>
      <c r="I1078" s="63">
        <v>0.73541666666666672</v>
      </c>
      <c r="J1078" s="6" t="s">
        <v>373</v>
      </c>
      <c r="K1078" s="39">
        <v>1</v>
      </c>
      <c r="L1078" s="6" t="s">
        <v>398</v>
      </c>
      <c r="M1078" s="6" t="s">
        <v>6</v>
      </c>
      <c r="N1078" s="6" t="b">
        <f t="shared" si="133"/>
        <v>0</v>
      </c>
      <c r="O1078" s="2" t="s">
        <v>5235</v>
      </c>
      <c r="P1078" s="2">
        <v>24803619</v>
      </c>
      <c r="Q1078" s="6" t="s">
        <v>6</v>
      </c>
      <c r="R1078" s="2" t="s">
        <v>5236</v>
      </c>
      <c r="S1078" s="16">
        <f t="shared" si="123"/>
        <v>25000</v>
      </c>
      <c r="T1078" s="6" t="s">
        <v>400</v>
      </c>
      <c r="U1078" s="2" t="s">
        <v>1108</v>
      </c>
      <c r="V1078" s="2" t="s">
        <v>2900</v>
      </c>
      <c r="W1078" s="62">
        <v>45640</v>
      </c>
      <c r="X1078" s="78">
        <v>0.92152777777777772</v>
      </c>
      <c r="Y1078" s="65" t="s">
        <v>5237</v>
      </c>
      <c r="Z1078" s="6" t="s">
        <v>949</v>
      </c>
      <c r="AA1078" s="6" t="s">
        <v>950</v>
      </c>
      <c r="AB1078" s="6">
        <v>978971557</v>
      </c>
      <c r="AC1078" s="6">
        <f t="shared" si="137"/>
        <v>1</v>
      </c>
      <c r="AD1078" s="23">
        <f t="shared" si="138"/>
        <v>25000</v>
      </c>
      <c r="AE1078" s="23" t="s">
        <v>6</v>
      </c>
      <c r="AF1078" s="17" t="str">
        <f t="shared" si="139"/>
        <v>NO APLICA</v>
      </c>
      <c r="AG1078" s="6" t="s">
        <v>400</v>
      </c>
      <c r="AH1078" s="7"/>
      <c r="AI1078" s="22" t="s">
        <v>2797</v>
      </c>
      <c r="AJ1078" s="176"/>
    </row>
    <row r="1079" spans="1:36" ht="14.25" customHeight="1">
      <c r="A1079" s="170">
        <v>57325</v>
      </c>
      <c r="B1079" s="4" t="s">
        <v>339</v>
      </c>
      <c r="C1079" s="4" t="s">
        <v>340</v>
      </c>
      <c r="D1079" s="24" t="s">
        <v>1846</v>
      </c>
      <c r="E1079" s="25" t="s">
        <v>1847</v>
      </c>
      <c r="F1079" s="24" t="s">
        <v>1848</v>
      </c>
      <c r="G1079" s="24">
        <v>941283805</v>
      </c>
      <c r="H1079" s="62">
        <v>45640</v>
      </c>
      <c r="I1079" s="63">
        <v>0.74930555555555556</v>
      </c>
      <c r="J1079" s="6" t="s">
        <v>373</v>
      </c>
      <c r="K1079" s="39">
        <v>1</v>
      </c>
      <c r="L1079" s="6" t="s">
        <v>398</v>
      </c>
      <c r="M1079" s="6" t="s">
        <v>6</v>
      </c>
      <c r="N1079" s="6" t="b">
        <f t="shared" si="133"/>
        <v>0</v>
      </c>
      <c r="O1079" s="100" t="s">
        <v>5238</v>
      </c>
      <c r="P1079" s="2">
        <v>24803629</v>
      </c>
      <c r="Q1079" s="6" t="s">
        <v>6</v>
      </c>
      <c r="R1079" s="2" t="s">
        <v>5239</v>
      </c>
      <c r="S1079" s="16">
        <f t="shared" ref="S1079:S1142" si="140">IF(OR(H1079&lt;=0, H1079=""), "",
    IF(OR(J1079="1X40 RF VACIO", J1079="1X40 DRY VACIO"),
        IF(L1079="CUSTODIA", 25000,
            IF(OR(L1079="TRASPASO", L1079="MOVIMIENTO"), 18000, "")
        ),
        IF(OR(J1079="1X20 RF VACIO", J1079="1X20 DRY VACIO", J1079="ISOTANK"),
            IF(L1079="CUSTODIA", 18000,
                IF(OR(L1079="TRASPASO", L1079="MOVIMIENTO"), 15000, "Error en tipo de acción")
            ),
            IF(AND(OR(J1079="PALLET", J1079="CAJON"), L1079="CUSTODIA"),
                IF(M1079="SI (XL)", 7000*K1079,
                    IF(M1079="SI (XXL)", 9000*K1079,
                        IF(M1079="SI (OTRO)", "", 5000*K1079)
                    )
                ),
                IF(AND(OR(J1079="PALLET", J1079="CAJON"),OR(L1079="TRASPASO", L1079="MOVIMIENTO")),
                    IF(M1079="SI (XL)", 5000*K1079,
                        IF(M1079="SI (XXL)", 7000*K1079,
                            IF(M1079="SI (OTRO)", "", 3500*K1079)
                        )
                    ),
                    ""
                )
            )
        )
    )
)</f>
        <v>25000</v>
      </c>
      <c r="T1079" s="6" t="s">
        <v>400</v>
      </c>
      <c r="U1079" s="2" t="s">
        <v>803</v>
      </c>
      <c r="V1079" s="2" t="s">
        <v>2863</v>
      </c>
      <c r="W1079" s="62">
        <v>45641</v>
      </c>
      <c r="X1079" s="78">
        <v>1.7361111111111112E-2</v>
      </c>
      <c r="Y1079" s="6" t="s">
        <v>5240</v>
      </c>
      <c r="Z1079" s="6" t="s">
        <v>2927</v>
      </c>
      <c r="AA1079" s="6" t="s">
        <v>2928</v>
      </c>
      <c r="AB1079" s="6">
        <v>982533189</v>
      </c>
      <c r="AC1079" s="6">
        <f t="shared" si="137"/>
        <v>2</v>
      </c>
      <c r="AD1079" s="23">
        <f t="shared" si="138"/>
        <v>25000</v>
      </c>
      <c r="AE1079" s="23" t="s">
        <v>6</v>
      </c>
      <c r="AF1079" s="17" t="str">
        <f t="shared" si="139"/>
        <v>NO APLICA</v>
      </c>
      <c r="AG1079" s="6" t="s">
        <v>400</v>
      </c>
      <c r="AH1079" s="7"/>
      <c r="AI1079" s="22" t="s">
        <v>2797</v>
      </c>
      <c r="AJ1079" s="177" t="s">
        <v>3086</v>
      </c>
    </row>
    <row r="1080" spans="1:36" ht="15.45" customHeight="1">
      <c r="A1080" s="170">
        <v>57326</v>
      </c>
      <c r="B1080" s="7" t="s">
        <v>269</v>
      </c>
      <c r="C1080" s="4" t="s">
        <v>270</v>
      </c>
      <c r="D1080" s="24" t="s">
        <v>1915</v>
      </c>
      <c r="E1080" s="25" t="s">
        <v>1916</v>
      </c>
      <c r="F1080" s="24" t="s">
        <v>1917</v>
      </c>
      <c r="G1080" s="24">
        <v>922001083</v>
      </c>
      <c r="H1080" s="62">
        <v>45640</v>
      </c>
      <c r="I1080" s="63">
        <v>0.76944444444444449</v>
      </c>
      <c r="J1080" s="6" t="s">
        <v>373</v>
      </c>
      <c r="K1080" s="39">
        <v>1</v>
      </c>
      <c r="L1080" s="6" t="s">
        <v>398</v>
      </c>
      <c r="M1080" s="6" t="s">
        <v>6</v>
      </c>
      <c r="N1080" s="6" t="b">
        <f t="shared" si="133"/>
        <v>0</v>
      </c>
      <c r="O1080" s="2" t="s">
        <v>5241</v>
      </c>
      <c r="P1080" s="2">
        <v>1233365</v>
      </c>
      <c r="Q1080" s="6" t="s">
        <v>6</v>
      </c>
      <c r="R1080" s="2" t="s">
        <v>5242</v>
      </c>
      <c r="S1080" s="16">
        <f t="shared" si="140"/>
        <v>25000</v>
      </c>
      <c r="T1080" s="6" t="s">
        <v>400</v>
      </c>
      <c r="U1080" s="2" t="s">
        <v>542</v>
      </c>
      <c r="V1080" s="2" t="s">
        <v>3141</v>
      </c>
      <c r="W1080" s="2"/>
      <c r="X1080" s="78"/>
      <c r="Y1080" s="6"/>
      <c r="Z1080" s="6"/>
      <c r="AA1080" s="6"/>
      <c r="AB1080" s="6"/>
      <c r="AC1080" s="6" t="str">
        <f t="shared" si="137"/>
        <v/>
      </c>
      <c r="AD1080" s="23" t="str">
        <f t="shared" si="138"/>
        <v/>
      </c>
      <c r="AE1080" s="23"/>
      <c r="AF1080" s="17" t="str">
        <f t="shared" si="139"/>
        <v/>
      </c>
      <c r="AG1080" s="6"/>
      <c r="AH1080" s="7"/>
      <c r="AI1080" s="22" t="s">
        <v>1359</v>
      </c>
      <c r="AJ1080" s="176"/>
    </row>
    <row r="1081" spans="1:36" ht="15.45" customHeight="1">
      <c r="A1081" s="170">
        <v>57327</v>
      </c>
      <c r="B1081" s="4" t="s">
        <v>353</v>
      </c>
      <c r="C1081" s="4" t="s">
        <v>354</v>
      </c>
      <c r="D1081" s="7" t="s">
        <v>5243</v>
      </c>
      <c r="E1081" s="2" t="s">
        <v>5244</v>
      </c>
      <c r="F1081" s="2" t="s">
        <v>5245</v>
      </c>
      <c r="G1081" s="2">
        <v>935839483</v>
      </c>
      <c r="H1081" s="62">
        <v>45640</v>
      </c>
      <c r="I1081" s="63">
        <v>0.80138888888888893</v>
      </c>
      <c r="J1081" s="6" t="s">
        <v>373</v>
      </c>
      <c r="K1081" s="39">
        <v>1</v>
      </c>
      <c r="L1081" s="6" t="s">
        <v>398</v>
      </c>
      <c r="M1081" s="6" t="s">
        <v>6</v>
      </c>
      <c r="N1081" s="6" t="b">
        <f t="shared" si="133"/>
        <v>0</v>
      </c>
      <c r="O1081" s="2" t="s">
        <v>5246</v>
      </c>
      <c r="P1081" s="2">
        <v>321142</v>
      </c>
      <c r="Q1081" s="6" t="s">
        <v>6</v>
      </c>
      <c r="R1081" s="2" t="s">
        <v>5247</v>
      </c>
      <c r="S1081" s="16">
        <f t="shared" si="140"/>
        <v>25000</v>
      </c>
      <c r="T1081" s="6" t="s">
        <v>400</v>
      </c>
      <c r="U1081" s="2" t="s">
        <v>542</v>
      </c>
      <c r="V1081" s="2" t="s">
        <v>3153</v>
      </c>
      <c r="W1081" s="2"/>
      <c r="X1081" s="78"/>
      <c r="Y1081" s="6"/>
      <c r="Z1081" s="6"/>
      <c r="AA1081" s="6"/>
      <c r="AB1081" s="6"/>
      <c r="AC1081" s="6" t="str">
        <f t="shared" si="137"/>
        <v/>
      </c>
      <c r="AD1081" s="23" t="str">
        <f t="shared" si="138"/>
        <v/>
      </c>
      <c r="AE1081" s="23"/>
      <c r="AF1081" s="17" t="str">
        <f t="shared" si="139"/>
        <v/>
      </c>
      <c r="AG1081" s="6"/>
      <c r="AH1081" s="7"/>
      <c r="AI1081" s="22" t="s">
        <v>2894</v>
      </c>
      <c r="AJ1081" s="176"/>
    </row>
    <row r="1082" spans="1:36" ht="15.45" customHeight="1">
      <c r="A1082" s="170">
        <v>57328</v>
      </c>
      <c r="B1082" s="4" t="s">
        <v>353</v>
      </c>
      <c r="C1082" s="4" t="s">
        <v>354</v>
      </c>
      <c r="D1082" s="24" t="s">
        <v>385</v>
      </c>
      <c r="E1082" s="25" t="s">
        <v>818</v>
      </c>
      <c r="F1082" s="24" t="s">
        <v>700</v>
      </c>
      <c r="G1082" s="24">
        <v>947974081</v>
      </c>
      <c r="H1082" s="62">
        <v>45640</v>
      </c>
      <c r="I1082" s="63">
        <v>0.80972222222222223</v>
      </c>
      <c r="J1082" s="6" t="s">
        <v>373</v>
      </c>
      <c r="K1082" s="39">
        <v>1</v>
      </c>
      <c r="L1082" s="6" t="s">
        <v>398</v>
      </c>
      <c r="M1082" s="6" t="s">
        <v>6</v>
      </c>
      <c r="N1082" s="6" t="b">
        <f t="shared" si="133"/>
        <v>0</v>
      </c>
      <c r="O1082" s="2" t="s">
        <v>5248</v>
      </c>
      <c r="P1082" s="2">
        <v>3281151</v>
      </c>
      <c r="Q1082" s="6" t="s">
        <v>6</v>
      </c>
      <c r="R1082" s="2" t="s">
        <v>5249</v>
      </c>
      <c r="S1082" s="16">
        <f t="shared" si="140"/>
        <v>25000</v>
      </c>
      <c r="T1082" s="6" t="s">
        <v>400</v>
      </c>
      <c r="U1082" s="2" t="s">
        <v>542</v>
      </c>
      <c r="V1082" s="2" t="s">
        <v>2754</v>
      </c>
      <c r="W1082" s="62"/>
      <c r="X1082" s="78"/>
      <c r="Y1082" s="6"/>
      <c r="Z1082" s="6"/>
      <c r="AA1082" s="6"/>
      <c r="AB1082" s="6"/>
      <c r="AC1082" s="6" t="str">
        <f t="shared" si="137"/>
        <v/>
      </c>
      <c r="AD1082" s="23" t="str">
        <f t="shared" si="138"/>
        <v/>
      </c>
      <c r="AE1082" s="23"/>
      <c r="AF1082" s="17" t="str">
        <f t="shared" si="139"/>
        <v/>
      </c>
      <c r="AG1082" s="6"/>
      <c r="AH1082" s="7"/>
      <c r="AI1082" s="22" t="s">
        <v>2894</v>
      </c>
      <c r="AJ1082" s="176"/>
    </row>
    <row r="1083" spans="1:36" ht="15.45" customHeight="1">
      <c r="A1083" s="170">
        <v>57329</v>
      </c>
      <c r="B1083" s="4" t="s">
        <v>353</v>
      </c>
      <c r="C1083" s="4" t="s">
        <v>354</v>
      </c>
      <c r="D1083" s="24" t="s">
        <v>2818</v>
      </c>
      <c r="E1083" s="6" t="s">
        <v>2819</v>
      </c>
      <c r="F1083" s="6" t="s">
        <v>2820</v>
      </c>
      <c r="G1083" s="6">
        <v>956422961</v>
      </c>
      <c r="H1083" s="62">
        <v>45640</v>
      </c>
      <c r="I1083" s="63">
        <v>0.83333333333333337</v>
      </c>
      <c r="J1083" s="6" t="s">
        <v>373</v>
      </c>
      <c r="K1083" s="39">
        <v>1</v>
      </c>
      <c r="L1083" s="6" t="s">
        <v>398</v>
      </c>
      <c r="M1083" s="6" t="s">
        <v>6</v>
      </c>
      <c r="N1083" s="6" t="b">
        <f t="shared" si="133"/>
        <v>0</v>
      </c>
      <c r="O1083" s="2" t="s">
        <v>5250</v>
      </c>
      <c r="P1083" s="2">
        <v>3281165</v>
      </c>
      <c r="Q1083" s="6" t="s">
        <v>6</v>
      </c>
      <c r="R1083" s="2" t="s">
        <v>5251</v>
      </c>
      <c r="S1083" s="16">
        <f t="shared" si="140"/>
        <v>25000</v>
      </c>
      <c r="T1083" s="6" t="s">
        <v>400</v>
      </c>
      <c r="U1083" s="2" t="s">
        <v>547</v>
      </c>
      <c r="V1083" s="2" t="s">
        <v>2971</v>
      </c>
      <c r="W1083" s="2"/>
      <c r="X1083" s="78"/>
      <c r="Y1083" s="6"/>
      <c r="Z1083" s="6"/>
      <c r="AA1083" s="6"/>
      <c r="AB1083" s="6"/>
      <c r="AC1083" s="6" t="str">
        <f t="shared" si="137"/>
        <v/>
      </c>
      <c r="AD1083" s="23" t="str">
        <f t="shared" si="138"/>
        <v/>
      </c>
      <c r="AE1083" s="23"/>
      <c r="AF1083" s="17" t="str">
        <f t="shared" si="139"/>
        <v/>
      </c>
      <c r="AG1083" s="6"/>
      <c r="AH1083" s="7"/>
      <c r="AI1083" s="22" t="s">
        <v>2894</v>
      </c>
      <c r="AJ1083" s="176"/>
    </row>
    <row r="1084" spans="1:36" ht="15.45" customHeight="1">
      <c r="A1084" s="170">
        <v>57330</v>
      </c>
      <c r="B1084" s="7" t="s">
        <v>345</v>
      </c>
      <c r="C1084" s="4" t="s">
        <v>346</v>
      </c>
      <c r="D1084" s="24" t="s">
        <v>4260</v>
      </c>
      <c r="E1084" s="25" t="s">
        <v>4261</v>
      </c>
      <c r="F1084" s="24" t="s">
        <v>3547</v>
      </c>
      <c r="G1084" s="24">
        <v>954813284</v>
      </c>
      <c r="H1084" s="62">
        <v>45640</v>
      </c>
      <c r="I1084" s="63">
        <v>0.89375000000000004</v>
      </c>
      <c r="J1084" s="6" t="s">
        <v>373</v>
      </c>
      <c r="K1084" s="39">
        <v>1</v>
      </c>
      <c r="L1084" s="6" t="s">
        <v>3399</v>
      </c>
      <c r="M1084" s="6" t="s">
        <v>6</v>
      </c>
      <c r="N1084" s="6" t="b">
        <f t="shared" si="133"/>
        <v>0</v>
      </c>
      <c r="O1084" s="2" t="s">
        <v>5252</v>
      </c>
      <c r="P1084" s="2">
        <v>100819070</v>
      </c>
      <c r="Q1084" s="6" t="s">
        <v>6</v>
      </c>
      <c r="R1084" s="2" t="s">
        <v>5253</v>
      </c>
      <c r="S1084" s="16">
        <f t="shared" si="140"/>
        <v>18000</v>
      </c>
      <c r="T1084" s="6" t="s">
        <v>400</v>
      </c>
      <c r="U1084" s="2" t="s">
        <v>552</v>
      </c>
      <c r="V1084" s="2" t="s">
        <v>490</v>
      </c>
      <c r="W1084" s="62">
        <v>45640</v>
      </c>
      <c r="X1084" s="78">
        <v>0.89375000000000004</v>
      </c>
      <c r="Y1084" s="6" t="s">
        <v>5254</v>
      </c>
      <c r="Z1084" s="6" t="s">
        <v>3550</v>
      </c>
      <c r="AA1084" s="6" t="s">
        <v>4257</v>
      </c>
      <c r="AB1084" s="6">
        <v>961324021</v>
      </c>
      <c r="AC1084" s="6">
        <f t="shared" si="137"/>
        <v>1</v>
      </c>
      <c r="AD1084" s="23">
        <f t="shared" si="138"/>
        <v>18000</v>
      </c>
      <c r="AE1084" s="23" t="s">
        <v>6</v>
      </c>
      <c r="AF1084" s="17" t="str">
        <f t="shared" si="139"/>
        <v>NO APLICA</v>
      </c>
      <c r="AG1084" s="6" t="s">
        <v>400</v>
      </c>
      <c r="AH1084" s="7"/>
      <c r="AI1084" s="22" t="s">
        <v>3552</v>
      </c>
      <c r="AJ1084" s="176"/>
    </row>
    <row r="1085" spans="1:36" ht="15.45" customHeight="1">
      <c r="A1085" s="170">
        <v>57331</v>
      </c>
      <c r="B1085" s="4" t="s">
        <v>345</v>
      </c>
      <c r="C1085" s="4" t="s">
        <v>346</v>
      </c>
      <c r="D1085" s="24" t="s">
        <v>4260</v>
      </c>
      <c r="E1085" s="25" t="s">
        <v>4261</v>
      </c>
      <c r="F1085" s="24" t="s">
        <v>3547</v>
      </c>
      <c r="G1085" s="24">
        <v>954813284</v>
      </c>
      <c r="H1085" s="62">
        <v>45641</v>
      </c>
      <c r="I1085" s="63">
        <v>0.29166666666666669</v>
      </c>
      <c r="J1085" s="6" t="s">
        <v>373</v>
      </c>
      <c r="K1085" s="39">
        <v>1</v>
      </c>
      <c r="L1085" s="6" t="s">
        <v>3399</v>
      </c>
      <c r="M1085" s="6" t="s">
        <v>6</v>
      </c>
      <c r="N1085" s="6" t="b">
        <f t="shared" si="133"/>
        <v>0</v>
      </c>
      <c r="O1085" s="2" t="s">
        <v>5255</v>
      </c>
      <c r="P1085" s="2">
        <v>24803599</v>
      </c>
      <c r="Q1085" s="6" t="s">
        <v>6</v>
      </c>
      <c r="R1085" s="2" t="s">
        <v>5256</v>
      </c>
      <c r="S1085" s="16">
        <f t="shared" si="140"/>
        <v>18000</v>
      </c>
      <c r="T1085" s="6" t="s">
        <v>400</v>
      </c>
      <c r="U1085" s="2" t="s">
        <v>552</v>
      </c>
      <c r="V1085" s="2" t="s">
        <v>490</v>
      </c>
      <c r="W1085" s="62">
        <v>45641</v>
      </c>
      <c r="X1085" s="78">
        <v>0.29166666666666669</v>
      </c>
      <c r="Y1085" s="6" t="s">
        <v>5257</v>
      </c>
      <c r="Z1085" s="6" t="s">
        <v>3546</v>
      </c>
      <c r="AA1085" s="26" t="s">
        <v>4262</v>
      </c>
      <c r="AB1085" s="6">
        <v>988259264</v>
      </c>
      <c r="AC1085" s="6">
        <f t="shared" si="137"/>
        <v>1</v>
      </c>
      <c r="AD1085" s="23">
        <f t="shared" si="138"/>
        <v>18000</v>
      </c>
      <c r="AE1085" s="23" t="s">
        <v>6</v>
      </c>
      <c r="AF1085" s="17" t="str">
        <f t="shared" si="139"/>
        <v>NO APLICA</v>
      </c>
      <c r="AG1085" s="6" t="s">
        <v>400</v>
      </c>
      <c r="AH1085" s="7"/>
      <c r="AI1085" s="22" t="s">
        <v>3552</v>
      </c>
      <c r="AJ1085" s="176"/>
    </row>
    <row r="1086" spans="1:36" ht="13.5" customHeight="1">
      <c r="A1086" s="170">
        <v>57332</v>
      </c>
      <c r="B1086" s="4" t="s">
        <v>5258</v>
      </c>
      <c r="C1086" s="2"/>
      <c r="D1086" s="7" t="s">
        <v>5259</v>
      </c>
      <c r="E1086" s="2">
        <v>18663634</v>
      </c>
      <c r="F1086" s="2" t="s">
        <v>5260</v>
      </c>
      <c r="G1086" s="2" t="s">
        <v>5261</v>
      </c>
      <c r="H1086" s="62">
        <v>45641</v>
      </c>
      <c r="I1086" s="63">
        <v>0.6333333333333333</v>
      </c>
      <c r="J1086" s="6" t="s">
        <v>373</v>
      </c>
      <c r="K1086" s="39">
        <v>1</v>
      </c>
      <c r="L1086" s="6" t="s">
        <v>3399</v>
      </c>
      <c r="M1086" s="6" t="s">
        <v>6</v>
      </c>
      <c r="N1086" s="6" t="b">
        <f t="shared" si="133"/>
        <v>0</v>
      </c>
      <c r="O1086" s="2" t="s">
        <v>5262</v>
      </c>
      <c r="P1086" s="2" t="s">
        <v>487</v>
      </c>
      <c r="Q1086" s="6" t="s">
        <v>6</v>
      </c>
      <c r="R1086" s="2" t="s">
        <v>488</v>
      </c>
      <c r="S1086" s="16">
        <f t="shared" si="140"/>
        <v>18000</v>
      </c>
      <c r="T1086" s="6" t="s">
        <v>400</v>
      </c>
      <c r="U1086" s="2" t="s">
        <v>822</v>
      </c>
      <c r="V1086" s="2" t="s">
        <v>490</v>
      </c>
      <c r="W1086" s="62">
        <v>45641</v>
      </c>
      <c r="X1086" s="78">
        <v>0.6333333333333333</v>
      </c>
      <c r="Y1086" s="6" t="s">
        <v>5263</v>
      </c>
      <c r="Z1086" s="6">
        <v>21692174</v>
      </c>
      <c r="AA1086" s="6" t="s">
        <v>5264</v>
      </c>
      <c r="AB1086" s="6">
        <v>938885031</v>
      </c>
      <c r="AC1086" s="6">
        <f t="shared" si="137"/>
        <v>1</v>
      </c>
      <c r="AD1086" s="23">
        <f t="shared" si="138"/>
        <v>18000</v>
      </c>
      <c r="AE1086" s="23" t="s">
        <v>6</v>
      </c>
      <c r="AF1086" s="17" t="str">
        <f t="shared" si="139"/>
        <v>NO APLICA</v>
      </c>
      <c r="AG1086" s="6" t="s">
        <v>1874</v>
      </c>
      <c r="AH1086" s="7" t="s">
        <v>5265</v>
      </c>
      <c r="AI1086" s="22" t="s">
        <v>499</v>
      </c>
      <c r="AJ1086" s="176"/>
    </row>
    <row r="1087" spans="1:36" ht="15.45" customHeight="1">
      <c r="A1087" s="170">
        <v>57333</v>
      </c>
      <c r="B1087" s="4" t="s">
        <v>269</v>
      </c>
      <c r="C1087" s="4" t="s">
        <v>270</v>
      </c>
      <c r="D1087" s="7" t="s">
        <v>2193</v>
      </c>
      <c r="E1087" s="2" t="s">
        <v>2194</v>
      </c>
      <c r="F1087" s="2" t="s">
        <v>2195</v>
      </c>
      <c r="G1087" s="2">
        <v>995454603</v>
      </c>
      <c r="H1087" s="62">
        <v>45641</v>
      </c>
      <c r="I1087" s="2">
        <v>15.31</v>
      </c>
      <c r="J1087" s="6" t="s">
        <v>373</v>
      </c>
      <c r="K1087" s="39">
        <v>1</v>
      </c>
      <c r="L1087" s="6" t="s">
        <v>398</v>
      </c>
      <c r="M1087" s="6" t="s">
        <v>6</v>
      </c>
      <c r="N1087" s="6" t="b">
        <f t="shared" si="133"/>
        <v>1</v>
      </c>
      <c r="O1087" s="2" t="s">
        <v>5002</v>
      </c>
      <c r="P1087" s="2">
        <v>24802867</v>
      </c>
      <c r="Q1087" s="6" t="s">
        <v>6</v>
      </c>
      <c r="R1087" s="2" t="s">
        <v>5003</v>
      </c>
      <c r="S1087" s="16">
        <f t="shared" si="140"/>
        <v>25000</v>
      </c>
      <c r="T1087" s="6" t="s">
        <v>400</v>
      </c>
      <c r="U1087" s="2" t="s">
        <v>542</v>
      </c>
      <c r="V1087" s="2" t="s">
        <v>3283</v>
      </c>
      <c r="W1087" s="2"/>
      <c r="X1087" s="78"/>
      <c r="Y1087" s="6"/>
      <c r="Z1087" s="6"/>
      <c r="AA1087" s="6"/>
      <c r="AB1087" s="6"/>
      <c r="AC1087" s="6" t="str">
        <f t="shared" si="137"/>
        <v/>
      </c>
      <c r="AD1087" s="23" t="str">
        <f t="shared" si="138"/>
        <v/>
      </c>
      <c r="AE1087" s="23"/>
      <c r="AF1087" s="17" t="str">
        <f t="shared" si="139"/>
        <v/>
      </c>
      <c r="AG1087" s="6"/>
      <c r="AH1087" s="7" t="s">
        <v>5266</v>
      </c>
      <c r="AI1087" s="22" t="s">
        <v>1359</v>
      </c>
      <c r="AJ1087" s="176"/>
    </row>
    <row r="1088" spans="1:36" ht="15.45" customHeight="1">
      <c r="A1088" s="170">
        <v>57334</v>
      </c>
      <c r="B1088" s="4" t="s">
        <v>151</v>
      </c>
      <c r="C1088" s="4" t="s">
        <v>152</v>
      </c>
      <c r="D1088" s="7" t="s">
        <v>5267</v>
      </c>
      <c r="E1088" s="2" t="s">
        <v>5268</v>
      </c>
      <c r="F1088" s="2" t="s">
        <v>5269</v>
      </c>
      <c r="G1088" s="2">
        <v>968681776</v>
      </c>
      <c r="H1088" s="62">
        <v>45642</v>
      </c>
      <c r="I1088" s="63">
        <v>7.8472222222222221E-2</v>
      </c>
      <c r="J1088" s="6" t="s">
        <v>373</v>
      </c>
      <c r="K1088" s="39">
        <v>1</v>
      </c>
      <c r="L1088" s="6" t="s">
        <v>398</v>
      </c>
      <c r="M1088" s="6" t="s">
        <v>6</v>
      </c>
      <c r="N1088" s="6" t="b">
        <f t="shared" si="133"/>
        <v>0</v>
      </c>
      <c r="O1088" s="2" t="s">
        <v>5270</v>
      </c>
      <c r="P1088" s="2">
        <v>24802589</v>
      </c>
      <c r="Q1088" s="6" t="s">
        <v>6</v>
      </c>
      <c r="R1088" s="2" t="s">
        <v>5271</v>
      </c>
      <c r="S1088" s="16">
        <f t="shared" si="140"/>
        <v>25000</v>
      </c>
      <c r="T1088" s="6" t="s">
        <v>400</v>
      </c>
      <c r="U1088" s="2" t="s">
        <v>1450</v>
      </c>
      <c r="V1088" s="2" t="s">
        <v>490</v>
      </c>
      <c r="W1088" s="62">
        <v>45642</v>
      </c>
      <c r="X1088" s="78">
        <v>0.62430555555555556</v>
      </c>
      <c r="Y1088" s="6" t="s">
        <v>5272</v>
      </c>
      <c r="Z1088" s="6" t="s">
        <v>5273</v>
      </c>
      <c r="AA1088" s="6" t="s">
        <v>5274</v>
      </c>
      <c r="AB1088" s="6">
        <v>997064861</v>
      </c>
      <c r="AC1088" s="6">
        <f t="shared" si="137"/>
        <v>1</v>
      </c>
      <c r="AD1088" s="23">
        <f t="shared" si="138"/>
        <v>25000</v>
      </c>
      <c r="AE1088" s="23" t="s">
        <v>6</v>
      </c>
      <c r="AF1088" s="17" t="str">
        <f t="shared" si="139"/>
        <v>NO APLICA</v>
      </c>
      <c r="AG1088" s="6" t="s">
        <v>400</v>
      </c>
      <c r="AH1088" s="7"/>
      <c r="AI1088" s="22" t="s">
        <v>4578</v>
      </c>
      <c r="AJ1088" s="176"/>
    </row>
    <row r="1089" spans="1:36" ht="15.45" customHeight="1">
      <c r="A1089" s="170">
        <v>57335</v>
      </c>
      <c r="B1089" s="4" t="s">
        <v>245</v>
      </c>
      <c r="C1089" s="4" t="s">
        <v>246</v>
      </c>
      <c r="D1089" s="24" t="s">
        <v>385</v>
      </c>
      <c r="E1089" s="25" t="s">
        <v>818</v>
      </c>
      <c r="F1089" s="24" t="s">
        <v>700</v>
      </c>
      <c r="G1089" s="24">
        <v>947974081</v>
      </c>
      <c r="H1089" s="62">
        <v>45642</v>
      </c>
      <c r="I1089" s="63">
        <v>0.39166666666666666</v>
      </c>
      <c r="J1089" s="6" t="s">
        <v>373</v>
      </c>
      <c r="K1089" s="39">
        <v>1</v>
      </c>
      <c r="L1089" s="6" t="s">
        <v>398</v>
      </c>
      <c r="M1089" s="6" t="s">
        <v>6</v>
      </c>
      <c r="N1089" s="6" t="b">
        <f t="shared" si="133"/>
        <v>0</v>
      </c>
      <c r="O1089" s="2" t="s">
        <v>5275</v>
      </c>
      <c r="P1089" s="2">
        <v>3281685</v>
      </c>
      <c r="Q1089" s="6" t="s">
        <v>9</v>
      </c>
      <c r="R1089" s="2" t="s">
        <v>5276</v>
      </c>
      <c r="S1089" s="16">
        <f t="shared" si="140"/>
        <v>25000</v>
      </c>
      <c r="T1089" s="6" t="s">
        <v>400</v>
      </c>
      <c r="U1089" s="2" t="s">
        <v>803</v>
      </c>
      <c r="V1089" s="2" t="s">
        <v>498</v>
      </c>
      <c r="W1089" s="62">
        <v>45642</v>
      </c>
      <c r="X1089" s="79">
        <v>0.85486111111111107</v>
      </c>
      <c r="Y1089" s="39" t="s">
        <v>5277</v>
      </c>
      <c r="Z1089" s="39" t="s">
        <v>3383</v>
      </c>
      <c r="AA1089" s="39" t="s">
        <v>3384</v>
      </c>
      <c r="AB1089" s="39">
        <v>997936712</v>
      </c>
      <c r="AC1089" s="6">
        <f t="shared" si="137"/>
        <v>1</v>
      </c>
      <c r="AD1089" s="23">
        <f t="shared" si="138"/>
        <v>25000</v>
      </c>
      <c r="AE1089" s="23" t="s">
        <v>6</v>
      </c>
      <c r="AF1089" s="17" t="str">
        <f t="shared" si="139"/>
        <v>NO APLICA</v>
      </c>
      <c r="AG1089" s="6" t="s">
        <v>400</v>
      </c>
      <c r="AH1089" s="7"/>
      <c r="AI1089" s="22" t="s">
        <v>983</v>
      </c>
      <c r="AJ1089" s="176"/>
    </row>
    <row r="1090" spans="1:36" ht="15.45" customHeight="1">
      <c r="A1090" s="170">
        <v>57336</v>
      </c>
      <c r="B1090" s="4" t="s">
        <v>353</v>
      </c>
      <c r="C1090" s="4" t="s">
        <v>354</v>
      </c>
      <c r="D1090" s="7" t="s">
        <v>2105</v>
      </c>
      <c r="E1090" s="2" t="s">
        <v>2106</v>
      </c>
      <c r="F1090" s="2" t="s">
        <v>2107</v>
      </c>
      <c r="G1090" s="2">
        <v>975918406</v>
      </c>
      <c r="H1090" s="62">
        <v>45642</v>
      </c>
      <c r="I1090" s="63">
        <v>0.40694444444444444</v>
      </c>
      <c r="J1090" s="6" t="s">
        <v>373</v>
      </c>
      <c r="K1090" s="39">
        <v>1</v>
      </c>
      <c r="L1090" s="6" t="s">
        <v>398</v>
      </c>
      <c r="M1090" s="6" t="s">
        <v>6</v>
      </c>
      <c r="N1090" s="6" t="b">
        <f t="shared" ref="N1090:N1153" si="141">COUNTIF($O$1:$O$1172,O1090)&gt;1</f>
        <v>0</v>
      </c>
      <c r="O1090" s="2" t="s">
        <v>5278</v>
      </c>
      <c r="P1090" s="2">
        <v>1233403</v>
      </c>
      <c r="Q1090" s="6" t="s">
        <v>6</v>
      </c>
      <c r="R1090" s="2" t="s">
        <v>5279</v>
      </c>
      <c r="S1090" s="16">
        <f t="shared" si="140"/>
        <v>25000</v>
      </c>
      <c r="T1090" s="6" t="s">
        <v>400</v>
      </c>
      <c r="U1090" s="2" t="s">
        <v>1108</v>
      </c>
      <c r="V1090" s="2" t="s">
        <v>2874</v>
      </c>
      <c r="W1090" s="62">
        <v>45642</v>
      </c>
      <c r="X1090" s="79">
        <v>0.60069444444444442</v>
      </c>
      <c r="Y1090" s="39" t="s">
        <v>3210</v>
      </c>
      <c r="Z1090" s="39" t="s">
        <v>3211</v>
      </c>
      <c r="AA1090" s="39" t="s">
        <v>3212</v>
      </c>
      <c r="AB1090" s="39">
        <v>923727934</v>
      </c>
      <c r="AC1090" s="6">
        <f t="shared" si="137"/>
        <v>1</v>
      </c>
      <c r="AD1090" s="23">
        <f t="shared" si="138"/>
        <v>25000</v>
      </c>
      <c r="AE1090" s="23" t="s">
        <v>6</v>
      </c>
      <c r="AF1090" s="17" t="str">
        <f t="shared" si="139"/>
        <v>NO APLICA</v>
      </c>
      <c r="AG1090" s="6" t="s">
        <v>400</v>
      </c>
      <c r="AH1090" s="7"/>
      <c r="AI1090" s="22" t="s">
        <v>2894</v>
      </c>
      <c r="AJ1090" s="176"/>
    </row>
    <row r="1091" spans="1:36" ht="15.45" customHeight="1">
      <c r="A1091" s="170">
        <v>57337</v>
      </c>
      <c r="B1091" s="8" t="s">
        <v>320</v>
      </c>
      <c r="C1091" s="5" t="s">
        <v>321</v>
      </c>
      <c r="D1091" s="27" t="s">
        <v>616</v>
      </c>
      <c r="E1091" s="28" t="s">
        <v>617</v>
      </c>
      <c r="F1091" s="27" t="s">
        <v>618</v>
      </c>
      <c r="G1091" s="27">
        <v>951155582</v>
      </c>
      <c r="H1091" s="62">
        <v>45642</v>
      </c>
      <c r="I1091" s="63">
        <v>0.40833333333333333</v>
      </c>
      <c r="J1091" s="6" t="s">
        <v>373</v>
      </c>
      <c r="K1091" s="39">
        <v>1</v>
      </c>
      <c r="L1091" s="6" t="s">
        <v>398</v>
      </c>
      <c r="M1091" s="6" t="s">
        <v>6</v>
      </c>
      <c r="N1091" s="6" t="b">
        <f t="shared" si="141"/>
        <v>0</v>
      </c>
      <c r="O1091" s="2" t="s">
        <v>5280</v>
      </c>
      <c r="P1091" s="2">
        <v>1233400</v>
      </c>
      <c r="Q1091" s="6" t="s">
        <v>6</v>
      </c>
      <c r="R1091" s="2" t="s">
        <v>5281</v>
      </c>
      <c r="S1091" s="16">
        <f t="shared" si="140"/>
        <v>25000</v>
      </c>
      <c r="T1091" s="6" t="s">
        <v>400</v>
      </c>
      <c r="U1091" s="2" t="s">
        <v>542</v>
      </c>
      <c r="V1091" s="2" t="s">
        <v>3435</v>
      </c>
      <c r="W1091" s="2"/>
      <c r="X1091" s="79"/>
      <c r="Y1091" s="39"/>
      <c r="Z1091" s="39"/>
      <c r="AA1091" s="39"/>
      <c r="AB1091" s="39"/>
      <c r="AC1091" s="6" t="str">
        <f t="shared" si="137"/>
        <v/>
      </c>
      <c r="AD1091" s="23" t="str">
        <f t="shared" si="138"/>
        <v/>
      </c>
      <c r="AE1091" s="23"/>
      <c r="AF1091" s="17" t="str">
        <f t="shared" si="139"/>
        <v/>
      </c>
      <c r="AG1091" s="6"/>
      <c r="AH1091" s="7"/>
      <c r="AI1091" s="22" t="s">
        <v>558</v>
      </c>
      <c r="AJ1091" s="176"/>
    </row>
    <row r="1092" spans="1:36" ht="15.45" customHeight="1">
      <c r="A1092" s="170">
        <v>57338</v>
      </c>
      <c r="B1092" s="4" t="s">
        <v>353</v>
      </c>
      <c r="C1092" s="4" t="s">
        <v>354</v>
      </c>
      <c r="D1092" s="24" t="s">
        <v>385</v>
      </c>
      <c r="E1092" s="25" t="s">
        <v>818</v>
      </c>
      <c r="F1092" s="24" t="s">
        <v>700</v>
      </c>
      <c r="G1092" s="24">
        <v>947974081</v>
      </c>
      <c r="H1092" s="62">
        <v>45642</v>
      </c>
      <c r="I1092" s="63">
        <v>0.41319444444444442</v>
      </c>
      <c r="J1092" s="6" t="s">
        <v>373</v>
      </c>
      <c r="K1092" s="39">
        <v>1</v>
      </c>
      <c r="L1092" s="6" t="s">
        <v>398</v>
      </c>
      <c r="M1092" s="6" t="s">
        <v>6</v>
      </c>
      <c r="N1092" s="6" t="b">
        <f t="shared" si="141"/>
        <v>0</v>
      </c>
      <c r="O1092" s="2" t="s">
        <v>5282</v>
      </c>
      <c r="P1092" s="2">
        <v>100819339</v>
      </c>
      <c r="Q1092" s="6" t="s">
        <v>6</v>
      </c>
      <c r="R1092" s="2" t="s">
        <v>5283</v>
      </c>
      <c r="S1092" s="16">
        <f t="shared" si="140"/>
        <v>25000</v>
      </c>
      <c r="T1092" s="6" t="s">
        <v>400</v>
      </c>
      <c r="U1092" s="2" t="s">
        <v>1108</v>
      </c>
      <c r="V1092" s="2" t="s">
        <v>2800</v>
      </c>
      <c r="W1092" s="62">
        <v>45643</v>
      </c>
      <c r="X1092" s="79">
        <v>0.7006944444444444</v>
      </c>
      <c r="Y1092" s="150" t="s">
        <v>5088</v>
      </c>
      <c r="Z1092" s="151">
        <v>23272724</v>
      </c>
      <c r="AA1092" s="151" t="s">
        <v>5089</v>
      </c>
      <c r="AB1092" s="152">
        <v>936982940</v>
      </c>
      <c r="AC1092" s="6">
        <f t="shared" si="137"/>
        <v>2</v>
      </c>
      <c r="AD1092" s="23">
        <f t="shared" si="138"/>
        <v>25000</v>
      </c>
      <c r="AE1092" s="23" t="s">
        <v>6</v>
      </c>
      <c r="AF1092" s="17" t="str">
        <f t="shared" si="139"/>
        <v>NO APLICA</v>
      </c>
      <c r="AG1092" s="6" t="s">
        <v>400</v>
      </c>
      <c r="AH1092" s="7"/>
      <c r="AI1092" s="22" t="s">
        <v>2894</v>
      </c>
      <c r="AJ1092" s="176"/>
    </row>
    <row r="1093" spans="1:36" ht="15.45" customHeight="1">
      <c r="A1093" s="170">
        <v>57339</v>
      </c>
      <c r="B1093" s="4" t="s">
        <v>189</v>
      </c>
      <c r="C1093" s="4" t="s">
        <v>190</v>
      </c>
      <c r="D1093" s="39" t="s">
        <v>2851</v>
      </c>
      <c r="E1093" s="6" t="s">
        <v>560</v>
      </c>
      <c r="F1093" s="6" t="s">
        <v>561</v>
      </c>
      <c r="G1093" s="6">
        <v>956055766</v>
      </c>
      <c r="H1093" s="62">
        <v>45642</v>
      </c>
      <c r="I1093" s="63">
        <v>0.41944444444444445</v>
      </c>
      <c r="J1093" s="6" t="s">
        <v>373</v>
      </c>
      <c r="K1093" s="39">
        <v>1</v>
      </c>
      <c r="L1093" s="6" t="s">
        <v>398</v>
      </c>
      <c r="M1093" s="6" t="s">
        <v>6</v>
      </c>
      <c r="N1093" s="6" t="b">
        <f t="shared" si="141"/>
        <v>0</v>
      </c>
      <c r="O1093" s="2" t="s">
        <v>5284</v>
      </c>
      <c r="P1093" s="2">
        <v>1233395</v>
      </c>
      <c r="Q1093" s="6" t="s">
        <v>9</v>
      </c>
      <c r="R1093" s="2" t="s">
        <v>5285</v>
      </c>
      <c r="S1093" s="16">
        <f t="shared" si="140"/>
        <v>25000</v>
      </c>
      <c r="T1093" s="6" t="s">
        <v>400</v>
      </c>
      <c r="U1093" s="2" t="s">
        <v>803</v>
      </c>
      <c r="V1093" s="2" t="s">
        <v>2881</v>
      </c>
      <c r="W1093" s="62">
        <v>45643</v>
      </c>
      <c r="X1093" s="79">
        <v>0.30833333333333335</v>
      </c>
      <c r="Y1093" s="39" t="s">
        <v>5286</v>
      </c>
      <c r="Z1093" s="39" t="s">
        <v>5287</v>
      </c>
      <c r="AA1093" s="39" t="s">
        <v>5288</v>
      </c>
      <c r="AB1093" s="39">
        <v>962284218</v>
      </c>
      <c r="AC1093" s="6">
        <f t="shared" ref="AC1093:AC1156" si="142">IF(AND(W1093&lt;&gt;"",H1093&lt;&gt;"",ISNUMBER(W1093-H1093)),W1093-H1093+1,"")</f>
        <v>2</v>
      </c>
      <c r="AD1093" s="23">
        <f t="shared" ref="AD1093:AD1156" si="143">IF(AC1093&lt;=0, "ERROR EN DÍA DE SALIDA",
    IF(AC1093="", "",
        IF(OR(J1093="1X40 RF VACIO", J1093="1X40 DRY VACIO"),
            IF(L1093="CUSTODIA",
                IF(AC1093&lt;=5, 25000,
                    IF(AC1093&gt;5, IF(AC1093&lt;=8, 25000 + 2000*(AC1093 - 5), 31000 + 5000*(AC1093-8)), "")
                ),
                IF(OR(L1093="TRASPASO",L1093="MOVIMIENTO"), 18000, "")
            ),
            IF(OR(J1093="1X20 RF VACIO", J1093="1X20 DRY VACIO", J1093="ISOTANK"),
                IF(L1093="CUSTODIA",
                    IF(AC1093&lt;=5, 18000,
                        IF(AC1093&gt;5, IF(AC1093&lt;=8, 18000 + 2000*(AC1093 - 5), 24000 + 5000*(AC1093-8)), "")
                    ),
                    IF(OR(L1093="TRASPASO",L1093="MOVIMIENTO"), 15000, "Error en tipo de acción")
                ),
                IF(AND(OR(J1093="PALLET", J1093="CAJON"), L1093="CUSTODIA", AC1093&lt;=5),
                    IF(M1093="SI (XL)", 7000*K1093,
                        IF(M1093="SI (XXL)", 9000*K1093, 5000*K1093)
                    ),
                    IF(AND(OR(J1093="PALLET", J1093="CAJON"), L1093="CUSTODIA", AC1093&gt;5),
                        IF(M1093="SI (XL)", (7000 + 1000*(AC1093 - 5))*K1093,
                            IF(M1093="SI (XXL)", (9000 + 1000*(AC1093 - 5))*K1093, (5000 + 1000*(AC1093 - 5))*K1093)
                        ),
                        IF(AND(OR(J1093="PALLET", J1093="CAJON"),OR(L1093="TRASPASO",L1093="MOVIMIENTO")),
                            IF(M1093="SI (XL)", 5000*K1093,
                                IF(M1093="SI (XXL)", 7000*K1093, 3500*K1093)
                            ),
                            ""
                        )
                    )
                )
            )
        )
    )
)</f>
        <v>25000</v>
      </c>
      <c r="AE1093" s="23" t="s">
        <v>6</v>
      </c>
      <c r="AF1093" s="17" t="str">
        <f t="shared" ref="AF1093:AF1156" si="144">IFERROR(IF(AD1093="","",IF(AE1093="NO","NO APLICA",IF(AE1093="SI",AD1093*1.19,""))), "")</f>
        <v>NO APLICA</v>
      </c>
      <c r="AG1093" s="6" t="s">
        <v>1874</v>
      </c>
      <c r="AH1093" s="38" t="s">
        <v>5289</v>
      </c>
      <c r="AI1093" s="22" t="s">
        <v>3652</v>
      </c>
      <c r="AJ1093" s="176"/>
    </row>
    <row r="1094" spans="1:36" ht="15.45" customHeight="1">
      <c r="A1094" s="170">
        <v>57340</v>
      </c>
      <c r="B1094" s="4" t="s">
        <v>349</v>
      </c>
      <c r="C1094" s="4" t="s">
        <v>350</v>
      </c>
      <c r="D1094" s="39" t="s">
        <v>4446</v>
      </c>
      <c r="E1094" s="6" t="s">
        <v>4447</v>
      </c>
      <c r="F1094" s="6" t="s">
        <v>4448</v>
      </c>
      <c r="G1094" s="6">
        <v>964455363</v>
      </c>
      <c r="H1094" s="62">
        <v>45642</v>
      </c>
      <c r="I1094" s="63">
        <v>0.42222222222222222</v>
      </c>
      <c r="J1094" s="6" t="s">
        <v>373</v>
      </c>
      <c r="K1094" s="39">
        <v>1</v>
      </c>
      <c r="L1094" s="6" t="s">
        <v>398</v>
      </c>
      <c r="M1094" s="6" t="s">
        <v>6</v>
      </c>
      <c r="N1094" s="6" t="b">
        <f t="shared" si="141"/>
        <v>0</v>
      </c>
      <c r="O1094" s="2" t="s">
        <v>5290</v>
      </c>
      <c r="P1094" s="2">
        <v>24803610</v>
      </c>
      <c r="Q1094" s="6" t="s">
        <v>6</v>
      </c>
      <c r="R1094" s="2" t="s">
        <v>5291</v>
      </c>
      <c r="S1094" s="16">
        <f t="shared" si="140"/>
        <v>25000</v>
      </c>
      <c r="T1094" s="6" t="s">
        <v>400</v>
      </c>
      <c r="U1094" s="2" t="s">
        <v>542</v>
      </c>
      <c r="V1094" s="2" t="s">
        <v>2965</v>
      </c>
      <c r="W1094" s="2"/>
      <c r="X1094" s="79"/>
      <c r="Y1094" s="39"/>
      <c r="Z1094" s="39"/>
      <c r="AA1094" s="39"/>
      <c r="AB1094" s="39"/>
      <c r="AC1094" s="6" t="str">
        <f t="shared" si="142"/>
        <v/>
      </c>
      <c r="AD1094" s="23" t="str">
        <f t="shared" si="143"/>
        <v/>
      </c>
      <c r="AE1094" s="23"/>
      <c r="AF1094" s="17" t="str">
        <f t="shared" si="144"/>
        <v/>
      </c>
      <c r="AG1094" s="6"/>
      <c r="AH1094" s="7"/>
      <c r="AI1094" s="22" t="s">
        <v>505</v>
      </c>
      <c r="AJ1094" s="176"/>
    </row>
    <row r="1095" spans="1:36" ht="15.45" customHeight="1">
      <c r="A1095" s="170">
        <v>57341</v>
      </c>
      <c r="B1095" s="4" t="s">
        <v>339</v>
      </c>
      <c r="C1095" s="4" t="s">
        <v>340</v>
      </c>
      <c r="D1095" s="39" t="s">
        <v>1031</v>
      </c>
      <c r="E1095" s="25" t="s">
        <v>1032</v>
      </c>
      <c r="F1095" s="24" t="s">
        <v>1033</v>
      </c>
      <c r="G1095" s="24">
        <v>943592739</v>
      </c>
      <c r="H1095" s="62">
        <v>45642</v>
      </c>
      <c r="I1095" s="63">
        <v>0.42430555555555555</v>
      </c>
      <c r="J1095" s="6" t="s">
        <v>373</v>
      </c>
      <c r="K1095" s="39">
        <v>1</v>
      </c>
      <c r="L1095" s="6" t="s">
        <v>398</v>
      </c>
      <c r="M1095" s="6" t="s">
        <v>6</v>
      </c>
      <c r="N1095" s="6" t="b">
        <f t="shared" si="141"/>
        <v>0</v>
      </c>
      <c r="O1095" s="2" t="s">
        <v>5292</v>
      </c>
      <c r="P1095" s="2">
        <v>3281787</v>
      </c>
      <c r="Q1095" s="6" t="s">
        <v>9</v>
      </c>
      <c r="R1095" s="2" t="s">
        <v>5293</v>
      </c>
      <c r="S1095" s="16">
        <f t="shared" si="140"/>
        <v>25000</v>
      </c>
      <c r="T1095" s="6" t="s">
        <v>400</v>
      </c>
      <c r="U1095" s="2" t="s">
        <v>542</v>
      </c>
      <c r="V1095" s="2" t="s">
        <v>3682</v>
      </c>
      <c r="W1095" s="2"/>
      <c r="X1095" s="79"/>
      <c r="Y1095" s="39"/>
      <c r="Z1095" s="39"/>
      <c r="AA1095" s="39"/>
      <c r="AB1095" s="39"/>
      <c r="AC1095" s="5" t="str">
        <f t="shared" si="142"/>
        <v/>
      </c>
      <c r="AD1095" s="17" t="str">
        <f t="shared" si="143"/>
        <v/>
      </c>
      <c r="AE1095" s="6"/>
      <c r="AF1095" s="17" t="str">
        <f t="shared" si="144"/>
        <v/>
      </c>
      <c r="AG1095" s="6"/>
      <c r="AH1095" s="7"/>
      <c r="AI1095" s="22" t="s">
        <v>2797</v>
      </c>
      <c r="AJ1095" s="176"/>
    </row>
    <row r="1096" spans="1:36" ht="15.45" customHeight="1">
      <c r="A1096" s="170">
        <v>57342</v>
      </c>
      <c r="B1096" s="8" t="s">
        <v>320</v>
      </c>
      <c r="C1096" s="5" t="s">
        <v>321</v>
      </c>
      <c r="D1096" s="24" t="s">
        <v>2811</v>
      </c>
      <c r="E1096" s="25" t="s">
        <v>709</v>
      </c>
      <c r="F1096" s="24" t="s">
        <v>710</v>
      </c>
      <c r="G1096" s="24">
        <v>987744411</v>
      </c>
      <c r="H1096" s="62">
        <v>45642</v>
      </c>
      <c r="I1096" s="63">
        <v>0.44374999999999998</v>
      </c>
      <c r="J1096" s="6" t="s">
        <v>373</v>
      </c>
      <c r="K1096" s="39">
        <v>1</v>
      </c>
      <c r="L1096" s="6" t="s">
        <v>398</v>
      </c>
      <c r="M1096" s="6" t="s">
        <v>6</v>
      </c>
      <c r="N1096" s="6" t="b">
        <f t="shared" si="141"/>
        <v>0</v>
      </c>
      <c r="O1096" s="2" t="s">
        <v>5294</v>
      </c>
      <c r="P1096" s="2">
        <v>1233433</v>
      </c>
      <c r="Q1096" s="6" t="s">
        <v>6</v>
      </c>
      <c r="R1096" s="2" t="s">
        <v>5295</v>
      </c>
      <c r="S1096" s="16">
        <f t="shared" si="140"/>
        <v>25000</v>
      </c>
      <c r="T1096" s="6" t="s">
        <v>400</v>
      </c>
      <c r="U1096" s="2" t="s">
        <v>542</v>
      </c>
      <c r="V1096" s="2" t="s">
        <v>3072</v>
      </c>
      <c r="W1096" s="2"/>
      <c r="X1096" s="79"/>
      <c r="Y1096" s="39"/>
      <c r="Z1096" s="39"/>
      <c r="AA1096" s="39"/>
      <c r="AB1096" s="39"/>
      <c r="AC1096" s="5" t="str">
        <f t="shared" si="142"/>
        <v/>
      </c>
      <c r="AD1096" s="17" t="str">
        <f t="shared" si="143"/>
        <v/>
      </c>
      <c r="AE1096" s="6"/>
      <c r="AF1096" s="17" t="str">
        <f t="shared" si="144"/>
        <v/>
      </c>
      <c r="AG1096" s="6"/>
      <c r="AH1096" s="7"/>
      <c r="AI1096" s="22" t="s">
        <v>558</v>
      </c>
      <c r="AJ1096" s="176"/>
    </row>
    <row r="1097" spans="1:36" ht="15.45" customHeight="1">
      <c r="A1097" s="170">
        <v>57343</v>
      </c>
      <c r="B1097" s="4" t="s">
        <v>103</v>
      </c>
      <c r="C1097" s="4" t="s">
        <v>104</v>
      </c>
      <c r="D1097" s="7" t="s">
        <v>5296</v>
      </c>
      <c r="E1097" s="2" t="s">
        <v>1355</v>
      </c>
      <c r="F1097" s="2" t="s">
        <v>5297</v>
      </c>
      <c r="G1097" s="2" t="s">
        <v>1355</v>
      </c>
      <c r="H1097" s="62">
        <v>45642</v>
      </c>
      <c r="I1097" s="63">
        <v>0.47499999999999998</v>
      </c>
      <c r="J1097" s="6" t="s">
        <v>373</v>
      </c>
      <c r="K1097" s="39">
        <v>1</v>
      </c>
      <c r="L1097" s="6" t="s">
        <v>398</v>
      </c>
      <c r="M1097" s="6" t="s">
        <v>6</v>
      </c>
      <c r="N1097" s="6" t="b">
        <f t="shared" si="141"/>
        <v>0</v>
      </c>
      <c r="O1097" s="131" t="s">
        <v>5298</v>
      </c>
      <c r="P1097" s="2">
        <v>24803459</v>
      </c>
      <c r="Q1097" s="6" t="s">
        <v>6</v>
      </c>
      <c r="R1097" s="2" t="s">
        <v>5299</v>
      </c>
      <c r="S1097" s="16">
        <f t="shared" si="140"/>
        <v>25000</v>
      </c>
      <c r="T1097" s="6" t="s">
        <v>400</v>
      </c>
      <c r="U1097" s="2" t="s">
        <v>822</v>
      </c>
      <c r="V1097" s="2" t="s">
        <v>490</v>
      </c>
      <c r="W1097" s="62">
        <v>45642</v>
      </c>
      <c r="X1097" s="79">
        <v>0.63541666666666663</v>
      </c>
      <c r="Y1097" s="39" t="s">
        <v>3734</v>
      </c>
      <c r="Z1097" s="39" t="s">
        <v>317</v>
      </c>
      <c r="AA1097" s="39" t="s">
        <v>5300</v>
      </c>
      <c r="AB1097" s="39">
        <v>974599785</v>
      </c>
      <c r="AC1097" s="5">
        <f t="shared" si="142"/>
        <v>1</v>
      </c>
      <c r="AD1097" s="17">
        <f t="shared" si="143"/>
        <v>25000</v>
      </c>
      <c r="AE1097" s="6" t="s">
        <v>6</v>
      </c>
      <c r="AF1097" s="17" t="str">
        <f t="shared" si="144"/>
        <v>NO APLICA</v>
      </c>
      <c r="AG1097" s="6" t="s">
        <v>400</v>
      </c>
      <c r="AH1097" s="75" t="s">
        <v>5163</v>
      </c>
      <c r="AI1097" s="22" t="s">
        <v>3737</v>
      </c>
      <c r="AJ1097" s="176"/>
    </row>
    <row r="1098" spans="1:36" ht="15.45" customHeight="1">
      <c r="A1098" s="170">
        <v>57344</v>
      </c>
      <c r="B1098" s="4" t="s">
        <v>353</v>
      </c>
      <c r="C1098" s="4" t="s">
        <v>354</v>
      </c>
      <c r="D1098" s="7" t="s">
        <v>2105</v>
      </c>
      <c r="E1098" s="2" t="s">
        <v>2106</v>
      </c>
      <c r="F1098" s="2" t="s">
        <v>2107</v>
      </c>
      <c r="G1098" s="2">
        <v>975918406</v>
      </c>
      <c r="H1098" s="62">
        <v>45642</v>
      </c>
      <c r="I1098" s="2">
        <v>11.46</v>
      </c>
      <c r="J1098" s="6" t="s">
        <v>373</v>
      </c>
      <c r="K1098" s="39">
        <v>1</v>
      </c>
      <c r="L1098" s="6" t="s">
        <v>398</v>
      </c>
      <c r="M1098" s="6" t="s">
        <v>6</v>
      </c>
      <c r="N1098" s="6" t="b">
        <f t="shared" si="141"/>
        <v>0</v>
      </c>
      <c r="O1098" s="2" t="s">
        <v>5301</v>
      </c>
      <c r="P1098" s="2">
        <v>1233444</v>
      </c>
      <c r="Q1098" s="6" t="s">
        <v>6</v>
      </c>
      <c r="R1098" s="2" t="s">
        <v>5302</v>
      </c>
      <c r="S1098" s="16">
        <f t="shared" si="140"/>
        <v>25000</v>
      </c>
      <c r="T1098" s="6" t="s">
        <v>400</v>
      </c>
      <c r="U1098" s="2" t="s">
        <v>1108</v>
      </c>
      <c r="V1098" s="2" t="s">
        <v>3176</v>
      </c>
      <c r="W1098" s="62">
        <v>45642</v>
      </c>
      <c r="X1098" s="79">
        <v>0.60833333333333328</v>
      </c>
      <c r="Y1098" s="39" t="s">
        <v>1042</v>
      </c>
      <c r="Z1098" s="39" t="s">
        <v>3585</v>
      </c>
      <c r="AA1098" s="39" t="s">
        <v>3586</v>
      </c>
      <c r="AB1098" s="39">
        <v>994463922</v>
      </c>
      <c r="AC1098" s="5">
        <f t="shared" si="142"/>
        <v>1</v>
      </c>
      <c r="AD1098" s="17">
        <f t="shared" si="143"/>
        <v>25000</v>
      </c>
      <c r="AE1098" s="6" t="s">
        <v>6</v>
      </c>
      <c r="AF1098" s="17" t="str">
        <f t="shared" si="144"/>
        <v>NO APLICA</v>
      </c>
      <c r="AG1098" s="2" t="s">
        <v>400</v>
      </c>
      <c r="AH1098" s="7"/>
      <c r="AI1098" s="22" t="s">
        <v>2894</v>
      </c>
      <c r="AJ1098" s="176"/>
    </row>
    <row r="1099" spans="1:36" ht="15.45" customHeight="1">
      <c r="A1099" s="170">
        <v>57345</v>
      </c>
      <c r="B1099" s="4" t="s">
        <v>353</v>
      </c>
      <c r="C1099" s="4" t="s">
        <v>354</v>
      </c>
      <c r="D1099" s="7" t="s">
        <v>5243</v>
      </c>
      <c r="E1099" s="2" t="s">
        <v>5244</v>
      </c>
      <c r="F1099" s="2" t="s">
        <v>5245</v>
      </c>
      <c r="G1099" s="2">
        <v>935839483</v>
      </c>
      <c r="H1099" s="62">
        <v>45642</v>
      </c>
      <c r="I1099" s="63">
        <v>0.49305555555555558</v>
      </c>
      <c r="J1099" s="6" t="s">
        <v>373</v>
      </c>
      <c r="K1099" s="39">
        <v>1</v>
      </c>
      <c r="L1099" s="6" t="s">
        <v>398</v>
      </c>
      <c r="M1099" s="6" t="s">
        <v>6</v>
      </c>
      <c r="N1099" s="6" t="b">
        <f t="shared" si="141"/>
        <v>0</v>
      </c>
      <c r="O1099" s="2" t="s">
        <v>5303</v>
      </c>
      <c r="P1099" s="2">
        <v>1233453</v>
      </c>
      <c r="Q1099" s="6" t="s">
        <v>6</v>
      </c>
      <c r="R1099" s="2" t="s">
        <v>5304</v>
      </c>
      <c r="S1099" s="16">
        <f t="shared" si="140"/>
        <v>25000</v>
      </c>
      <c r="T1099" s="6" t="s">
        <v>400</v>
      </c>
      <c r="U1099" s="2" t="s">
        <v>542</v>
      </c>
      <c r="V1099" s="2" t="s">
        <v>2881</v>
      </c>
      <c r="W1099" s="2"/>
      <c r="X1099" s="79"/>
      <c r="Y1099" s="39"/>
      <c r="Z1099" s="39"/>
      <c r="AA1099" s="39"/>
      <c r="AB1099" s="39"/>
      <c r="AC1099" s="5" t="str">
        <f t="shared" si="142"/>
        <v/>
      </c>
      <c r="AD1099" s="17" t="str">
        <f t="shared" si="143"/>
        <v/>
      </c>
      <c r="AE1099" s="6"/>
      <c r="AF1099" s="17" t="str">
        <f t="shared" si="144"/>
        <v/>
      </c>
      <c r="AG1099" s="2"/>
      <c r="AH1099" s="7"/>
      <c r="AI1099" s="22" t="s">
        <v>2894</v>
      </c>
      <c r="AJ1099" s="176"/>
    </row>
    <row r="1100" spans="1:36" ht="15.45" customHeight="1">
      <c r="A1100" s="170">
        <v>57346</v>
      </c>
      <c r="B1100" s="7" t="s">
        <v>353</v>
      </c>
      <c r="C1100" s="4" t="s">
        <v>354</v>
      </c>
      <c r="D1100" s="24" t="s">
        <v>2818</v>
      </c>
      <c r="E1100" s="6" t="s">
        <v>2819</v>
      </c>
      <c r="F1100" s="6" t="s">
        <v>2820</v>
      </c>
      <c r="G1100" s="6">
        <v>956422961</v>
      </c>
      <c r="H1100" s="62">
        <v>45642</v>
      </c>
      <c r="I1100" s="63">
        <v>0.49652777777777779</v>
      </c>
      <c r="J1100" s="6" t="s">
        <v>373</v>
      </c>
      <c r="K1100" s="39">
        <v>1</v>
      </c>
      <c r="L1100" s="6" t="s">
        <v>398</v>
      </c>
      <c r="M1100" s="6" t="s">
        <v>6</v>
      </c>
      <c r="N1100" s="6" t="b">
        <f t="shared" si="141"/>
        <v>0</v>
      </c>
      <c r="O1100" s="2" t="s">
        <v>5305</v>
      </c>
      <c r="P1100" s="2">
        <v>1233481</v>
      </c>
      <c r="Q1100" s="6" t="s">
        <v>6</v>
      </c>
      <c r="R1100" s="2" t="s">
        <v>5306</v>
      </c>
      <c r="S1100" s="16">
        <f t="shared" si="140"/>
        <v>25000</v>
      </c>
      <c r="T1100" s="6" t="s">
        <v>400</v>
      </c>
      <c r="U1100" s="2" t="s">
        <v>1108</v>
      </c>
      <c r="V1100" s="2" t="s">
        <v>2874</v>
      </c>
      <c r="W1100" s="62">
        <v>45642</v>
      </c>
      <c r="X1100" s="79">
        <v>0.57222222222222219</v>
      </c>
      <c r="Y1100" s="39" t="s">
        <v>3246</v>
      </c>
      <c r="Z1100" s="39" t="s">
        <v>5307</v>
      </c>
      <c r="AA1100" s="39" t="s">
        <v>3247</v>
      </c>
      <c r="AB1100" s="39">
        <v>921759764</v>
      </c>
      <c r="AC1100" s="5">
        <f t="shared" si="142"/>
        <v>1</v>
      </c>
      <c r="AD1100" s="17">
        <f t="shared" si="143"/>
        <v>25000</v>
      </c>
      <c r="AE1100" s="6" t="s">
        <v>6</v>
      </c>
      <c r="AF1100" s="17" t="str">
        <f t="shared" si="144"/>
        <v>NO APLICA</v>
      </c>
      <c r="AG1100" s="2" t="s">
        <v>400</v>
      </c>
      <c r="AH1100" s="7"/>
      <c r="AI1100" s="22" t="s">
        <v>2894</v>
      </c>
      <c r="AJ1100" s="176"/>
    </row>
    <row r="1101" spans="1:36" ht="15.45" customHeight="1">
      <c r="A1101" s="170">
        <v>57347</v>
      </c>
      <c r="B1101" s="4" t="s">
        <v>339</v>
      </c>
      <c r="C1101" s="4" t="s">
        <v>340</v>
      </c>
      <c r="D1101" s="39" t="s">
        <v>1042</v>
      </c>
      <c r="E1101" s="39" t="s">
        <v>1043</v>
      </c>
      <c r="F1101" s="39" t="s">
        <v>1044</v>
      </c>
      <c r="G1101" s="39">
        <v>933294463</v>
      </c>
      <c r="H1101" s="62">
        <v>45642</v>
      </c>
      <c r="I1101" s="63">
        <v>0.50069444444444444</v>
      </c>
      <c r="J1101" s="6" t="s">
        <v>373</v>
      </c>
      <c r="K1101" s="39">
        <v>1</v>
      </c>
      <c r="L1101" s="6" t="s">
        <v>398</v>
      </c>
      <c r="M1101" s="6" t="s">
        <v>6</v>
      </c>
      <c r="N1101" s="6" t="b">
        <f t="shared" si="141"/>
        <v>0</v>
      </c>
      <c r="O1101" s="2" t="s">
        <v>5308</v>
      </c>
      <c r="P1101" s="2">
        <v>3281960</v>
      </c>
      <c r="Q1101" s="6" t="s">
        <v>9</v>
      </c>
      <c r="R1101" s="2" t="s">
        <v>5309</v>
      </c>
      <c r="S1101" s="16">
        <f t="shared" si="140"/>
        <v>25000</v>
      </c>
      <c r="T1101" s="6" t="s">
        <v>400</v>
      </c>
      <c r="U1101" s="2" t="s">
        <v>542</v>
      </c>
      <c r="V1101" s="2" t="s">
        <v>504</v>
      </c>
      <c r="W1101" s="2"/>
      <c r="X1101" s="79"/>
      <c r="Y1101" s="39"/>
      <c r="Z1101" s="39"/>
      <c r="AA1101" s="39"/>
      <c r="AB1101" s="39"/>
      <c r="AC1101" s="5" t="str">
        <f t="shared" si="142"/>
        <v/>
      </c>
      <c r="AD1101" s="17" t="str">
        <f t="shared" si="143"/>
        <v/>
      </c>
      <c r="AE1101" s="6"/>
      <c r="AF1101" s="17" t="str">
        <f t="shared" si="144"/>
        <v/>
      </c>
      <c r="AG1101" s="2"/>
      <c r="AH1101" s="7"/>
      <c r="AI1101" s="22" t="s">
        <v>2797</v>
      </c>
      <c r="AJ1101" s="176"/>
    </row>
    <row r="1102" spans="1:36" ht="15.45" customHeight="1">
      <c r="A1102" s="170">
        <v>57348</v>
      </c>
      <c r="B1102" s="8" t="s">
        <v>320</v>
      </c>
      <c r="C1102" s="5" t="s">
        <v>321</v>
      </c>
      <c r="D1102" s="39" t="s">
        <v>3150</v>
      </c>
      <c r="E1102" s="6" t="s">
        <v>2209</v>
      </c>
      <c r="F1102" s="6" t="s">
        <v>2210</v>
      </c>
      <c r="G1102" s="6">
        <v>999447137</v>
      </c>
      <c r="H1102" s="62">
        <v>45642</v>
      </c>
      <c r="I1102" s="63">
        <v>0.50277777777777777</v>
      </c>
      <c r="J1102" s="6" t="s">
        <v>373</v>
      </c>
      <c r="K1102" s="39">
        <v>1</v>
      </c>
      <c r="L1102" s="6" t="s">
        <v>398</v>
      </c>
      <c r="M1102" s="6" t="s">
        <v>6</v>
      </c>
      <c r="N1102" s="6" t="b">
        <f t="shared" si="141"/>
        <v>0</v>
      </c>
      <c r="O1102" s="2" t="s">
        <v>5310</v>
      </c>
      <c r="P1102" s="2">
        <v>100819517</v>
      </c>
      <c r="Q1102" s="6" t="s">
        <v>6</v>
      </c>
      <c r="R1102" s="2" t="s">
        <v>5311</v>
      </c>
      <c r="S1102" s="16">
        <f t="shared" si="140"/>
        <v>25000</v>
      </c>
      <c r="T1102" s="6" t="s">
        <v>400</v>
      </c>
      <c r="U1102" s="2" t="s">
        <v>542</v>
      </c>
      <c r="V1102" s="2" t="s">
        <v>2971</v>
      </c>
      <c r="W1102" s="2"/>
      <c r="X1102" s="79"/>
      <c r="Y1102" s="39"/>
      <c r="Z1102" s="39"/>
      <c r="AA1102" s="39"/>
      <c r="AB1102" s="39"/>
      <c r="AC1102" s="5" t="str">
        <f t="shared" si="142"/>
        <v/>
      </c>
      <c r="AD1102" s="17" t="str">
        <f t="shared" si="143"/>
        <v/>
      </c>
      <c r="AE1102" s="6"/>
      <c r="AF1102" s="17" t="str">
        <f t="shared" si="144"/>
        <v/>
      </c>
      <c r="AG1102" s="2"/>
      <c r="AH1102" s="7"/>
      <c r="AI1102" s="22" t="s">
        <v>558</v>
      </c>
      <c r="AJ1102" s="176"/>
    </row>
    <row r="1103" spans="1:36" ht="15.45" customHeight="1">
      <c r="A1103" s="170">
        <v>57349</v>
      </c>
      <c r="B1103" s="8" t="s">
        <v>320</v>
      </c>
      <c r="C1103" s="5" t="s">
        <v>321</v>
      </c>
      <c r="D1103" s="39" t="s">
        <v>2584</v>
      </c>
      <c r="E1103" s="6" t="s">
        <v>2585</v>
      </c>
      <c r="F1103" s="6" t="s">
        <v>1209</v>
      </c>
      <c r="G1103" s="6">
        <v>944259293</v>
      </c>
      <c r="H1103" s="62">
        <v>45642</v>
      </c>
      <c r="I1103" s="63">
        <v>0.51666666666666672</v>
      </c>
      <c r="J1103" s="6" t="s">
        <v>373</v>
      </c>
      <c r="K1103" s="39">
        <v>1</v>
      </c>
      <c r="L1103" s="6" t="s">
        <v>398</v>
      </c>
      <c r="M1103" s="6" t="s">
        <v>6</v>
      </c>
      <c r="N1103" s="6" t="b">
        <f t="shared" si="141"/>
        <v>0</v>
      </c>
      <c r="O1103" s="2" t="s">
        <v>5312</v>
      </c>
      <c r="P1103" s="2">
        <v>21097429</v>
      </c>
      <c r="Q1103" s="6" t="s">
        <v>6</v>
      </c>
      <c r="R1103" s="2" t="s">
        <v>5313</v>
      </c>
      <c r="S1103" s="16">
        <f t="shared" si="140"/>
        <v>25000</v>
      </c>
      <c r="T1103" s="6" t="s">
        <v>400</v>
      </c>
      <c r="U1103" s="2" t="s">
        <v>547</v>
      </c>
      <c r="V1103" s="2" t="s">
        <v>3068</v>
      </c>
      <c r="W1103" s="2"/>
      <c r="X1103" s="79"/>
      <c r="Y1103" s="39"/>
      <c r="Z1103" s="39"/>
      <c r="AA1103" s="39"/>
      <c r="AB1103" s="39"/>
      <c r="AC1103" s="5" t="str">
        <f t="shared" si="142"/>
        <v/>
      </c>
      <c r="AD1103" s="17" t="str">
        <f t="shared" si="143"/>
        <v/>
      </c>
      <c r="AE1103" s="6"/>
      <c r="AF1103" s="17" t="str">
        <f t="shared" si="144"/>
        <v/>
      </c>
      <c r="AG1103" s="2"/>
      <c r="AH1103" s="7"/>
      <c r="AI1103" s="22" t="s">
        <v>558</v>
      </c>
      <c r="AJ1103" s="176"/>
    </row>
    <row r="1104" spans="1:36" ht="15.45" customHeight="1">
      <c r="A1104" s="170">
        <v>57350</v>
      </c>
      <c r="B1104" s="8" t="s">
        <v>320</v>
      </c>
      <c r="C1104" s="5" t="s">
        <v>321</v>
      </c>
      <c r="D1104" s="27" t="s">
        <v>616</v>
      </c>
      <c r="E1104" s="28" t="s">
        <v>617</v>
      </c>
      <c r="F1104" s="27" t="s">
        <v>618</v>
      </c>
      <c r="G1104" s="27">
        <v>951155582</v>
      </c>
      <c r="H1104" s="62">
        <v>45642</v>
      </c>
      <c r="I1104" s="63">
        <v>0.5229166666666667</v>
      </c>
      <c r="J1104" s="6" t="s">
        <v>373</v>
      </c>
      <c r="K1104" s="39">
        <v>1</v>
      </c>
      <c r="L1104" s="6" t="s">
        <v>398</v>
      </c>
      <c r="M1104" s="6" t="s">
        <v>6</v>
      </c>
      <c r="N1104" s="6" t="b">
        <f t="shared" si="141"/>
        <v>0</v>
      </c>
      <c r="O1104" s="2" t="s">
        <v>5314</v>
      </c>
      <c r="P1104" s="2">
        <v>21097432</v>
      </c>
      <c r="Q1104" s="6" t="s">
        <v>6</v>
      </c>
      <c r="R1104" s="2" t="s">
        <v>5315</v>
      </c>
      <c r="S1104" s="16">
        <f t="shared" si="140"/>
        <v>25000</v>
      </c>
      <c r="T1104" s="6" t="s">
        <v>400</v>
      </c>
      <c r="U1104" s="2" t="s">
        <v>547</v>
      </c>
      <c r="V1104" s="2" t="s">
        <v>3049</v>
      </c>
      <c r="W1104" s="2"/>
      <c r="X1104" s="79"/>
      <c r="Y1104" s="39"/>
      <c r="Z1104" s="39"/>
      <c r="AA1104" s="39"/>
      <c r="AB1104" s="39"/>
      <c r="AC1104" s="5" t="str">
        <f t="shared" si="142"/>
        <v/>
      </c>
      <c r="AD1104" s="17" t="str">
        <f t="shared" si="143"/>
        <v/>
      </c>
      <c r="AE1104" s="6"/>
      <c r="AF1104" s="17" t="str">
        <f t="shared" si="144"/>
        <v/>
      </c>
      <c r="AG1104" s="2"/>
      <c r="AH1104" s="7"/>
      <c r="AI1104" s="22" t="s">
        <v>558</v>
      </c>
      <c r="AJ1104" s="176"/>
    </row>
    <row r="1105" spans="1:36" ht="15.45" customHeight="1">
      <c r="A1105" s="170">
        <v>57351</v>
      </c>
      <c r="B1105" s="8" t="s">
        <v>320</v>
      </c>
      <c r="C1105" s="5" t="s">
        <v>321</v>
      </c>
      <c r="D1105" s="46" t="s">
        <v>708</v>
      </c>
      <c r="E1105" s="28" t="s">
        <v>709</v>
      </c>
      <c r="F1105" s="27" t="s">
        <v>710</v>
      </c>
      <c r="G1105" s="27">
        <v>987744411</v>
      </c>
      <c r="H1105" s="62">
        <v>45642</v>
      </c>
      <c r="I1105" s="63">
        <v>0.52847222222222223</v>
      </c>
      <c r="J1105" s="6" t="s">
        <v>373</v>
      </c>
      <c r="K1105" s="39">
        <v>1</v>
      </c>
      <c r="L1105" s="6" t="s">
        <v>398</v>
      </c>
      <c r="M1105" s="6" t="s">
        <v>6</v>
      </c>
      <c r="N1105" s="6" t="b">
        <f t="shared" si="141"/>
        <v>0</v>
      </c>
      <c r="O1105" s="2" t="s">
        <v>5316</v>
      </c>
      <c r="P1105" s="2">
        <v>309633</v>
      </c>
      <c r="Q1105" s="6" t="s">
        <v>6</v>
      </c>
      <c r="R1105" s="2" t="s">
        <v>5317</v>
      </c>
      <c r="S1105" s="16">
        <f t="shared" si="140"/>
        <v>25000</v>
      </c>
      <c r="T1105" s="6" t="s">
        <v>400</v>
      </c>
      <c r="U1105" s="2" t="s">
        <v>732</v>
      </c>
      <c r="V1105" s="2" t="s">
        <v>2977</v>
      </c>
      <c r="W1105" s="62">
        <v>45643</v>
      </c>
      <c r="X1105" s="79">
        <v>0.61458333333333337</v>
      </c>
      <c r="Y1105" s="6" t="s">
        <v>3170</v>
      </c>
      <c r="Z1105" s="6" t="s">
        <v>721</v>
      </c>
      <c r="AA1105" s="6" t="s">
        <v>722</v>
      </c>
      <c r="AB1105" s="6">
        <v>99717759</v>
      </c>
      <c r="AC1105" s="5">
        <f t="shared" si="142"/>
        <v>2</v>
      </c>
      <c r="AD1105" s="17">
        <f t="shared" si="143"/>
        <v>25000</v>
      </c>
      <c r="AE1105" s="6" t="s">
        <v>6</v>
      </c>
      <c r="AF1105" s="17" t="str">
        <f t="shared" si="144"/>
        <v>NO APLICA</v>
      </c>
      <c r="AG1105" s="2" t="s">
        <v>400</v>
      </c>
      <c r="AH1105" s="7"/>
      <c r="AI1105" s="22" t="s">
        <v>558</v>
      </c>
      <c r="AJ1105" s="176"/>
    </row>
    <row r="1106" spans="1:36" ht="15.45" customHeight="1">
      <c r="A1106" s="170">
        <v>57352</v>
      </c>
      <c r="B1106" s="7" t="s">
        <v>365</v>
      </c>
      <c r="C1106" s="4" t="s">
        <v>366</v>
      </c>
      <c r="D1106" s="7" t="s">
        <v>5318</v>
      </c>
      <c r="E1106" s="2" t="s">
        <v>5319</v>
      </c>
      <c r="F1106" s="2" t="s">
        <v>5320</v>
      </c>
      <c r="G1106" s="2">
        <v>996432923</v>
      </c>
      <c r="H1106" s="62">
        <v>45642</v>
      </c>
      <c r="I1106" s="63">
        <v>0.53402777777777777</v>
      </c>
      <c r="J1106" s="6" t="s">
        <v>373</v>
      </c>
      <c r="K1106" s="39">
        <v>1</v>
      </c>
      <c r="L1106" s="6" t="s">
        <v>398</v>
      </c>
      <c r="M1106" s="6" t="s">
        <v>6</v>
      </c>
      <c r="N1106" s="6" t="b">
        <f t="shared" si="141"/>
        <v>0</v>
      </c>
      <c r="O1106" s="100" t="s">
        <v>5321</v>
      </c>
      <c r="P1106" s="2">
        <v>32082091</v>
      </c>
      <c r="Q1106" s="6" t="s">
        <v>6</v>
      </c>
      <c r="R1106" s="2" t="s">
        <v>5322</v>
      </c>
      <c r="S1106" s="16">
        <f t="shared" si="140"/>
        <v>25000</v>
      </c>
      <c r="T1106" s="6" t="s">
        <v>400</v>
      </c>
      <c r="U1106" s="2" t="s">
        <v>547</v>
      </c>
      <c r="V1106" s="2" t="s">
        <v>2950</v>
      </c>
      <c r="W1106" s="2"/>
      <c r="X1106" s="79"/>
      <c r="Y1106" s="39"/>
      <c r="Z1106" s="39"/>
      <c r="AA1106" s="39"/>
      <c r="AB1106" s="39"/>
      <c r="AC1106" s="5" t="str">
        <f t="shared" si="142"/>
        <v/>
      </c>
      <c r="AD1106" s="17" t="str">
        <f t="shared" si="143"/>
        <v/>
      </c>
      <c r="AE1106" s="6"/>
      <c r="AF1106" s="17" t="str">
        <f t="shared" si="144"/>
        <v/>
      </c>
      <c r="AG1106" s="2"/>
      <c r="AH1106" s="7"/>
      <c r="AI1106" s="22" t="s">
        <v>5323</v>
      </c>
      <c r="AJ1106" s="176"/>
    </row>
    <row r="1107" spans="1:36" s="215" customFormat="1" ht="15.45" customHeight="1">
      <c r="A1107" s="170">
        <v>57353</v>
      </c>
      <c r="B1107" s="71" t="s">
        <v>365</v>
      </c>
      <c r="C1107" s="34" t="s">
        <v>366</v>
      </c>
      <c r="D1107" s="71" t="s">
        <v>1840</v>
      </c>
      <c r="E1107" s="100">
        <v>15265026</v>
      </c>
      <c r="F1107" s="100" t="s">
        <v>1841</v>
      </c>
      <c r="G1107" s="100">
        <v>93143989</v>
      </c>
      <c r="H1107" s="139">
        <v>45642</v>
      </c>
      <c r="I1107" s="140">
        <v>0.5444444444444444</v>
      </c>
      <c r="J1107" s="6" t="s">
        <v>373</v>
      </c>
      <c r="K1107" s="39">
        <v>1</v>
      </c>
      <c r="L1107" s="6" t="s">
        <v>398</v>
      </c>
      <c r="M1107" s="6" t="s">
        <v>6</v>
      </c>
      <c r="N1107" s="6" t="b">
        <f t="shared" si="141"/>
        <v>0</v>
      </c>
      <c r="O1107" s="100" t="s">
        <v>5324</v>
      </c>
      <c r="P1107" s="100">
        <v>3282158</v>
      </c>
      <c r="Q1107" s="6" t="s">
        <v>6</v>
      </c>
      <c r="R1107" s="100" t="s">
        <v>5325</v>
      </c>
      <c r="S1107" s="16">
        <f t="shared" si="140"/>
        <v>25000</v>
      </c>
      <c r="T1107" s="6" t="s">
        <v>400</v>
      </c>
      <c r="U1107" s="100" t="s">
        <v>732</v>
      </c>
      <c r="V1107" s="100" t="s">
        <v>3817</v>
      </c>
      <c r="W1107" s="139">
        <v>45642</v>
      </c>
      <c r="X1107" s="141">
        <v>0.80902777777777779</v>
      </c>
      <c r="Y1107" s="39" t="s">
        <v>5326</v>
      </c>
      <c r="Z1107" s="39" t="s">
        <v>5327</v>
      </c>
      <c r="AA1107" s="39" t="s">
        <v>5328</v>
      </c>
      <c r="AB1107" s="39">
        <v>986333378</v>
      </c>
      <c r="AC1107" s="6">
        <f t="shared" si="142"/>
        <v>1</v>
      </c>
      <c r="AD1107" s="17">
        <f t="shared" si="143"/>
        <v>25000</v>
      </c>
      <c r="AE1107" s="6" t="s">
        <v>6</v>
      </c>
      <c r="AF1107" s="17" t="str">
        <f t="shared" si="144"/>
        <v>NO APLICA</v>
      </c>
      <c r="AG1107" s="100" t="s">
        <v>400</v>
      </c>
      <c r="AH1107" s="145" t="s">
        <v>5163</v>
      </c>
      <c r="AI1107" s="22" t="s">
        <v>5323</v>
      </c>
      <c r="AJ1107" s="178"/>
    </row>
    <row r="1108" spans="1:36" ht="15.45" customHeight="1">
      <c r="A1108" s="170">
        <v>57354</v>
      </c>
      <c r="B1108" s="7" t="s">
        <v>325</v>
      </c>
      <c r="C1108" s="4" t="s">
        <v>326</v>
      </c>
      <c r="D1108" s="7" t="s">
        <v>5329</v>
      </c>
      <c r="E1108" s="2" t="s">
        <v>5330</v>
      </c>
      <c r="F1108" s="2" t="s">
        <v>5331</v>
      </c>
      <c r="G1108" s="2">
        <v>993246637</v>
      </c>
      <c r="H1108" s="62">
        <v>45642</v>
      </c>
      <c r="I1108" s="63">
        <v>0.55138888888888893</v>
      </c>
      <c r="J1108" s="6" t="s">
        <v>373</v>
      </c>
      <c r="K1108" s="39">
        <v>1</v>
      </c>
      <c r="L1108" s="6" t="s">
        <v>398</v>
      </c>
      <c r="M1108" s="6" t="s">
        <v>6</v>
      </c>
      <c r="N1108" s="6" t="b">
        <f t="shared" si="141"/>
        <v>0</v>
      </c>
      <c r="O1108" s="2" t="s">
        <v>5332</v>
      </c>
      <c r="P1108" s="2">
        <v>100819638</v>
      </c>
      <c r="Q1108" s="2" t="s">
        <v>6</v>
      </c>
      <c r="R1108" s="2" t="s">
        <v>5333</v>
      </c>
      <c r="S1108" s="16">
        <f t="shared" si="140"/>
        <v>25000</v>
      </c>
      <c r="T1108" s="6" t="s">
        <v>400</v>
      </c>
      <c r="U1108" s="2" t="s">
        <v>547</v>
      </c>
      <c r="V1108" s="2" t="s">
        <v>3283</v>
      </c>
      <c r="W1108" s="2"/>
      <c r="X1108" s="79"/>
      <c r="Y1108" s="39"/>
      <c r="Z1108" s="39"/>
      <c r="AA1108" s="39"/>
      <c r="AB1108" s="39"/>
      <c r="AC1108" s="5" t="str">
        <f t="shared" si="142"/>
        <v/>
      </c>
      <c r="AD1108" s="17" t="str">
        <f t="shared" si="143"/>
        <v/>
      </c>
      <c r="AE1108" s="6"/>
      <c r="AF1108" s="17" t="str">
        <f t="shared" si="144"/>
        <v/>
      </c>
      <c r="AG1108" s="2"/>
      <c r="AH1108" s="7"/>
      <c r="AI1108" s="72" t="s">
        <v>4979</v>
      </c>
      <c r="AJ1108" s="176"/>
    </row>
    <row r="1109" spans="1:36" ht="15.45" customHeight="1">
      <c r="A1109" s="170">
        <v>57355</v>
      </c>
      <c r="B1109" s="8" t="s">
        <v>320</v>
      </c>
      <c r="C1109" s="5" t="s">
        <v>321</v>
      </c>
      <c r="D1109" s="27" t="s">
        <v>616</v>
      </c>
      <c r="E1109" s="28" t="s">
        <v>617</v>
      </c>
      <c r="F1109" s="27" t="s">
        <v>618</v>
      </c>
      <c r="G1109" s="27">
        <v>951155582</v>
      </c>
      <c r="H1109" s="62">
        <v>45642</v>
      </c>
      <c r="I1109" s="63">
        <v>0.55486111111111114</v>
      </c>
      <c r="J1109" s="6" t="s">
        <v>373</v>
      </c>
      <c r="K1109" s="39">
        <v>1</v>
      </c>
      <c r="L1109" s="6" t="s">
        <v>398</v>
      </c>
      <c r="M1109" s="6" t="s">
        <v>6</v>
      </c>
      <c r="N1109" s="6" t="b">
        <f t="shared" si="141"/>
        <v>0</v>
      </c>
      <c r="O1109" s="2" t="s">
        <v>5334</v>
      </c>
      <c r="P1109" s="2">
        <v>309649</v>
      </c>
      <c r="Q1109" s="2" t="s">
        <v>6</v>
      </c>
      <c r="R1109" s="2" t="s">
        <v>5335</v>
      </c>
      <c r="S1109" s="16">
        <f t="shared" si="140"/>
        <v>25000</v>
      </c>
      <c r="T1109" s="6" t="s">
        <v>400</v>
      </c>
      <c r="U1109" s="2" t="s">
        <v>732</v>
      </c>
      <c r="V1109" s="2" t="s">
        <v>3435</v>
      </c>
      <c r="W1109" s="62">
        <v>45643</v>
      </c>
      <c r="X1109" s="79">
        <v>0.61875000000000002</v>
      </c>
      <c r="Y1109" s="2" t="s">
        <v>682</v>
      </c>
      <c r="Z1109" s="2" t="s">
        <v>4171</v>
      </c>
      <c r="AA1109" s="2" t="s">
        <v>1484</v>
      </c>
      <c r="AB1109" s="2">
        <v>987204298</v>
      </c>
      <c r="AC1109" s="5">
        <f t="shared" si="142"/>
        <v>2</v>
      </c>
      <c r="AD1109" s="17">
        <f t="shared" si="143"/>
        <v>25000</v>
      </c>
      <c r="AE1109" s="6" t="s">
        <v>6</v>
      </c>
      <c r="AF1109" s="17" t="str">
        <f t="shared" si="144"/>
        <v>NO APLICA</v>
      </c>
      <c r="AG1109" s="2" t="s">
        <v>400</v>
      </c>
      <c r="AH1109" s="7"/>
      <c r="AI1109" s="22" t="s">
        <v>558</v>
      </c>
      <c r="AJ1109" s="176"/>
    </row>
    <row r="1110" spans="1:36" ht="15.45" customHeight="1">
      <c r="A1110" s="170">
        <v>57356</v>
      </c>
      <c r="B1110" s="4" t="s">
        <v>353</v>
      </c>
      <c r="C1110" s="4" t="s">
        <v>354</v>
      </c>
      <c r="D1110" s="7" t="s">
        <v>5243</v>
      </c>
      <c r="E1110" s="2" t="s">
        <v>5244</v>
      </c>
      <c r="F1110" s="2" t="s">
        <v>5245</v>
      </c>
      <c r="G1110" s="2">
        <v>935839483</v>
      </c>
      <c r="H1110" s="62">
        <v>45642</v>
      </c>
      <c r="I1110" s="63">
        <v>0.55763888888888891</v>
      </c>
      <c r="J1110" s="6" t="s">
        <v>373</v>
      </c>
      <c r="K1110" s="39">
        <v>1</v>
      </c>
      <c r="L1110" s="6" t="s">
        <v>398</v>
      </c>
      <c r="M1110" s="6" t="s">
        <v>6</v>
      </c>
      <c r="N1110" s="6" t="b">
        <f t="shared" si="141"/>
        <v>0</v>
      </c>
      <c r="O1110" s="2" t="s">
        <v>5336</v>
      </c>
      <c r="P1110" s="2">
        <v>1233556</v>
      </c>
      <c r="Q1110" s="2" t="s">
        <v>6</v>
      </c>
      <c r="R1110" s="2" t="s">
        <v>5337</v>
      </c>
      <c r="S1110" s="16">
        <f t="shared" si="140"/>
        <v>25000</v>
      </c>
      <c r="T1110" s="6" t="s">
        <v>400</v>
      </c>
      <c r="U1110" s="2" t="s">
        <v>547</v>
      </c>
      <c r="V1110" s="2" t="s">
        <v>504</v>
      </c>
      <c r="W1110" s="2"/>
      <c r="X1110" s="79"/>
      <c r="Y1110" s="39"/>
      <c r="Z1110" s="39"/>
      <c r="AA1110" s="39"/>
      <c r="AB1110" s="39"/>
      <c r="AC1110" s="5" t="str">
        <f t="shared" si="142"/>
        <v/>
      </c>
      <c r="AD1110" s="17" t="str">
        <f t="shared" si="143"/>
        <v/>
      </c>
      <c r="AE1110" s="6"/>
      <c r="AF1110" s="17" t="str">
        <f t="shared" si="144"/>
        <v/>
      </c>
      <c r="AG1110" s="2"/>
      <c r="AH1110" s="7"/>
      <c r="AI1110" s="22" t="s">
        <v>2894</v>
      </c>
      <c r="AJ1110" s="176"/>
    </row>
    <row r="1111" spans="1:36" ht="15.45" customHeight="1">
      <c r="A1111" s="170">
        <v>57357</v>
      </c>
      <c r="B1111" s="4" t="s">
        <v>339</v>
      </c>
      <c r="C1111" s="4" t="s">
        <v>340</v>
      </c>
      <c r="D1111" s="25" t="s">
        <v>5338</v>
      </c>
      <c r="E1111" s="24" t="s">
        <v>1847</v>
      </c>
      <c r="F1111" s="24" t="s">
        <v>1033</v>
      </c>
      <c r="G1111" s="24">
        <v>941283805</v>
      </c>
      <c r="H1111" s="62">
        <v>45642</v>
      </c>
      <c r="I1111" s="63">
        <v>0.56527777777777777</v>
      </c>
      <c r="J1111" s="6" t="s">
        <v>373</v>
      </c>
      <c r="K1111" s="39">
        <v>1</v>
      </c>
      <c r="L1111" s="6" t="s">
        <v>398</v>
      </c>
      <c r="M1111" s="6" t="s">
        <v>6</v>
      </c>
      <c r="N1111" s="6" t="b">
        <f t="shared" si="141"/>
        <v>0</v>
      </c>
      <c r="O1111" s="100" t="s">
        <v>5339</v>
      </c>
      <c r="P1111" s="2">
        <v>24804154</v>
      </c>
      <c r="Q1111" s="2" t="s">
        <v>6</v>
      </c>
      <c r="R1111" s="2" t="s">
        <v>5340</v>
      </c>
      <c r="S1111" s="16">
        <f t="shared" si="140"/>
        <v>25000</v>
      </c>
      <c r="T1111" s="6" t="s">
        <v>400</v>
      </c>
      <c r="U1111" s="2" t="s">
        <v>732</v>
      </c>
      <c r="V1111" s="2" t="s">
        <v>3238</v>
      </c>
      <c r="W1111" s="62">
        <v>45643</v>
      </c>
      <c r="X1111" s="79">
        <v>0.81736111111111109</v>
      </c>
      <c r="Y1111" s="39" t="s">
        <v>5341</v>
      </c>
      <c r="Z1111" s="39" t="s">
        <v>5342</v>
      </c>
      <c r="AA1111" s="39" t="s">
        <v>5343</v>
      </c>
      <c r="AB1111" s="39">
        <v>944753959</v>
      </c>
      <c r="AC1111" s="5">
        <f t="shared" si="142"/>
        <v>2</v>
      </c>
      <c r="AD1111" s="17">
        <f t="shared" si="143"/>
        <v>25000</v>
      </c>
      <c r="AE1111" s="6" t="s">
        <v>6</v>
      </c>
      <c r="AF1111" s="17" t="str">
        <f t="shared" si="144"/>
        <v>NO APLICA</v>
      </c>
      <c r="AG1111" s="2" t="s">
        <v>400</v>
      </c>
      <c r="AH1111" s="7"/>
      <c r="AI1111" s="22" t="s">
        <v>2797</v>
      </c>
      <c r="AJ1111" s="176"/>
    </row>
    <row r="1112" spans="1:36" ht="15.45" customHeight="1">
      <c r="A1112" s="170">
        <v>57358</v>
      </c>
      <c r="B1112" s="4" t="s">
        <v>339</v>
      </c>
      <c r="C1112" s="4" t="s">
        <v>340</v>
      </c>
      <c r="D1112" s="7" t="s">
        <v>1131</v>
      </c>
      <c r="E1112" s="2" t="s">
        <v>1132</v>
      </c>
      <c r="F1112" s="2" t="s">
        <v>1133</v>
      </c>
      <c r="G1112" s="2">
        <v>957289460</v>
      </c>
      <c r="H1112" s="62">
        <v>45642</v>
      </c>
      <c r="I1112" s="63">
        <v>0.57708333333333328</v>
      </c>
      <c r="J1112" s="6" t="s">
        <v>373</v>
      </c>
      <c r="K1112" s="39">
        <v>1</v>
      </c>
      <c r="L1112" s="6" t="s">
        <v>398</v>
      </c>
      <c r="M1112" s="6" t="s">
        <v>6</v>
      </c>
      <c r="N1112" s="6" t="b">
        <f t="shared" si="141"/>
        <v>0</v>
      </c>
      <c r="O1112" s="100" t="s">
        <v>5344</v>
      </c>
      <c r="P1112" s="2">
        <v>309630</v>
      </c>
      <c r="Q1112" s="2" t="s">
        <v>6</v>
      </c>
      <c r="R1112" s="2" t="s">
        <v>5345</v>
      </c>
      <c r="S1112" s="16">
        <f t="shared" si="140"/>
        <v>25000</v>
      </c>
      <c r="T1112" s="6" t="s">
        <v>400</v>
      </c>
      <c r="U1112" s="2" t="s">
        <v>547</v>
      </c>
      <c r="V1112" s="2" t="s">
        <v>2900</v>
      </c>
      <c r="W1112" s="2"/>
      <c r="X1112" s="79"/>
      <c r="Y1112" s="39"/>
      <c r="Z1112" s="39"/>
      <c r="AA1112" s="39"/>
      <c r="AB1112" s="39"/>
      <c r="AC1112" s="5" t="str">
        <f t="shared" si="142"/>
        <v/>
      </c>
      <c r="AD1112" s="17" t="str">
        <f t="shared" si="143"/>
        <v/>
      </c>
      <c r="AE1112" s="6"/>
      <c r="AF1112" s="17" t="str">
        <f t="shared" si="144"/>
        <v/>
      </c>
      <c r="AG1112" s="2"/>
      <c r="AH1112" s="7"/>
      <c r="AI1112" s="22" t="s">
        <v>2797</v>
      </c>
      <c r="AJ1112" s="176"/>
    </row>
    <row r="1113" spans="1:36" ht="15.45" customHeight="1">
      <c r="A1113" s="170">
        <v>57359</v>
      </c>
      <c r="B1113" s="8" t="s">
        <v>320</v>
      </c>
      <c r="C1113" s="5" t="s">
        <v>321</v>
      </c>
      <c r="D1113" s="46" t="s">
        <v>708</v>
      </c>
      <c r="E1113" s="28" t="s">
        <v>709</v>
      </c>
      <c r="F1113" s="27" t="s">
        <v>710</v>
      </c>
      <c r="G1113" s="27">
        <v>987744411</v>
      </c>
      <c r="H1113" s="62">
        <v>45642</v>
      </c>
      <c r="I1113" s="63">
        <v>0.57986111111111116</v>
      </c>
      <c r="J1113" s="6" t="s">
        <v>373</v>
      </c>
      <c r="K1113" s="39">
        <v>1</v>
      </c>
      <c r="L1113" s="6" t="s">
        <v>398</v>
      </c>
      <c r="M1113" s="6" t="s">
        <v>6</v>
      </c>
      <c r="N1113" s="6" t="b">
        <f t="shared" si="141"/>
        <v>0</v>
      </c>
      <c r="O1113" s="2" t="s">
        <v>5346</v>
      </c>
      <c r="P1113" s="2">
        <v>309658</v>
      </c>
      <c r="Q1113" s="2" t="s">
        <v>6</v>
      </c>
      <c r="R1113" s="2" t="s">
        <v>5347</v>
      </c>
      <c r="S1113" s="16">
        <f t="shared" si="140"/>
        <v>25000</v>
      </c>
      <c r="T1113" s="6" t="s">
        <v>400</v>
      </c>
      <c r="U1113" s="2" t="s">
        <v>547</v>
      </c>
      <c r="V1113" s="2" t="s">
        <v>3435</v>
      </c>
      <c r="W1113" s="2"/>
      <c r="X1113" s="79"/>
      <c r="Y1113" s="39"/>
      <c r="Z1113" s="39"/>
      <c r="AA1113" s="39"/>
      <c r="AB1113" s="39"/>
      <c r="AC1113" s="5" t="str">
        <f t="shared" si="142"/>
        <v/>
      </c>
      <c r="AD1113" s="17" t="str">
        <f t="shared" si="143"/>
        <v/>
      </c>
      <c r="AE1113" s="6"/>
      <c r="AF1113" s="17" t="str">
        <f t="shared" si="144"/>
        <v/>
      </c>
      <c r="AG1113" s="2"/>
      <c r="AH1113" s="7"/>
      <c r="AI1113" s="22" t="s">
        <v>558</v>
      </c>
      <c r="AJ1113" s="176"/>
    </row>
    <row r="1114" spans="1:36" ht="15.45" customHeight="1">
      <c r="A1114" s="170">
        <v>57360</v>
      </c>
      <c r="B1114" s="4" t="s">
        <v>339</v>
      </c>
      <c r="C1114" s="4" t="s">
        <v>340</v>
      </c>
      <c r="D1114" s="39" t="s">
        <v>1042</v>
      </c>
      <c r="E1114" s="39" t="s">
        <v>1043</v>
      </c>
      <c r="F1114" s="39" t="s">
        <v>1044</v>
      </c>
      <c r="G1114" s="39">
        <v>933294463</v>
      </c>
      <c r="H1114" s="62">
        <v>45642</v>
      </c>
      <c r="I1114" s="63">
        <v>0.58472222222222225</v>
      </c>
      <c r="J1114" s="6" t="s">
        <v>373</v>
      </c>
      <c r="K1114" s="39">
        <v>1</v>
      </c>
      <c r="L1114" s="6" t="s">
        <v>398</v>
      </c>
      <c r="M1114" s="6" t="s">
        <v>6</v>
      </c>
      <c r="N1114" s="6" t="b">
        <f t="shared" si="141"/>
        <v>0</v>
      </c>
      <c r="O1114" s="100" t="s">
        <v>5348</v>
      </c>
      <c r="P1114" s="2">
        <v>24804174</v>
      </c>
      <c r="Q1114" s="2" t="s">
        <v>6</v>
      </c>
      <c r="R1114" s="2" t="s">
        <v>5349</v>
      </c>
      <c r="S1114" s="16">
        <f t="shared" si="140"/>
        <v>25000</v>
      </c>
      <c r="T1114" s="6" t="s">
        <v>400</v>
      </c>
      <c r="U1114" s="2" t="s">
        <v>766</v>
      </c>
      <c r="V1114" s="2" t="s">
        <v>504</v>
      </c>
      <c r="W1114" s="62">
        <v>45643</v>
      </c>
      <c r="X1114" s="79">
        <v>0.27013888888888887</v>
      </c>
      <c r="Y1114" s="154" t="s">
        <v>2990</v>
      </c>
      <c r="Z1114" s="154" t="s">
        <v>3495</v>
      </c>
      <c r="AA1114" s="154" t="s">
        <v>3496</v>
      </c>
      <c r="AB1114" s="154">
        <v>963007375</v>
      </c>
      <c r="AC1114" s="5">
        <f t="shared" si="142"/>
        <v>2</v>
      </c>
      <c r="AD1114" s="17">
        <f t="shared" si="143"/>
        <v>25000</v>
      </c>
      <c r="AE1114" s="6" t="s">
        <v>6</v>
      </c>
      <c r="AF1114" s="17" t="str">
        <f t="shared" si="144"/>
        <v>NO APLICA</v>
      </c>
      <c r="AG1114" s="2" t="s">
        <v>400</v>
      </c>
      <c r="AH1114" s="7"/>
      <c r="AI1114" s="22" t="s">
        <v>2797</v>
      </c>
      <c r="AJ1114" s="176"/>
    </row>
    <row r="1115" spans="1:36" ht="15.45" customHeight="1">
      <c r="A1115" s="170">
        <v>57361</v>
      </c>
      <c r="B1115" s="4" t="s">
        <v>353</v>
      </c>
      <c r="C1115" s="4" t="s">
        <v>354</v>
      </c>
      <c r="D1115" s="24" t="s">
        <v>385</v>
      </c>
      <c r="E1115" s="25" t="s">
        <v>818</v>
      </c>
      <c r="F1115" s="24" t="s">
        <v>700</v>
      </c>
      <c r="G1115" s="24">
        <v>947974081</v>
      </c>
      <c r="H1115" s="62">
        <v>45642</v>
      </c>
      <c r="I1115" s="63">
        <v>0.58819444444444446</v>
      </c>
      <c r="J1115" s="6" t="s">
        <v>373</v>
      </c>
      <c r="K1115" s="39">
        <v>1</v>
      </c>
      <c r="L1115" s="6" t="s">
        <v>398</v>
      </c>
      <c r="M1115" s="6" t="s">
        <v>6</v>
      </c>
      <c r="N1115" s="6" t="b">
        <f t="shared" si="141"/>
        <v>0</v>
      </c>
      <c r="O1115" s="2" t="s">
        <v>5350</v>
      </c>
      <c r="P1115" s="2">
        <v>1233574</v>
      </c>
      <c r="Q1115" s="2" t="s">
        <v>6</v>
      </c>
      <c r="R1115" s="2" t="s">
        <v>5351</v>
      </c>
      <c r="S1115" s="16">
        <f t="shared" si="140"/>
        <v>25000</v>
      </c>
      <c r="T1115" s="6" t="s">
        <v>400</v>
      </c>
      <c r="U1115" s="2" t="s">
        <v>547</v>
      </c>
      <c r="V1115" s="2" t="s">
        <v>2971</v>
      </c>
      <c r="W1115" s="62">
        <v>45642</v>
      </c>
      <c r="X1115" s="79">
        <v>0.73541666666666672</v>
      </c>
      <c r="Y1115" s="39" t="s">
        <v>3348</v>
      </c>
      <c r="Z1115" s="155">
        <v>14702398</v>
      </c>
      <c r="AA1115" s="39" t="s">
        <v>3349</v>
      </c>
      <c r="AB1115" s="39">
        <v>966558734</v>
      </c>
      <c r="AC1115" s="5">
        <f t="shared" si="142"/>
        <v>1</v>
      </c>
      <c r="AD1115" s="17">
        <f t="shared" si="143"/>
        <v>25000</v>
      </c>
      <c r="AE1115" s="6" t="s">
        <v>6</v>
      </c>
      <c r="AF1115" s="17" t="str">
        <f t="shared" si="144"/>
        <v>NO APLICA</v>
      </c>
      <c r="AG1115" s="2" t="s">
        <v>400</v>
      </c>
      <c r="AH1115" s="7"/>
      <c r="AI1115" s="22" t="s">
        <v>2894</v>
      </c>
      <c r="AJ1115" s="176"/>
    </row>
    <row r="1116" spans="1:36" ht="15.45" customHeight="1">
      <c r="A1116" s="170">
        <v>57362</v>
      </c>
      <c r="B1116" s="4" t="s">
        <v>353</v>
      </c>
      <c r="C1116" s="4" t="s">
        <v>354</v>
      </c>
      <c r="D1116" s="39" t="s">
        <v>3219</v>
      </c>
      <c r="E1116" s="6" t="s">
        <v>3220</v>
      </c>
      <c r="F1116" s="6" t="s">
        <v>3221</v>
      </c>
      <c r="G1116" s="6">
        <v>90021629</v>
      </c>
      <c r="H1116" s="62">
        <v>45642</v>
      </c>
      <c r="I1116" s="63">
        <v>0.59305555555555556</v>
      </c>
      <c r="J1116" s="6" t="s">
        <v>373</v>
      </c>
      <c r="K1116" s="39">
        <v>1</v>
      </c>
      <c r="L1116" s="6" t="s">
        <v>398</v>
      </c>
      <c r="M1116" s="6" t="s">
        <v>6</v>
      </c>
      <c r="N1116" s="6" t="b">
        <f t="shared" si="141"/>
        <v>0</v>
      </c>
      <c r="O1116" s="2" t="s">
        <v>5352</v>
      </c>
      <c r="P1116" s="2">
        <v>1233570</v>
      </c>
      <c r="Q1116" s="2" t="s">
        <v>6</v>
      </c>
      <c r="R1116" s="2" t="s">
        <v>5353</v>
      </c>
      <c r="S1116" s="16">
        <f t="shared" si="140"/>
        <v>25000</v>
      </c>
      <c r="T1116" s="6" t="s">
        <v>400</v>
      </c>
      <c r="U1116" s="2" t="s">
        <v>940</v>
      </c>
      <c r="V1116" s="2" t="s">
        <v>3435</v>
      </c>
      <c r="W1116" s="62">
        <v>45642</v>
      </c>
      <c r="X1116" s="79">
        <v>0.71736111111111112</v>
      </c>
      <c r="Y1116" s="65" t="s">
        <v>4274</v>
      </c>
      <c r="Z1116" s="65" t="s">
        <v>4195</v>
      </c>
      <c r="AA1116" s="65" t="s">
        <v>4196</v>
      </c>
      <c r="AB1116" s="65">
        <v>996390712</v>
      </c>
      <c r="AC1116" s="5">
        <f t="shared" si="142"/>
        <v>1</v>
      </c>
      <c r="AD1116" s="17">
        <f t="shared" si="143"/>
        <v>25000</v>
      </c>
      <c r="AE1116" s="6" t="s">
        <v>6</v>
      </c>
      <c r="AF1116" s="17" t="str">
        <f t="shared" si="144"/>
        <v>NO APLICA</v>
      </c>
      <c r="AG1116" s="2" t="s">
        <v>400</v>
      </c>
      <c r="AH1116" s="7"/>
      <c r="AI1116" s="22" t="s">
        <v>2894</v>
      </c>
      <c r="AJ1116" s="176"/>
    </row>
    <row r="1117" spans="1:36" ht="15.45" customHeight="1">
      <c r="A1117" s="170">
        <v>57363</v>
      </c>
      <c r="B1117" s="4" t="s">
        <v>353</v>
      </c>
      <c r="C1117" s="4" t="s">
        <v>354</v>
      </c>
      <c r="D1117" s="48" t="s">
        <v>961</v>
      </c>
      <c r="E1117" s="24" t="s">
        <v>699</v>
      </c>
      <c r="F1117" s="69" t="s">
        <v>700</v>
      </c>
      <c r="G1117" s="24">
        <v>947974081</v>
      </c>
      <c r="H1117" s="62">
        <v>45642</v>
      </c>
      <c r="I1117" s="63">
        <v>0.59652777777777777</v>
      </c>
      <c r="J1117" s="6" t="s">
        <v>373</v>
      </c>
      <c r="K1117" s="39">
        <v>1</v>
      </c>
      <c r="L1117" s="6" t="s">
        <v>398</v>
      </c>
      <c r="M1117" s="6" t="s">
        <v>6</v>
      </c>
      <c r="N1117" s="6" t="b">
        <f t="shared" si="141"/>
        <v>0</v>
      </c>
      <c r="O1117" s="2" t="s">
        <v>5354</v>
      </c>
      <c r="P1117" s="2">
        <v>1233575</v>
      </c>
      <c r="Q1117" s="2" t="s">
        <v>6</v>
      </c>
      <c r="R1117" s="2" t="s">
        <v>5355</v>
      </c>
      <c r="S1117" s="16">
        <f t="shared" si="140"/>
        <v>25000</v>
      </c>
      <c r="T1117" s="6" t="s">
        <v>400</v>
      </c>
      <c r="U1117" s="2" t="s">
        <v>547</v>
      </c>
      <c r="V1117" s="2" t="s">
        <v>3290</v>
      </c>
      <c r="W1117" s="2"/>
      <c r="X1117" s="79"/>
      <c r="Y1117" s="39"/>
      <c r="Z1117" s="39"/>
      <c r="AA1117" s="39"/>
      <c r="AB1117" s="39"/>
      <c r="AC1117" s="5" t="str">
        <f t="shared" si="142"/>
        <v/>
      </c>
      <c r="AD1117" s="17" t="str">
        <f t="shared" si="143"/>
        <v/>
      </c>
      <c r="AE1117" s="6"/>
      <c r="AF1117" s="17" t="str">
        <f t="shared" si="144"/>
        <v/>
      </c>
      <c r="AG1117" s="2"/>
      <c r="AH1117" s="7"/>
      <c r="AI1117" s="22" t="s">
        <v>2894</v>
      </c>
      <c r="AJ1117" s="176"/>
    </row>
    <row r="1118" spans="1:36" ht="15.45" customHeight="1">
      <c r="A1118" s="170">
        <v>57364</v>
      </c>
      <c r="B1118" s="8" t="s">
        <v>320</v>
      </c>
      <c r="C1118" s="5" t="s">
        <v>321</v>
      </c>
      <c r="D1118" s="27" t="s">
        <v>616</v>
      </c>
      <c r="E1118" s="28" t="s">
        <v>617</v>
      </c>
      <c r="F1118" s="27" t="s">
        <v>618</v>
      </c>
      <c r="G1118" s="27">
        <v>951155582</v>
      </c>
      <c r="H1118" s="62">
        <v>45642</v>
      </c>
      <c r="I1118" s="63">
        <v>0.60555555555555551</v>
      </c>
      <c r="J1118" s="6" t="s">
        <v>373</v>
      </c>
      <c r="K1118" s="39">
        <v>1</v>
      </c>
      <c r="L1118" s="6" t="s">
        <v>398</v>
      </c>
      <c r="M1118" s="6" t="s">
        <v>6</v>
      </c>
      <c r="N1118" s="6" t="b">
        <f t="shared" si="141"/>
        <v>0</v>
      </c>
      <c r="O1118" s="131" t="s">
        <v>5356</v>
      </c>
      <c r="P1118" s="2">
        <v>309686</v>
      </c>
      <c r="Q1118" s="2" t="s">
        <v>6</v>
      </c>
      <c r="R1118" s="2" t="s">
        <v>5357</v>
      </c>
      <c r="S1118" s="16">
        <f t="shared" si="140"/>
        <v>25000</v>
      </c>
      <c r="T1118" s="6" t="s">
        <v>400</v>
      </c>
      <c r="U1118" s="2" t="s">
        <v>547</v>
      </c>
      <c r="V1118" s="2" t="s">
        <v>2874</v>
      </c>
      <c r="W1118" s="2"/>
      <c r="X1118" s="79"/>
      <c r="Y1118" s="39"/>
      <c r="Z1118" s="39"/>
      <c r="AA1118" s="39"/>
      <c r="AB1118" s="39"/>
      <c r="AC1118" s="5" t="str">
        <f t="shared" si="142"/>
        <v/>
      </c>
      <c r="AD1118" s="17" t="str">
        <f t="shared" si="143"/>
        <v/>
      </c>
      <c r="AE1118" s="6"/>
      <c r="AF1118" s="17" t="str">
        <f t="shared" si="144"/>
        <v/>
      </c>
      <c r="AG1118" s="2"/>
      <c r="AH1118" s="7"/>
      <c r="AI1118" s="22" t="s">
        <v>558</v>
      </c>
      <c r="AJ1118" s="176"/>
    </row>
    <row r="1119" spans="1:36" ht="15.45" customHeight="1">
      <c r="A1119" s="170">
        <v>57365</v>
      </c>
      <c r="B1119" s="7" t="s">
        <v>365</v>
      </c>
      <c r="C1119" s="4" t="s">
        <v>366</v>
      </c>
      <c r="D1119" s="7" t="s">
        <v>5358</v>
      </c>
      <c r="E1119" s="2" t="s">
        <v>5359</v>
      </c>
      <c r="F1119" s="2" t="s">
        <v>5360</v>
      </c>
      <c r="G1119" s="2">
        <v>96336714</v>
      </c>
      <c r="H1119" s="62">
        <v>45642</v>
      </c>
      <c r="I1119" s="63">
        <v>0.62152777777777779</v>
      </c>
      <c r="J1119" s="6" t="s">
        <v>373</v>
      </c>
      <c r="K1119" s="39">
        <v>1</v>
      </c>
      <c r="L1119" s="6" t="s">
        <v>398</v>
      </c>
      <c r="M1119" s="6" t="s">
        <v>6</v>
      </c>
      <c r="N1119" s="6" t="b">
        <f t="shared" si="141"/>
        <v>0</v>
      </c>
      <c r="O1119" s="2" t="s">
        <v>5361</v>
      </c>
      <c r="P1119" s="2">
        <v>322265</v>
      </c>
      <c r="Q1119" s="2" t="s">
        <v>6</v>
      </c>
      <c r="R1119" s="2" t="s">
        <v>5362</v>
      </c>
      <c r="S1119" s="16">
        <f t="shared" si="140"/>
        <v>25000</v>
      </c>
      <c r="T1119" s="6" t="s">
        <v>400</v>
      </c>
      <c r="U1119" s="2" t="s">
        <v>1108</v>
      </c>
      <c r="V1119" s="2" t="s">
        <v>2980</v>
      </c>
      <c r="W1119" s="62">
        <v>45642</v>
      </c>
      <c r="X1119" s="79">
        <v>0.91805555555555551</v>
      </c>
      <c r="Y1119" s="7" t="s">
        <v>5358</v>
      </c>
      <c r="Z1119" s="2" t="s">
        <v>5359</v>
      </c>
      <c r="AA1119" s="2" t="s">
        <v>5360</v>
      </c>
      <c r="AB1119" s="2">
        <v>96336714</v>
      </c>
      <c r="AC1119" s="5">
        <f t="shared" si="142"/>
        <v>1</v>
      </c>
      <c r="AD1119" s="17">
        <f t="shared" si="143"/>
        <v>25000</v>
      </c>
      <c r="AE1119" s="6" t="s">
        <v>6</v>
      </c>
      <c r="AF1119" s="17" t="str">
        <f t="shared" si="144"/>
        <v>NO APLICA</v>
      </c>
      <c r="AG1119" s="2" t="s">
        <v>400</v>
      </c>
      <c r="AH1119" s="75" t="s">
        <v>4046</v>
      </c>
      <c r="AI1119" s="22" t="s">
        <v>5323</v>
      </c>
      <c r="AJ1119" s="176"/>
    </row>
    <row r="1120" spans="1:36" ht="15.45" customHeight="1">
      <c r="A1120" s="170">
        <v>57366</v>
      </c>
      <c r="B1120" s="8" t="s">
        <v>320</v>
      </c>
      <c r="C1120" s="5" t="s">
        <v>321</v>
      </c>
      <c r="D1120" s="46" t="s">
        <v>708</v>
      </c>
      <c r="E1120" s="28" t="s">
        <v>709</v>
      </c>
      <c r="F1120" s="27" t="s">
        <v>710</v>
      </c>
      <c r="G1120" s="27">
        <v>987744411</v>
      </c>
      <c r="H1120" s="62">
        <v>45642</v>
      </c>
      <c r="I1120" s="63">
        <v>0.62708333333333333</v>
      </c>
      <c r="J1120" s="6" t="s">
        <v>373</v>
      </c>
      <c r="K1120" s="39">
        <v>1</v>
      </c>
      <c r="L1120" s="6" t="s">
        <v>398</v>
      </c>
      <c r="M1120" s="6" t="s">
        <v>6</v>
      </c>
      <c r="N1120" s="6" t="b">
        <f t="shared" si="141"/>
        <v>0</v>
      </c>
      <c r="O1120" s="131" t="s">
        <v>5363</v>
      </c>
      <c r="P1120" s="2">
        <v>309693</v>
      </c>
      <c r="Q1120" s="2" t="s">
        <v>6</v>
      </c>
      <c r="R1120" s="2" t="s">
        <v>5364</v>
      </c>
      <c r="S1120" s="16">
        <f t="shared" si="140"/>
        <v>25000</v>
      </c>
      <c r="T1120" s="6" t="s">
        <v>400</v>
      </c>
      <c r="U1120" s="2" t="s">
        <v>542</v>
      </c>
      <c r="V1120" s="2" t="s">
        <v>2980</v>
      </c>
      <c r="W1120" s="2"/>
      <c r="X1120" s="79"/>
      <c r="Y1120" s="39"/>
      <c r="Z1120" s="39"/>
      <c r="AA1120" s="39"/>
      <c r="AB1120" s="39"/>
      <c r="AC1120" s="5" t="str">
        <f t="shared" si="142"/>
        <v/>
      </c>
      <c r="AD1120" s="17" t="str">
        <f t="shared" si="143"/>
        <v/>
      </c>
      <c r="AE1120" s="6"/>
      <c r="AF1120" s="17" t="str">
        <f t="shared" si="144"/>
        <v/>
      </c>
      <c r="AG1120" s="2"/>
      <c r="AH1120" s="7"/>
      <c r="AI1120" s="22" t="s">
        <v>558</v>
      </c>
      <c r="AJ1120" s="176"/>
    </row>
    <row r="1121" spans="1:36" ht="15" customHeight="1">
      <c r="A1121" s="170">
        <v>57367</v>
      </c>
      <c r="B1121" s="4" t="s">
        <v>7</v>
      </c>
      <c r="C1121" s="4" t="s">
        <v>8</v>
      </c>
      <c r="D1121" s="6" t="s">
        <v>4554</v>
      </c>
      <c r="E1121" s="6" t="s">
        <v>4555</v>
      </c>
      <c r="F1121" s="6" t="s">
        <v>4556</v>
      </c>
      <c r="G1121" s="6">
        <v>997169716</v>
      </c>
      <c r="H1121" s="62">
        <v>45642</v>
      </c>
      <c r="I1121" s="63">
        <v>0.6430555555555556</v>
      </c>
      <c r="J1121" s="6" t="s">
        <v>1873</v>
      </c>
      <c r="K1121" s="39">
        <v>4</v>
      </c>
      <c r="L1121" s="6" t="s">
        <v>398</v>
      </c>
      <c r="M1121" s="6" t="s">
        <v>6</v>
      </c>
      <c r="N1121" s="6" t="b">
        <f t="shared" si="141"/>
        <v>1</v>
      </c>
      <c r="O1121" s="2" t="s">
        <v>1355</v>
      </c>
      <c r="P1121" s="2">
        <v>597132</v>
      </c>
      <c r="Q1121" s="2" t="s">
        <v>6</v>
      </c>
      <c r="R1121" s="2" t="s">
        <v>488</v>
      </c>
      <c r="S1121" s="16">
        <f t="shared" si="140"/>
        <v>20000</v>
      </c>
      <c r="T1121" s="6" t="s">
        <v>400</v>
      </c>
      <c r="U1121" s="2" t="s">
        <v>542</v>
      </c>
      <c r="V1121" s="2" t="s">
        <v>490</v>
      </c>
      <c r="W1121" s="2"/>
      <c r="X1121" s="79"/>
      <c r="Y1121" s="39"/>
      <c r="Z1121" s="39"/>
      <c r="AA1121" s="39"/>
      <c r="AB1121" s="39"/>
      <c r="AC1121" s="5" t="str">
        <f t="shared" si="142"/>
        <v/>
      </c>
      <c r="AD1121" s="17" t="str">
        <f t="shared" si="143"/>
        <v/>
      </c>
      <c r="AE1121" s="6"/>
      <c r="AF1121" s="17" t="str">
        <f t="shared" si="144"/>
        <v/>
      </c>
      <c r="AG1121" s="2"/>
      <c r="AH1121" s="7"/>
      <c r="AI1121" s="22" t="s">
        <v>4004</v>
      </c>
      <c r="AJ1121" s="176"/>
    </row>
    <row r="1122" spans="1:36" ht="15.45" customHeight="1">
      <c r="A1122" s="170">
        <v>57368</v>
      </c>
      <c r="B1122" s="4" t="s">
        <v>339</v>
      </c>
      <c r="C1122" s="4" t="s">
        <v>340</v>
      </c>
      <c r="D1122" s="25" t="s">
        <v>5338</v>
      </c>
      <c r="E1122" s="24" t="s">
        <v>1847</v>
      </c>
      <c r="F1122" s="24" t="s">
        <v>1033</v>
      </c>
      <c r="G1122" s="24">
        <v>941283805</v>
      </c>
      <c r="H1122" s="62">
        <v>45642</v>
      </c>
      <c r="I1122" s="63">
        <v>0.6479166666666667</v>
      </c>
      <c r="J1122" s="6" t="s">
        <v>373</v>
      </c>
      <c r="K1122" s="39">
        <v>1</v>
      </c>
      <c r="L1122" s="6" t="s">
        <v>398</v>
      </c>
      <c r="M1122" s="6" t="s">
        <v>6</v>
      </c>
      <c r="N1122" s="6" t="b">
        <f t="shared" si="141"/>
        <v>0</v>
      </c>
      <c r="O1122" s="2" t="s">
        <v>5365</v>
      </c>
      <c r="P1122" s="2">
        <v>24804345</v>
      </c>
      <c r="Q1122" s="2" t="s">
        <v>6</v>
      </c>
      <c r="R1122" s="2" t="s">
        <v>5366</v>
      </c>
      <c r="S1122" s="16">
        <f t="shared" si="140"/>
        <v>25000</v>
      </c>
      <c r="T1122" s="6" t="s">
        <v>400</v>
      </c>
      <c r="U1122" s="2" t="s">
        <v>803</v>
      </c>
      <c r="V1122" s="2" t="s">
        <v>3431</v>
      </c>
      <c r="W1122" s="62">
        <v>45643</v>
      </c>
      <c r="X1122" s="79">
        <v>0.26041666666666669</v>
      </c>
      <c r="Y1122" s="39" t="s">
        <v>3470</v>
      </c>
      <c r="Z1122" s="39" t="s">
        <v>3471</v>
      </c>
      <c r="AA1122" s="39" t="s">
        <v>3472</v>
      </c>
      <c r="AB1122" s="39">
        <v>933750230</v>
      </c>
      <c r="AC1122" s="5">
        <f t="shared" si="142"/>
        <v>2</v>
      </c>
      <c r="AD1122" s="17">
        <f t="shared" si="143"/>
        <v>25000</v>
      </c>
      <c r="AE1122" s="6" t="s">
        <v>6</v>
      </c>
      <c r="AF1122" s="17" t="str">
        <f t="shared" si="144"/>
        <v>NO APLICA</v>
      </c>
      <c r="AG1122" s="2" t="s">
        <v>400</v>
      </c>
      <c r="AH1122" s="7"/>
      <c r="AI1122" s="22" t="s">
        <v>2797</v>
      </c>
      <c r="AJ1122" s="176"/>
    </row>
    <row r="1123" spans="1:36" ht="15.45" customHeight="1">
      <c r="A1123" s="170">
        <v>57369</v>
      </c>
      <c r="B1123" s="4" t="s">
        <v>4564</v>
      </c>
      <c r="C1123" s="2"/>
      <c r="D1123" s="25" t="s">
        <v>4564</v>
      </c>
      <c r="E1123" s="24" t="s">
        <v>4565</v>
      </c>
      <c r="F1123" s="24" t="s">
        <v>530</v>
      </c>
      <c r="G1123" s="24">
        <v>933064359</v>
      </c>
      <c r="H1123" s="62">
        <v>45642</v>
      </c>
      <c r="I1123" s="63">
        <v>0.66527777777777775</v>
      </c>
      <c r="J1123" s="6" t="s">
        <v>1873</v>
      </c>
      <c r="K1123" s="39">
        <v>1</v>
      </c>
      <c r="L1123" s="6" t="s">
        <v>3399</v>
      </c>
      <c r="M1123" s="6" t="s">
        <v>6</v>
      </c>
      <c r="N1123" s="6" t="b">
        <f t="shared" si="141"/>
        <v>1</v>
      </c>
      <c r="O1123" s="2" t="s">
        <v>1355</v>
      </c>
      <c r="P1123" s="2" t="s">
        <v>487</v>
      </c>
      <c r="Q1123" s="2" t="s">
        <v>6</v>
      </c>
      <c r="R1123" s="2" t="s">
        <v>488</v>
      </c>
      <c r="S1123" s="16">
        <f t="shared" si="140"/>
        <v>3500</v>
      </c>
      <c r="T1123" s="6" t="s">
        <v>400</v>
      </c>
      <c r="U1123" s="2" t="s">
        <v>732</v>
      </c>
      <c r="V1123" s="2" t="s">
        <v>490</v>
      </c>
      <c r="W1123" s="62">
        <v>45642</v>
      </c>
      <c r="X1123" s="79">
        <v>15.59</v>
      </c>
      <c r="Y1123" s="25" t="s">
        <v>4564</v>
      </c>
      <c r="Z1123" s="24" t="s">
        <v>4565</v>
      </c>
      <c r="AA1123" s="24" t="s">
        <v>530</v>
      </c>
      <c r="AB1123" s="24">
        <v>933064359</v>
      </c>
      <c r="AC1123" s="5">
        <f t="shared" si="142"/>
        <v>1</v>
      </c>
      <c r="AD1123" s="17">
        <f t="shared" si="143"/>
        <v>3500</v>
      </c>
      <c r="AE1123" s="6" t="s">
        <v>6</v>
      </c>
      <c r="AF1123" s="17" t="str">
        <f t="shared" si="144"/>
        <v>NO APLICA</v>
      </c>
      <c r="AG1123" s="2" t="s">
        <v>1874</v>
      </c>
      <c r="AH1123" s="7" t="s">
        <v>5367</v>
      </c>
      <c r="AI1123" s="22" t="s">
        <v>499</v>
      </c>
      <c r="AJ1123" s="176"/>
    </row>
    <row r="1124" spans="1:36" ht="15.45" customHeight="1">
      <c r="A1124" s="170">
        <v>57370</v>
      </c>
      <c r="B1124" s="8" t="s">
        <v>320</v>
      </c>
      <c r="C1124" s="5" t="s">
        <v>321</v>
      </c>
      <c r="D1124" s="27" t="s">
        <v>616</v>
      </c>
      <c r="E1124" s="28" t="s">
        <v>617</v>
      </c>
      <c r="F1124" s="27" t="s">
        <v>618</v>
      </c>
      <c r="G1124" s="27">
        <v>951155582</v>
      </c>
      <c r="H1124" s="62">
        <v>45642</v>
      </c>
      <c r="I1124" s="63">
        <v>0.69791666666666663</v>
      </c>
      <c r="J1124" s="6" t="s">
        <v>373</v>
      </c>
      <c r="K1124" s="39">
        <v>1</v>
      </c>
      <c r="L1124" s="6" t="s">
        <v>398</v>
      </c>
      <c r="M1124" s="6" t="s">
        <v>6</v>
      </c>
      <c r="N1124" s="6" t="b">
        <f t="shared" si="141"/>
        <v>0</v>
      </c>
      <c r="O1124" s="2" t="s">
        <v>5368</v>
      </c>
      <c r="P1124" s="2">
        <v>309736</v>
      </c>
      <c r="Q1124" s="2" t="s">
        <v>6</v>
      </c>
      <c r="R1124" s="2" t="s">
        <v>5369</v>
      </c>
      <c r="S1124" s="16">
        <f t="shared" si="140"/>
        <v>25000</v>
      </c>
      <c r="T1124" s="6" t="s">
        <v>400</v>
      </c>
      <c r="U1124" s="2" t="s">
        <v>542</v>
      </c>
      <c r="V1124" s="2" t="s">
        <v>3682</v>
      </c>
      <c r="W1124" s="2"/>
      <c r="X1124" s="79"/>
      <c r="Y1124" s="39"/>
      <c r="Z1124" s="39"/>
      <c r="AA1124" s="39"/>
      <c r="AB1124" s="39"/>
      <c r="AC1124" s="5" t="str">
        <f t="shared" si="142"/>
        <v/>
      </c>
      <c r="AD1124" s="17" t="str">
        <f t="shared" si="143"/>
        <v/>
      </c>
      <c r="AE1124" s="6"/>
      <c r="AF1124" s="17" t="str">
        <f t="shared" si="144"/>
        <v/>
      </c>
      <c r="AG1124" s="2"/>
      <c r="AH1124" s="7"/>
      <c r="AI1124" s="22" t="s">
        <v>558</v>
      </c>
      <c r="AJ1124" s="176"/>
    </row>
    <row r="1125" spans="1:36" ht="15.45" customHeight="1">
      <c r="A1125" s="170">
        <v>57371</v>
      </c>
      <c r="B1125" s="4" t="s">
        <v>353</v>
      </c>
      <c r="C1125" s="4" t="s">
        <v>354</v>
      </c>
      <c r="D1125" s="39" t="s">
        <v>2818</v>
      </c>
      <c r="E1125" s="6" t="s">
        <v>2819</v>
      </c>
      <c r="F1125" s="6" t="s">
        <v>3221</v>
      </c>
      <c r="G1125" s="6">
        <v>56422961</v>
      </c>
      <c r="H1125" s="62">
        <v>45642</v>
      </c>
      <c r="I1125" s="63">
        <v>0.7006944444444444</v>
      </c>
      <c r="J1125" s="6" t="s">
        <v>373</v>
      </c>
      <c r="K1125" s="39">
        <v>1</v>
      </c>
      <c r="L1125" s="6" t="s">
        <v>398</v>
      </c>
      <c r="M1125" s="6" t="s">
        <v>6</v>
      </c>
      <c r="N1125" s="6" t="b">
        <f t="shared" si="141"/>
        <v>0</v>
      </c>
      <c r="O1125" s="2" t="s">
        <v>5370</v>
      </c>
      <c r="P1125" s="2">
        <v>309737</v>
      </c>
      <c r="Q1125" s="2" t="s">
        <v>6</v>
      </c>
      <c r="R1125" s="2" t="s">
        <v>5371</v>
      </c>
      <c r="S1125" s="16">
        <f t="shared" si="140"/>
        <v>25000</v>
      </c>
      <c r="T1125" s="6" t="s">
        <v>400</v>
      </c>
      <c r="U1125" s="2" t="s">
        <v>542</v>
      </c>
      <c r="V1125" s="2" t="s">
        <v>3682</v>
      </c>
      <c r="W1125" s="2"/>
      <c r="X1125" s="79"/>
      <c r="Y1125" s="39"/>
      <c r="Z1125" s="39"/>
      <c r="AA1125" s="39"/>
      <c r="AB1125" s="39"/>
      <c r="AC1125" s="5" t="str">
        <f t="shared" si="142"/>
        <v/>
      </c>
      <c r="AD1125" s="17" t="str">
        <f t="shared" si="143"/>
        <v/>
      </c>
      <c r="AE1125" s="6"/>
      <c r="AF1125" s="17" t="str">
        <f t="shared" si="144"/>
        <v/>
      </c>
      <c r="AG1125" s="2"/>
      <c r="AH1125" s="7"/>
      <c r="AI1125" s="22" t="s">
        <v>2894</v>
      </c>
      <c r="AJ1125" s="176"/>
    </row>
    <row r="1126" spans="1:36" ht="15.45" customHeight="1">
      <c r="A1126" s="170">
        <v>57372</v>
      </c>
      <c r="B1126" s="8" t="s">
        <v>320</v>
      </c>
      <c r="C1126" s="5" t="s">
        <v>321</v>
      </c>
      <c r="D1126" s="46" t="s">
        <v>708</v>
      </c>
      <c r="E1126" s="28" t="s">
        <v>709</v>
      </c>
      <c r="F1126" s="27" t="s">
        <v>710</v>
      </c>
      <c r="G1126" s="27">
        <v>987744411</v>
      </c>
      <c r="H1126" s="62">
        <v>45642</v>
      </c>
      <c r="I1126" s="63">
        <v>0.72361111111111109</v>
      </c>
      <c r="J1126" s="6" t="s">
        <v>373</v>
      </c>
      <c r="K1126" s="39">
        <v>1</v>
      </c>
      <c r="L1126" s="6" t="s">
        <v>398</v>
      </c>
      <c r="M1126" s="6" t="s">
        <v>6</v>
      </c>
      <c r="N1126" s="6" t="b">
        <f t="shared" si="141"/>
        <v>0</v>
      </c>
      <c r="O1126" s="2" t="s">
        <v>5372</v>
      </c>
      <c r="P1126" s="2">
        <v>309746</v>
      </c>
      <c r="Q1126" s="2" t="s">
        <v>6</v>
      </c>
      <c r="R1126" s="2" t="s">
        <v>5373</v>
      </c>
      <c r="S1126" s="16">
        <f t="shared" si="140"/>
        <v>25000</v>
      </c>
      <c r="T1126" s="6" t="s">
        <v>400</v>
      </c>
      <c r="U1126" s="2" t="s">
        <v>542</v>
      </c>
      <c r="V1126" s="2" t="s">
        <v>3435</v>
      </c>
      <c r="W1126" s="2"/>
      <c r="X1126" s="79"/>
      <c r="Y1126" s="39"/>
      <c r="Z1126" s="39"/>
      <c r="AA1126" s="39"/>
      <c r="AB1126" s="39"/>
      <c r="AC1126" s="5" t="str">
        <f t="shared" si="142"/>
        <v/>
      </c>
      <c r="AD1126" s="17" t="str">
        <f t="shared" si="143"/>
        <v/>
      </c>
      <c r="AE1126" s="6"/>
      <c r="AF1126" s="17" t="str">
        <f t="shared" si="144"/>
        <v/>
      </c>
      <c r="AG1126" s="2"/>
      <c r="AH1126" s="7"/>
      <c r="AI1126" s="22" t="s">
        <v>558</v>
      </c>
      <c r="AJ1126" s="176"/>
    </row>
    <row r="1127" spans="1:36" ht="15.45" customHeight="1">
      <c r="A1127" s="170">
        <v>57373</v>
      </c>
      <c r="B1127" s="7" t="s">
        <v>159</v>
      </c>
      <c r="C1127" s="4" t="s">
        <v>160</v>
      </c>
      <c r="D1127" s="24" t="s">
        <v>4658</v>
      </c>
      <c r="E1127" s="25" t="s">
        <v>4659</v>
      </c>
      <c r="F1127" s="24" t="s">
        <v>4660</v>
      </c>
      <c r="G1127" s="24">
        <v>962473917</v>
      </c>
      <c r="H1127" s="62">
        <v>45642</v>
      </c>
      <c r="I1127" s="63">
        <v>0.74444444444444446</v>
      </c>
      <c r="J1127" s="6" t="s">
        <v>373</v>
      </c>
      <c r="K1127" s="39">
        <v>1</v>
      </c>
      <c r="L1127" s="6" t="s">
        <v>398</v>
      </c>
      <c r="M1127" s="6" t="s">
        <v>6</v>
      </c>
      <c r="N1127" s="6" t="b">
        <f t="shared" si="141"/>
        <v>0</v>
      </c>
      <c r="O1127" s="2" t="s">
        <v>5374</v>
      </c>
      <c r="P1127" s="2">
        <v>3282827</v>
      </c>
      <c r="Q1127" s="2" t="s">
        <v>6</v>
      </c>
      <c r="R1127" s="2" t="s">
        <v>5375</v>
      </c>
      <c r="S1127" s="16">
        <f t="shared" si="140"/>
        <v>25000</v>
      </c>
      <c r="T1127" s="6" t="s">
        <v>400</v>
      </c>
      <c r="U1127" s="2" t="s">
        <v>732</v>
      </c>
      <c r="V1127" s="2" t="s">
        <v>2863</v>
      </c>
      <c r="W1127" s="62">
        <v>45642</v>
      </c>
      <c r="X1127" s="79">
        <v>0.90694444444444444</v>
      </c>
      <c r="Y1127" s="39" t="s">
        <v>5376</v>
      </c>
      <c r="Z1127" s="39" t="s">
        <v>5377</v>
      </c>
      <c r="AA1127" s="39" t="s">
        <v>5378</v>
      </c>
      <c r="AB1127" s="39">
        <v>953084314</v>
      </c>
      <c r="AC1127" s="5">
        <f t="shared" si="142"/>
        <v>1</v>
      </c>
      <c r="AD1127" s="17">
        <f t="shared" si="143"/>
        <v>25000</v>
      </c>
      <c r="AE1127" s="6" t="s">
        <v>6</v>
      </c>
      <c r="AF1127" s="17" t="str">
        <f t="shared" si="144"/>
        <v>NO APLICA</v>
      </c>
      <c r="AG1127" s="2" t="s">
        <v>1874</v>
      </c>
      <c r="AH1127" s="38" t="s">
        <v>5379</v>
      </c>
      <c r="AI1127" s="22" t="s">
        <v>3506</v>
      </c>
      <c r="AJ1127" s="176"/>
    </row>
    <row r="1128" spans="1:36" ht="15.45" customHeight="1">
      <c r="A1128" s="170">
        <v>57374</v>
      </c>
      <c r="B1128" s="4" t="s">
        <v>353</v>
      </c>
      <c r="C1128" s="4" t="s">
        <v>354</v>
      </c>
      <c r="D1128" s="24" t="s">
        <v>385</v>
      </c>
      <c r="E1128" s="25" t="s">
        <v>818</v>
      </c>
      <c r="F1128" s="24" t="s">
        <v>700</v>
      </c>
      <c r="G1128" s="24">
        <v>947974081</v>
      </c>
      <c r="H1128" s="62">
        <v>45642</v>
      </c>
      <c r="I1128" s="63">
        <v>0.75416666666666665</v>
      </c>
      <c r="J1128" s="6" t="s">
        <v>373</v>
      </c>
      <c r="K1128" s="39">
        <v>1</v>
      </c>
      <c r="L1128" s="6" t="s">
        <v>398</v>
      </c>
      <c r="M1128" s="6" t="s">
        <v>6</v>
      </c>
      <c r="N1128" s="6" t="b">
        <f t="shared" si="141"/>
        <v>0</v>
      </c>
      <c r="O1128" s="2" t="s">
        <v>5380</v>
      </c>
      <c r="P1128" s="2">
        <v>309775</v>
      </c>
      <c r="Q1128" s="2" t="s">
        <v>6</v>
      </c>
      <c r="R1128" s="2" t="s">
        <v>5381</v>
      </c>
      <c r="S1128" s="16">
        <f t="shared" si="140"/>
        <v>25000</v>
      </c>
      <c r="T1128" s="6" t="s">
        <v>400</v>
      </c>
      <c r="U1128" s="2" t="s">
        <v>547</v>
      </c>
      <c r="V1128" s="2" t="s">
        <v>2971</v>
      </c>
      <c r="W1128" s="2"/>
      <c r="X1128" s="79"/>
      <c r="Y1128" s="39"/>
      <c r="Z1128" s="39"/>
      <c r="AA1128" s="39"/>
      <c r="AB1128" s="39"/>
      <c r="AC1128" s="5" t="str">
        <f t="shared" si="142"/>
        <v/>
      </c>
      <c r="AD1128" s="17" t="str">
        <f t="shared" si="143"/>
        <v/>
      </c>
      <c r="AE1128" s="6"/>
      <c r="AF1128" s="17" t="str">
        <f t="shared" si="144"/>
        <v/>
      </c>
      <c r="AG1128" s="2"/>
      <c r="AH1128" s="7"/>
      <c r="AI1128" s="22" t="s">
        <v>2894</v>
      </c>
      <c r="AJ1128" s="176"/>
    </row>
    <row r="1129" spans="1:36" ht="15.45" customHeight="1">
      <c r="A1129" s="170">
        <v>57375</v>
      </c>
      <c r="B1129" s="4" t="s">
        <v>353</v>
      </c>
      <c r="C1129" s="4" t="s">
        <v>354</v>
      </c>
      <c r="D1129" s="39" t="s">
        <v>3219</v>
      </c>
      <c r="E1129" s="6" t="s">
        <v>3220</v>
      </c>
      <c r="F1129" s="6" t="s">
        <v>3221</v>
      </c>
      <c r="G1129" s="6">
        <v>90021629</v>
      </c>
      <c r="H1129" s="62">
        <v>45642</v>
      </c>
      <c r="I1129" s="63">
        <v>0.76041666666666663</v>
      </c>
      <c r="J1129" s="6" t="s">
        <v>373</v>
      </c>
      <c r="K1129" s="39">
        <v>1</v>
      </c>
      <c r="L1129" s="6" t="s">
        <v>398</v>
      </c>
      <c r="M1129" s="6" t="s">
        <v>6</v>
      </c>
      <c r="N1129" s="6" t="b">
        <f t="shared" si="141"/>
        <v>0</v>
      </c>
      <c r="O1129" s="2" t="s">
        <v>5382</v>
      </c>
      <c r="P1129" s="2">
        <v>309771</v>
      </c>
      <c r="Q1129" s="2" t="s">
        <v>6</v>
      </c>
      <c r="R1129" s="2" t="s">
        <v>5383</v>
      </c>
      <c r="S1129" s="16">
        <f t="shared" si="140"/>
        <v>25000</v>
      </c>
      <c r="T1129" s="6" t="s">
        <v>400</v>
      </c>
      <c r="U1129" s="2" t="s">
        <v>542</v>
      </c>
      <c r="V1129" s="2" t="s">
        <v>3821</v>
      </c>
      <c r="W1129" s="2"/>
      <c r="X1129" s="79"/>
      <c r="Y1129" s="39"/>
      <c r="Z1129" s="39"/>
      <c r="AA1129" s="39"/>
      <c r="AB1129" s="39"/>
      <c r="AC1129" s="5" t="str">
        <f t="shared" si="142"/>
        <v/>
      </c>
      <c r="AD1129" s="17" t="str">
        <f t="shared" si="143"/>
        <v/>
      </c>
      <c r="AE1129" s="6"/>
      <c r="AF1129" s="17" t="str">
        <f t="shared" si="144"/>
        <v/>
      </c>
      <c r="AG1129" s="2"/>
      <c r="AH1129" s="7"/>
      <c r="AI1129" s="22" t="s">
        <v>2894</v>
      </c>
      <c r="AJ1129" s="176"/>
    </row>
    <row r="1130" spans="1:36" ht="15.45" customHeight="1">
      <c r="A1130" s="170">
        <v>57376</v>
      </c>
      <c r="B1130" s="4" t="s">
        <v>353</v>
      </c>
      <c r="C1130" s="4" t="s">
        <v>354</v>
      </c>
      <c r="D1130" s="48" t="s">
        <v>961</v>
      </c>
      <c r="E1130" s="24" t="s">
        <v>699</v>
      </c>
      <c r="F1130" s="69" t="s">
        <v>700</v>
      </c>
      <c r="G1130" s="24">
        <v>947974081</v>
      </c>
      <c r="H1130" s="62">
        <v>45642</v>
      </c>
      <c r="I1130" s="63">
        <v>0.77986111111111112</v>
      </c>
      <c r="J1130" s="6" t="s">
        <v>373</v>
      </c>
      <c r="K1130" s="39">
        <v>1</v>
      </c>
      <c r="L1130" s="6" t="s">
        <v>398</v>
      </c>
      <c r="M1130" s="6" t="s">
        <v>6</v>
      </c>
      <c r="N1130" s="6" t="b">
        <f t="shared" si="141"/>
        <v>0</v>
      </c>
      <c r="O1130" s="2" t="s">
        <v>5384</v>
      </c>
      <c r="P1130" s="2">
        <v>309797</v>
      </c>
      <c r="Q1130" s="2" t="s">
        <v>6</v>
      </c>
      <c r="R1130" s="2" t="s">
        <v>5385</v>
      </c>
      <c r="S1130" s="16">
        <f t="shared" si="140"/>
        <v>25000</v>
      </c>
      <c r="T1130" s="6" t="s">
        <v>400</v>
      </c>
      <c r="U1130" s="2" t="s">
        <v>547</v>
      </c>
      <c r="V1130" s="2" t="s">
        <v>3435</v>
      </c>
      <c r="W1130" s="2"/>
      <c r="X1130" s="79"/>
      <c r="Y1130" s="39"/>
      <c r="Z1130" s="39"/>
      <c r="AA1130" s="39"/>
      <c r="AB1130" s="39"/>
      <c r="AC1130" s="5" t="str">
        <f t="shared" si="142"/>
        <v/>
      </c>
      <c r="AD1130" s="17" t="str">
        <f t="shared" si="143"/>
        <v/>
      </c>
      <c r="AE1130" s="6"/>
      <c r="AF1130" s="17" t="str">
        <f t="shared" si="144"/>
        <v/>
      </c>
      <c r="AG1130" s="2"/>
      <c r="AH1130" s="7"/>
      <c r="AI1130" s="22" t="s">
        <v>2894</v>
      </c>
      <c r="AJ1130" s="176"/>
    </row>
    <row r="1131" spans="1:36" ht="15.45" customHeight="1">
      <c r="A1131" s="170">
        <v>57377</v>
      </c>
      <c r="B1131" s="4" t="s">
        <v>339</v>
      </c>
      <c r="C1131" s="4" t="s">
        <v>340</v>
      </c>
      <c r="D1131" s="39" t="s">
        <v>1031</v>
      </c>
      <c r="E1131" s="25" t="s">
        <v>1032</v>
      </c>
      <c r="F1131" s="24" t="s">
        <v>1033</v>
      </c>
      <c r="G1131" s="24">
        <v>943592739</v>
      </c>
      <c r="H1131" s="62">
        <v>45642</v>
      </c>
      <c r="I1131" s="63">
        <v>0.79027777777777775</v>
      </c>
      <c r="J1131" s="6" t="s">
        <v>373</v>
      </c>
      <c r="K1131" s="39">
        <v>1</v>
      </c>
      <c r="L1131" s="6" t="s">
        <v>398</v>
      </c>
      <c r="M1131" s="6" t="s">
        <v>6</v>
      </c>
      <c r="N1131" s="6" t="b">
        <f t="shared" si="141"/>
        <v>0</v>
      </c>
      <c r="O1131" s="2" t="s">
        <v>5386</v>
      </c>
      <c r="P1131" s="2">
        <v>24804741</v>
      </c>
      <c r="Q1131" s="2" t="s">
        <v>6</v>
      </c>
      <c r="R1131" s="2" t="s">
        <v>5387</v>
      </c>
      <c r="S1131" s="16">
        <f t="shared" si="140"/>
        <v>25000</v>
      </c>
      <c r="T1131" s="6" t="s">
        <v>400</v>
      </c>
      <c r="U1131" s="2" t="s">
        <v>766</v>
      </c>
      <c r="V1131" s="2" t="s">
        <v>4160</v>
      </c>
      <c r="W1131" s="62">
        <v>45643</v>
      </c>
      <c r="X1131" s="79">
        <v>1.2500000000000001E-2</v>
      </c>
      <c r="Y1131" s="147" t="s">
        <v>932</v>
      </c>
      <c r="Z1131" s="147" t="s">
        <v>933</v>
      </c>
      <c r="AA1131" s="148" t="s">
        <v>934</v>
      </c>
      <c r="AB1131" s="149">
        <v>971384780</v>
      </c>
      <c r="AC1131" s="5">
        <f t="shared" si="142"/>
        <v>2</v>
      </c>
      <c r="AD1131" s="17">
        <f t="shared" si="143"/>
        <v>25000</v>
      </c>
      <c r="AE1131" s="6" t="s">
        <v>6</v>
      </c>
      <c r="AF1131" s="17" t="str">
        <f t="shared" si="144"/>
        <v>NO APLICA</v>
      </c>
      <c r="AG1131" s="2" t="s">
        <v>400</v>
      </c>
      <c r="AH1131" s="7"/>
      <c r="AI1131" s="22" t="s">
        <v>2797</v>
      </c>
      <c r="AJ1131" s="176"/>
    </row>
    <row r="1132" spans="1:36" ht="15.45" customHeight="1">
      <c r="A1132" s="170">
        <v>57378</v>
      </c>
      <c r="B1132" s="4" t="s">
        <v>339</v>
      </c>
      <c r="C1132" s="4" t="s">
        <v>340</v>
      </c>
      <c r="D1132" s="24" t="s">
        <v>1131</v>
      </c>
      <c r="E1132" s="25" t="s">
        <v>1132</v>
      </c>
      <c r="F1132" s="24" t="s">
        <v>1133</v>
      </c>
      <c r="G1132" s="24">
        <v>957289460</v>
      </c>
      <c r="H1132" s="62">
        <v>45642</v>
      </c>
      <c r="I1132" s="63">
        <v>0.79583333333333328</v>
      </c>
      <c r="J1132" s="6" t="s">
        <v>373</v>
      </c>
      <c r="K1132" s="39">
        <v>1</v>
      </c>
      <c r="L1132" s="6" t="s">
        <v>398</v>
      </c>
      <c r="M1132" s="6" t="s">
        <v>6</v>
      </c>
      <c r="N1132" s="6" t="b">
        <f t="shared" si="141"/>
        <v>0</v>
      </c>
      <c r="O1132" s="2" t="s">
        <v>5388</v>
      </c>
      <c r="P1132" s="2">
        <v>24804738</v>
      </c>
      <c r="Q1132" s="2" t="s">
        <v>6</v>
      </c>
      <c r="R1132" s="2" t="s">
        <v>5389</v>
      </c>
      <c r="S1132" s="16">
        <f t="shared" si="140"/>
        <v>25000</v>
      </c>
      <c r="T1132" s="6" t="s">
        <v>400</v>
      </c>
      <c r="U1132" s="2" t="s">
        <v>940</v>
      </c>
      <c r="V1132" s="2" t="s">
        <v>3001</v>
      </c>
      <c r="W1132" s="62">
        <v>45643</v>
      </c>
      <c r="X1132" s="79">
        <v>0.42291666666666666</v>
      </c>
      <c r="Y1132" s="65" t="s">
        <v>5390</v>
      </c>
      <c r="Z1132" s="65" t="s">
        <v>3520</v>
      </c>
      <c r="AA1132" s="65" t="s">
        <v>3521</v>
      </c>
      <c r="AB1132" s="66">
        <v>972547869</v>
      </c>
      <c r="AC1132" s="5">
        <f t="shared" si="142"/>
        <v>2</v>
      </c>
      <c r="AD1132" s="17">
        <f t="shared" si="143"/>
        <v>25000</v>
      </c>
      <c r="AE1132" s="6" t="s">
        <v>6</v>
      </c>
      <c r="AF1132" s="17" t="str">
        <f t="shared" si="144"/>
        <v>NO APLICA</v>
      </c>
      <c r="AG1132" s="2" t="s">
        <v>400</v>
      </c>
      <c r="AH1132" s="7"/>
      <c r="AI1132" s="22" t="s">
        <v>2797</v>
      </c>
      <c r="AJ1132" s="176"/>
    </row>
    <row r="1133" spans="1:36" ht="15.45" customHeight="1">
      <c r="A1133" s="170">
        <v>57379</v>
      </c>
      <c r="B1133" s="7" t="s">
        <v>345</v>
      </c>
      <c r="C1133" s="4" t="s">
        <v>346</v>
      </c>
      <c r="D1133" s="39" t="s">
        <v>3545</v>
      </c>
      <c r="E1133" s="6" t="s">
        <v>3546</v>
      </c>
      <c r="F1133" s="6" t="s">
        <v>3547</v>
      </c>
      <c r="G1133" s="6">
        <v>988259264</v>
      </c>
      <c r="H1133" s="62">
        <v>45642</v>
      </c>
      <c r="I1133" s="63">
        <v>0.7993055555555556</v>
      </c>
      <c r="J1133" s="6" t="s">
        <v>373</v>
      </c>
      <c r="K1133" s="39">
        <v>1</v>
      </c>
      <c r="L1133" s="6" t="s">
        <v>398</v>
      </c>
      <c r="M1133" s="6" t="s">
        <v>6</v>
      </c>
      <c r="N1133" s="6" t="b">
        <f t="shared" si="141"/>
        <v>0</v>
      </c>
      <c r="O1133" s="2" t="s">
        <v>5391</v>
      </c>
      <c r="P1133" s="2">
        <v>1233828</v>
      </c>
      <c r="Q1133" s="2" t="s">
        <v>6</v>
      </c>
      <c r="R1133" s="2" t="s">
        <v>5392</v>
      </c>
      <c r="S1133" s="16">
        <f t="shared" si="140"/>
        <v>25000</v>
      </c>
      <c r="T1133" s="6" t="s">
        <v>400</v>
      </c>
      <c r="U1133" s="2" t="s">
        <v>547</v>
      </c>
      <c r="V1133" s="2" t="s">
        <v>3283</v>
      </c>
      <c r="W1133" s="2"/>
      <c r="X1133" s="79"/>
      <c r="Y1133" s="7" t="s">
        <v>5254</v>
      </c>
      <c r="Z1133" s="7" t="s">
        <v>5393</v>
      </c>
      <c r="AA1133" s="7" t="s">
        <v>4257</v>
      </c>
      <c r="AB1133" s="39"/>
      <c r="AC1133" s="5" t="str">
        <f t="shared" si="142"/>
        <v/>
      </c>
      <c r="AD1133" s="17" t="str">
        <f t="shared" si="143"/>
        <v/>
      </c>
      <c r="AE1133" s="6"/>
      <c r="AF1133" s="17" t="str">
        <f t="shared" si="144"/>
        <v/>
      </c>
      <c r="AG1133" s="2"/>
      <c r="AH1133" s="7"/>
      <c r="AI1133" s="22" t="s">
        <v>3552</v>
      </c>
      <c r="AJ1133" s="176"/>
    </row>
    <row r="1134" spans="1:36" ht="15.45" customHeight="1">
      <c r="A1134" s="170">
        <v>57380</v>
      </c>
      <c r="B1134" s="4" t="s">
        <v>353</v>
      </c>
      <c r="C1134" s="4" t="s">
        <v>354</v>
      </c>
      <c r="D1134" s="24" t="s">
        <v>2818</v>
      </c>
      <c r="E1134" s="25" t="s">
        <v>2819</v>
      </c>
      <c r="F1134" s="24" t="s">
        <v>2820</v>
      </c>
      <c r="G1134" s="24">
        <v>955972412</v>
      </c>
      <c r="H1134" s="62">
        <v>45642</v>
      </c>
      <c r="I1134" s="63">
        <v>0.80208333333333337</v>
      </c>
      <c r="J1134" s="6" t="s">
        <v>373</v>
      </c>
      <c r="K1134" s="39">
        <v>1</v>
      </c>
      <c r="L1134" s="6" t="s">
        <v>398</v>
      </c>
      <c r="M1134" s="6" t="s">
        <v>6</v>
      </c>
      <c r="N1134" s="6" t="b">
        <f t="shared" si="141"/>
        <v>0</v>
      </c>
      <c r="O1134" s="2" t="s">
        <v>5394</v>
      </c>
      <c r="P1134" s="2">
        <v>309801</v>
      </c>
      <c r="Q1134" s="2" t="s">
        <v>6</v>
      </c>
      <c r="R1134" s="2" t="s">
        <v>5395</v>
      </c>
      <c r="S1134" s="16">
        <f t="shared" si="140"/>
        <v>25000</v>
      </c>
      <c r="T1134" s="6" t="s">
        <v>400</v>
      </c>
      <c r="U1134" s="2" t="s">
        <v>547</v>
      </c>
      <c r="V1134" s="2" t="s">
        <v>4160</v>
      </c>
      <c r="W1134" s="2"/>
      <c r="X1134" s="79"/>
      <c r="Y1134" s="39"/>
      <c r="Z1134" s="39"/>
      <c r="AA1134" s="39"/>
      <c r="AB1134" s="39"/>
      <c r="AC1134" s="5" t="str">
        <f t="shared" si="142"/>
        <v/>
      </c>
      <c r="AD1134" s="17" t="str">
        <f t="shared" si="143"/>
        <v/>
      </c>
      <c r="AE1134" s="6"/>
      <c r="AF1134" s="17" t="str">
        <f t="shared" si="144"/>
        <v/>
      </c>
      <c r="AG1134" s="2"/>
      <c r="AH1134" s="7"/>
      <c r="AI1134" s="22" t="s">
        <v>2894</v>
      </c>
      <c r="AJ1134" s="176"/>
    </row>
    <row r="1135" spans="1:36" ht="15.45" customHeight="1">
      <c r="A1135" s="170">
        <v>57381</v>
      </c>
      <c r="B1135" s="7" t="s">
        <v>274</v>
      </c>
      <c r="C1135" s="4" t="s">
        <v>275</v>
      </c>
      <c r="D1135" s="7" t="s">
        <v>2105</v>
      </c>
      <c r="E1135" s="2" t="s">
        <v>2106</v>
      </c>
      <c r="F1135" s="2" t="s">
        <v>2107</v>
      </c>
      <c r="G1135" s="2">
        <v>975918406</v>
      </c>
      <c r="H1135" s="62">
        <v>45642</v>
      </c>
      <c r="I1135" s="63">
        <v>0.8041666666666667</v>
      </c>
      <c r="J1135" s="6" t="s">
        <v>373</v>
      </c>
      <c r="K1135" s="39">
        <v>1</v>
      </c>
      <c r="L1135" s="6" t="s">
        <v>398</v>
      </c>
      <c r="M1135" s="6" t="s">
        <v>6</v>
      </c>
      <c r="N1135" s="6" t="b">
        <f t="shared" si="141"/>
        <v>0</v>
      </c>
      <c r="O1135" s="2" t="s">
        <v>5396</v>
      </c>
      <c r="P1135" s="2">
        <v>1233883</v>
      </c>
      <c r="Q1135" s="2" t="s">
        <v>6</v>
      </c>
      <c r="R1135" s="2" t="s">
        <v>5397</v>
      </c>
      <c r="S1135" s="16">
        <f t="shared" si="140"/>
        <v>25000</v>
      </c>
      <c r="T1135" s="6" t="s">
        <v>400</v>
      </c>
      <c r="U1135" s="2" t="s">
        <v>547</v>
      </c>
      <c r="V1135" s="2" t="s">
        <v>490</v>
      </c>
      <c r="W1135" s="2"/>
      <c r="X1135" s="79"/>
      <c r="Y1135" s="39"/>
      <c r="Z1135" s="39"/>
      <c r="AA1135" s="39"/>
      <c r="AB1135" s="39"/>
      <c r="AC1135" s="5" t="str">
        <f t="shared" si="142"/>
        <v/>
      </c>
      <c r="AD1135" s="17" t="str">
        <f t="shared" si="143"/>
        <v/>
      </c>
      <c r="AE1135" s="6"/>
      <c r="AF1135" s="17" t="str">
        <f t="shared" si="144"/>
        <v/>
      </c>
      <c r="AG1135" s="2"/>
      <c r="AH1135" s="7"/>
      <c r="AI1135" s="22" t="s">
        <v>3841</v>
      </c>
      <c r="AJ1135" s="176"/>
    </row>
    <row r="1136" spans="1:36" ht="15.45" customHeight="1">
      <c r="A1136" s="170">
        <v>57382</v>
      </c>
      <c r="B1136" s="39" t="s">
        <v>110</v>
      </c>
      <c r="C1136" s="4" t="s">
        <v>111</v>
      </c>
      <c r="D1136" s="24" t="s">
        <v>1689</v>
      </c>
      <c r="E1136" s="25" t="s">
        <v>1690</v>
      </c>
      <c r="F1136" s="24" t="s">
        <v>1691</v>
      </c>
      <c r="G1136" s="24">
        <v>993480204</v>
      </c>
      <c r="H1136" s="62">
        <v>45642</v>
      </c>
      <c r="I1136" s="63">
        <v>0.82986111111111116</v>
      </c>
      <c r="J1136" s="6" t="s">
        <v>373</v>
      </c>
      <c r="K1136" s="39">
        <v>1</v>
      </c>
      <c r="L1136" s="6" t="s">
        <v>398</v>
      </c>
      <c r="M1136" s="6" t="s">
        <v>6</v>
      </c>
      <c r="N1136" s="6" t="b">
        <f t="shared" si="141"/>
        <v>0</v>
      </c>
      <c r="O1136" s="2" t="s">
        <v>5398</v>
      </c>
      <c r="P1136" s="2">
        <v>1225217</v>
      </c>
      <c r="Q1136" s="2" t="s">
        <v>6</v>
      </c>
      <c r="R1136" s="2" t="s">
        <v>488</v>
      </c>
      <c r="S1136" s="16">
        <f t="shared" si="140"/>
        <v>25000</v>
      </c>
      <c r="T1136" s="6" t="s">
        <v>400</v>
      </c>
      <c r="U1136" s="2" t="s">
        <v>766</v>
      </c>
      <c r="V1136" s="2" t="s">
        <v>2863</v>
      </c>
      <c r="W1136" s="62">
        <v>45643</v>
      </c>
      <c r="X1136" s="79">
        <v>3.125E-2</v>
      </c>
      <c r="Y1136" s="159" t="s">
        <v>5399</v>
      </c>
      <c r="Z1136" s="39" t="s">
        <v>5400</v>
      </c>
      <c r="AA1136" s="39" t="s">
        <v>5401</v>
      </c>
      <c r="AB1136" s="39">
        <v>957607217</v>
      </c>
      <c r="AC1136" s="5">
        <f t="shared" si="142"/>
        <v>2</v>
      </c>
      <c r="AD1136" s="17">
        <f t="shared" si="143"/>
        <v>25000</v>
      </c>
      <c r="AE1136" s="6" t="s">
        <v>9</v>
      </c>
      <c r="AF1136" s="17">
        <f t="shared" si="144"/>
        <v>29750</v>
      </c>
      <c r="AG1136" s="2" t="s">
        <v>1874</v>
      </c>
      <c r="AH1136" s="7" t="s">
        <v>5402</v>
      </c>
      <c r="AI1136" s="22" t="s">
        <v>3538</v>
      </c>
      <c r="AJ1136" s="176"/>
    </row>
    <row r="1137" spans="1:36" ht="15.45" customHeight="1">
      <c r="A1137" s="170">
        <v>57383</v>
      </c>
      <c r="B1137" s="7" t="s">
        <v>151</v>
      </c>
      <c r="C1137" s="4" t="s">
        <v>152</v>
      </c>
      <c r="D1137" s="24" t="s">
        <v>5403</v>
      </c>
      <c r="E1137" s="25" t="s">
        <v>4677</v>
      </c>
      <c r="F1137" s="24" t="s">
        <v>5404</v>
      </c>
      <c r="G1137" s="24">
        <v>950516100</v>
      </c>
      <c r="H1137" s="62">
        <v>45642</v>
      </c>
      <c r="I1137" s="63">
        <v>0.84930555555555554</v>
      </c>
      <c r="J1137" s="6" t="s">
        <v>371</v>
      </c>
      <c r="K1137" s="39">
        <v>1</v>
      </c>
      <c r="L1137" s="6" t="s">
        <v>398</v>
      </c>
      <c r="M1137" s="6" t="s">
        <v>6</v>
      </c>
      <c r="N1137" s="6" t="b">
        <f t="shared" si="141"/>
        <v>0</v>
      </c>
      <c r="O1137" s="2" t="s">
        <v>5405</v>
      </c>
      <c r="P1137" s="2">
        <v>309815</v>
      </c>
      <c r="Q1137" s="2" t="s">
        <v>6</v>
      </c>
      <c r="R1137" s="2" t="s">
        <v>5406</v>
      </c>
      <c r="S1137" s="16">
        <f t="shared" si="140"/>
        <v>25000</v>
      </c>
      <c r="T1137" s="6" t="s">
        <v>400</v>
      </c>
      <c r="U1137" s="2" t="s">
        <v>732</v>
      </c>
      <c r="V1137" s="2" t="s">
        <v>2900</v>
      </c>
      <c r="W1137" s="62">
        <v>45642</v>
      </c>
      <c r="X1137" s="79">
        <v>0.96875</v>
      </c>
      <c r="Y1137" s="159" t="s">
        <v>5407</v>
      </c>
      <c r="Z1137" s="6" t="s">
        <v>5408</v>
      </c>
      <c r="AA1137" s="6" t="s">
        <v>5409</v>
      </c>
      <c r="AB1137" s="39">
        <v>978008689</v>
      </c>
      <c r="AC1137" s="5">
        <f t="shared" si="142"/>
        <v>1</v>
      </c>
      <c r="AD1137" s="17">
        <f t="shared" si="143"/>
        <v>25000</v>
      </c>
      <c r="AE1137" s="6" t="s">
        <v>6</v>
      </c>
      <c r="AF1137" s="17" t="str">
        <f t="shared" si="144"/>
        <v>NO APLICA</v>
      </c>
      <c r="AG1137" s="2" t="s">
        <v>400</v>
      </c>
      <c r="AH1137" s="75" t="s">
        <v>4046</v>
      </c>
      <c r="AI1137" s="22" t="s">
        <v>4578</v>
      </c>
      <c r="AJ1137" s="176"/>
    </row>
    <row r="1138" spans="1:36" ht="15.45" customHeight="1">
      <c r="A1138" s="170">
        <v>57384</v>
      </c>
      <c r="B1138" s="8" t="s">
        <v>320</v>
      </c>
      <c r="C1138" s="5" t="s">
        <v>321</v>
      </c>
      <c r="D1138" s="46" t="s">
        <v>708</v>
      </c>
      <c r="E1138" s="28" t="s">
        <v>709</v>
      </c>
      <c r="F1138" s="27" t="s">
        <v>710</v>
      </c>
      <c r="G1138" s="27">
        <v>987744411</v>
      </c>
      <c r="H1138" s="62">
        <v>45642</v>
      </c>
      <c r="I1138" s="63">
        <v>0.86041666666666672</v>
      </c>
      <c r="J1138" s="6" t="s">
        <v>373</v>
      </c>
      <c r="K1138" s="39">
        <v>1</v>
      </c>
      <c r="L1138" s="6" t="s">
        <v>398</v>
      </c>
      <c r="M1138" s="6" t="s">
        <v>6</v>
      </c>
      <c r="N1138" s="6" t="b">
        <f t="shared" si="141"/>
        <v>0</v>
      </c>
      <c r="O1138" s="2" t="s">
        <v>5410</v>
      </c>
      <c r="P1138" s="2">
        <v>309816</v>
      </c>
      <c r="Q1138" s="2" t="s">
        <v>6</v>
      </c>
      <c r="R1138" s="2" t="s">
        <v>5411</v>
      </c>
      <c r="S1138" s="16">
        <f t="shared" si="140"/>
        <v>25000</v>
      </c>
      <c r="T1138" s="6" t="s">
        <v>400</v>
      </c>
      <c r="U1138" s="2" t="s">
        <v>524</v>
      </c>
      <c r="V1138" s="2" t="s">
        <v>3431</v>
      </c>
      <c r="W1138" s="2"/>
      <c r="X1138" s="79"/>
      <c r="Y1138" s="39"/>
      <c r="Z1138" s="39"/>
      <c r="AA1138" s="39"/>
      <c r="AB1138" s="39"/>
      <c r="AC1138" s="5" t="str">
        <f t="shared" si="142"/>
        <v/>
      </c>
      <c r="AD1138" s="17" t="str">
        <f t="shared" si="143"/>
        <v/>
      </c>
      <c r="AE1138" s="6"/>
      <c r="AF1138" s="17" t="str">
        <f t="shared" si="144"/>
        <v/>
      </c>
      <c r="AG1138" s="2"/>
      <c r="AH1138" s="7"/>
      <c r="AI1138" s="22" t="s">
        <v>558</v>
      </c>
      <c r="AJ1138" s="176"/>
    </row>
    <row r="1139" spans="1:36" ht="15.45" customHeight="1">
      <c r="A1139" s="170">
        <v>57385</v>
      </c>
      <c r="B1139" s="7" t="s">
        <v>151</v>
      </c>
      <c r="C1139" s="4" t="s">
        <v>152</v>
      </c>
      <c r="D1139" s="7" t="s">
        <v>817</v>
      </c>
      <c r="E1139" s="2" t="s">
        <v>818</v>
      </c>
      <c r="F1139" s="2" t="s">
        <v>819</v>
      </c>
      <c r="G1139" s="2">
        <v>955172412</v>
      </c>
      <c r="H1139" s="62">
        <v>45642</v>
      </c>
      <c r="I1139" s="63">
        <v>0.86250000000000004</v>
      </c>
      <c r="J1139" s="6" t="s">
        <v>371</v>
      </c>
      <c r="K1139" s="39">
        <v>1</v>
      </c>
      <c r="L1139" s="6" t="s">
        <v>398</v>
      </c>
      <c r="M1139" s="6" t="s">
        <v>6</v>
      </c>
      <c r="N1139" s="6" t="b">
        <f t="shared" si="141"/>
        <v>0</v>
      </c>
      <c r="O1139" s="2" t="s">
        <v>5412</v>
      </c>
      <c r="P1139" s="2">
        <v>309817</v>
      </c>
      <c r="Q1139" s="2" t="s">
        <v>6</v>
      </c>
      <c r="R1139" s="2" t="s">
        <v>5413</v>
      </c>
      <c r="S1139" s="16">
        <f t="shared" si="140"/>
        <v>25000</v>
      </c>
      <c r="T1139" s="6" t="s">
        <v>400</v>
      </c>
      <c r="U1139" s="2" t="s">
        <v>552</v>
      </c>
      <c r="V1139" s="2" t="s">
        <v>3283</v>
      </c>
      <c r="W1139" s="62">
        <v>45642</v>
      </c>
      <c r="X1139" s="79">
        <v>0.94513888888888886</v>
      </c>
      <c r="Y1139" s="39" t="s">
        <v>5414</v>
      </c>
      <c r="Z1139" s="39" t="s">
        <v>5415</v>
      </c>
      <c r="AA1139" s="39" t="s">
        <v>5416</v>
      </c>
      <c r="AB1139" s="39">
        <v>940714821</v>
      </c>
      <c r="AC1139" s="5">
        <f t="shared" si="142"/>
        <v>1</v>
      </c>
      <c r="AD1139" s="17">
        <f t="shared" si="143"/>
        <v>25000</v>
      </c>
      <c r="AE1139" s="6" t="s">
        <v>6</v>
      </c>
      <c r="AF1139" s="17" t="str">
        <f t="shared" si="144"/>
        <v>NO APLICA</v>
      </c>
      <c r="AG1139" s="2" t="s">
        <v>400</v>
      </c>
      <c r="AH1139" s="75" t="s">
        <v>4046</v>
      </c>
      <c r="AI1139" s="22" t="s">
        <v>4578</v>
      </c>
      <c r="AJ1139" s="176"/>
    </row>
    <row r="1140" spans="1:36" ht="15.45" customHeight="1">
      <c r="A1140" s="170">
        <v>57386</v>
      </c>
      <c r="B1140" s="4" t="s">
        <v>339</v>
      </c>
      <c r="C1140" s="4" t="s">
        <v>340</v>
      </c>
      <c r="D1140" s="39" t="s">
        <v>1031</v>
      </c>
      <c r="E1140" s="25" t="s">
        <v>1032</v>
      </c>
      <c r="F1140" s="24" t="s">
        <v>1033</v>
      </c>
      <c r="G1140" s="24">
        <v>943592739</v>
      </c>
      <c r="H1140" s="62">
        <v>45642</v>
      </c>
      <c r="I1140" s="63">
        <v>0.86458333333333337</v>
      </c>
      <c r="J1140" s="6" t="s">
        <v>373</v>
      </c>
      <c r="K1140" s="39">
        <v>1</v>
      </c>
      <c r="L1140" s="6" t="s">
        <v>398</v>
      </c>
      <c r="M1140" s="6" t="s">
        <v>6</v>
      </c>
      <c r="N1140" s="6" t="b">
        <f t="shared" si="141"/>
        <v>0</v>
      </c>
      <c r="O1140" s="2" t="s">
        <v>5417</v>
      </c>
      <c r="P1140" s="2">
        <v>3283046</v>
      </c>
      <c r="Q1140" s="2" t="s">
        <v>9</v>
      </c>
      <c r="R1140" s="2" t="s">
        <v>5418</v>
      </c>
      <c r="S1140" s="16">
        <f t="shared" si="140"/>
        <v>25000</v>
      </c>
      <c r="T1140" s="6" t="s">
        <v>400</v>
      </c>
      <c r="U1140" s="2" t="s">
        <v>547</v>
      </c>
      <c r="V1140" s="2" t="s">
        <v>3817</v>
      </c>
      <c r="W1140" s="2"/>
      <c r="X1140" s="79"/>
      <c r="Y1140" s="39"/>
      <c r="Z1140" s="39"/>
      <c r="AA1140" s="39"/>
      <c r="AB1140" s="39"/>
      <c r="AC1140" s="5" t="str">
        <f t="shared" si="142"/>
        <v/>
      </c>
      <c r="AD1140" s="17" t="str">
        <f t="shared" si="143"/>
        <v/>
      </c>
      <c r="AE1140" s="6"/>
      <c r="AF1140" s="17" t="str">
        <f t="shared" si="144"/>
        <v/>
      </c>
      <c r="AG1140" s="2"/>
      <c r="AH1140" s="7"/>
      <c r="AI1140" s="22" t="s">
        <v>2797</v>
      </c>
      <c r="AJ1140" s="176"/>
    </row>
    <row r="1141" spans="1:36" ht="15.45" customHeight="1">
      <c r="A1141" s="170">
        <v>57387</v>
      </c>
      <c r="B1141" s="4" t="s">
        <v>339</v>
      </c>
      <c r="C1141" s="4" t="s">
        <v>340</v>
      </c>
      <c r="D1141" s="24" t="s">
        <v>1131</v>
      </c>
      <c r="E1141" s="25" t="s">
        <v>1132</v>
      </c>
      <c r="F1141" s="24" t="s">
        <v>1133</v>
      </c>
      <c r="G1141" s="24">
        <v>957289460</v>
      </c>
      <c r="H1141" s="62">
        <v>45642</v>
      </c>
      <c r="I1141" s="63">
        <v>0.87013888888888891</v>
      </c>
      <c r="J1141" s="6" t="s">
        <v>373</v>
      </c>
      <c r="K1141" s="39">
        <v>1</v>
      </c>
      <c r="L1141" s="6" t="s">
        <v>398</v>
      </c>
      <c r="M1141" s="6" t="s">
        <v>6</v>
      </c>
      <c r="N1141" s="6" t="b">
        <f t="shared" si="141"/>
        <v>0</v>
      </c>
      <c r="O1141" s="2" t="s">
        <v>5419</v>
      </c>
      <c r="P1141" s="2">
        <v>3283051</v>
      </c>
      <c r="Q1141" s="2" t="s">
        <v>9</v>
      </c>
      <c r="R1141" s="2" t="s">
        <v>5420</v>
      </c>
      <c r="S1141" s="16">
        <f t="shared" si="140"/>
        <v>25000</v>
      </c>
      <c r="T1141" s="6" t="s">
        <v>400</v>
      </c>
      <c r="U1141" s="2" t="s">
        <v>547</v>
      </c>
      <c r="V1141" s="2" t="s">
        <v>3821</v>
      </c>
      <c r="W1141" s="2"/>
      <c r="X1141" s="79"/>
      <c r="Y1141" s="39"/>
      <c r="Z1141" s="39"/>
      <c r="AA1141" s="39"/>
      <c r="AB1141" s="39"/>
      <c r="AC1141" s="5" t="str">
        <f t="shared" si="142"/>
        <v/>
      </c>
      <c r="AD1141" s="17" t="str">
        <f t="shared" si="143"/>
        <v/>
      </c>
      <c r="AE1141" s="6"/>
      <c r="AF1141" s="17" t="str">
        <f t="shared" si="144"/>
        <v/>
      </c>
      <c r="AG1141" s="2"/>
      <c r="AH1141" s="7"/>
      <c r="AI1141" s="22" t="s">
        <v>2797</v>
      </c>
      <c r="AJ1141" s="176"/>
    </row>
    <row r="1142" spans="1:36" ht="15.45" customHeight="1">
      <c r="A1142" s="170">
        <v>57388</v>
      </c>
      <c r="B1142" s="4" t="s">
        <v>339</v>
      </c>
      <c r="C1142" s="4" t="s">
        <v>340</v>
      </c>
      <c r="D1142" s="39" t="s">
        <v>1042</v>
      </c>
      <c r="E1142" s="39" t="s">
        <v>1043</v>
      </c>
      <c r="F1142" s="39" t="s">
        <v>1044</v>
      </c>
      <c r="G1142" s="39">
        <v>933294463</v>
      </c>
      <c r="H1142" s="62">
        <v>45642</v>
      </c>
      <c r="I1142" s="63">
        <v>0.87361111111111112</v>
      </c>
      <c r="J1142" s="6" t="s">
        <v>373</v>
      </c>
      <c r="K1142" s="39">
        <v>1</v>
      </c>
      <c r="L1142" s="6" t="s">
        <v>398</v>
      </c>
      <c r="M1142" s="6" t="s">
        <v>6</v>
      </c>
      <c r="N1142" s="6" t="b">
        <f t="shared" si="141"/>
        <v>0</v>
      </c>
      <c r="O1142" s="2" t="s">
        <v>5421</v>
      </c>
      <c r="P1142" s="2">
        <v>3283053</v>
      </c>
      <c r="Q1142" s="2" t="s">
        <v>9</v>
      </c>
      <c r="R1142" s="2" t="s">
        <v>5422</v>
      </c>
      <c r="S1142" s="16">
        <f t="shared" si="140"/>
        <v>25000</v>
      </c>
      <c r="T1142" s="6" t="s">
        <v>400</v>
      </c>
      <c r="U1142" s="2" t="s">
        <v>547</v>
      </c>
      <c r="V1142" s="2" t="s">
        <v>2754</v>
      </c>
      <c r="W1142" s="2"/>
      <c r="X1142" s="79"/>
      <c r="Y1142" s="39"/>
      <c r="Z1142" s="39"/>
      <c r="AA1142" s="39"/>
      <c r="AB1142" s="39"/>
      <c r="AC1142" s="5" t="str">
        <f t="shared" si="142"/>
        <v/>
      </c>
      <c r="AD1142" s="17" t="str">
        <f t="shared" si="143"/>
        <v/>
      </c>
      <c r="AE1142" s="6"/>
      <c r="AF1142" s="17" t="str">
        <f t="shared" si="144"/>
        <v/>
      </c>
      <c r="AG1142" s="2"/>
      <c r="AH1142" s="7"/>
      <c r="AI1142" s="22" t="s">
        <v>2797</v>
      </c>
      <c r="AJ1142" s="176"/>
    </row>
    <row r="1143" spans="1:36" ht="15.45" customHeight="1">
      <c r="A1143" s="170">
        <v>57389</v>
      </c>
      <c r="B1143" s="4" t="s">
        <v>353</v>
      </c>
      <c r="C1143" s="4" t="s">
        <v>354</v>
      </c>
      <c r="D1143" s="7" t="s">
        <v>2105</v>
      </c>
      <c r="E1143" s="2" t="s">
        <v>2106</v>
      </c>
      <c r="F1143" s="2" t="s">
        <v>2107</v>
      </c>
      <c r="G1143" s="2">
        <v>975918406</v>
      </c>
      <c r="H1143" s="62">
        <v>45642</v>
      </c>
      <c r="I1143" s="63">
        <v>0.93055555555555558</v>
      </c>
      <c r="J1143" s="6" t="s">
        <v>373</v>
      </c>
      <c r="K1143" s="39">
        <v>1</v>
      </c>
      <c r="L1143" s="6" t="s">
        <v>398</v>
      </c>
      <c r="M1143" s="6" t="s">
        <v>6</v>
      </c>
      <c r="N1143" s="6" t="b">
        <f t="shared" si="141"/>
        <v>0</v>
      </c>
      <c r="O1143" s="2" t="s">
        <v>5423</v>
      </c>
      <c r="P1143" s="2">
        <v>1234016</v>
      </c>
      <c r="Q1143" s="2" t="s">
        <v>6</v>
      </c>
      <c r="R1143" s="2" t="s">
        <v>5424</v>
      </c>
      <c r="S1143" s="16">
        <f t="shared" ref="S1143:S1172" si="145">IF(OR(H1143&lt;=0, H1143=""), "",
    IF(OR(J1143="1X40 RF VACIO", J1143="1X40 DRY VACIO"),
        IF(L1143="CUSTODIA", 25000,
            IF(OR(L1143="TRASPASO", L1143="MOVIMIENTO"), 18000, "")
        ),
        IF(OR(J1143="1X20 RF VACIO", J1143="1X20 DRY VACIO", J1143="ISOTANK"),
            IF(L1143="CUSTODIA", 18000,
                IF(OR(L1143="TRASPASO", L1143="MOVIMIENTO"), 15000, "Error en tipo de acción")
            ),
            IF(AND(OR(J1143="PALLET", J1143="CAJON"), L1143="CUSTODIA"),
                IF(M1143="SI (XL)", 7000*K1143,
                    IF(M1143="SI (XXL)", 9000*K1143,
                        IF(M1143="SI (OTRO)", "", 5000*K1143)
                    )
                ),
                IF(AND(OR(J1143="PALLET", J1143="CAJON"),OR(L1143="TRASPASO", L1143="MOVIMIENTO")),
                    IF(M1143="SI (XL)", 5000*K1143,
                        IF(M1143="SI (XXL)", 7000*K1143,
                            IF(M1143="SI (OTRO)", "", 3500*K1143)
                        )
                    ),
                    ""
                )
            )
        )
    )
)</f>
        <v>25000</v>
      </c>
      <c r="T1143" s="6" t="s">
        <v>400</v>
      </c>
      <c r="U1143" s="2" t="s">
        <v>552</v>
      </c>
      <c r="V1143" s="2" t="s">
        <v>490</v>
      </c>
      <c r="W1143" s="62">
        <v>45643</v>
      </c>
      <c r="X1143" s="79">
        <v>0.10416666666666667</v>
      </c>
      <c r="Y1143" s="82" t="s">
        <v>3357</v>
      </c>
      <c r="Z1143" s="82" t="s">
        <v>2997</v>
      </c>
      <c r="AA1143" s="82" t="s">
        <v>3358</v>
      </c>
      <c r="AB1143" s="82">
        <v>992272376</v>
      </c>
      <c r="AC1143" s="5">
        <f t="shared" si="142"/>
        <v>2</v>
      </c>
      <c r="AD1143" s="17">
        <f t="shared" si="143"/>
        <v>25000</v>
      </c>
      <c r="AE1143" s="6" t="s">
        <v>6</v>
      </c>
      <c r="AF1143" s="17" t="str">
        <f t="shared" si="144"/>
        <v>NO APLICA</v>
      </c>
      <c r="AG1143" s="2" t="s">
        <v>400</v>
      </c>
      <c r="AH1143" s="7"/>
      <c r="AI1143" s="22" t="s">
        <v>2894</v>
      </c>
      <c r="AJ1143" s="176"/>
    </row>
    <row r="1144" spans="1:36" ht="15.45" customHeight="1">
      <c r="A1144" s="170">
        <v>57390</v>
      </c>
      <c r="B1144" s="7" t="s">
        <v>274</v>
      </c>
      <c r="C1144" s="4" t="s">
        <v>275</v>
      </c>
      <c r="D1144" s="7" t="s">
        <v>5243</v>
      </c>
      <c r="E1144" s="2" t="s">
        <v>5244</v>
      </c>
      <c r="F1144" s="2" t="s">
        <v>5245</v>
      </c>
      <c r="G1144" s="2">
        <v>935839483</v>
      </c>
      <c r="H1144" s="62">
        <v>45642</v>
      </c>
      <c r="I1144" s="63">
        <v>0.93958333333333333</v>
      </c>
      <c r="J1144" s="6" t="s">
        <v>373</v>
      </c>
      <c r="K1144" s="39">
        <v>1</v>
      </c>
      <c r="L1144" s="6" t="s">
        <v>398</v>
      </c>
      <c r="M1144" s="6" t="s">
        <v>6</v>
      </c>
      <c r="N1144" s="6" t="b">
        <f t="shared" si="141"/>
        <v>0</v>
      </c>
      <c r="O1144" s="2" t="s">
        <v>5425</v>
      </c>
      <c r="P1144" s="2">
        <v>1233996</v>
      </c>
      <c r="Q1144" s="2" t="s">
        <v>6</v>
      </c>
      <c r="R1144" s="2" t="s">
        <v>5426</v>
      </c>
      <c r="S1144" s="16">
        <f t="shared" si="145"/>
        <v>25000</v>
      </c>
      <c r="T1144" s="6" t="s">
        <v>400</v>
      </c>
      <c r="U1144" s="2" t="s">
        <v>524</v>
      </c>
      <c r="V1144" s="2" t="s">
        <v>490</v>
      </c>
      <c r="W1144" s="2"/>
      <c r="X1144" s="79"/>
      <c r="Y1144" s="39"/>
      <c r="Z1144" s="39"/>
      <c r="AA1144" s="39"/>
      <c r="AB1144" s="39"/>
      <c r="AC1144" s="5" t="str">
        <f t="shared" si="142"/>
        <v/>
      </c>
      <c r="AD1144" s="17" t="str">
        <f t="shared" si="143"/>
        <v/>
      </c>
      <c r="AE1144" s="6"/>
      <c r="AF1144" s="17" t="str">
        <f t="shared" si="144"/>
        <v/>
      </c>
      <c r="AG1144" s="2"/>
      <c r="AH1144" s="7"/>
      <c r="AI1144" s="22" t="s">
        <v>3841</v>
      </c>
      <c r="AJ1144" s="176"/>
    </row>
    <row r="1145" spans="1:36" ht="15.45" customHeight="1">
      <c r="A1145" s="170">
        <v>57391</v>
      </c>
      <c r="B1145" s="7" t="s">
        <v>274</v>
      </c>
      <c r="C1145" s="4" t="s">
        <v>275</v>
      </c>
      <c r="D1145" s="39" t="s">
        <v>3219</v>
      </c>
      <c r="E1145" s="6" t="s">
        <v>3220</v>
      </c>
      <c r="F1145" s="6" t="s">
        <v>3221</v>
      </c>
      <c r="G1145" s="6">
        <v>90021629</v>
      </c>
      <c r="H1145" s="62">
        <v>45642</v>
      </c>
      <c r="I1145" s="63">
        <v>0.95138888888888884</v>
      </c>
      <c r="J1145" s="6" t="s">
        <v>373</v>
      </c>
      <c r="K1145" s="39">
        <v>1</v>
      </c>
      <c r="L1145" s="6" t="s">
        <v>398</v>
      </c>
      <c r="M1145" s="6" t="s">
        <v>6</v>
      </c>
      <c r="N1145" s="6" t="b">
        <f t="shared" si="141"/>
        <v>0</v>
      </c>
      <c r="O1145" s="2" t="s">
        <v>5427</v>
      </c>
      <c r="P1145" s="2">
        <v>1234008</v>
      </c>
      <c r="Q1145" s="2" t="s">
        <v>6</v>
      </c>
      <c r="R1145" s="2" t="s">
        <v>5428</v>
      </c>
      <c r="S1145" s="16">
        <f t="shared" si="145"/>
        <v>25000</v>
      </c>
      <c r="T1145" s="6" t="s">
        <v>400</v>
      </c>
      <c r="U1145" s="2" t="s">
        <v>524</v>
      </c>
      <c r="V1145" s="2" t="s">
        <v>490</v>
      </c>
      <c r="W1145" s="2"/>
      <c r="X1145" s="79"/>
      <c r="Y1145" s="39"/>
      <c r="Z1145" s="39"/>
      <c r="AA1145" s="39"/>
      <c r="AB1145" s="39"/>
      <c r="AC1145" s="5" t="str">
        <f t="shared" si="142"/>
        <v/>
      </c>
      <c r="AD1145" s="17" t="str">
        <f t="shared" si="143"/>
        <v/>
      </c>
      <c r="AE1145" s="6"/>
      <c r="AF1145" s="17" t="str">
        <f t="shared" si="144"/>
        <v/>
      </c>
      <c r="AG1145" s="2"/>
      <c r="AH1145" s="7"/>
      <c r="AI1145" s="22" t="s">
        <v>3841</v>
      </c>
      <c r="AJ1145" s="176"/>
    </row>
    <row r="1146" spans="1:36" ht="15.45" customHeight="1">
      <c r="A1146" s="170">
        <v>57392</v>
      </c>
      <c r="B1146" s="4" t="s">
        <v>353</v>
      </c>
      <c r="C1146" s="4" t="s">
        <v>354</v>
      </c>
      <c r="D1146" s="39" t="s">
        <v>2818</v>
      </c>
      <c r="E1146" s="6" t="s">
        <v>2819</v>
      </c>
      <c r="F1146" s="6" t="s">
        <v>3221</v>
      </c>
      <c r="G1146" s="6">
        <v>56422961</v>
      </c>
      <c r="H1146" s="62">
        <v>45642</v>
      </c>
      <c r="I1146" s="63">
        <v>0.9770833333333333</v>
      </c>
      <c r="J1146" s="6" t="s">
        <v>373</v>
      </c>
      <c r="K1146" s="39">
        <v>1</v>
      </c>
      <c r="L1146" s="6" t="s">
        <v>398</v>
      </c>
      <c r="M1146" s="6" t="s">
        <v>6</v>
      </c>
      <c r="N1146" s="6" t="b">
        <f t="shared" si="141"/>
        <v>0</v>
      </c>
      <c r="O1146" s="2" t="s">
        <v>5429</v>
      </c>
      <c r="P1146" s="2">
        <v>1234039</v>
      </c>
      <c r="Q1146" s="2" t="s">
        <v>6</v>
      </c>
      <c r="R1146" s="2" t="s">
        <v>5430</v>
      </c>
      <c r="S1146" s="16">
        <f t="shared" si="145"/>
        <v>25000</v>
      </c>
      <c r="T1146" s="6" t="s">
        <v>400</v>
      </c>
      <c r="U1146" s="66" t="s">
        <v>547</v>
      </c>
      <c r="V1146" s="2" t="s">
        <v>2977</v>
      </c>
      <c r="W1146" s="2"/>
      <c r="X1146" s="79"/>
      <c r="Y1146" s="39"/>
      <c r="Z1146" s="39"/>
      <c r="AA1146" s="39"/>
      <c r="AB1146" s="39"/>
      <c r="AC1146" s="5" t="str">
        <f t="shared" si="142"/>
        <v/>
      </c>
      <c r="AD1146" s="17" t="str">
        <f t="shared" si="143"/>
        <v/>
      </c>
      <c r="AE1146" s="6"/>
      <c r="AF1146" s="17" t="str">
        <f t="shared" si="144"/>
        <v/>
      </c>
      <c r="AG1146" s="2"/>
      <c r="AH1146" s="7"/>
      <c r="AI1146" s="22" t="s">
        <v>2894</v>
      </c>
      <c r="AJ1146" s="176"/>
    </row>
    <row r="1147" spans="1:36" ht="14.7" customHeight="1">
      <c r="A1147" s="170">
        <v>57393</v>
      </c>
      <c r="B1147" s="7" t="s">
        <v>335</v>
      </c>
      <c r="C1147" s="4" t="s">
        <v>336</v>
      </c>
      <c r="D1147" s="7" t="s">
        <v>5431</v>
      </c>
      <c r="E1147" s="2" t="s">
        <v>5432</v>
      </c>
      <c r="F1147" s="2" t="s">
        <v>5433</v>
      </c>
      <c r="G1147" s="2">
        <v>988257876</v>
      </c>
      <c r="H1147" s="62">
        <v>45643</v>
      </c>
      <c r="I1147" s="63">
        <v>1.3888888888888889E-3</v>
      </c>
      <c r="J1147" s="6" t="s">
        <v>373</v>
      </c>
      <c r="K1147" s="39">
        <v>1</v>
      </c>
      <c r="L1147" s="6" t="s">
        <v>3399</v>
      </c>
      <c r="M1147" s="6" t="s">
        <v>6</v>
      </c>
      <c r="N1147" s="6" t="b">
        <f t="shared" si="141"/>
        <v>0</v>
      </c>
      <c r="O1147" s="2" t="s">
        <v>5434</v>
      </c>
      <c r="P1147" s="2">
        <v>1234063</v>
      </c>
      <c r="Q1147" s="2" t="s">
        <v>6</v>
      </c>
      <c r="R1147" s="2" t="s">
        <v>5435</v>
      </c>
      <c r="S1147" s="16">
        <f t="shared" si="145"/>
        <v>18000</v>
      </c>
      <c r="T1147" s="6" t="s">
        <v>400</v>
      </c>
      <c r="U1147" s="2" t="s">
        <v>552</v>
      </c>
      <c r="V1147" s="2" t="s">
        <v>490</v>
      </c>
      <c r="W1147" s="62">
        <v>45643</v>
      </c>
      <c r="X1147" s="79">
        <v>1.3888888888888889E-3</v>
      </c>
      <c r="Y1147" s="6" t="s">
        <v>5436</v>
      </c>
      <c r="Z1147" s="39" t="s">
        <v>5437</v>
      </c>
      <c r="AA1147" s="39" t="s">
        <v>5438</v>
      </c>
      <c r="AB1147" s="39">
        <v>992492885</v>
      </c>
      <c r="AC1147" s="5">
        <f t="shared" si="142"/>
        <v>1</v>
      </c>
      <c r="AD1147" s="17">
        <f t="shared" si="143"/>
        <v>18000</v>
      </c>
      <c r="AE1147" s="6" t="s">
        <v>6</v>
      </c>
      <c r="AF1147" s="17" t="str">
        <f t="shared" si="144"/>
        <v>NO APLICA</v>
      </c>
      <c r="AG1147" s="2" t="s">
        <v>1874</v>
      </c>
      <c r="AH1147" s="7" t="s">
        <v>5439</v>
      </c>
      <c r="AI1147" s="22" t="s">
        <v>3558</v>
      </c>
      <c r="AJ1147" s="176"/>
    </row>
    <row r="1148" spans="1:36" ht="15.45" customHeight="1">
      <c r="A1148" s="170">
        <v>57394</v>
      </c>
      <c r="B1148" s="7" t="s">
        <v>290</v>
      </c>
      <c r="C1148" s="4" t="s">
        <v>291</v>
      </c>
      <c r="D1148" t="s">
        <v>5440</v>
      </c>
      <c r="E1148" s="2" t="s">
        <v>4716</v>
      </c>
      <c r="F1148" s="2" t="s">
        <v>4717</v>
      </c>
      <c r="G1148" s="2">
        <v>968336326</v>
      </c>
      <c r="H1148" s="62">
        <v>45643</v>
      </c>
      <c r="I1148" s="63">
        <v>0.10694444444444444</v>
      </c>
      <c r="J1148" s="6" t="s">
        <v>373</v>
      </c>
      <c r="K1148" s="39">
        <v>1</v>
      </c>
      <c r="L1148" s="6" t="s">
        <v>3399</v>
      </c>
      <c r="M1148" s="6" t="s">
        <v>6</v>
      </c>
      <c r="N1148" s="216" t="b">
        <f t="shared" si="141"/>
        <v>0</v>
      </c>
      <c r="O1148" t="s">
        <v>5441</v>
      </c>
      <c r="P1148" s="2">
        <v>100811578</v>
      </c>
      <c r="Q1148" s="2" t="s">
        <v>6</v>
      </c>
      <c r="R1148" s="2" t="s">
        <v>2799</v>
      </c>
      <c r="S1148" s="16">
        <f t="shared" si="145"/>
        <v>18000</v>
      </c>
      <c r="T1148" s="6" t="s">
        <v>400</v>
      </c>
      <c r="U1148" s="2" t="s">
        <v>552</v>
      </c>
      <c r="V1148" s="2" t="s">
        <v>490</v>
      </c>
      <c r="W1148" s="62">
        <v>45643</v>
      </c>
      <c r="X1148" s="79">
        <v>0.1076388888888889</v>
      </c>
      <c r="Y1148" s="39" t="s">
        <v>5442</v>
      </c>
      <c r="Z1148" s="39" t="s">
        <v>5443</v>
      </c>
      <c r="AA1148" s="39" t="s">
        <v>5444</v>
      </c>
      <c r="AB1148" s="39">
        <v>999304931</v>
      </c>
      <c r="AC1148" s="5">
        <f t="shared" si="142"/>
        <v>1</v>
      </c>
      <c r="AD1148" s="17">
        <f t="shared" si="143"/>
        <v>18000</v>
      </c>
      <c r="AE1148" s="6" t="s">
        <v>6</v>
      </c>
      <c r="AF1148" s="17" t="str">
        <f t="shared" si="144"/>
        <v>NO APLICA</v>
      </c>
      <c r="AG1148" s="2" t="s">
        <v>400</v>
      </c>
      <c r="AH1148" s="75" t="s">
        <v>4046</v>
      </c>
      <c r="AI1148" s="22" t="s">
        <v>4723</v>
      </c>
      <c r="AJ1148" s="176"/>
    </row>
    <row r="1149" spans="1:36" ht="15.45" customHeight="1">
      <c r="A1149" s="170">
        <v>57395</v>
      </c>
      <c r="B1149" s="4" t="s">
        <v>5445</v>
      </c>
      <c r="C1149" s="2"/>
      <c r="D1149" s="25" t="s">
        <v>3030</v>
      </c>
      <c r="E1149" s="24" t="s">
        <v>514</v>
      </c>
      <c r="F1149" s="24" t="s">
        <v>515</v>
      </c>
      <c r="G1149" s="24">
        <v>940534751</v>
      </c>
      <c r="H1149" s="62">
        <v>45643</v>
      </c>
      <c r="I1149" s="63">
        <v>0.22777777777777777</v>
      </c>
      <c r="J1149" s="6" t="s">
        <v>373</v>
      </c>
      <c r="K1149" s="39">
        <v>1</v>
      </c>
      <c r="L1149" s="6" t="s">
        <v>3399</v>
      </c>
      <c r="M1149" s="6" t="s">
        <v>6</v>
      </c>
      <c r="N1149" s="6" t="b">
        <f t="shared" si="141"/>
        <v>0</v>
      </c>
      <c r="O1149" s="2" t="s">
        <v>5446</v>
      </c>
      <c r="P1149" s="2" t="s">
        <v>488</v>
      </c>
      <c r="Q1149" s="2" t="s">
        <v>6</v>
      </c>
      <c r="R1149" s="2" t="s">
        <v>488</v>
      </c>
      <c r="S1149" s="16">
        <f t="shared" si="145"/>
        <v>18000</v>
      </c>
      <c r="T1149" s="6" t="s">
        <v>400</v>
      </c>
      <c r="U1149" s="2" t="s">
        <v>552</v>
      </c>
      <c r="V1149" s="2" t="s">
        <v>490</v>
      </c>
      <c r="W1149" s="62">
        <v>45643</v>
      </c>
      <c r="X1149" s="79">
        <v>0.22777777777777777</v>
      </c>
      <c r="Y1149" s="39" t="s">
        <v>5447</v>
      </c>
      <c r="Z1149" s="39" t="s">
        <v>5448</v>
      </c>
      <c r="AA1149" s="39" t="s">
        <v>5449</v>
      </c>
      <c r="AB1149" s="39">
        <v>972210228</v>
      </c>
      <c r="AC1149" s="5">
        <f t="shared" si="142"/>
        <v>1</v>
      </c>
      <c r="AD1149" s="17">
        <f t="shared" si="143"/>
        <v>18000</v>
      </c>
      <c r="AE1149" s="6" t="s">
        <v>6</v>
      </c>
      <c r="AF1149" s="17" t="str">
        <f t="shared" si="144"/>
        <v>NO APLICA</v>
      </c>
      <c r="AG1149" s="2" t="s">
        <v>1874</v>
      </c>
      <c r="AH1149" s="7" t="s">
        <v>5450</v>
      </c>
      <c r="AI1149" s="22" t="s">
        <v>499</v>
      </c>
      <c r="AJ1149" s="176"/>
    </row>
    <row r="1150" spans="1:36" ht="15.45" customHeight="1">
      <c r="A1150" s="170">
        <v>57396</v>
      </c>
      <c r="B1150" s="8" t="s">
        <v>320</v>
      </c>
      <c r="C1150" s="5" t="s">
        <v>321</v>
      </c>
      <c r="D1150" s="46" t="s">
        <v>708</v>
      </c>
      <c r="E1150" s="28" t="s">
        <v>709</v>
      </c>
      <c r="F1150" s="27" t="s">
        <v>710</v>
      </c>
      <c r="G1150" s="27">
        <v>987744411</v>
      </c>
      <c r="H1150" s="62">
        <v>45643</v>
      </c>
      <c r="I1150" s="2">
        <v>11.54</v>
      </c>
      <c r="J1150" s="6" t="s">
        <v>373</v>
      </c>
      <c r="K1150" s="39">
        <v>1</v>
      </c>
      <c r="L1150" s="6" t="s">
        <v>398</v>
      </c>
      <c r="M1150" s="6" t="s">
        <v>6</v>
      </c>
      <c r="N1150" s="6" t="b">
        <f t="shared" si="141"/>
        <v>0</v>
      </c>
      <c r="O1150" s="2" t="s">
        <v>5451</v>
      </c>
      <c r="P1150" s="2">
        <v>1234185</v>
      </c>
      <c r="Q1150" s="2" t="s">
        <v>6</v>
      </c>
      <c r="R1150" s="2" t="s">
        <v>5452</v>
      </c>
      <c r="S1150" s="16">
        <f t="shared" si="145"/>
        <v>25000</v>
      </c>
      <c r="T1150" s="6" t="s">
        <v>400</v>
      </c>
      <c r="U1150" s="2" t="s">
        <v>822</v>
      </c>
      <c r="V1150" s="2" t="s">
        <v>490</v>
      </c>
      <c r="W1150" s="62">
        <v>45643</v>
      </c>
      <c r="X1150" s="120">
        <v>0.55138888888888893</v>
      </c>
      <c r="Y1150" s="101" t="s">
        <v>3036</v>
      </c>
      <c r="Z1150" s="101" t="s">
        <v>654</v>
      </c>
      <c r="AA1150" s="101" t="s">
        <v>655</v>
      </c>
      <c r="AB1150" s="101">
        <v>956193777</v>
      </c>
      <c r="AC1150" s="138">
        <f t="shared" si="142"/>
        <v>1</v>
      </c>
      <c r="AD1150" s="17">
        <f t="shared" si="143"/>
        <v>25000</v>
      </c>
      <c r="AE1150" s="6" t="s">
        <v>6</v>
      </c>
      <c r="AF1150" s="17" t="str">
        <f t="shared" si="144"/>
        <v>NO APLICA</v>
      </c>
      <c r="AG1150" s="2" t="s">
        <v>400</v>
      </c>
      <c r="AH1150" s="7"/>
      <c r="AI1150" s="22" t="s">
        <v>558</v>
      </c>
      <c r="AJ1150" s="176"/>
    </row>
    <row r="1151" spans="1:36" ht="15.45" customHeight="1">
      <c r="A1151" s="170">
        <v>57397</v>
      </c>
      <c r="B1151" s="7" t="s">
        <v>269</v>
      </c>
      <c r="C1151" s="4" t="s">
        <v>270</v>
      </c>
      <c r="D1151" s="39" t="s">
        <v>2160</v>
      </c>
      <c r="E1151" s="39" t="s">
        <v>2161</v>
      </c>
      <c r="F1151" s="39" t="s">
        <v>2162</v>
      </c>
      <c r="G1151" s="8">
        <v>944801826</v>
      </c>
      <c r="H1151" s="62">
        <v>45643</v>
      </c>
      <c r="I1151" s="63">
        <v>0.58680555555555558</v>
      </c>
      <c r="J1151" s="6" t="s">
        <v>373</v>
      </c>
      <c r="K1151" s="39">
        <v>1</v>
      </c>
      <c r="L1151" s="6" t="s">
        <v>398</v>
      </c>
      <c r="M1151" s="6" t="s">
        <v>6</v>
      </c>
      <c r="N1151" s="6" t="b">
        <f t="shared" si="141"/>
        <v>0</v>
      </c>
      <c r="O1151" s="2" t="s">
        <v>5453</v>
      </c>
      <c r="P1151" s="2">
        <v>24804166</v>
      </c>
      <c r="Q1151" s="2" t="s">
        <v>6</v>
      </c>
      <c r="R1151" s="2" t="s">
        <v>5454</v>
      </c>
      <c r="S1151" s="16">
        <f t="shared" si="145"/>
        <v>25000</v>
      </c>
      <c r="T1151" s="6" t="s">
        <v>400</v>
      </c>
      <c r="U1151" s="2" t="s">
        <v>547</v>
      </c>
      <c r="V1151" s="2" t="s">
        <v>2754</v>
      </c>
      <c r="W1151" s="62"/>
      <c r="X1151" s="79"/>
      <c r="Y1151" s="85"/>
      <c r="Z1151" s="85"/>
      <c r="AA1151" s="85"/>
      <c r="AB1151" s="85"/>
      <c r="AC1151" s="5" t="str">
        <f t="shared" si="142"/>
        <v/>
      </c>
      <c r="AD1151" s="17" t="str">
        <f t="shared" si="143"/>
        <v/>
      </c>
      <c r="AE1151" s="6"/>
      <c r="AF1151" s="17" t="str">
        <f t="shared" si="144"/>
        <v/>
      </c>
      <c r="AG1151" s="2"/>
      <c r="AH1151" s="7"/>
      <c r="AI1151" s="22" t="s">
        <v>1359</v>
      </c>
      <c r="AJ1151" s="176"/>
    </row>
    <row r="1152" spans="1:36" ht="15.45" customHeight="1">
      <c r="A1152" s="170">
        <v>57398</v>
      </c>
      <c r="B1152" s="8" t="s">
        <v>320</v>
      </c>
      <c r="C1152" s="5" t="s">
        <v>321</v>
      </c>
      <c r="D1152" s="46" t="s">
        <v>708</v>
      </c>
      <c r="E1152" s="28" t="s">
        <v>709</v>
      </c>
      <c r="F1152" s="27" t="s">
        <v>710</v>
      </c>
      <c r="G1152" s="27">
        <v>987744411</v>
      </c>
      <c r="H1152" s="62">
        <v>45643</v>
      </c>
      <c r="I1152" s="2">
        <v>14.22</v>
      </c>
      <c r="J1152" s="6" t="s">
        <v>373</v>
      </c>
      <c r="K1152" s="39">
        <v>1</v>
      </c>
      <c r="L1152" s="6" t="s">
        <v>398</v>
      </c>
      <c r="M1152" s="6" t="s">
        <v>6</v>
      </c>
      <c r="N1152" s="6" t="b">
        <f t="shared" si="141"/>
        <v>0</v>
      </c>
      <c r="O1152" s="2" t="s">
        <v>5455</v>
      </c>
      <c r="P1152" s="2">
        <v>1234335</v>
      </c>
      <c r="Q1152" s="2" t="s">
        <v>6</v>
      </c>
      <c r="R1152" s="2" t="s">
        <v>5456</v>
      </c>
      <c r="S1152" s="16">
        <f t="shared" si="145"/>
        <v>25000</v>
      </c>
      <c r="T1152" s="6" t="s">
        <v>400</v>
      </c>
      <c r="U1152" s="2" t="s">
        <v>547</v>
      </c>
      <c r="V1152" s="2" t="s">
        <v>4121</v>
      </c>
      <c r="W1152" s="2"/>
      <c r="X1152" s="79"/>
      <c r="Y1152" s="39"/>
      <c r="Z1152" s="39"/>
      <c r="AA1152" s="39"/>
      <c r="AB1152" s="39"/>
      <c r="AC1152" s="5" t="str">
        <f t="shared" si="142"/>
        <v/>
      </c>
      <c r="AD1152" s="17" t="str">
        <f t="shared" si="143"/>
        <v/>
      </c>
      <c r="AE1152" s="6"/>
      <c r="AF1152" s="17" t="str">
        <f t="shared" si="144"/>
        <v/>
      </c>
      <c r="AG1152" s="2"/>
      <c r="AH1152" s="7"/>
      <c r="AI1152" s="22" t="s">
        <v>558</v>
      </c>
      <c r="AJ1152" s="176"/>
    </row>
    <row r="1153" spans="1:36" ht="15.45" customHeight="1">
      <c r="A1153" s="170">
        <v>57399</v>
      </c>
      <c r="B1153" s="39" t="s">
        <v>339</v>
      </c>
      <c r="C1153" s="39" t="s">
        <v>340</v>
      </c>
      <c r="D1153" s="39" t="s">
        <v>2935</v>
      </c>
      <c r="E1153" s="6" t="s">
        <v>1120</v>
      </c>
      <c r="F1153" s="6" t="s">
        <v>1121</v>
      </c>
      <c r="G1153" s="6">
        <v>991545276</v>
      </c>
      <c r="H1153" s="62">
        <v>45643</v>
      </c>
      <c r="I1153" s="63">
        <v>0.63402777777777775</v>
      </c>
      <c r="J1153" s="6" t="s">
        <v>373</v>
      </c>
      <c r="K1153" s="39">
        <v>1</v>
      </c>
      <c r="L1153" s="6" t="s">
        <v>398</v>
      </c>
      <c r="M1153" s="6" t="s">
        <v>6</v>
      </c>
      <c r="N1153" s="6" t="b">
        <f t="shared" si="141"/>
        <v>0</v>
      </c>
      <c r="O1153" s="2" t="s">
        <v>5457</v>
      </c>
      <c r="P1153" s="2">
        <v>24805599</v>
      </c>
      <c r="Q1153" s="2" t="s">
        <v>6</v>
      </c>
      <c r="R1153" s="2" t="s">
        <v>5458</v>
      </c>
      <c r="S1153" s="16">
        <f t="shared" si="145"/>
        <v>25000</v>
      </c>
      <c r="T1153" s="6" t="s">
        <v>400</v>
      </c>
      <c r="U1153" s="2" t="s">
        <v>547</v>
      </c>
      <c r="V1153" s="2" t="s">
        <v>2950</v>
      </c>
      <c r="W1153" s="2"/>
      <c r="X1153" s="79"/>
      <c r="Y1153" s="39"/>
      <c r="Z1153" s="39"/>
      <c r="AA1153" s="39"/>
      <c r="AB1153" s="39"/>
      <c r="AC1153" s="5" t="str">
        <f t="shared" si="142"/>
        <v/>
      </c>
      <c r="AD1153" s="17" t="str">
        <f t="shared" si="143"/>
        <v/>
      </c>
      <c r="AE1153" s="6"/>
      <c r="AF1153" s="17" t="str">
        <f t="shared" si="144"/>
        <v/>
      </c>
      <c r="AG1153" s="2"/>
      <c r="AH1153" s="7"/>
      <c r="AI1153" s="22" t="s">
        <v>2797</v>
      </c>
      <c r="AJ1153" s="176"/>
    </row>
    <row r="1154" spans="1:36" ht="15.45" customHeight="1">
      <c r="A1154" s="170">
        <v>57400</v>
      </c>
      <c r="B1154" s="39" t="s">
        <v>110</v>
      </c>
      <c r="C1154" s="4" t="s">
        <v>111</v>
      </c>
      <c r="D1154" s="24" t="s">
        <v>3534</v>
      </c>
      <c r="E1154" s="25" t="s">
        <v>3535</v>
      </c>
      <c r="F1154" s="24" t="s">
        <v>3536</v>
      </c>
      <c r="G1154" s="24">
        <v>945281431</v>
      </c>
      <c r="H1154" s="62">
        <v>45643</v>
      </c>
      <c r="I1154" s="63">
        <v>0.66041666666666665</v>
      </c>
      <c r="J1154" s="6" t="s">
        <v>373</v>
      </c>
      <c r="K1154" s="39">
        <v>1</v>
      </c>
      <c r="L1154" s="6" t="s">
        <v>398</v>
      </c>
      <c r="M1154" s="6" t="s">
        <v>6</v>
      </c>
      <c r="N1154" s="6" t="b">
        <f t="shared" ref="N1154:N1173" si="146">COUNTIF($O$1:$O$1172,O1154)&gt;1</f>
        <v>0</v>
      </c>
      <c r="O1154" s="2" t="s">
        <v>5459</v>
      </c>
      <c r="P1154" s="2">
        <v>100821136</v>
      </c>
      <c r="Q1154" s="2" t="s">
        <v>6</v>
      </c>
      <c r="R1154" s="2" t="s">
        <v>5460</v>
      </c>
      <c r="S1154" s="16">
        <f t="shared" si="145"/>
        <v>25000</v>
      </c>
      <c r="T1154" s="6" t="s">
        <v>400</v>
      </c>
      <c r="U1154" s="2" t="s">
        <v>547</v>
      </c>
      <c r="V1154" s="2" t="s">
        <v>3167</v>
      </c>
      <c r="W1154" s="2"/>
      <c r="X1154" s="79"/>
      <c r="Y1154" s="167" t="s">
        <v>4115</v>
      </c>
      <c r="Z1154" s="157" t="s">
        <v>4116</v>
      </c>
      <c r="AA1154" s="142" t="s">
        <v>5461</v>
      </c>
      <c r="AB1154" s="157">
        <v>993387122</v>
      </c>
      <c r="AC1154" s="5" t="str">
        <f t="shared" si="142"/>
        <v/>
      </c>
      <c r="AD1154" s="17" t="str">
        <f t="shared" si="143"/>
        <v/>
      </c>
      <c r="AE1154" s="6"/>
      <c r="AF1154" s="17" t="str">
        <f t="shared" si="144"/>
        <v/>
      </c>
      <c r="AG1154" s="2"/>
      <c r="AH1154" s="7"/>
      <c r="AI1154" s="2"/>
      <c r="AJ1154" s="176"/>
    </row>
    <row r="1155" spans="1:36" ht="15.45" customHeight="1">
      <c r="A1155" s="170">
        <v>57401</v>
      </c>
      <c r="B1155" s="4" t="s">
        <v>5462</v>
      </c>
      <c r="C1155" s="2"/>
      <c r="D1155" s="39" t="s">
        <v>1527</v>
      </c>
      <c r="E1155" s="6" t="s">
        <v>1361</v>
      </c>
      <c r="F1155" s="6" t="s">
        <v>1362</v>
      </c>
      <c r="G1155" s="6">
        <v>988287678</v>
      </c>
      <c r="H1155" s="62">
        <v>45643</v>
      </c>
      <c r="I1155" s="63">
        <v>0.69444444444444442</v>
      </c>
      <c r="J1155" s="6" t="s">
        <v>373</v>
      </c>
      <c r="K1155" s="39">
        <v>1</v>
      </c>
      <c r="L1155" s="6" t="s">
        <v>398</v>
      </c>
      <c r="M1155" s="6" t="s">
        <v>6</v>
      </c>
      <c r="N1155" s="6" t="b">
        <f t="shared" si="146"/>
        <v>0</v>
      </c>
      <c r="O1155" s="2" t="s">
        <v>5463</v>
      </c>
      <c r="P1155" s="2">
        <v>24805680</v>
      </c>
      <c r="Q1155" s="2" t="s">
        <v>6</v>
      </c>
      <c r="R1155" s="2" t="s">
        <v>5464</v>
      </c>
      <c r="S1155" s="16">
        <f t="shared" si="145"/>
        <v>25000</v>
      </c>
      <c r="T1155" s="6" t="s">
        <v>400</v>
      </c>
      <c r="U1155" s="2" t="s">
        <v>547</v>
      </c>
      <c r="V1155" s="2" t="s">
        <v>5465</v>
      </c>
      <c r="W1155" s="2"/>
      <c r="X1155" s="79"/>
      <c r="Y1155" s="39"/>
      <c r="Z1155" s="39"/>
      <c r="AA1155" s="39"/>
      <c r="AB1155" s="39"/>
      <c r="AC1155" s="5" t="str">
        <f t="shared" si="142"/>
        <v/>
      </c>
      <c r="AD1155" s="17" t="str">
        <f t="shared" si="143"/>
        <v/>
      </c>
      <c r="AE1155" s="6"/>
      <c r="AF1155" s="17" t="str">
        <f t="shared" si="144"/>
        <v/>
      </c>
      <c r="AG1155" s="2"/>
      <c r="AH1155" s="7"/>
      <c r="AI1155" s="2"/>
      <c r="AJ1155" s="176"/>
    </row>
    <row r="1156" spans="1:36" ht="15.45" customHeight="1">
      <c r="A1156" s="170">
        <v>57402</v>
      </c>
      <c r="B1156" s="8" t="s">
        <v>320</v>
      </c>
      <c r="C1156" s="5" t="s">
        <v>321</v>
      </c>
      <c r="D1156" s="46" t="s">
        <v>708</v>
      </c>
      <c r="E1156" s="28" t="s">
        <v>709</v>
      </c>
      <c r="F1156" s="27" t="s">
        <v>710</v>
      </c>
      <c r="G1156" s="27">
        <v>987744411</v>
      </c>
      <c r="H1156" s="62">
        <v>45643</v>
      </c>
      <c r="I1156" s="63">
        <v>0.75416666666666665</v>
      </c>
      <c r="J1156" s="6" t="s">
        <v>373</v>
      </c>
      <c r="K1156" s="39">
        <v>1</v>
      </c>
      <c r="L1156" s="6" t="s">
        <v>398</v>
      </c>
      <c r="M1156" s="6" t="s">
        <v>6</v>
      </c>
      <c r="N1156" s="6" t="b">
        <f t="shared" si="146"/>
        <v>0</v>
      </c>
      <c r="O1156" s="2" t="s">
        <v>5466</v>
      </c>
      <c r="P1156" s="2">
        <v>1234491</v>
      </c>
      <c r="Q1156" s="2" t="s">
        <v>6</v>
      </c>
      <c r="R1156" s="2" t="s">
        <v>5467</v>
      </c>
      <c r="S1156" s="16">
        <f t="shared" si="145"/>
        <v>25000</v>
      </c>
      <c r="T1156" s="6" t="s">
        <v>400</v>
      </c>
      <c r="U1156" s="2" t="s">
        <v>542</v>
      </c>
      <c r="V1156" s="2"/>
      <c r="W1156" s="2"/>
      <c r="X1156" s="79"/>
      <c r="Y1156" s="39"/>
      <c r="Z1156" s="39"/>
      <c r="AA1156" s="39"/>
      <c r="AB1156" s="39"/>
      <c r="AC1156" s="5" t="str">
        <f t="shared" si="142"/>
        <v/>
      </c>
      <c r="AD1156" s="17" t="str">
        <f t="shared" si="143"/>
        <v/>
      </c>
      <c r="AE1156" s="6"/>
      <c r="AF1156" s="17" t="str">
        <f t="shared" si="144"/>
        <v/>
      </c>
      <c r="AG1156" s="2"/>
      <c r="AH1156" s="7"/>
      <c r="AI1156" s="2"/>
      <c r="AJ1156" s="176"/>
    </row>
    <row r="1157" spans="1:36" ht="15.45" customHeight="1">
      <c r="A1157" s="170">
        <v>57403</v>
      </c>
      <c r="B1157" s="4" t="s">
        <v>5462</v>
      </c>
      <c r="C1157" s="2"/>
      <c r="D1157" s="24" t="s">
        <v>1671</v>
      </c>
      <c r="E1157" s="25" t="s">
        <v>1672</v>
      </c>
      <c r="F1157" s="24" t="s">
        <v>1673</v>
      </c>
      <c r="G1157" s="24">
        <v>953511839</v>
      </c>
      <c r="H1157" s="62">
        <v>45643</v>
      </c>
      <c r="I1157" s="63">
        <v>0.78402777777777777</v>
      </c>
      <c r="J1157" s="6" t="s">
        <v>373</v>
      </c>
      <c r="K1157" s="39">
        <v>1</v>
      </c>
      <c r="L1157" s="6" t="s">
        <v>398</v>
      </c>
      <c r="M1157" s="6" t="s">
        <v>6</v>
      </c>
      <c r="N1157" s="6" t="b">
        <f t="shared" si="146"/>
        <v>0</v>
      </c>
      <c r="O1157" s="2" t="s">
        <v>5468</v>
      </c>
      <c r="P1157" s="2">
        <v>24805879</v>
      </c>
      <c r="Q1157" s="2" t="s">
        <v>6</v>
      </c>
      <c r="R1157" s="2" t="s">
        <v>5469</v>
      </c>
      <c r="S1157" s="16">
        <f t="shared" si="145"/>
        <v>25000</v>
      </c>
      <c r="T1157" s="6" t="s">
        <v>400</v>
      </c>
      <c r="U1157" s="2" t="s">
        <v>547</v>
      </c>
      <c r="V1157" s="2" t="s">
        <v>5470</v>
      </c>
      <c r="W1157" s="2"/>
      <c r="X1157" s="79"/>
      <c r="Y1157" s="133"/>
      <c r="Z1157" s="133"/>
      <c r="AA1157" s="133"/>
      <c r="AB1157" s="133"/>
      <c r="AC1157" s="5" t="str">
        <f t="shared" ref="AC1157:AC1173" si="147">IF(AND(W1157&lt;&gt;"",H1157&lt;&gt;"",ISNUMBER(W1157-H1157)),W1157-H1157+1,"")</f>
        <v/>
      </c>
      <c r="AD1157" s="17" t="str">
        <f t="shared" ref="AD1157:AD1172" si="148">IF(AC1157&lt;=0, "ERROR EN DÍA DE SALIDA",
    IF(AC1157="", "",
        IF(OR(J1157="1X40 RF VACIO", J1157="1X40 DRY VACIO"),
            IF(L1157="CUSTODIA",
                IF(AC1157&lt;=5, 25000,
                    IF(AC1157&gt;5, IF(AC1157&lt;=8, 25000 + 2000*(AC1157 - 5), 31000 + 5000*(AC1157-8)), "")
                ),
                IF(OR(L1157="TRASPASO",L1157="MOVIMIENTO"), 18000, "")
            ),
            IF(OR(J1157="1X20 RF VACIO", J1157="1X20 DRY VACIO", J1157="ISOTANK"),
                IF(L1157="CUSTODIA",
                    IF(AC1157&lt;=5, 18000,
                        IF(AC1157&gt;5, IF(AC1157&lt;=8, 18000 + 2000*(AC1157 - 5), 24000 + 5000*(AC1157-8)), "")
                    ),
                    IF(OR(L1157="TRASPASO",L1157="MOVIMIENTO"), 15000, "Error en tipo de acción")
                ),
                IF(AND(OR(J1157="PALLET", J1157="CAJON"), L1157="CUSTODIA", AC1157&lt;=5),
                    IF(M1157="SI (XL)", 7000*K1157,
                        IF(M1157="SI (XXL)", 9000*K1157, 5000*K1157)
                    ),
                    IF(AND(OR(J1157="PALLET", J1157="CAJON"), L1157="CUSTODIA", AC1157&gt;5),
                        IF(M1157="SI (XL)", (7000 + 1000*(AC1157 - 5))*K1157,
                            IF(M1157="SI (XXL)", (9000 + 1000*(AC1157 - 5))*K1157, (5000 + 1000*(AC1157 - 5))*K1157)
                        ),
                        IF(AND(OR(J1157="PALLET", J1157="CAJON"),OR(L1157="TRASPASO",L1157="MOVIMIENTO")),
                            IF(M1157="SI (XL)", 5000*K1157,
                                IF(M1157="SI (XXL)", 7000*K1157, 3500*K1157)
                            ),
                            ""
                        )
                    )
                )
            )
        )
    )
)</f>
        <v/>
      </c>
      <c r="AE1157" s="6"/>
      <c r="AF1157" s="17" t="str">
        <f t="shared" ref="AF1157:AF1173" si="149">IFERROR(IF(AD1157="","",IF(AE1157="NO","NO APLICA",IF(AE1157="SI",AD1157*1.19,""))), "")</f>
        <v/>
      </c>
      <c r="AG1157" s="2"/>
      <c r="AH1157" s="7"/>
      <c r="AI1157" s="2"/>
      <c r="AJ1157" s="176"/>
    </row>
    <row r="1158" spans="1:36" ht="15.45" customHeight="1">
      <c r="A1158" s="170">
        <v>57404</v>
      </c>
      <c r="B1158" s="4" t="s">
        <v>5462</v>
      </c>
      <c r="C1158" s="2"/>
      <c r="D1158" s="7" t="s">
        <v>5471</v>
      </c>
      <c r="E1158" s="2" t="s">
        <v>5472</v>
      </c>
      <c r="F1158" s="2" t="s">
        <v>5473</v>
      </c>
      <c r="G1158" s="2">
        <v>961446264</v>
      </c>
      <c r="H1158" s="62">
        <v>45643</v>
      </c>
      <c r="I1158" s="63">
        <v>0.79166666666666663</v>
      </c>
      <c r="J1158" s="6" t="s">
        <v>373</v>
      </c>
      <c r="K1158" s="39">
        <v>1</v>
      </c>
      <c r="L1158" s="6" t="s">
        <v>398</v>
      </c>
      <c r="M1158" s="6" t="s">
        <v>6</v>
      </c>
      <c r="N1158" s="6" t="b">
        <f t="shared" si="146"/>
        <v>0</v>
      </c>
      <c r="O1158" s="2" t="s">
        <v>5474</v>
      </c>
      <c r="P1158" s="2">
        <v>248058881</v>
      </c>
      <c r="Q1158" s="2" t="s">
        <v>6</v>
      </c>
      <c r="R1158" s="2" t="s">
        <v>5475</v>
      </c>
      <c r="S1158" s="16">
        <f t="shared" si="145"/>
        <v>25000</v>
      </c>
      <c r="T1158" s="6" t="s">
        <v>400</v>
      </c>
      <c r="U1158" s="2" t="s">
        <v>759</v>
      </c>
      <c r="V1158" s="2" t="s">
        <v>5476</v>
      </c>
      <c r="W1158" s="62">
        <v>45643</v>
      </c>
      <c r="X1158" s="79">
        <v>0.83888888888888891</v>
      </c>
      <c r="Y1158" s="39" t="s">
        <v>5477</v>
      </c>
      <c r="Z1158" s="39" t="s">
        <v>5200</v>
      </c>
      <c r="AA1158" s="39" t="s">
        <v>5201</v>
      </c>
      <c r="AB1158" s="39">
        <v>994264085</v>
      </c>
      <c r="AC1158" s="5">
        <f t="shared" si="147"/>
        <v>1</v>
      </c>
      <c r="AD1158" s="17">
        <f t="shared" si="148"/>
        <v>25000</v>
      </c>
      <c r="AE1158" s="6" t="s">
        <v>6</v>
      </c>
      <c r="AF1158" s="17" t="str">
        <f t="shared" si="149"/>
        <v>NO APLICA</v>
      </c>
      <c r="AG1158" s="2" t="s">
        <v>400</v>
      </c>
      <c r="AH1158" s="75" t="s">
        <v>4046</v>
      </c>
      <c r="AI1158" s="2"/>
      <c r="AJ1158" s="176"/>
    </row>
    <row r="1159" spans="1:36" ht="15.45" customHeight="1">
      <c r="A1159" s="170">
        <v>57405</v>
      </c>
      <c r="B1159" s="39" t="s">
        <v>110</v>
      </c>
      <c r="C1159" s="4" t="s">
        <v>111</v>
      </c>
      <c r="D1159" s="24" t="s">
        <v>5478</v>
      </c>
      <c r="E1159" s="25" t="s">
        <v>5479</v>
      </c>
      <c r="F1159" s="24" t="s">
        <v>5480</v>
      </c>
      <c r="G1159" s="24">
        <v>992250164</v>
      </c>
      <c r="H1159" s="62">
        <v>45643</v>
      </c>
      <c r="I1159" s="63">
        <v>0.79791666666666672</v>
      </c>
      <c r="J1159" s="6" t="s">
        <v>373</v>
      </c>
      <c r="K1159" s="39">
        <v>1</v>
      </c>
      <c r="L1159" s="6" t="s">
        <v>398</v>
      </c>
      <c r="M1159" s="6" t="s">
        <v>6</v>
      </c>
      <c r="N1159" s="6" t="b">
        <f t="shared" si="146"/>
        <v>0</v>
      </c>
      <c r="O1159" s="2" t="s">
        <v>5481</v>
      </c>
      <c r="P1159" s="2">
        <v>100820886</v>
      </c>
      <c r="Q1159" s="2" t="s">
        <v>6</v>
      </c>
      <c r="R1159" s="2" t="s">
        <v>5482</v>
      </c>
      <c r="S1159" s="16">
        <f t="shared" si="145"/>
        <v>25000</v>
      </c>
      <c r="T1159" s="6" t="s">
        <v>400</v>
      </c>
      <c r="U1159" s="2" t="s">
        <v>547</v>
      </c>
      <c r="V1159" s="2"/>
      <c r="W1159" s="2"/>
      <c r="X1159" s="79"/>
      <c r="Y1159" s="39"/>
      <c r="Z1159" s="39"/>
      <c r="AA1159" s="39"/>
      <c r="AB1159" s="39"/>
      <c r="AC1159" s="5" t="str">
        <f t="shared" si="147"/>
        <v/>
      </c>
      <c r="AD1159" s="17" t="str">
        <f t="shared" si="148"/>
        <v/>
      </c>
      <c r="AE1159" s="6"/>
      <c r="AF1159" s="17" t="str">
        <f t="shared" si="149"/>
        <v/>
      </c>
      <c r="AG1159" s="2"/>
      <c r="AH1159" s="7"/>
      <c r="AI1159" s="2"/>
      <c r="AJ1159" s="176"/>
    </row>
    <row r="1160" spans="1:36" ht="15.45" customHeight="1">
      <c r="A1160" s="170">
        <v>57406</v>
      </c>
      <c r="B1160" s="4" t="s">
        <v>191</v>
      </c>
      <c r="C1160" s="4" t="s">
        <v>192</v>
      </c>
      <c r="D1160" s="24" t="s">
        <v>1352</v>
      </c>
      <c r="E1160" s="24" t="s">
        <v>1353</v>
      </c>
      <c r="F1160" s="24" t="s">
        <v>1354</v>
      </c>
      <c r="G1160" s="24">
        <v>956749939</v>
      </c>
      <c r="H1160" s="62">
        <v>45643</v>
      </c>
      <c r="I1160" s="63">
        <v>0.80069444444444449</v>
      </c>
      <c r="J1160" s="6" t="s">
        <v>373</v>
      </c>
      <c r="K1160" s="39">
        <v>1</v>
      </c>
      <c r="L1160" s="6" t="s">
        <v>398</v>
      </c>
      <c r="M1160" s="6" t="s">
        <v>6</v>
      </c>
      <c r="N1160" s="6" t="b">
        <f t="shared" si="146"/>
        <v>0</v>
      </c>
      <c r="O1160" s="2" t="s">
        <v>5483</v>
      </c>
      <c r="P1160" s="2">
        <v>1234516</v>
      </c>
      <c r="Q1160" s="2" t="s">
        <v>9</v>
      </c>
      <c r="R1160" s="2" t="s">
        <v>5484</v>
      </c>
      <c r="S1160" s="16">
        <f t="shared" si="145"/>
        <v>25000</v>
      </c>
      <c r="T1160" s="6" t="s">
        <v>400</v>
      </c>
      <c r="U1160" s="2" t="s">
        <v>547</v>
      </c>
      <c r="V1160" s="2"/>
      <c r="W1160" s="2"/>
      <c r="X1160" s="79"/>
      <c r="Y1160" s="39"/>
      <c r="Z1160" s="39"/>
      <c r="AA1160" s="39"/>
      <c r="AB1160" s="39"/>
      <c r="AC1160" s="5" t="str">
        <f t="shared" si="147"/>
        <v/>
      </c>
      <c r="AD1160" s="17" t="str">
        <f t="shared" si="148"/>
        <v/>
      </c>
      <c r="AE1160" s="6"/>
      <c r="AF1160" s="17" t="str">
        <f t="shared" si="149"/>
        <v/>
      </c>
      <c r="AG1160" s="2"/>
      <c r="AH1160" s="7"/>
      <c r="AI1160" s="2"/>
      <c r="AJ1160" s="176"/>
    </row>
    <row r="1161" spans="1:36" ht="15.45" customHeight="1">
      <c r="A1161" s="170">
        <v>57407</v>
      </c>
      <c r="B1161" s="7" t="s">
        <v>14</v>
      </c>
      <c r="C1161" s="4" t="s">
        <v>15</v>
      </c>
      <c r="D1161" s="24" t="s">
        <v>3998</v>
      </c>
      <c r="E1161" s="25" t="s">
        <v>3999</v>
      </c>
      <c r="F1161" s="24" t="s">
        <v>4000</v>
      </c>
      <c r="G1161" s="24">
        <v>994756991</v>
      </c>
      <c r="H1161" s="62">
        <v>45643</v>
      </c>
      <c r="I1161" s="63">
        <v>0.80694444444444446</v>
      </c>
      <c r="J1161" s="6" t="s">
        <v>1873</v>
      </c>
      <c r="K1161" s="39">
        <v>1</v>
      </c>
      <c r="L1161" s="6" t="s">
        <v>5485</v>
      </c>
      <c r="M1161" s="6" t="s">
        <v>6</v>
      </c>
      <c r="N1161" s="6" t="b">
        <f t="shared" si="146"/>
        <v>1</v>
      </c>
      <c r="O1161" s="2" t="s">
        <v>1355</v>
      </c>
      <c r="P1161" s="2" t="s">
        <v>487</v>
      </c>
      <c r="Q1161" s="2" t="s">
        <v>6</v>
      </c>
      <c r="R1161" s="2" t="s">
        <v>488</v>
      </c>
      <c r="S1161" s="16">
        <f t="shared" si="145"/>
        <v>3500</v>
      </c>
      <c r="T1161" s="6" t="s">
        <v>400</v>
      </c>
      <c r="U1161" s="2" t="s">
        <v>732</v>
      </c>
      <c r="V1161" s="2" t="s">
        <v>490</v>
      </c>
      <c r="W1161" s="62">
        <v>45643</v>
      </c>
      <c r="X1161" s="79">
        <v>0.80694444444444446</v>
      </c>
      <c r="Y1161" s="68" t="s">
        <v>543</v>
      </c>
      <c r="Z1161" s="68" t="s">
        <v>544</v>
      </c>
      <c r="AA1161" s="68" t="s">
        <v>545</v>
      </c>
      <c r="AB1161" s="6">
        <v>995367617</v>
      </c>
      <c r="AC1161" s="5">
        <f t="shared" si="147"/>
        <v>1</v>
      </c>
      <c r="AD1161" s="17">
        <f t="shared" si="148"/>
        <v>3500</v>
      </c>
      <c r="AE1161" s="6" t="s">
        <v>6</v>
      </c>
      <c r="AF1161" s="17" t="str">
        <f t="shared" si="149"/>
        <v>NO APLICA</v>
      </c>
      <c r="AG1161" s="2" t="s">
        <v>400</v>
      </c>
      <c r="AH1161" s="7"/>
      <c r="AI1161" s="2"/>
      <c r="AJ1161" s="176"/>
    </row>
    <row r="1162" spans="1:36" ht="15.45" customHeight="1">
      <c r="A1162" s="170">
        <v>57408</v>
      </c>
      <c r="B1162" s="7" t="s">
        <v>159</v>
      </c>
      <c r="C1162" s="4" t="s">
        <v>160</v>
      </c>
      <c r="D1162" s="7" t="s">
        <v>5071</v>
      </c>
      <c r="E1162" s="2" t="s">
        <v>5072</v>
      </c>
      <c r="F1162" s="2" t="s">
        <v>5073</v>
      </c>
      <c r="G1162" s="2">
        <v>964610325</v>
      </c>
      <c r="H1162" s="62">
        <v>45643</v>
      </c>
      <c r="I1162" s="63">
        <v>0.86319444444444449</v>
      </c>
      <c r="J1162" s="6" t="s">
        <v>373</v>
      </c>
      <c r="K1162" s="39">
        <v>1</v>
      </c>
      <c r="L1162" s="6" t="s">
        <v>398</v>
      </c>
      <c r="M1162" s="6" t="s">
        <v>6</v>
      </c>
      <c r="N1162" s="6" t="b">
        <f t="shared" si="146"/>
        <v>0</v>
      </c>
      <c r="O1162" s="2" t="s">
        <v>5486</v>
      </c>
      <c r="P1162" s="2">
        <v>1234598</v>
      </c>
      <c r="Q1162" s="2" t="s">
        <v>6</v>
      </c>
      <c r="R1162" s="2" t="s">
        <v>5487</v>
      </c>
      <c r="S1162" s="16">
        <f t="shared" si="145"/>
        <v>25000</v>
      </c>
      <c r="T1162" s="6" t="s">
        <v>400</v>
      </c>
      <c r="U1162" s="2" t="s">
        <v>537</v>
      </c>
      <c r="V1162" s="2" t="s">
        <v>3817</v>
      </c>
      <c r="W1162" s="2"/>
      <c r="X1162" s="79"/>
      <c r="Y1162" s="39"/>
      <c r="Z1162" s="39"/>
      <c r="AA1162" s="39"/>
      <c r="AB1162" s="39"/>
      <c r="AC1162" s="5" t="str">
        <f t="shared" si="147"/>
        <v/>
      </c>
      <c r="AD1162" s="17" t="str">
        <f t="shared" si="148"/>
        <v/>
      </c>
      <c r="AE1162" s="6"/>
      <c r="AF1162" s="17" t="str">
        <f t="shared" si="149"/>
        <v/>
      </c>
      <c r="AG1162" s="2"/>
      <c r="AH1162" s="7"/>
      <c r="AI1162" s="2"/>
      <c r="AJ1162" s="176"/>
    </row>
    <row r="1163" spans="1:36" ht="15.45" customHeight="1">
      <c r="A1163" s="170">
        <v>57409</v>
      </c>
      <c r="B1163" s="7" t="s">
        <v>124</v>
      </c>
      <c r="C1163" s="4" t="s">
        <v>125</v>
      </c>
      <c r="D1163" s="158" t="s">
        <v>3030</v>
      </c>
      <c r="E1163" s="24" t="s">
        <v>514</v>
      </c>
      <c r="F1163" s="24" t="s">
        <v>515</v>
      </c>
      <c r="G1163" s="24">
        <v>940534751</v>
      </c>
      <c r="H1163" s="62">
        <v>45643</v>
      </c>
      <c r="I1163" s="63">
        <v>0.88194444444444442</v>
      </c>
      <c r="J1163" s="6" t="s">
        <v>373</v>
      </c>
      <c r="K1163" s="39">
        <v>1</v>
      </c>
      <c r="L1163" s="6" t="s">
        <v>398</v>
      </c>
      <c r="M1163" s="6" t="s">
        <v>6</v>
      </c>
      <c r="N1163" s="6" t="b">
        <f t="shared" si="146"/>
        <v>0</v>
      </c>
      <c r="O1163" s="2" t="s">
        <v>5488</v>
      </c>
      <c r="P1163" s="2">
        <v>1234378</v>
      </c>
      <c r="Q1163" s="2" t="s">
        <v>6</v>
      </c>
      <c r="R1163" s="2" t="s">
        <v>5489</v>
      </c>
      <c r="S1163" s="16">
        <f t="shared" si="145"/>
        <v>25000</v>
      </c>
      <c r="T1163" s="6" t="s">
        <v>400</v>
      </c>
      <c r="U1163" s="2" t="s">
        <v>537</v>
      </c>
      <c r="V1163" s="2" t="s">
        <v>3821</v>
      </c>
      <c r="W1163" s="2"/>
      <c r="X1163" s="79"/>
      <c r="Y1163" s="39"/>
      <c r="Z1163" s="39"/>
      <c r="AA1163" s="39"/>
      <c r="AB1163" s="39"/>
      <c r="AC1163" s="5" t="str">
        <f t="shared" si="147"/>
        <v/>
      </c>
      <c r="AD1163" s="17" t="str">
        <f t="shared" si="148"/>
        <v/>
      </c>
      <c r="AE1163" s="6"/>
      <c r="AF1163" s="17" t="str">
        <f t="shared" si="149"/>
        <v/>
      </c>
      <c r="AG1163" s="2"/>
      <c r="AH1163" s="7"/>
      <c r="AI1163" s="2"/>
      <c r="AJ1163" s="176"/>
    </row>
    <row r="1164" spans="1:36" ht="15.45" customHeight="1">
      <c r="A1164" s="170">
        <v>57410</v>
      </c>
      <c r="B1164" s="4" t="s">
        <v>5462</v>
      </c>
      <c r="C1164" s="2"/>
      <c r="D1164" s="158" t="s">
        <v>3367</v>
      </c>
      <c r="E1164" s="24" t="s">
        <v>3368</v>
      </c>
      <c r="F1164" s="24" t="s">
        <v>3369</v>
      </c>
      <c r="G1164" s="24">
        <v>937300568</v>
      </c>
      <c r="H1164" s="62">
        <v>45643</v>
      </c>
      <c r="I1164" s="63">
        <v>0.89097222222222228</v>
      </c>
      <c r="J1164" s="6" t="s">
        <v>373</v>
      </c>
      <c r="K1164" s="39">
        <v>1</v>
      </c>
      <c r="L1164" s="6" t="s">
        <v>398</v>
      </c>
      <c r="M1164" s="6" t="s">
        <v>6</v>
      </c>
      <c r="N1164" s="6" t="b">
        <f t="shared" si="146"/>
        <v>0</v>
      </c>
      <c r="O1164" s="2" t="s">
        <v>5490</v>
      </c>
      <c r="P1164" s="2">
        <v>21097950</v>
      </c>
      <c r="Q1164" s="2" t="s">
        <v>6</v>
      </c>
      <c r="R1164" s="2" t="s">
        <v>5491</v>
      </c>
      <c r="S1164" s="16">
        <f t="shared" si="145"/>
        <v>25000</v>
      </c>
      <c r="T1164" s="6" t="s">
        <v>400</v>
      </c>
      <c r="U1164" s="2" t="s">
        <v>537</v>
      </c>
      <c r="V1164" s="2" t="s">
        <v>5492</v>
      </c>
      <c r="W1164" s="2"/>
      <c r="X1164" s="79"/>
      <c r="Y1164" s="39"/>
      <c r="Z1164" s="39"/>
      <c r="AA1164" s="39"/>
      <c r="AB1164" s="39"/>
      <c r="AC1164" s="5" t="str">
        <f t="shared" si="147"/>
        <v/>
      </c>
      <c r="AD1164" s="17" t="str">
        <f t="shared" si="148"/>
        <v/>
      </c>
      <c r="AE1164" s="6"/>
      <c r="AF1164" s="17" t="str">
        <f t="shared" si="149"/>
        <v/>
      </c>
      <c r="AG1164" s="2"/>
      <c r="AH1164" s="7"/>
      <c r="AI1164" s="2"/>
      <c r="AJ1164" s="176"/>
    </row>
    <row r="1165" spans="1:36" ht="15.45" customHeight="1">
      <c r="A1165" s="170">
        <v>57411</v>
      </c>
      <c r="B1165" s="7" t="s">
        <v>245</v>
      </c>
      <c r="C1165" s="4" t="s">
        <v>246</v>
      </c>
      <c r="D1165" s="158" t="s">
        <v>2105</v>
      </c>
      <c r="E1165" s="24" t="s">
        <v>2106</v>
      </c>
      <c r="F1165" s="24" t="s">
        <v>2107</v>
      </c>
      <c r="G1165" s="24">
        <v>975918406</v>
      </c>
      <c r="H1165" s="62">
        <v>45643</v>
      </c>
      <c r="I1165" s="63">
        <v>0.89652777777777781</v>
      </c>
      <c r="J1165" s="6" t="s">
        <v>373</v>
      </c>
      <c r="K1165" s="39">
        <v>1</v>
      </c>
      <c r="L1165" s="6" t="s">
        <v>398</v>
      </c>
      <c r="M1165" s="6" t="s">
        <v>6</v>
      </c>
      <c r="N1165" s="6" t="b">
        <f t="shared" si="146"/>
        <v>0</v>
      </c>
      <c r="O1165" s="2" t="s">
        <v>5493</v>
      </c>
      <c r="P1165" s="2">
        <v>1234663</v>
      </c>
      <c r="Q1165" s="2" t="s">
        <v>6</v>
      </c>
      <c r="R1165" s="2" t="s">
        <v>5494</v>
      </c>
      <c r="S1165" s="16">
        <f t="shared" si="145"/>
        <v>25000</v>
      </c>
      <c r="T1165" s="2" t="s">
        <v>400</v>
      </c>
      <c r="U1165" s="2" t="s">
        <v>537</v>
      </c>
      <c r="V1165" s="2" t="s">
        <v>498</v>
      </c>
      <c r="W1165" s="2"/>
      <c r="X1165" s="79"/>
      <c r="Y1165" s="39"/>
      <c r="Z1165" s="39"/>
      <c r="AA1165" s="39"/>
      <c r="AB1165" s="39"/>
      <c r="AC1165" s="5" t="str">
        <f t="shared" si="147"/>
        <v/>
      </c>
      <c r="AD1165" s="17" t="str">
        <f t="shared" si="148"/>
        <v/>
      </c>
      <c r="AE1165" s="6"/>
      <c r="AF1165" s="17" t="str">
        <f t="shared" si="149"/>
        <v/>
      </c>
      <c r="AG1165" s="2"/>
      <c r="AH1165" s="7"/>
      <c r="AI1165" s="2"/>
      <c r="AJ1165" s="176"/>
    </row>
    <row r="1166" spans="1:36" ht="15.45" customHeight="1">
      <c r="A1166" s="170">
        <v>57412</v>
      </c>
      <c r="B1166" s="4" t="s">
        <v>5462</v>
      </c>
      <c r="C1166" s="2"/>
      <c r="D1166" s="158" t="s">
        <v>4230</v>
      </c>
      <c r="E1166" s="24" t="s">
        <v>4231</v>
      </c>
      <c r="F1166" s="24" t="s">
        <v>4232</v>
      </c>
      <c r="G1166" s="24">
        <v>930919471</v>
      </c>
      <c r="H1166" s="62">
        <v>45643</v>
      </c>
      <c r="I1166" s="63">
        <v>0.90694444444444444</v>
      </c>
      <c r="J1166" s="6" t="s">
        <v>373</v>
      </c>
      <c r="K1166" s="39">
        <v>1</v>
      </c>
      <c r="L1166" s="6" t="s">
        <v>398</v>
      </c>
      <c r="M1166" s="6" t="s">
        <v>6</v>
      </c>
      <c r="N1166" s="6" t="b">
        <f t="shared" si="146"/>
        <v>0</v>
      </c>
      <c r="O1166" s="2" t="s">
        <v>5495</v>
      </c>
      <c r="P1166" s="2">
        <v>21097953</v>
      </c>
      <c r="Q1166" s="2" t="s">
        <v>6</v>
      </c>
      <c r="R1166" s="2" t="s">
        <v>5496</v>
      </c>
      <c r="S1166" s="16">
        <f t="shared" si="145"/>
        <v>25000</v>
      </c>
      <c r="T1166" s="2" t="s">
        <v>400</v>
      </c>
      <c r="U1166" s="2" t="s">
        <v>3016</v>
      </c>
      <c r="V1166" s="2" t="s">
        <v>5497</v>
      </c>
      <c r="W1166" s="62">
        <v>45643</v>
      </c>
      <c r="X1166" s="79">
        <v>0.9375</v>
      </c>
      <c r="Y1166" s="39" t="s">
        <v>5498</v>
      </c>
      <c r="Z1166" s="39" t="s">
        <v>5499</v>
      </c>
      <c r="AA1166" s="39" t="s">
        <v>5500</v>
      </c>
      <c r="AB1166" s="39">
        <v>992248611</v>
      </c>
      <c r="AC1166" s="5">
        <f t="shared" si="147"/>
        <v>1</v>
      </c>
      <c r="AD1166" s="17">
        <f t="shared" si="148"/>
        <v>25000</v>
      </c>
      <c r="AE1166" s="6" t="s">
        <v>6</v>
      </c>
      <c r="AF1166" s="17" t="str">
        <f t="shared" si="149"/>
        <v>NO APLICA</v>
      </c>
      <c r="AG1166" s="2" t="s">
        <v>1874</v>
      </c>
      <c r="AH1166" s="7" t="s">
        <v>5501</v>
      </c>
      <c r="AI1166" s="2"/>
      <c r="AJ1166" s="176"/>
    </row>
    <row r="1167" spans="1:36" ht="15.45" customHeight="1">
      <c r="A1167" s="170">
        <v>57413</v>
      </c>
      <c r="B1167" s="7" t="s">
        <v>74</v>
      </c>
      <c r="C1167" s="4" t="s">
        <v>75</v>
      </c>
      <c r="D1167" s="24" t="s">
        <v>1677</v>
      </c>
      <c r="E1167" s="25" t="s">
        <v>1678</v>
      </c>
      <c r="F1167" s="24" t="s">
        <v>1679</v>
      </c>
      <c r="G1167" s="24">
        <v>979940016</v>
      </c>
      <c r="H1167" s="62">
        <v>45643</v>
      </c>
      <c r="I1167" s="63">
        <v>0.92777777777777781</v>
      </c>
      <c r="J1167" s="6" t="s">
        <v>373</v>
      </c>
      <c r="K1167" s="39">
        <v>1</v>
      </c>
      <c r="L1167" s="6" t="s">
        <v>398</v>
      </c>
      <c r="M1167" s="6" t="s">
        <v>6</v>
      </c>
      <c r="N1167" s="6" t="b">
        <f t="shared" si="146"/>
        <v>0</v>
      </c>
      <c r="O1167" s="2" t="s">
        <v>5502</v>
      </c>
      <c r="P1167" s="2">
        <v>1234652</v>
      </c>
      <c r="Q1167" s="2" t="s">
        <v>6</v>
      </c>
      <c r="R1167" s="2" t="s">
        <v>5503</v>
      </c>
      <c r="S1167" s="16">
        <f t="shared" si="145"/>
        <v>25000</v>
      </c>
      <c r="T1167" s="2" t="s">
        <v>400</v>
      </c>
      <c r="U1167" s="2" t="s">
        <v>547</v>
      </c>
      <c r="V1167" s="2"/>
      <c r="W1167" s="2"/>
      <c r="X1167" s="79"/>
      <c r="Y1167" s="39"/>
      <c r="Z1167" s="39"/>
      <c r="AA1167" s="39"/>
      <c r="AB1167" s="39"/>
      <c r="AC1167" s="5" t="str">
        <f t="shared" si="147"/>
        <v/>
      </c>
      <c r="AD1167" s="17" t="str">
        <f t="shared" si="148"/>
        <v/>
      </c>
      <c r="AE1167" s="6"/>
      <c r="AF1167" s="17" t="str">
        <f t="shared" si="149"/>
        <v/>
      </c>
      <c r="AG1167" s="2"/>
      <c r="AH1167" s="7"/>
      <c r="AI1167" s="2"/>
      <c r="AJ1167" s="176"/>
    </row>
    <row r="1168" spans="1:36" ht="15.45" customHeight="1">
      <c r="A1168" s="170">
        <v>57414</v>
      </c>
      <c r="B1168" s="39" t="s">
        <v>339</v>
      </c>
      <c r="C1168" s="39" t="s">
        <v>340</v>
      </c>
      <c r="D1168" s="24" t="s">
        <v>1140</v>
      </c>
      <c r="E1168" s="25" t="s">
        <v>1141</v>
      </c>
      <c r="F1168" s="24" t="s">
        <v>1033</v>
      </c>
      <c r="G1168" s="24">
        <v>950402989</v>
      </c>
      <c r="H1168" s="62">
        <v>45643</v>
      </c>
      <c r="I1168" s="63">
        <v>0.95625000000000004</v>
      </c>
      <c r="J1168" s="6" t="s">
        <v>373</v>
      </c>
      <c r="K1168" s="39">
        <v>1</v>
      </c>
      <c r="L1168" s="6" t="s">
        <v>398</v>
      </c>
      <c r="M1168" s="6" t="s">
        <v>6</v>
      </c>
      <c r="N1168" s="6" t="b">
        <f t="shared" si="146"/>
        <v>0</v>
      </c>
      <c r="O1168" s="2" t="s">
        <v>5504</v>
      </c>
      <c r="P1168" s="2">
        <v>1234616</v>
      </c>
      <c r="Q1168" s="2" t="s">
        <v>6</v>
      </c>
      <c r="R1168" s="2" t="s">
        <v>5505</v>
      </c>
      <c r="S1168" s="16">
        <f t="shared" si="145"/>
        <v>25000</v>
      </c>
      <c r="T1168" s="2" t="s">
        <v>400</v>
      </c>
      <c r="U1168" s="2" t="s">
        <v>537</v>
      </c>
      <c r="V1168" s="2"/>
      <c r="W1168" s="2"/>
      <c r="X1168" s="79"/>
      <c r="Y1168" s="39"/>
      <c r="Z1168" s="39"/>
      <c r="AA1168" s="39"/>
      <c r="AB1168" s="39"/>
      <c r="AC1168" s="5" t="str">
        <f t="shared" si="147"/>
        <v/>
      </c>
      <c r="AD1168" s="17" t="str">
        <f t="shared" si="148"/>
        <v/>
      </c>
      <c r="AE1168" s="6"/>
      <c r="AF1168" s="17" t="str">
        <f t="shared" si="149"/>
        <v/>
      </c>
      <c r="AG1168" s="2"/>
      <c r="AH1168" s="7"/>
      <c r="AI1168" s="2"/>
      <c r="AJ1168" s="176"/>
    </row>
    <row r="1169" spans="1:36" s="207" customFormat="1" ht="15.45" customHeight="1">
      <c r="A1169" s="170">
        <v>57415</v>
      </c>
      <c r="B1169" s="7" t="s">
        <v>165</v>
      </c>
      <c r="C1169" s="4" t="s">
        <v>166</v>
      </c>
      <c r="D1169" s="24" t="s">
        <v>1352</v>
      </c>
      <c r="E1169" s="24" t="s">
        <v>1353</v>
      </c>
      <c r="F1169" s="24" t="s">
        <v>1354</v>
      </c>
      <c r="G1169" s="24">
        <v>956749939</v>
      </c>
      <c r="H1169" s="62">
        <v>45643</v>
      </c>
      <c r="I1169" s="63">
        <v>0.96805555555555556</v>
      </c>
      <c r="J1169" s="6" t="s">
        <v>373</v>
      </c>
      <c r="K1169" s="39">
        <v>1</v>
      </c>
      <c r="L1169" s="6" t="s">
        <v>398</v>
      </c>
      <c r="M1169" s="6" t="s">
        <v>6</v>
      </c>
      <c r="N1169" s="6" t="b">
        <f t="shared" si="146"/>
        <v>0</v>
      </c>
      <c r="O1169" s="2" t="s">
        <v>5506</v>
      </c>
      <c r="P1169" s="2">
        <v>1234659</v>
      </c>
      <c r="Q1169" s="2" t="s">
        <v>6</v>
      </c>
      <c r="R1169" s="2" t="s">
        <v>5507</v>
      </c>
      <c r="S1169" s="16">
        <f t="shared" si="145"/>
        <v>25000</v>
      </c>
      <c r="T1169" s="2" t="s">
        <v>400</v>
      </c>
      <c r="U1169" s="2" t="s">
        <v>537</v>
      </c>
      <c r="V1169" s="2"/>
      <c r="W1169" s="2"/>
      <c r="X1169" s="79"/>
      <c r="Y1169" s="39"/>
      <c r="Z1169" s="39"/>
      <c r="AA1169" s="39"/>
      <c r="AB1169" s="39"/>
      <c r="AC1169" s="5" t="str">
        <f t="shared" si="147"/>
        <v/>
      </c>
      <c r="AD1169" s="17" t="str">
        <f t="shared" si="148"/>
        <v/>
      </c>
      <c r="AE1169" s="6"/>
      <c r="AF1169" s="17" t="str">
        <f t="shared" si="149"/>
        <v/>
      </c>
      <c r="AG1169" s="2"/>
      <c r="AH1169" s="7"/>
      <c r="AI1169" s="7"/>
      <c r="AJ1169" s="179"/>
    </row>
    <row r="1170" spans="1:36" s="207" customFormat="1" ht="15.45" customHeight="1">
      <c r="A1170" s="170">
        <v>57416</v>
      </c>
      <c r="B1170" s="8" t="s">
        <v>320</v>
      </c>
      <c r="C1170" s="5" t="s">
        <v>321</v>
      </c>
      <c r="D1170" s="46" t="s">
        <v>708</v>
      </c>
      <c r="E1170" s="28" t="s">
        <v>709</v>
      </c>
      <c r="F1170" s="27" t="s">
        <v>710</v>
      </c>
      <c r="G1170" s="27">
        <v>987744411</v>
      </c>
      <c r="H1170" s="62">
        <v>45643</v>
      </c>
      <c r="I1170" s="63">
        <v>0.97013888888888888</v>
      </c>
      <c r="J1170" s="6" t="s">
        <v>373</v>
      </c>
      <c r="K1170" s="39">
        <v>1</v>
      </c>
      <c r="L1170" s="6" t="s">
        <v>398</v>
      </c>
      <c r="M1170" s="6" t="s">
        <v>6</v>
      </c>
      <c r="N1170" s="6" t="b">
        <f t="shared" si="146"/>
        <v>0</v>
      </c>
      <c r="O1170" s="2" t="s">
        <v>5508</v>
      </c>
      <c r="P1170" s="2">
        <v>1234624</v>
      </c>
      <c r="Q1170" s="2" t="s">
        <v>6</v>
      </c>
      <c r="R1170" s="2" t="s">
        <v>5487</v>
      </c>
      <c r="S1170" s="16">
        <f t="shared" si="145"/>
        <v>25000</v>
      </c>
      <c r="T1170" s="2" t="s">
        <v>400</v>
      </c>
      <c r="U1170" s="2" t="s">
        <v>537</v>
      </c>
      <c r="V1170" s="2"/>
      <c r="W1170" s="2"/>
      <c r="X1170" s="79"/>
      <c r="Y1170" s="39"/>
      <c r="Z1170" s="39"/>
      <c r="AA1170" s="39"/>
      <c r="AB1170" s="39"/>
      <c r="AC1170" s="5" t="str">
        <f t="shared" si="147"/>
        <v/>
      </c>
      <c r="AD1170" s="17" t="str">
        <f t="shared" si="148"/>
        <v/>
      </c>
      <c r="AE1170" s="6"/>
      <c r="AF1170" s="17" t="str">
        <f t="shared" si="149"/>
        <v/>
      </c>
      <c r="AG1170" s="2"/>
      <c r="AH1170" s="7"/>
      <c r="AI1170" s="7"/>
      <c r="AJ1170" s="179"/>
    </row>
    <row r="1171" spans="1:36" s="207" customFormat="1" ht="15.45" customHeight="1">
      <c r="A1171" s="170">
        <v>57417</v>
      </c>
      <c r="B1171" s="7" t="s">
        <v>124</v>
      </c>
      <c r="C1171" s="4" t="s">
        <v>125</v>
      </c>
      <c r="D1171" s="158" t="s">
        <v>1915</v>
      </c>
      <c r="E1171" s="24" t="s">
        <v>1916</v>
      </c>
      <c r="F1171" s="24" t="s">
        <v>1917</v>
      </c>
      <c r="G1171" s="24">
        <v>922001083</v>
      </c>
      <c r="H1171" s="62">
        <v>45643</v>
      </c>
      <c r="I1171" s="63">
        <v>0.98055555555555551</v>
      </c>
      <c r="J1171" s="6" t="s">
        <v>373</v>
      </c>
      <c r="K1171" s="39">
        <v>1</v>
      </c>
      <c r="L1171" s="6" t="s">
        <v>398</v>
      </c>
      <c r="M1171" s="6" t="s">
        <v>6</v>
      </c>
      <c r="N1171" s="6" t="b">
        <f t="shared" si="146"/>
        <v>0</v>
      </c>
      <c r="O1171" s="2" t="s">
        <v>5509</v>
      </c>
      <c r="P1171" s="2">
        <v>1234671</v>
      </c>
      <c r="Q1171" s="2" t="s">
        <v>6</v>
      </c>
      <c r="R1171" s="2" t="s">
        <v>5510</v>
      </c>
      <c r="S1171" s="16">
        <f t="shared" si="145"/>
        <v>25000</v>
      </c>
      <c r="T1171" s="2" t="s">
        <v>400</v>
      </c>
      <c r="U1171" s="2" t="s">
        <v>537</v>
      </c>
      <c r="V1171" s="2"/>
      <c r="W1171" s="2"/>
      <c r="X1171" s="79"/>
      <c r="Y1171" s="39"/>
      <c r="Z1171" s="39"/>
      <c r="AA1171" s="39"/>
      <c r="AB1171" s="39"/>
      <c r="AC1171" s="5" t="str">
        <f t="shared" si="147"/>
        <v/>
      </c>
      <c r="AD1171" s="17" t="str">
        <f t="shared" si="148"/>
        <v/>
      </c>
      <c r="AE1171" s="6"/>
      <c r="AF1171" s="17" t="str">
        <f t="shared" si="149"/>
        <v/>
      </c>
      <c r="AG1171" s="2"/>
      <c r="AH1171" s="7"/>
      <c r="AI1171" s="7"/>
      <c r="AJ1171" s="179"/>
    </row>
    <row r="1172" spans="1:36" s="207" customFormat="1" ht="15.45" customHeight="1">
      <c r="A1172" s="170">
        <v>57418</v>
      </c>
      <c r="B1172" s="2" t="s">
        <v>165</v>
      </c>
      <c r="C1172" s="4" t="s">
        <v>166</v>
      </c>
      <c r="D1172" s="158" t="s">
        <v>1689</v>
      </c>
      <c r="E1172" s="24" t="s">
        <v>1690</v>
      </c>
      <c r="F1172" s="24" t="s">
        <v>1691</v>
      </c>
      <c r="G1172" s="24">
        <v>993480204</v>
      </c>
      <c r="H1172" s="62">
        <v>45643</v>
      </c>
      <c r="I1172" s="63">
        <v>0.98750000000000004</v>
      </c>
      <c r="J1172" s="6" t="s">
        <v>373</v>
      </c>
      <c r="K1172" s="39">
        <v>1</v>
      </c>
      <c r="L1172" s="6" t="s">
        <v>398</v>
      </c>
      <c r="M1172" s="6" t="s">
        <v>6</v>
      </c>
      <c r="N1172" s="6" t="b">
        <f t="shared" si="146"/>
        <v>0</v>
      </c>
      <c r="O1172" s="2" t="s">
        <v>5511</v>
      </c>
      <c r="P1172" s="2">
        <v>1234640</v>
      </c>
      <c r="Q1172" s="2" t="s">
        <v>6</v>
      </c>
      <c r="R1172" s="2" t="s">
        <v>5512</v>
      </c>
      <c r="S1172" s="16">
        <f t="shared" si="145"/>
        <v>25000</v>
      </c>
      <c r="T1172" s="2" t="s">
        <v>400</v>
      </c>
      <c r="U1172" s="2" t="s">
        <v>537</v>
      </c>
      <c r="V1172" s="2"/>
      <c r="W1172" s="2"/>
      <c r="X1172" s="79"/>
      <c r="Y1172" s="39"/>
      <c r="Z1172" s="39"/>
      <c r="AA1172" s="39"/>
      <c r="AB1172" s="39"/>
      <c r="AC1172" s="5" t="str">
        <f t="shared" si="147"/>
        <v/>
      </c>
      <c r="AD1172" s="17" t="str">
        <f t="shared" si="148"/>
        <v/>
      </c>
      <c r="AE1172" s="6"/>
      <c r="AF1172" s="17" t="str">
        <f t="shared" si="149"/>
        <v/>
      </c>
      <c r="AG1172" s="2"/>
      <c r="AH1172" s="7"/>
      <c r="AI1172" s="7"/>
      <c r="AJ1172" s="179"/>
    </row>
    <row r="1173" spans="1:36" s="207" customFormat="1" ht="15.45" customHeight="1">
      <c r="A1173" s="202">
        <v>57419</v>
      </c>
      <c r="B1173" s="203" t="s">
        <v>5513</v>
      </c>
      <c r="C1173" s="180"/>
      <c r="D1173" s="204" t="s">
        <v>5514</v>
      </c>
      <c r="E1173" s="180"/>
      <c r="F1173" s="180"/>
      <c r="G1173" s="180"/>
      <c r="H1173" s="166">
        <v>45645</v>
      </c>
      <c r="I1173" s="205">
        <v>0.54513888888888884</v>
      </c>
      <c r="J1173" s="68" t="s">
        <v>371</v>
      </c>
      <c r="K1173" s="121">
        <v>1</v>
      </c>
      <c r="L1173" s="68" t="s">
        <v>398</v>
      </c>
      <c r="M1173" s="68" t="s">
        <v>6</v>
      </c>
      <c r="N1173" s="68" t="b">
        <f t="shared" si="146"/>
        <v>0</v>
      </c>
      <c r="O1173" s="180"/>
      <c r="P1173" s="180"/>
      <c r="Q1173" s="180"/>
      <c r="R1173" s="180"/>
      <c r="S1173" s="181">
        <f>IF(OR(H1173&lt;=0, H1173=""), "",
    IF(OR(J1173="1X40 RF VACIO", J1173="1X40 DRY VACIO"),
        IF(L1173="CUSTODIA", 28000,
            IF(OR(L1173="TRASPASO", L1173="MOVIMIENTO"), 18000, "")
        ),
        IF(OR(J1173="1X20 RF VACIO", J1173="1X20 DRY VACIO", J1173="ISOTANK"),
            IF(L1173="CUSTODIA", 20000,
                IF(OR(L1173="TRASPASO", L1173="MOVIMIENTO"), 15000, "Error en tipo de acción")
            ),
            IF(AND(OR(J1173="PALLET", J1173="CAJON"), L1173="CUSTODIA"),
                IF(M1173="SI (XL)", 7000*K1173,
                    IF(M1173="SI (XXL)", 9000*K1173,
                        IF(M1173="SI (OTRO)", "", 5000*K1173)
                    )
                ),
                IF(AND(OR(J1173="PALLET", J1173="CAJON"),OR(L1173="TRASPASO", L1173="MOVIMIENTO")),
                    IF(M1173="SI (XL)", 5000*K1173,
                        IF(M1173="SI (XXL)", 7000*K1173,
                            IF(M1173="SI (OTRO)", "", 3500*K1173)
                        )
                    ),
                    ""
                )
            )
        )
    )
)</f>
        <v>28000</v>
      </c>
      <c r="T1173" s="180"/>
      <c r="U1173" s="180"/>
      <c r="V1173" s="180"/>
      <c r="W1173" s="166">
        <v>45655</v>
      </c>
      <c r="X1173" s="182">
        <v>0.55069444444444449</v>
      </c>
      <c r="Y1173" s="121"/>
      <c r="Z1173" s="121"/>
      <c r="AA1173" s="121"/>
      <c r="AB1173" s="121"/>
      <c r="AC1173" s="183">
        <f t="shared" si="147"/>
        <v>11</v>
      </c>
      <c r="AD1173" s="184">
        <f>IF(AC1173&lt;=0, "ERROR EN DÍA DE SALIDA",
    IF(AC1173="", "",
        IF(OR(J1173="1X40 RF VACIO", J1173="1X40 DRY VACIO"),
            IF(L1173="CUSTODIA",
                IF(AC1173&lt;=5, 28000,
                    IF(AC1173&gt;5, IF(AC1173&lt;=8, 28000 + 2000*(AC1173 - 5), 34000 + 5000*(AC1173-8)), "")
                ),
                IF(OR(L1173="TRASPASO",L1173="MOVIMIENTO"), 18000, "")
            ),
            IF(OR(J1173="1X20 RF VACIO", J1173="1X20 DRY VACIO", J1173="ISOTANK"),
                IF(L1173="CUSTODIA",
                    IF(AC1173&lt;=5, 20000,
                        IF(AC1173&gt;5, IF(AC1173&lt;=8, 20000 + 2000*(AC1173 - 5), 26000 + 5000*(AC1173-8)), "")
                    ),
                    IF(OR(L1173="TRASPASO",L1173="MOVIMIENTO"), 15000, "Error en tipo de acción")
                ),
                IF(AND(OR(J1173="PALLET", J1173="CAJON"), L1173="CUSTODIA", AC1173&lt;=5),
                    IF(M1173="SI (XL)", 7000*K1173,
                        IF(M1173="SI (XXL)", 9000*K1173, 5000*K1173)
                    ),
                    IF(AND(OR(J1173="PALLET", J1173="CAJON"), L1173="CUSTODIA", AC1173&gt;5),
                        IF(M1173="SI (XL)", (7000 + 1000*(AC1173 - 5))*K1173,
                            IF(M1173="SI (XXL)", (9000 + 1000*(AC1173 - 5))*K1173, (5000 + 1000*(AC1173 - 5))*K1173)
                        ),
                        IF(AND(OR(J1173="PALLET", J1173="CAJON"),OR(L1173="TRASPASO",L1173="MOVIMIENTO")),
                            IF(M1173="SI (XL)", 5000*K1173,
                                IF(M1173="SI (XXL)", 7000*K1173, 3500*K1173)
                            ),
                            ""
                        )
                    )
                )
            )
        )
    )
)</f>
        <v>49000</v>
      </c>
      <c r="AE1173" s="68"/>
      <c r="AF1173" s="184" t="str">
        <f t="shared" si="149"/>
        <v/>
      </c>
      <c r="AG1173" s="68"/>
      <c r="AH1173" s="10"/>
      <c r="AI1173" s="180"/>
      <c r="AJ1173" s="185"/>
    </row>
    <row r="1174" spans="1:36" s="207" customFormat="1" ht="15.45" customHeight="1">
      <c r="A1174" s="212"/>
      <c r="B1174" s="206"/>
      <c r="C1174" s="195"/>
      <c r="E1174" s="195"/>
      <c r="F1174" s="195"/>
      <c r="G1174" s="195"/>
      <c r="H1174" s="195"/>
      <c r="I1174" s="195"/>
      <c r="J1174" s="195"/>
      <c r="K1174" s="195"/>
      <c r="L1174" s="195"/>
      <c r="M1174" s="195"/>
      <c r="N1174" s="195"/>
      <c r="O1174" s="195"/>
      <c r="P1174" s="195"/>
      <c r="Q1174" s="195"/>
      <c r="R1174" s="195"/>
      <c r="S1174" s="195"/>
      <c r="T1174" s="195"/>
      <c r="U1174" s="195"/>
      <c r="V1174" s="195"/>
      <c r="W1174" s="195"/>
      <c r="X1174" s="209"/>
      <c r="Y1174" s="208"/>
      <c r="Z1174" s="211"/>
      <c r="AA1174" s="208"/>
      <c r="AB1174" s="208"/>
      <c r="AC1174" s="210"/>
      <c r="AD1174" s="195"/>
      <c r="AE1174" s="195"/>
      <c r="AF1174" s="195"/>
      <c r="AG1174" s="195"/>
      <c r="AI1174" s="195"/>
      <c r="AJ1174" s="195"/>
    </row>
    <row r="1175" spans="1:36" s="207" customFormat="1" ht="15.45" customHeight="1">
      <c r="A1175" s="212"/>
      <c r="B1175" s="206"/>
      <c r="C1175" s="195"/>
      <c r="E1175" s="195"/>
      <c r="F1175" s="195"/>
      <c r="G1175" s="195"/>
      <c r="H1175" s="195"/>
      <c r="I1175" s="195"/>
      <c r="J1175" s="195"/>
      <c r="K1175" s="195"/>
      <c r="L1175" s="195"/>
      <c r="M1175" s="195"/>
      <c r="N1175" s="195"/>
      <c r="O1175" s="195"/>
      <c r="P1175" s="195"/>
      <c r="Q1175" s="195"/>
      <c r="R1175" s="195"/>
      <c r="S1175" s="195"/>
      <c r="T1175" s="195"/>
      <c r="U1175" s="195"/>
      <c r="V1175" s="195"/>
      <c r="W1175" s="195"/>
      <c r="X1175" s="209"/>
      <c r="Y1175" s="208"/>
      <c r="Z1175" s="211"/>
      <c r="AA1175" s="208"/>
      <c r="AB1175" s="208"/>
      <c r="AC1175" s="210"/>
      <c r="AD1175" s="195"/>
      <c r="AE1175" s="195"/>
      <c r="AF1175" s="195"/>
      <c r="AG1175" s="195"/>
      <c r="AI1175" s="195"/>
      <c r="AJ1175" s="195"/>
    </row>
    <row r="1176" spans="1:36" s="207" customFormat="1" ht="15.45" customHeight="1">
      <c r="A1176" s="212"/>
      <c r="B1176" s="206"/>
      <c r="C1176" s="195"/>
      <c r="E1176" s="195"/>
      <c r="F1176" s="195"/>
      <c r="G1176" s="195"/>
      <c r="H1176" s="195"/>
      <c r="I1176" s="195"/>
      <c r="J1176" s="195"/>
      <c r="K1176" s="195"/>
      <c r="L1176" s="195"/>
      <c r="M1176" s="195"/>
      <c r="N1176" s="195"/>
      <c r="O1176" s="195"/>
      <c r="P1176" s="195"/>
      <c r="Q1176" s="195" t="e" cm="1">
        <f t="array" ref="Q1176">uni</f>
        <v>#NAME?</v>
      </c>
      <c r="R1176" s="195"/>
      <c r="S1176" s="195"/>
      <c r="T1176" s="195"/>
      <c r="U1176" s="195"/>
      <c r="V1176" s="195"/>
      <c r="W1176" s="195"/>
      <c r="X1176" s="209"/>
      <c r="Y1176" s="208"/>
      <c r="Z1176" s="211"/>
      <c r="AA1176" s="208"/>
      <c r="AB1176" s="208"/>
      <c r="AC1176" s="210"/>
      <c r="AD1176" s="195"/>
      <c r="AE1176" s="195"/>
      <c r="AF1176" s="195"/>
      <c r="AG1176" s="195"/>
      <c r="AI1176" s="195"/>
      <c r="AJ1176" s="195"/>
    </row>
  </sheetData>
  <conditionalFormatting sqref="C9 V862:V946">
    <cfRule type="cellIs" dxfId="311" priority="80" operator="lessThan">
      <formula>1</formula>
    </cfRule>
  </conditionalFormatting>
  <conditionalFormatting sqref="C12:C351">
    <cfRule type="cellIs" dxfId="310" priority="4" operator="lessThan">
      <formula>1</formula>
    </cfRule>
  </conditionalFormatting>
  <conditionalFormatting sqref="C356:C377">
    <cfRule type="cellIs" dxfId="309" priority="65" operator="lessThan">
      <formula>1</formula>
    </cfRule>
  </conditionalFormatting>
  <conditionalFormatting sqref="C382:C414">
    <cfRule type="cellIs" dxfId="308" priority="64" operator="lessThan">
      <formula>1</formula>
    </cfRule>
  </conditionalFormatting>
  <conditionalFormatting sqref="C416:C490">
    <cfRule type="cellIs" dxfId="307" priority="40" operator="lessThan">
      <formula>1</formula>
    </cfRule>
  </conditionalFormatting>
  <conditionalFormatting sqref="C494:C585">
    <cfRule type="cellIs" dxfId="306" priority="17" operator="lessThan">
      <formula>1</formula>
    </cfRule>
  </conditionalFormatting>
  <conditionalFormatting sqref="C587:C619">
    <cfRule type="cellIs" dxfId="305" priority="34" operator="lessThan">
      <formula>1</formula>
    </cfRule>
  </conditionalFormatting>
  <conditionalFormatting sqref="C621:C664">
    <cfRule type="cellIs" dxfId="304" priority="36" operator="lessThan">
      <formula>1</formula>
    </cfRule>
  </conditionalFormatting>
  <conditionalFormatting sqref="C666:C701">
    <cfRule type="cellIs" dxfId="303" priority="35" operator="lessThan">
      <formula>1</formula>
    </cfRule>
  </conditionalFormatting>
  <conditionalFormatting sqref="C703:C727">
    <cfRule type="cellIs" dxfId="302" priority="33" operator="lessThan">
      <formula>1</formula>
    </cfRule>
  </conditionalFormatting>
  <conditionalFormatting sqref="C729:C761">
    <cfRule type="cellIs" dxfId="301" priority="32" operator="lessThan">
      <formula>1</formula>
    </cfRule>
  </conditionalFormatting>
  <conditionalFormatting sqref="C763:C775">
    <cfRule type="cellIs" dxfId="300" priority="31" operator="lessThan">
      <formula>1</formula>
    </cfRule>
  </conditionalFormatting>
  <conditionalFormatting sqref="C777 C779:C786 C788:C791 C793:C803">
    <cfRule type="cellIs" dxfId="299" priority="29" operator="lessThan">
      <formula>1</formula>
    </cfRule>
  </conditionalFormatting>
  <conditionalFormatting sqref="C805:C806">
    <cfRule type="cellIs" dxfId="298" priority="30" operator="lessThan">
      <formula>1</formula>
    </cfRule>
  </conditionalFormatting>
  <conditionalFormatting sqref="C808:C814">
    <cfRule type="cellIs" dxfId="297" priority="28" operator="lessThan">
      <formula>1</formula>
    </cfRule>
  </conditionalFormatting>
  <conditionalFormatting sqref="C816:C850 C856:C860">
    <cfRule type="cellIs" dxfId="296" priority="27" operator="lessThan">
      <formula>1</formula>
    </cfRule>
  </conditionalFormatting>
  <conditionalFormatting sqref="C852:C854 C887:C922">
    <cfRule type="cellIs" dxfId="295" priority="14" operator="lessThan">
      <formula>1</formula>
    </cfRule>
  </conditionalFormatting>
  <conditionalFormatting sqref="C862:C867">
    <cfRule type="cellIs" dxfId="294" priority="26" operator="lessThan">
      <formula>1</formula>
    </cfRule>
  </conditionalFormatting>
  <conditionalFormatting sqref="C870:C885">
    <cfRule type="cellIs" dxfId="293" priority="25" operator="lessThan">
      <formula>1</formula>
    </cfRule>
  </conditionalFormatting>
  <conditionalFormatting sqref="C924:C958">
    <cfRule type="cellIs" dxfId="292" priority="24" operator="lessThan">
      <formula>1</formula>
    </cfRule>
  </conditionalFormatting>
  <conditionalFormatting sqref="C960:C962">
    <cfRule type="cellIs" dxfId="291" priority="23" operator="lessThan">
      <formula>1</formula>
    </cfRule>
  </conditionalFormatting>
  <conditionalFormatting sqref="C964:C967">
    <cfRule type="cellIs" dxfId="290" priority="21" operator="lessThan">
      <formula>1</formula>
    </cfRule>
  </conditionalFormatting>
  <conditionalFormatting sqref="C969:C1016">
    <cfRule type="cellIs" dxfId="289" priority="20" operator="lessThan">
      <formula>1</formula>
    </cfRule>
  </conditionalFormatting>
  <conditionalFormatting sqref="C1018:C1036">
    <cfRule type="cellIs" dxfId="288" priority="19" operator="lessThan">
      <formula>1</formula>
    </cfRule>
  </conditionalFormatting>
  <conditionalFormatting sqref="C1039:C1041">
    <cfRule type="cellIs" dxfId="287" priority="18" operator="lessThan">
      <formula>1</formula>
    </cfRule>
  </conditionalFormatting>
  <conditionalFormatting sqref="C1043:C1085">
    <cfRule type="cellIs" dxfId="286" priority="9" operator="lessThan">
      <formula>1</formula>
    </cfRule>
  </conditionalFormatting>
  <conditionalFormatting sqref="C1087:C1122">
    <cfRule type="cellIs" dxfId="285" priority="13" operator="lessThan">
      <formula>1</formula>
    </cfRule>
  </conditionalFormatting>
  <conditionalFormatting sqref="C1124:C1148">
    <cfRule type="cellIs" dxfId="284" priority="10" operator="lessThan">
      <formula>1</formula>
    </cfRule>
  </conditionalFormatting>
  <conditionalFormatting sqref="C1150:C1154">
    <cfRule type="cellIs" dxfId="283" priority="6" operator="lessThan">
      <formula>1</formula>
    </cfRule>
  </conditionalFormatting>
  <conditionalFormatting sqref="C1156">
    <cfRule type="cellIs" dxfId="282" priority="5" operator="lessThan">
      <formula>1</formula>
    </cfRule>
  </conditionalFormatting>
  <conditionalFormatting sqref="C1159:C1163">
    <cfRule type="cellIs" dxfId="281" priority="3" operator="lessThan">
      <formula>1</formula>
    </cfRule>
  </conditionalFormatting>
  <conditionalFormatting sqref="C1165">
    <cfRule type="cellIs" dxfId="280" priority="2" operator="lessThan">
      <formula>1</formula>
    </cfRule>
  </conditionalFormatting>
  <conditionalFormatting sqref="C1167:C1172">
    <cfRule type="cellIs" dxfId="279" priority="1" operator="lessThan">
      <formula>1</formula>
    </cfRule>
  </conditionalFormatting>
  <conditionalFormatting sqref="D41">
    <cfRule type="duplicateValues" dxfId="278" priority="56"/>
  </conditionalFormatting>
  <conditionalFormatting sqref="D284">
    <cfRule type="duplicateValues" dxfId="277" priority="55"/>
  </conditionalFormatting>
  <conditionalFormatting sqref="D312">
    <cfRule type="duplicateValues" dxfId="276" priority="75"/>
  </conditionalFormatting>
  <conditionalFormatting sqref="D313">
    <cfRule type="duplicateValues" dxfId="275" priority="73"/>
  </conditionalFormatting>
  <conditionalFormatting sqref="D319">
    <cfRule type="duplicateValues" dxfId="274" priority="71"/>
  </conditionalFormatting>
  <conditionalFormatting sqref="D347">
    <cfRule type="duplicateValues" dxfId="273" priority="69"/>
  </conditionalFormatting>
  <conditionalFormatting sqref="D357">
    <cfRule type="duplicateValues" dxfId="272" priority="67"/>
  </conditionalFormatting>
  <conditionalFormatting sqref="D358">
    <cfRule type="duplicateValues" dxfId="271" priority="59"/>
  </conditionalFormatting>
  <conditionalFormatting sqref="D389">
    <cfRule type="duplicateValues" dxfId="270" priority="62"/>
  </conditionalFormatting>
  <conditionalFormatting sqref="D414">
    <cfRule type="duplicateValues" dxfId="269" priority="60"/>
  </conditionalFormatting>
  <conditionalFormatting sqref="D496">
    <cfRule type="duplicateValues" dxfId="268" priority="58"/>
  </conditionalFormatting>
  <conditionalFormatting sqref="D507">
    <cfRule type="duplicateValues" dxfId="267" priority="53"/>
  </conditionalFormatting>
  <conditionalFormatting sqref="D515">
    <cfRule type="duplicateValues" dxfId="266" priority="51"/>
  </conditionalFormatting>
  <conditionalFormatting sqref="D517">
    <cfRule type="duplicateValues" dxfId="265" priority="50"/>
  </conditionalFormatting>
  <conditionalFormatting sqref="D527">
    <cfRule type="duplicateValues" dxfId="264" priority="47"/>
  </conditionalFormatting>
  <conditionalFormatting sqref="D530">
    <cfRule type="duplicateValues" dxfId="263" priority="45"/>
  </conditionalFormatting>
  <conditionalFormatting sqref="D532">
    <cfRule type="duplicateValues" dxfId="262" priority="44"/>
  </conditionalFormatting>
  <conditionalFormatting sqref="D553">
    <cfRule type="duplicateValues" dxfId="261" priority="41"/>
  </conditionalFormatting>
  <conditionalFormatting sqref="D645">
    <cfRule type="duplicateValues" dxfId="260" priority="37"/>
  </conditionalFormatting>
  <conditionalFormatting sqref="D1048">
    <cfRule type="duplicateValues" dxfId="259" priority="16"/>
  </conditionalFormatting>
  <conditionalFormatting sqref="E312 G312">
    <cfRule type="duplicateValues" dxfId="258" priority="76"/>
  </conditionalFormatting>
  <conditionalFormatting sqref="E313 G313">
    <cfRule type="duplicateValues" dxfId="257" priority="74"/>
  </conditionalFormatting>
  <conditionalFormatting sqref="E319 G319">
    <cfRule type="duplicateValues" dxfId="256" priority="72"/>
  </conditionalFormatting>
  <conditionalFormatting sqref="E347 G347">
    <cfRule type="duplicateValues" dxfId="255" priority="70"/>
  </conditionalFormatting>
  <conditionalFormatting sqref="E357 G357">
    <cfRule type="duplicateValues" dxfId="254" priority="68"/>
  </conditionalFormatting>
  <conditionalFormatting sqref="E358 G358">
    <cfRule type="duplicateValues" dxfId="253" priority="66"/>
  </conditionalFormatting>
  <conditionalFormatting sqref="E389 G389">
    <cfRule type="duplicateValues" dxfId="252" priority="63"/>
  </conditionalFormatting>
  <conditionalFormatting sqref="E414 G414">
    <cfRule type="duplicateValues" dxfId="251" priority="61"/>
  </conditionalFormatting>
  <conditionalFormatting sqref="E496 G496">
    <cfRule type="duplicateValues" dxfId="250" priority="57"/>
  </conditionalFormatting>
  <conditionalFormatting sqref="E507 G507">
    <cfRule type="duplicateValues" dxfId="249" priority="54"/>
  </conditionalFormatting>
  <conditionalFormatting sqref="E515 G515">
    <cfRule type="duplicateValues" dxfId="248" priority="52"/>
  </conditionalFormatting>
  <conditionalFormatting sqref="E517 G517">
    <cfRule type="duplicateValues" dxfId="247" priority="49"/>
  </conditionalFormatting>
  <conditionalFormatting sqref="E527 G527">
    <cfRule type="duplicateValues" dxfId="246" priority="48"/>
  </conditionalFormatting>
  <conditionalFormatting sqref="E530 G530">
    <cfRule type="duplicateValues" dxfId="245" priority="46"/>
  </conditionalFormatting>
  <conditionalFormatting sqref="E532 G532">
    <cfRule type="duplicateValues" dxfId="244" priority="43"/>
  </conditionalFormatting>
  <conditionalFormatting sqref="E553 G553">
    <cfRule type="duplicateValues" dxfId="243" priority="42"/>
  </conditionalFormatting>
  <conditionalFormatting sqref="E645 G645">
    <cfRule type="duplicateValues" dxfId="242" priority="38"/>
  </conditionalFormatting>
  <conditionalFormatting sqref="E1048 G1048">
    <cfRule type="duplicateValues" dxfId="241" priority="15"/>
  </conditionalFormatting>
  <conditionalFormatting sqref="G307">
    <cfRule type="duplicateValues" dxfId="240" priority="77"/>
    <cfRule type="duplicateValues" dxfId="239" priority="78"/>
  </conditionalFormatting>
  <conditionalFormatting sqref="V1:V860 Y337">
    <cfRule type="cellIs" dxfId="238" priority="79" operator="lessThan">
      <formula>1</formula>
    </cfRule>
  </conditionalFormatting>
  <conditionalFormatting sqref="V964:V965">
    <cfRule type="cellIs" dxfId="237" priority="22" operator="lessThan">
      <formula>1</formula>
    </cfRule>
  </conditionalFormatting>
  <conditionalFormatting sqref="Y1049">
    <cfRule type="duplicateValues" dxfId="236" priority="11"/>
  </conditionalFormatting>
  <conditionalFormatting sqref="Y1092">
    <cfRule type="duplicateValues" dxfId="235" priority="7"/>
  </conditionalFormatting>
  <conditionalFormatting sqref="Z1049 AB1049">
    <cfRule type="duplicateValues" dxfId="234" priority="12"/>
  </conditionalFormatting>
  <conditionalFormatting sqref="Z1092 AB1092">
    <cfRule type="duplicateValues" dxfId="233" priority="8"/>
  </conditionalFormatting>
  <conditionalFormatting sqref="AH1:AH290 AH293:AH301 AH303:AH658 AH660:AH860 AH862:AH975">
    <cfRule type="containsText" dxfId="232" priority="39" operator="containsText" text="TRANSFXCONFIRMAR">
      <formula>NOT(ISERROR(SEARCH("TRANSFXCONFIRMAR",AH1)))</formula>
    </cfRule>
  </conditionalFormatting>
  <dataValidations count="11">
    <dataValidation type="list" allowBlank="1" showInputMessage="1" showErrorMessage="1" sqref="M7:M1173" xr:uid="{1FE1ADB0-46B5-41BB-B430-C8F06CB46530}">
      <formula1>"NO, SI (XL), SI (XXL), SI (OTRO)"</formula1>
    </dataValidation>
    <dataValidation type="list" allowBlank="1" showInputMessage="1" showErrorMessage="1" error="Seleccione un valor de la lista." prompt="¿Incluye IVA?" sqref="AE1021:AE1024 AE1026 AE1029:AE1173 AE980:AE981 AE983 AE987:AE991 AE995:AE1006 AE1008:AE1009 AE1011:AE1013 AE1016 AE1018:AE1019 AE2:AE978" xr:uid="{E86B58EA-46EC-46CD-8355-ECADDED17143}">
      <formula1>"SI, NO"</formula1>
    </dataValidation>
    <dataValidation type="list" allowBlank="1" showInputMessage="1" showErrorMessage="1" sqref="J6:J1173" xr:uid="{29E0BFB3-93EE-4CBA-B197-E5CF6135FB4A}">
      <formula1>"1X40 RF VACIO, 1X20 RF VACIO, 1X40 DRY VACIO, 1X20 DRY VACIO, PALLET, CAJON, ISOTANK, CUSTODIA DE CAMION"</formula1>
    </dataValidation>
    <dataValidation type="list" allowBlank="1" showInputMessage="1" sqref="J2:J5" xr:uid="{6C46329A-DAD3-4397-9965-30E1DFA6B688}">
      <formula1>"1X40 RF VACIO, 1X20 RF VACIO, 1X40 DRY VACIO, 1X20 DRY VACIO, PALLET, CAJON, ISOTANK"</formula1>
    </dataValidation>
    <dataValidation type="list" allowBlank="1" showInputMessage="1" showErrorMessage="1" sqref="L1" xr:uid="{8B00DB73-26F3-49C2-A720-7775A2104F5F}">
      <formula1>"CUSTODIA, TRASPASO"</formula1>
    </dataValidation>
    <dataValidation type="list" allowBlank="1" showInputMessage="1" showErrorMessage="1" sqref="J1" xr:uid="{01CF78B8-8E7A-48DD-8E67-47B2F6E897DE}">
      <formula1>"1X40 RF VACIO, 1X20 RF VACIO, 1X40 DRY VACIO, 1X20 DRY VACIO, PALLET"</formula1>
    </dataValidation>
    <dataValidation type="list" allowBlank="1" showInputMessage="1" showErrorMessage="1" sqref="M2:M6" xr:uid="{6417A79C-3CAF-45BA-8A32-445C36EBAA4D}">
      <formula1>"NO, SI (XL), SI (XXL)"</formula1>
    </dataValidation>
    <dataValidation type="list" allowBlank="1" showInputMessage="1" showErrorMessage="1" sqref="Q2:Q6" xr:uid="{4B040B26-CDD3-456D-8379-4DA1BE22B777}">
      <formula1>"SI, NO"</formula1>
    </dataValidation>
    <dataValidation type="list" allowBlank="1" showInputMessage="1" sqref="O19 L2:L1173" xr:uid="{200EE3CC-9B5D-4513-A84C-BA56298A1B17}">
      <formula1>"CUSTODIA, TRASPASO, MOVIMIENTO, CUSTODIA DIARIA"</formula1>
    </dataValidation>
    <dataValidation type="list" allowBlank="1" showInputMessage="1" showErrorMessage="1" sqref="Q583 Q7:Q470 Q949" xr:uid="{12F55DB1-9ED8-470D-A2A6-3F5F5CF1D636}">
      <formula1>"SI,NO"</formula1>
    </dataValidation>
    <dataValidation type="list" allowBlank="1" showInputMessage="1" showErrorMessage="1" sqref="AG552 AG541 AG1043:AG1059 AG1061:AG1097 AG492:AG493 AG623 AG626 AG629:AG631 AG644 AG647 AG650:AG651 AG653:AG657 AG660 AG694 AG729 AG731 AG757 AG800 AG821 AG823 AG829 AG831:AG832 AG837 AG840 AG843 AG862 AG872 AG883:AG884 AG895 AG900 AG907:AG908 AG910 AG918:AG922 AG925:AG926 AG930:AG933 AG935:AG937 AG939:AG942 AG944:AG955 AG957 AG961:AG962 AG971:AG973 AG975:AG976 AG978 AG980 AG983 AG987:AG991 AG995:AG1001 AG1003:AG1006 AG1008:AG1009 AG1011:AG1013 AG1016 AG1018:AG1019 AG1021:AG1024 AG1026 AG1029:AG1040 AG2:AG471 AG1173" xr:uid="{665FD136-FE08-467A-B991-E94E45C375DC}">
      <formula1>"PENDIENTE,CANCELADO"</formula1>
    </dataValidation>
  </dataValidations>
  <hyperlinks>
    <hyperlink ref="AK806" r:id="rId1" xr:uid="{094C1FB4-970D-4001-B09B-E6487E7B8ACA}"/>
  </hyperlinks>
  <pageMargins left="0.7" right="0.7" top="0.75" bottom="0.75" header="0.3" footer="0.3"/>
  <pageSetup paperSize="0" orientation="portrait" horizontalDpi="203" verticalDpi="203"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D95D-28B9-401E-A759-9F2F23984C84}">
  <sheetPr codeName="Hoja7">
    <tabColor theme="9"/>
  </sheetPr>
  <dimension ref="A1:S5"/>
  <sheetViews>
    <sheetView showGridLines="0" zoomScale="130" zoomScaleNormal="80" workbookViewId="0">
      <selection activeCell="L3" sqref="A3:XFD3"/>
    </sheetView>
  </sheetViews>
  <sheetFormatPr baseColWidth="10" defaultColWidth="11.44140625" defaultRowHeight="14.4"/>
  <cols>
    <col min="1" max="1" width="7.109375" customWidth="1"/>
    <col min="2" max="2" width="11.109375" bestFit="1" customWidth="1"/>
    <col min="3" max="3" width="14.88671875" bestFit="1" customWidth="1"/>
    <col min="4" max="4" width="15.33203125" bestFit="1" customWidth="1"/>
    <col min="5" max="5" width="19.109375" bestFit="1" customWidth="1"/>
    <col min="6" max="6" width="11.88671875" bestFit="1" customWidth="1"/>
    <col min="7" max="7" width="13.88671875" bestFit="1" customWidth="1"/>
    <col min="8" max="8" width="17.88671875" bestFit="1" customWidth="1"/>
    <col min="9" max="9" width="17.44140625" style="225" bestFit="1" customWidth="1"/>
    <col min="10" max="10" width="12.6640625" bestFit="1" customWidth="1"/>
    <col min="11" max="11" width="13.33203125" bestFit="1" customWidth="1"/>
    <col min="12" max="12" width="11.109375" bestFit="1" customWidth="1"/>
    <col min="13" max="13" width="24.109375" bestFit="1" customWidth="1"/>
    <col min="14" max="14" width="18.88671875" bestFit="1" customWidth="1"/>
    <col min="15" max="15" width="10.5546875" bestFit="1" customWidth="1"/>
    <col min="16" max="16" width="12" bestFit="1" customWidth="1"/>
    <col min="17" max="17" width="11.6640625" bestFit="1" customWidth="1"/>
    <col min="18" max="18" width="14.109375" bestFit="1" customWidth="1"/>
    <col min="19" max="19" width="13.88671875" bestFit="1" customWidth="1"/>
  </cols>
  <sheetData>
    <row r="1" spans="1:19" s="224" customFormat="1">
      <c r="A1" s="247" t="s">
        <v>378</v>
      </c>
      <c r="B1" s="248" t="s">
        <v>1</v>
      </c>
      <c r="C1" s="248" t="s">
        <v>382</v>
      </c>
      <c r="D1" s="248" t="s">
        <v>384</v>
      </c>
      <c r="E1" s="248" t="s">
        <v>387</v>
      </c>
      <c r="F1" s="248" t="s">
        <v>390</v>
      </c>
      <c r="G1" s="248" t="s">
        <v>3</v>
      </c>
      <c r="H1" s="248" t="s">
        <v>393</v>
      </c>
      <c r="I1" s="248" t="s">
        <v>394</v>
      </c>
      <c r="J1" s="248" t="s">
        <v>395</v>
      </c>
      <c r="K1" s="248" t="s">
        <v>396</v>
      </c>
      <c r="L1" s="248" t="s">
        <v>397</v>
      </c>
      <c r="M1" s="248" t="s">
        <v>399</v>
      </c>
      <c r="N1" s="248" t="s">
        <v>401</v>
      </c>
      <c r="O1" s="248" t="s">
        <v>403</v>
      </c>
      <c r="P1" s="248" t="s">
        <v>404</v>
      </c>
      <c r="Q1" s="248" t="s">
        <v>405</v>
      </c>
      <c r="R1" s="248" t="s">
        <v>370</v>
      </c>
      <c r="S1" s="249" t="s">
        <v>407</v>
      </c>
    </row>
    <row r="2" spans="1:19">
      <c r="A2" s="292">
        <v>23</v>
      </c>
      <c r="B2" s="65" t="s">
        <v>124</v>
      </c>
      <c r="C2" s="65" t="s">
        <v>383</v>
      </c>
      <c r="D2" s="65" t="s">
        <v>385</v>
      </c>
      <c r="E2" s="65" t="s">
        <v>388</v>
      </c>
      <c r="F2" s="65" t="s">
        <v>391</v>
      </c>
      <c r="G2" s="65">
        <v>955172412</v>
      </c>
      <c r="H2" s="293">
        <v>45978</v>
      </c>
      <c r="I2" s="294">
        <v>0.46358796296296295</v>
      </c>
      <c r="J2" s="65" t="s">
        <v>372</v>
      </c>
      <c r="K2" s="65"/>
      <c r="L2" s="65" t="s">
        <v>398</v>
      </c>
      <c r="M2" s="65"/>
      <c r="N2" s="65" t="s">
        <v>5526</v>
      </c>
      <c r="O2" s="65">
        <v>100789504</v>
      </c>
      <c r="P2" s="65" t="s">
        <v>9</v>
      </c>
      <c r="Q2" s="65" t="s">
        <v>406</v>
      </c>
      <c r="R2" s="296">
        <v>18000</v>
      </c>
      <c r="S2" s="295" t="s">
        <v>434</v>
      </c>
    </row>
    <row r="3" spans="1:19">
      <c r="A3" s="292">
        <v>27</v>
      </c>
      <c r="B3" s="65" t="s">
        <v>124</v>
      </c>
      <c r="C3" s="65" t="s">
        <v>248</v>
      </c>
      <c r="D3" s="65" t="s">
        <v>422</v>
      </c>
      <c r="E3" s="65" t="s">
        <v>544</v>
      </c>
      <c r="F3" s="65" t="s">
        <v>522</v>
      </c>
      <c r="G3" s="65">
        <v>992200094</v>
      </c>
      <c r="H3" s="293">
        <v>45986</v>
      </c>
      <c r="I3" s="294">
        <v>0.89748842592592593</v>
      </c>
      <c r="J3" s="65" t="s">
        <v>374</v>
      </c>
      <c r="K3" s="65"/>
      <c r="L3" s="65" t="s">
        <v>398</v>
      </c>
      <c r="M3" s="65"/>
      <c r="N3" s="65" t="s">
        <v>5695</v>
      </c>
      <c r="O3" s="65">
        <v>2890</v>
      </c>
      <c r="P3" s="65" t="s">
        <v>6</v>
      </c>
      <c r="Q3" s="65" t="s">
        <v>2808</v>
      </c>
      <c r="R3" s="296">
        <v>18000</v>
      </c>
      <c r="S3" s="295" t="s">
        <v>5696</v>
      </c>
    </row>
    <row r="4" spans="1:19">
      <c r="A4" s="292">
        <v>29</v>
      </c>
      <c r="B4" s="65" t="s">
        <v>269</v>
      </c>
      <c r="C4" s="65" t="s">
        <v>344</v>
      </c>
      <c r="D4" s="65" t="s">
        <v>2105</v>
      </c>
      <c r="E4" s="65" t="s">
        <v>535</v>
      </c>
      <c r="F4" s="65" t="s">
        <v>1136</v>
      </c>
      <c r="G4" s="65">
        <v>940534751</v>
      </c>
      <c r="H4" s="293">
        <v>45986</v>
      </c>
      <c r="I4" s="294">
        <v>0.89925925925925931</v>
      </c>
      <c r="J4" s="65" t="s">
        <v>371</v>
      </c>
      <c r="K4" s="65"/>
      <c r="L4" s="65" t="s">
        <v>398</v>
      </c>
      <c r="M4" s="65"/>
      <c r="N4" s="65" t="s">
        <v>5699</v>
      </c>
      <c r="O4" s="65">
        <v>100789504</v>
      </c>
      <c r="P4" s="65" t="s">
        <v>6</v>
      </c>
      <c r="Q4" s="65" t="s">
        <v>2784</v>
      </c>
      <c r="R4" s="296">
        <v>18000</v>
      </c>
      <c r="S4" s="295" t="s">
        <v>5701</v>
      </c>
    </row>
    <row r="5" spans="1:19">
      <c r="A5" s="292">
        <v>31</v>
      </c>
      <c r="B5" s="65" t="s">
        <v>525</v>
      </c>
      <c r="C5" s="65" t="s">
        <v>246</v>
      </c>
      <c r="D5" s="65" t="s">
        <v>5514</v>
      </c>
      <c r="E5" s="65" t="s">
        <v>747</v>
      </c>
      <c r="F5" s="65" t="s">
        <v>1488</v>
      </c>
      <c r="G5" s="65">
        <v>940534751</v>
      </c>
      <c r="H5" s="293">
        <v>45987</v>
      </c>
      <c r="I5" s="294">
        <v>0.47468749999999998</v>
      </c>
      <c r="J5" s="65" t="s">
        <v>371</v>
      </c>
      <c r="K5" s="65"/>
      <c r="L5" s="65" t="s">
        <v>398</v>
      </c>
      <c r="M5" s="65"/>
      <c r="N5" s="65" t="s">
        <v>5707</v>
      </c>
      <c r="O5" s="65">
        <v>100789504</v>
      </c>
      <c r="P5" s="65" t="s">
        <v>6</v>
      </c>
      <c r="Q5" s="65" t="s">
        <v>2784</v>
      </c>
      <c r="R5" s="296">
        <v>18000</v>
      </c>
      <c r="S5" s="295" t="s">
        <v>5709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49911-5F99-4FFF-9CF1-F3F44BA0480B}">
  <sheetPr codeName="Hoja9">
    <tabColor rgb="FFFFFF00"/>
  </sheetPr>
  <dimension ref="A1:Q33"/>
  <sheetViews>
    <sheetView showGridLines="0" topLeftCell="A12" zoomScale="85" zoomScaleNormal="71" workbookViewId="0">
      <selection activeCell="Q26" sqref="Q26"/>
    </sheetView>
  </sheetViews>
  <sheetFormatPr baseColWidth="10" defaultColWidth="11.44140625" defaultRowHeight="14.4"/>
  <cols>
    <col min="1" max="1" width="6.6640625" customWidth="1"/>
    <col min="3" max="3" width="13.6640625" customWidth="1"/>
    <col min="4" max="4" width="13.44140625" bestFit="1" customWidth="1"/>
    <col min="5" max="5" width="18.6640625" customWidth="1"/>
    <col min="7" max="7" width="12.33203125" customWidth="1"/>
    <col min="8" max="8" width="16.33203125" customWidth="1"/>
    <col min="9" max="9" width="15.6640625" bestFit="1" customWidth="1"/>
    <col min="12" max="12" width="17.44140625" bestFit="1" customWidth="1"/>
    <col min="16" max="16" width="12.6640625" customWidth="1"/>
    <col min="17" max="17" width="12.5546875" customWidth="1"/>
  </cols>
  <sheetData>
    <row r="1" spans="1:17" ht="15.6">
      <c r="A1" s="252" t="s">
        <v>378</v>
      </c>
      <c r="B1" s="255" t="s">
        <v>1</v>
      </c>
      <c r="C1" s="252" t="s">
        <v>382</v>
      </c>
      <c r="D1" s="252" t="s">
        <v>384</v>
      </c>
      <c r="E1" s="252" t="s">
        <v>387</v>
      </c>
      <c r="F1" s="252" t="s">
        <v>390</v>
      </c>
      <c r="G1" s="252" t="s">
        <v>3</v>
      </c>
      <c r="H1" s="252" t="s">
        <v>393</v>
      </c>
      <c r="I1" s="253" t="s">
        <v>394</v>
      </c>
      <c r="J1" s="252" t="s">
        <v>395</v>
      </c>
      <c r="K1" s="254" t="s">
        <v>397</v>
      </c>
      <c r="L1" s="252" t="s">
        <v>401</v>
      </c>
      <c r="M1" s="252" t="s">
        <v>403</v>
      </c>
      <c r="N1" s="252" t="s">
        <v>404</v>
      </c>
      <c r="O1" s="252" t="s">
        <v>405</v>
      </c>
      <c r="P1" s="252" t="s">
        <v>370</v>
      </c>
      <c r="Q1" s="252" t="s">
        <v>407</v>
      </c>
    </row>
    <row r="2" spans="1:17">
      <c r="A2" s="250"/>
      <c r="B2" s="45"/>
      <c r="C2" s="5"/>
      <c r="D2" s="5"/>
      <c r="E2" s="5"/>
      <c r="F2" s="5"/>
      <c r="G2" s="226"/>
      <c r="H2" s="227"/>
      <c r="I2" s="228"/>
      <c r="J2" s="229"/>
      <c r="K2" s="221"/>
      <c r="L2" s="229"/>
      <c r="M2" s="229"/>
      <c r="N2" s="229"/>
      <c r="O2" s="230"/>
      <c r="P2" s="230"/>
      <c r="Q2" s="230"/>
    </row>
    <row r="3" spans="1:17">
      <c r="A3" s="250">
        <v>1</v>
      </c>
      <c r="B3" s="45" t="s">
        <v>402</v>
      </c>
      <c r="C3" s="5"/>
      <c r="D3" s="5" t="s">
        <v>400</v>
      </c>
      <c r="E3" s="5" t="s">
        <v>400</v>
      </c>
      <c r="F3" s="5" t="s">
        <v>400</v>
      </c>
      <c r="G3" s="226" t="s">
        <v>400</v>
      </c>
      <c r="H3" s="227">
        <v>45943</v>
      </c>
      <c r="I3" s="228">
        <v>0.40918981481481481</v>
      </c>
      <c r="J3" s="229" t="s">
        <v>373</v>
      </c>
      <c r="K3" s="221" t="s">
        <v>400</v>
      </c>
      <c r="L3" s="229" t="s">
        <v>432</v>
      </c>
      <c r="M3" s="229" t="s">
        <v>400</v>
      </c>
      <c r="N3" s="229" t="s">
        <v>400</v>
      </c>
      <c r="O3" s="230" t="s">
        <v>400</v>
      </c>
      <c r="P3" s="230" t="s">
        <v>400</v>
      </c>
      <c r="Q3" s="230" t="s">
        <v>433</v>
      </c>
    </row>
    <row r="4" spans="1:17">
      <c r="A4" s="250">
        <v>2</v>
      </c>
      <c r="B4" s="45" t="s">
        <v>402</v>
      </c>
      <c r="C4" s="5"/>
      <c r="D4" s="5" t="s">
        <v>400</v>
      </c>
      <c r="E4" s="5" t="s">
        <v>400</v>
      </c>
      <c r="F4" s="5" t="s">
        <v>400</v>
      </c>
      <c r="G4" s="226" t="s">
        <v>400</v>
      </c>
      <c r="H4" s="227">
        <v>45943</v>
      </c>
      <c r="I4" s="228">
        <v>0.45508101851851851</v>
      </c>
      <c r="J4" s="229" t="s">
        <v>372</v>
      </c>
      <c r="K4" s="221" t="s">
        <v>400</v>
      </c>
      <c r="L4" s="229" t="s">
        <v>415</v>
      </c>
      <c r="M4" s="229" t="s">
        <v>400</v>
      </c>
      <c r="N4" s="229" t="s">
        <v>400</v>
      </c>
      <c r="O4" s="230" t="s">
        <v>400</v>
      </c>
      <c r="P4" s="230" t="s">
        <v>400</v>
      </c>
      <c r="Q4" s="230" t="s">
        <v>434</v>
      </c>
    </row>
    <row r="5" spans="1:17">
      <c r="A5" s="250">
        <v>3</v>
      </c>
      <c r="B5" s="45" t="s">
        <v>435</v>
      </c>
      <c r="C5" s="5" t="s">
        <v>383</v>
      </c>
      <c r="D5" s="5" t="s">
        <v>385</v>
      </c>
      <c r="E5" s="5" t="s">
        <v>388</v>
      </c>
      <c r="F5" s="5" t="s">
        <v>391</v>
      </c>
      <c r="G5" s="226">
        <v>955172412</v>
      </c>
      <c r="H5" s="227">
        <v>45943</v>
      </c>
      <c r="I5" s="228">
        <v>0.48931712962962964</v>
      </c>
      <c r="J5" s="229" t="s">
        <v>371</v>
      </c>
      <c r="K5" s="221" t="s">
        <v>398</v>
      </c>
      <c r="L5" s="229" t="s">
        <v>402</v>
      </c>
      <c r="M5" s="229">
        <v>100789504</v>
      </c>
      <c r="N5" s="229" t="s">
        <v>9</v>
      </c>
      <c r="O5" s="230" t="s">
        <v>406</v>
      </c>
      <c r="P5" s="274">
        <v>18000</v>
      </c>
      <c r="Q5" s="230" t="s">
        <v>434</v>
      </c>
    </row>
    <row r="6" spans="1:17">
      <c r="A6" s="250">
        <v>4</v>
      </c>
      <c r="B6" s="45" t="s">
        <v>435</v>
      </c>
      <c r="C6" s="5" t="s">
        <v>383</v>
      </c>
      <c r="D6" s="5" t="s">
        <v>385</v>
      </c>
      <c r="E6" s="5" t="s">
        <v>388</v>
      </c>
      <c r="F6" s="5" t="s">
        <v>391</v>
      </c>
      <c r="G6" s="226">
        <v>955172412</v>
      </c>
      <c r="H6" s="227">
        <v>45943</v>
      </c>
      <c r="I6" s="228">
        <v>0.49100694444444443</v>
      </c>
      <c r="J6" s="229" t="s">
        <v>372</v>
      </c>
      <c r="K6" s="221" t="s">
        <v>398</v>
      </c>
      <c r="L6" s="229" t="s">
        <v>402</v>
      </c>
      <c r="M6" s="229">
        <v>100789504</v>
      </c>
      <c r="N6" s="229" t="s">
        <v>9</v>
      </c>
      <c r="O6" s="230" t="s">
        <v>406</v>
      </c>
      <c r="P6" s="274">
        <v>18000</v>
      </c>
      <c r="Q6" s="230" t="s">
        <v>408</v>
      </c>
    </row>
    <row r="7" spans="1:17">
      <c r="A7" s="250">
        <v>5</v>
      </c>
      <c r="B7" s="45" t="s">
        <v>380</v>
      </c>
      <c r="C7" s="5" t="s">
        <v>383</v>
      </c>
      <c r="D7" s="5" t="s">
        <v>385</v>
      </c>
      <c r="E7" s="5" t="s">
        <v>388</v>
      </c>
      <c r="F7" s="5" t="s">
        <v>391</v>
      </c>
      <c r="G7" s="226">
        <v>955172412</v>
      </c>
      <c r="H7" s="227">
        <v>45964</v>
      </c>
      <c r="I7" s="228">
        <v>0.44613425925925926</v>
      </c>
      <c r="J7" s="229" t="s">
        <v>372</v>
      </c>
      <c r="K7" s="221" t="s">
        <v>398</v>
      </c>
      <c r="L7" s="229" t="s">
        <v>402</v>
      </c>
      <c r="M7" s="229">
        <v>100789504</v>
      </c>
      <c r="N7" s="229" t="s">
        <v>9</v>
      </c>
      <c r="O7" s="230" t="s">
        <v>406</v>
      </c>
      <c r="P7" s="274">
        <v>18000</v>
      </c>
      <c r="Q7" s="230" t="s">
        <v>408</v>
      </c>
    </row>
    <row r="8" spans="1:17">
      <c r="A8" s="250">
        <v>6</v>
      </c>
      <c r="B8" s="45" t="s">
        <v>380</v>
      </c>
      <c r="C8" s="5" t="s">
        <v>383</v>
      </c>
      <c r="D8" s="5" t="s">
        <v>385</v>
      </c>
      <c r="E8" s="5" t="s">
        <v>388</v>
      </c>
      <c r="F8" s="5" t="s">
        <v>391</v>
      </c>
      <c r="G8" s="226">
        <v>955172412</v>
      </c>
      <c r="H8" s="227">
        <v>45964</v>
      </c>
      <c r="I8" s="228">
        <v>0.448125</v>
      </c>
      <c r="J8" s="229" t="s">
        <v>372</v>
      </c>
      <c r="K8" s="221" t="s">
        <v>398</v>
      </c>
      <c r="L8" s="229" t="s">
        <v>402</v>
      </c>
      <c r="M8" s="229">
        <v>100789504</v>
      </c>
      <c r="N8" s="229" t="s">
        <v>9</v>
      </c>
      <c r="O8" s="230" t="s">
        <v>406</v>
      </c>
      <c r="P8" s="274">
        <v>18000</v>
      </c>
      <c r="Q8" s="230" t="s">
        <v>408</v>
      </c>
    </row>
    <row r="9" spans="1:17">
      <c r="A9" s="250">
        <v>7</v>
      </c>
      <c r="B9" s="45" t="s">
        <v>380</v>
      </c>
      <c r="C9" s="5" t="s">
        <v>383</v>
      </c>
      <c r="D9" s="5" t="s">
        <v>385</v>
      </c>
      <c r="E9" s="5" t="s">
        <v>388</v>
      </c>
      <c r="F9" s="5" t="s">
        <v>391</v>
      </c>
      <c r="G9" s="226">
        <v>955172412</v>
      </c>
      <c r="H9" s="227">
        <v>45964</v>
      </c>
      <c r="I9" s="228">
        <v>0.44815972222222222</v>
      </c>
      <c r="J9" s="229" t="s">
        <v>372</v>
      </c>
      <c r="K9" s="221" t="s">
        <v>398</v>
      </c>
      <c r="L9" s="229" t="s">
        <v>402</v>
      </c>
      <c r="M9" s="229">
        <v>100789504</v>
      </c>
      <c r="N9" s="229" t="s">
        <v>9</v>
      </c>
      <c r="O9" s="230" t="s">
        <v>406</v>
      </c>
      <c r="P9" s="274">
        <v>18000</v>
      </c>
      <c r="Q9" s="230" t="s">
        <v>408</v>
      </c>
    </row>
    <row r="10" spans="1:17">
      <c r="A10" s="250">
        <v>8</v>
      </c>
      <c r="B10" s="45" t="s">
        <v>380</v>
      </c>
      <c r="C10" s="5" t="s">
        <v>383</v>
      </c>
      <c r="D10" s="5" t="s">
        <v>385</v>
      </c>
      <c r="E10" s="5" t="s">
        <v>388</v>
      </c>
      <c r="F10" s="5" t="s">
        <v>391</v>
      </c>
      <c r="G10" s="226">
        <v>955172412</v>
      </c>
      <c r="H10" s="227">
        <v>45964</v>
      </c>
      <c r="I10" s="228">
        <v>0.45122685185185185</v>
      </c>
      <c r="J10" s="229" t="s">
        <v>372</v>
      </c>
      <c r="K10" s="221" t="s">
        <v>398</v>
      </c>
      <c r="L10" s="229" t="s">
        <v>402</v>
      </c>
      <c r="M10" s="229">
        <v>100789504</v>
      </c>
      <c r="N10" s="229" t="s">
        <v>9</v>
      </c>
      <c r="O10" s="230" t="s">
        <v>406</v>
      </c>
      <c r="P10" s="274">
        <v>18000</v>
      </c>
      <c r="Q10" s="230" t="s">
        <v>408</v>
      </c>
    </row>
    <row r="11" spans="1:17">
      <c r="A11" s="250">
        <v>9</v>
      </c>
      <c r="B11" s="45" t="s">
        <v>380</v>
      </c>
      <c r="C11" s="5" t="s">
        <v>383</v>
      </c>
      <c r="D11" s="5" t="s">
        <v>385</v>
      </c>
      <c r="E11" s="5" t="s">
        <v>388</v>
      </c>
      <c r="F11" s="5" t="s">
        <v>391</v>
      </c>
      <c r="G11" s="226">
        <v>955172412</v>
      </c>
      <c r="H11" s="227">
        <v>45971</v>
      </c>
      <c r="I11" s="228">
        <v>0.41947916666666668</v>
      </c>
      <c r="J11" s="229" t="s">
        <v>372</v>
      </c>
      <c r="K11" s="221" t="s">
        <v>398</v>
      </c>
      <c r="L11" s="229" t="s">
        <v>402</v>
      </c>
      <c r="M11" s="229">
        <v>100789504</v>
      </c>
      <c r="N11" s="229" t="s">
        <v>9</v>
      </c>
      <c r="O11" s="230" t="s">
        <v>406</v>
      </c>
      <c r="P11" s="274">
        <v>18000</v>
      </c>
      <c r="Q11" s="230" t="s">
        <v>408</v>
      </c>
    </row>
    <row r="12" spans="1:17">
      <c r="A12" s="250">
        <v>10</v>
      </c>
      <c r="B12" s="45" t="s">
        <v>380</v>
      </c>
      <c r="C12" s="5" t="s">
        <v>383</v>
      </c>
      <c r="D12" s="5" t="s">
        <v>385</v>
      </c>
      <c r="E12" s="5" t="s">
        <v>388</v>
      </c>
      <c r="F12" s="5" t="s">
        <v>391</v>
      </c>
      <c r="G12" s="226">
        <v>955172412</v>
      </c>
      <c r="H12" s="227">
        <v>45971</v>
      </c>
      <c r="I12" s="228">
        <v>0.42812499999999998</v>
      </c>
      <c r="J12" s="229" t="s">
        <v>372</v>
      </c>
      <c r="K12" s="221" t="s">
        <v>398</v>
      </c>
      <c r="L12" s="229" t="s">
        <v>402</v>
      </c>
      <c r="M12" s="229">
        <v>100789504</v>
      </c>
      <c r="N12" s="229" t="s">
        <v>9</v>
      </c>
      <c r="O12" s="230" t="s">
        <v>406</v>
      </c>
      <c r="P12" s="274">
        <v>18000</v>
      </c>
      <c r="Q12" s="230" t="s">
        <v>408</v>
      </c>
    </row>
    <row r="13" spans="1:17">
      <c r="A13" s="250">
        <v>11</v>
      </c>
      <c r="B13" s="45" t="s">
        <v>380</v>
      </c>
      <c r="C13" s="5" t="s">
        <v>383</v>
      </c>
      <c r="D13" s="5" t="s">
        <v>385</v>
      </c>
      <c r="E13" s="5" t="s">
        <v>388</v>
      </c>
      <c r="F13" s="5" t="s">
        <v>391</v>
      </c>
      <c r="G13" s="226">
        <v>955172412</v>
      </c>
      <c r="H13" s="227">
        <v>45971</v>
      </c>
      <c r="I13" s="228">
        <v>0.4292361111111111</v>
      </c>
      <c r="J13" s="229" t="s">
        <v>372</v>
      </c>
      <c r="K13" s="221" t="s">
        <v>398</v>
      </c>
      <c r="L13" s="229" t="s">
        <v>402</v>
      </c>
      <c r="M13" s="229">
        <v>100789504</v>
      </c>
      <c r="N13" s="229" t="s">
        <v>9</v>
      </c>
      <c r="O13" s="230" t="s">
        <v>406</v>
      </c>
      <c r="P13" s="274">
        <v>18000</v>
      </c>
      <c r="Q13" s="230" t="s">
        <v>408</v>
      </c>
    </row>
    <row r="14" spans="1:17">
      <c r="A14" s="250">
        <v>12</v>
      </c>
      <c r="B14" s="45" t="s">
        <v>380</v>
      </c>
      <c r="C14" s="5" t="s">
        <v>383</v>
      </c>
      <c r="D14" s="5" t="s">
        <v>385</v>
      </c>
      <c r="E14" s="5" t="s">
        <v>388</v>
      </c>
      <c r="F14" s="5" t="s">
        <v>391</v>
      </c>
      <c r="G14" s="226">
        <v>955172412</v>
      </c>
      <c r="H14" s="227">
        <v>45971</v>
      </c>
      <c r="I14" s="228">
        <v>0.43346064814814816</v>
      </c>
      <c r="J14" s="229" t="s">
        <v>372</v>
      </c>
      <c r="K14" s="221" t="s">
        <v>398</v>
      </c>
      <c r="L14" s="229" t="s">
        <v>402</v>
      </c>
      <c r="M14" s="229">
        <v>100789504</v>
      </c>
      <c r="N14" s="229" t="s">
        <v>9</v>
      </c>
      <c r="O14" s="230" t="s">
        <v>406</v>
      </c>
      <c r="P14" s="274">
        <v>18000</v>
      </c>
      <c r="Q14" s="230" t="s">
        <v>408</v>
      </c>
    </row>
    <row r="15" spans="1:17">
      <c r="A15" s="250">
        <v>13</v>
      </c>
      <c r="B15" s="45" t="s">
        <v>380</v>
      </c>
      <c r="C15" s="5" t="s">
        <v>383</v>
      </c>
      <c r="D15" s="5" t="s">
        <v>385</v>
      </c>
      <c r="E15" s="5" t="s">
        <v>388</v>
      </c>
      <c r="F15" s="5" t="s">
        <v>391</v>
      </c>
      <c r="G15" s="226">
        <v>955172412</v>
      </c>
      <c r="H15" s="227">
        <v>45971</v>
      </c>
      <c r="I15" s="228">
        <v>0.43606481481481479</v>
      </c>
      <c r="J15" s="229" t="s">
        <v>372</v>
      </c>
      <c r="K15" s="221" t="s">
        <v>398</v>
      </c>
      <c r="L15" s="229" t="s">
        <v>402</v>
      </c>
      <c r="M15" s="229">
        <v>100789504</v>
      </c>
      <c r="N15" s="229" t="s">
        <v>9</v>
      </c>
      <c r="O15" s="230" t="s">
        <v>406</v>
      </c>
      <c r="P15" s="274">
        <v>18000</v>
      </c>
      <c r="Q15" s="230" t="s">
        <v>408</v>
      </c>
    </row>
    <row r="16" spans="1:17">
      <c r="A16" s="250">
        <v>14</v>
      </c>
      <c r="B16" s="45" t="s">
        <v>380</v>
      </c>
      <c r="C16" s="5" t="s">
        <v>383</v>
      </c>
      <c r="D16" s="5" t="s">
        <v>385</v>
      </c>
      <c r="E16" s="5" t="s">
        <v>388</v>
      </c>
      <c r="F16" s="5" t="s">
        <v>391</v>
      </c>
      <c r="G16" s="226">
        <v>955172412</v>
      </c>
      <c r="H16" s="227">
        <v>45969</v>
      </c>
      <c r="I16" s="228">
        <v>0.43928240740740743</v>
      </c>
      <c r="J16" s="229" t="s">
        <v>372</v>
      </c>
      <c r="K16" s="221" t="s">
        <v>398</v>
      </c>
      <c r="L16" s="229" t="s">
        <v>402</v>
      </c>
      <c r="M16" s="229">
        <v>100789504</v>
      </c>
      <c r="N16" s="229" t="s">
        <v>9</v>
      </c>
      <c r="O16" s="230" t="s">
        <v>406</v>
      </c>
      <c r="P16" s="274">
        <v>18000</v>
      </c>
      <c r="Q16" s="230" t="s">
        <v>408</v>
      </c>
    </row>
    <row r="17" spans="1:17">
      <c r="A17" s="250">
        <v>15</v>
      </c>
      <c r="B17" s="45" t="s">
        <v>124</v>
      </c>
      <c r="C17" s="5" t="s">
        <v>383</v>
      </c>
      <c r="D17" s="5" t="s">
        <v>385</v>
      </c>
      <c r="E17" s="5" t="s">
        <v>388</v>
      </c>
      <c r="F17" s="5" t="s">
        <v>391</v>
      </c>
      <c r="G17" s="226">
        <v>955172412</v>
      </c>
      <c r="H17" s="227">
        <v>45971</v>
      </c>
      <c r="I17" s="228">
        <v>0.4770138888888889</v>
      </c>
      <c r="J17" s="229" t="s">
        <v>372</v>
      </c>
      <c r="K17" s="221" t="s">
        <v>398</v>
      </c>
      <c r="L17" s="229" t="s">
        <v>5526</v>
      </c>
      <c r="M17" s="229">
        <v>100789504</v>
      </c>
      <c r="N17" s="229" t="s">
        <v>9</v>
      </c>
      <c r="O17" s="230" t="s">
        <v>406</v>
      </c>
      <c r="P17" s="274">
        <v>18000</v>
      </c>
      <c r="Q17" s="230" t="s">
        <v>408</v>
      </c>
    </row>
    <row r="18" spans="1:17">
      <c r="A18" s="250">
        <v>16</v>
      </c>
      <c r="B18" s="45" t="s">
        <v>124</v>
      </c>
      <c r="C18" s="5" t="s">
        <v>383</v>
      </c>
      <c r="D18" s="5" t="s">
        <v>385</v>
      </c>
      <c r="E18" s="5" t="s">
        <v>388</v>
      </c>
      <c r="F18" s="5" t="s">
        <v>391</v>
      </c>
      <c r="G18" s="226">
        <v>955172412</v>
      </c>
      <c r="H18" s="227">
        <v>45971</v>
      </c>
      <c r="I18" s="228">
        <v>0.4992361111111111</v>
      </c>
      <c r="J18" s="229" t="s">
        <v>372</v>
      </c>
      <c r="K18" s="221" t="s">
        <v>398</v>
      </c>
      <c r="L18" s="229" t="s">
        <v>5526</v>
      </c>
      <c r="M18" s="229">
        <v>100789504</v>
      </c>
      <c r="N18" s="229" t="s">
        <v>9</v>
      </c>
      <c r="O18" s="230" t="s">
        <v>406</v>
      </c>
      <c r="P18" s="274">
        <v>18000</v>
      </c>
      <c r="Q18" s="230" t="s">
        <v>408</v>
      </c>
    </row>
    <row r="19" spans="1:17">
      <c r="A19" s="250">
        <v>17</v>
      </c>
      <c r="B19" s="45" t="s">
        <v>124</v>
      </c>
      <c r="C19" s="5" t="s">
        <v>383</v>
      </c>
      <c r="D19" s="5" t="s">
        <v>385</v>
      </c>
      <c r="E19" s="5" t="s">
        <v>388</v>
      </c>
      <c r="F19" s="5" t="s">
        <v>391</v>
      </c>
      <c r="G19" s="226">
        <v>955172412</v>
      </c>
      <c r="H19" s="227">
        <v>45971</v>
      </c>
      <c r="I19" s="228">
        <v>0.50188657407407411</v>
      </c>
      <c r="J19" s="229" t="s">
        <v>372</v>
      </c>
      <c r="K19" s="221" t="s">
        <v>398</v>
      </c>
      <c r="L19" s="229" t="s">
        <v>5526</v>
      </c>
      <c r="M19" s="229">
        <v>100789504</v>
      </c>
      <c r="N19" s="229" t="s">
        <v>9</v>
      </c>
      <c r="O19" s="230" t="s">
        <v>406</v>
      </c>
      <c r="P19" s="274">
        <v>18000</v>
      </c>
      <c r="Q19" s="230" t="s">
        <v>408</v>
      </c>
    </row>
    <row r="20" spans="1:17">
      <c r="A20" s="250">
        <v>18</v>
      </c>
      <c r="B20" s="45" t="s">
        <v>124</v>
      </c>
      <c r="C20" s="5" t="s">
        <v>383</v>
      </c>
      <c r="D20" s="5" t="s">
        <v>385</v>
      </c>
      <c r="E20" s="5" t="s">
        <v>388</v>
      </c>
      <c r="F20" s="5" t="s">
        <v>391</v>
      </c>
      <c r="G20" s="226">
        <v>955172412</v>
      </c>
      <c r="H20" s="227">
        <v>45971</v>
      </c>
      <c r="I20" s="228">
        <v>0.51150462962962961</v>
      </c>
      <c r="J20" s="229" t="s">
        <v>372</v>
      </c>
      <c r="K20" s="221" t="s">
        <v>398</v>
      </c>
      <c r="L20" s="229" t="s">
        <v>5526</v>
      </c>
      <c r="M20" s="229">
        <v>100789504</v>
      </c>
      <c r="N20" s="229" t="s">
        <v>9</v>
      </c>
      <c r="O20" s="230" t="s">
        <v>406</v>
      </c>
      <c r="P20" s="274">
        <v>18000</v>
      </c>
      <c r="Q20" s="230" t="s">
        <v>408</v>
      </c>
    </row>
    <row r="21" spans="1:17">
      <c r="A21" s="250">
        <v>19</v>
      </c>
      <c r="B21" s="45" t="s">
        <v>124</v>
      </c>
      <c r="C21" s="5" t="s">
        <v>383</v>
      </c>
      <c r="D21" s="5" t="s">
        <v>385</v>
      </c>
      <c r="E21" s="5" t="s">
        <v>388</v>
      </c>
      <c r="F21" s="5" t="s">
        <v>391</v>
      </c>
      <c r="G21" s="226">
        <v>955172412</v>
      </c>
      <c r="H21" s="227">
        <v>45971</v>
      </c>
      <c r="I21" s="228">
        <v>0.51193287037037039</v>
      </c>
      <c r="J21" s="229" t="s">
        <v>372</v>
      </c>
      <c r="K21" s="221" t="s">
        <v>398</v>
      </c>
      <c r="L21" s="229" t="s">
        <v>5526</v>
      </c>
      <c r="M21" s="229">
        <v>100789504</v>
      </c>
      <c r="N21" s="229" t="s">
        <v>9</v>
      </c>
      <c r="O21" s="230" t="s">
        <v>406</v>
      </c>
      <c r="P21" s="274">
        <v>18000</v>
      </c>
      <c r="Q21" s="230" t="s">
        <v>408</v>
      </c>
    </row>
    <row r="22" spans="1:17">
      <c r="A22" s="250">
        <v>20</v>
      </c>
      <c r="B22" s="45" t="s">
        <v>124</v>
      </c>
      <c r="C22" s="5" t="s">
        <v>383</v>
      </c>
      <c r="D22" s="5" t="s">
        <v>385</v>
      </c>
      <c r="E22" s="5" t="s">
        <v>388</v>
      </c>
      <c r="F22" s="5" t="s">
        <v>391</v>
      </c>
      <c r="G22" s="226">
        <v>955172412</v>
      </c>
      <c r="H22" s="227">
        <v>45971</v>
      </c>
      <c r="I22" s="228">
        <v>0.51754629629629634</v>
      </c>
      <c r="J22" s="229" t="s">
        <v>372</v>
      </c>
      <c r="K22" s="221" t="s">
        <v>398</v>
      </c>
      <c r="L22" s="229" t="s">
        <v>5526</v>
      </c>
      <c r="M22" s="229">
        <v>100789504</v>
      </c>
      <c r="N22" s="229" t="s">
        <v>9</v>
      </c>
      <c r="O22" s="230" t="s">
        <v>406</v>
      </c>
      <c r="P22" s="274">
        <v>18000</v>
      </c>
      <c r="Q22" s="230" t="s">
        <v>408</v>
      </c>
    </row>
    <row r="23" spans="1:17">
      <c r="A23" s="250">
        <v>21</v>
      </c>
      <c r="B23" s="45" t="s">
        <v>124</v>
      </c>
      <c r="C23" s="5" t="s">
        <v>383</v>
      </c>
      <c r="D23" s="5" t="s">
        <v>385</v>
      </c>
      <c r="E23" s="5" t="s">
        <v>388</v>
      </c>
      <c r="F23" s="5" t="s">
        <v>391</v>
      </c>
      <c r="G23" s="226">
        <v>955172412</v>
      </c>
      <c r="H23" s="227">
        <v>45978</v>
      </c>
      <c r="I23" s="228">
        <v>0.39883101851851854</v>
      </c>
      <c r="J23" s="229" t="s">
        <v>372</v>
      </c>
      <c r="K23" s="221" t="s">
        <v>398</v>
      </c>
      <c r="L23" s="229" t="s">
        <v>5526</v>
      </c>
      <c r="M23" s="229">
        <v>100789504</v>
      </c>
      <c r="N23" s="229" t="s">
        <v>9</v>
      </c>
      <c r="O23" s="230" t="s">
        <v>406</v>
      </c>
      <c r="P23" s="274">
        <v>18000</v>
      </c>
      <c r="Q23" s="230" t="s">
        <v>408</v>
      </c>
    </row>
    <row r="24" spans="1:17">
      <c r="A24" s="250">
        <v>22</v>
      </c>
      <c r="B24" s="45" t="s">
        <v>124</v>
      </c>
      <c r="C24" s="5" t="s">
        <v>383</v>
      </c>
      <c r="D24" s="5" t="s">
        <v>385</v>
      </c>
      <c r="E24" s="5" t="s">
        <v>388</v>
      </c>
      <c r="F24" s="5" t="s">
        <v>391</v>
      </c>
      <c r="G24" s="226">
        <v>955172412</v>
      </c>
      <c r="H24" s="227">
        <v>45978</v>
      </c>
      <c r="I24" s="228">
        <v>0.41440972222222222</v>
      </c>
      <c r="J24" s="229" t="s">
        <v>372</v>
      </c>
      <c r="K24" s="221" t="s">
        <v>398</v>
      </c>
      <c r="L24" s="229" t="s">
        <v>5526</v>
      </c>
      <c r="M24" s="229">
        <v>100789504</v>
      </c>
      <c r="N24" s="229" t="s">
        <v>9</v>
      </c>
      <c r="O24" s="230" t="s">
        <v>406</v>
      </c>
      <c r="P24" s="274">
        <v>18000</v>
      </c>
      <c r="Q24" s="230" t="s">
        <v>408</v>
      </c>
    </row>
    <row r="25" spans="1:17">
      <c r="A25" s="250">
        <v>23</v>
      </c>
      <c r="B25" s="45" t="s">
        <v>124</v>
      </c>
      <c r="C25" s="5" t="s">
        <v>383</v>
      </c>
      <c r="D25" s="5" t="s">
        <v>385</v>
      </c>
      <c r="E25" s="5" t="s">
        <v>388</v>
      </c>
      <c r="F25" s="5" t="s">
        <v>391</v>
      </c>
      <c r="G25" s="226">
        <v>955172412</v>
      </c>
      <c r="H25" s="227">
        <v>45978</v>
      </c>
      <c r="I25" s="228">
        <v>0.46358796296296295</v>
      </c>
      <c r="J25" s="229" t="s">
        <v>372</v>
      </c>
      <c r="K25" s="221" t="s">
        <v>398</v>
      </c>
      <c r="L25" s="229" t="s">
        <v>5526</v>
      </c>
      <c r="M25" s="229">
        <v>100789504</v>
      </c>
      <c r="N25" s="229" t="s">
        <v>9</v>
      </c>
      <c r="O25" s="230" t="s">
        <v>406</v>
      </c>
      <c r="P25" s="274">
        <v>18000</v>
      </c>
      <c r="Q25" s="230" t="s">
        <v>434</v>
      </c>
    </row>
    <row r="26" spans="1:17">
      <c r="A26" s="345">
        <v>24</v>
      </c>
      <c r="B26" s="45" t="s">
        <v>380</v>
      </c>
      <c r="C26" s="5" t="s">
        <v>383</v>
      </c>
      <c r="D26" s="5" t="s">
        <v>385</v>
      </c>
      <c r="E26" s="5" t="s">
        <v>388</v>
      </c>
      <c r="F26" s="5" t="s">
        <v>391</v>
      </c>
      <c r="G26" s="226">
        <v>955172412</v>
      </c>
      <c r="H26" s="227">
        <v>45971</v>
      </c>
      <c r="I26" s="228">
        <v>0.43346064814814816</v>
      </c>
      <c r="J26" s="229" t="s">
        <v>372</v>
      </c>
      <c r="K26" s="221" t="s">
        <v>398</v>
      </c>
      <c r="L26" s="229" t="s">
        <v>402</v>
      </c>
      <c r="M26" s="229">
        <v>100789504</v>
      </c>
      <c r="N26" s="229" t="s">
        <v>9</v>
      </c>
      <c r="O26" s="230" t="s">
        <v>406</v>
      </c>
      <c r="P26" s="274">
        <v>18000</v>
      </c>
      <c r="Q26" s="230" t="s">
        <v>408</v>
      </c>
    </row>
    <row r="27" spans="1:17" ht="28.8">
      <c r="A27" s="250">
        <v>25</v>
      </c>
      <c r="B27" s="45" t="s">
        <v>4895</v>
      </c>
      <c r="C27" s="5" t="s">
        <v>248</v>
      </c>
      <c r="D27" s="5" t="s">
        <v>984</v>
      </c>
      <c r="E27" s="5" t="s">
        <v>683</v>
      </c>
      <c r="F27" s="5" t="s">
        <v>763</v>
      </c>
      <c r="G27" s="226">
        <v>997062936</v>
      </c>
      <c r="H27" s="227">
        <v>45986</v>
      </c>
      <c r="I27" s="228">
        <v>0.89420138888888889</v>
      </c>
      <c r="J27" s="229" t="s">
        <v>373</v>
      </c>
      <c r="K27" s="221" t="s">
        <v>398</v>
      </c>
      <c r="L27" s="229" t="s">
        <v>5692</v>
      </c>
      <c r="M27" s="229">
        <v>125356</v>
      </c>
      <c r="N27" s="229" t="s">
        <v>6</v>
      </c>
      <c r="O27" s="230" t="s">
        <v>5693</v>
      </c>
      <c r="P27" s="274">
        <v>18000</v>
      </c>
      <c r="Q27" s="230"/>
    </row>
    <row r="28" spans="1:17">
      <c r="A28" s="250">
        <v>26</v>
      </c>
      <c r="B28" s="45" t="s">
        <v>124</v>
      </c>
      <c r="C28" s="5" t="s">
        <v>248</v>
      </c>
      <c r="D28" s="5" t="s">
        <v>422</v>
      </c>
      <c r="E28" s="5" t="s">
        <v>544</v>
      </c>
      <c r="F28" s="5" t="s">
        <v>522</v>
      </c>
      <c r="G28" s="226">
        <v>992200094</v>
      </c>
      <c r="H28" s="227">
        <v>45986</v>
      </c>
      <c r="I28" s="228">
        <v>0.8950231481481481</v>
      </c>
      <c r="J28" s="229" t="s">
        <v>374</v>
      </c>
      <c r="K28" s="221" t="s">
        <v>398</v>
      </c>
      <c r="L28" s="229" t="s">
        <v>5695</v>
      </c>
      <c r="M28" s="229">
        <v>2890</v>
      </c>
      <c r="N28" s="229" t="s">
        <v>6</v>
      </c>
      <c r="O28" s="230" t="s">
        <v>2808</v>
      </c>
      <c r="P28" s="274">
        <v>18000</v>
      </c>
      <c r="Q28" s="230"/>
    </row>
    <row r="29" spans="1:17">
      <c r="A29" s="250">
        <v>27</v>
      </c>
      <c r="B29" s="45" t="s">
        <v>124</v>
      </c>
      <c r="C29" s="5" t="s">
        <v>248</v>
      </c>
      <c r="D29" s="5" t="s">
        <v>422</v>
      </c>
      <c r="E29" s="5" t="s">
        <v>544</v>
      </c>
      <c r="F29" s="5" t="s">
        <v>522</v>
      </c>
      <c r="G29" s="226">
        <v>992200094</v>
      </c>
      <c r="H29" s="227">
        <v>45986</v>
      </c>
      <c r="I29" s="228">
        <v>0.89748842592592593</v>
      </c>
      <c r="J29" s="229" t="s">
        <v>374</v>
      </c>
      <c r="K29" s="221" t="s">
        <v>398</v>
      </c>
      <c r="L29" s="229" t="s">
        <v>5695</v>
      </c>
      <c r="M29" s="229">
        <v>2890</v>
      </c>
      <c r="N29" s="229" t="s">
        <v>6</v>
      </c>
      <c r="O29" s="230" t="s">
        <v>2808</v>
      </c>
      <c r="P29" s="274">
        <v>18000</v>
      </c>
      <c r="Q29" s="230" t="s">
        <v>5696</v>
      </c>
    </row>
    <row r="30" spans="1:17">
      <c r="A30" s="250">
        <v>28</v>
      </c>
      <c r="B30" s="45" t="s">
        <v>349</v>
      </c>
      <c r="C30" s="5" t="s">
        <v>125</v>
      </c>
      <c r="D30" s="5" t="s">
        <v>507</v>
      </c>
      <c r="E30" s="5" t="s">
        <v>1135</v>
      </c>
      <c r="F30" s="5" t="s">
        <v>580</v>
      </c>
      <c r="G30" s="226">
        <v>65582257</v>
      </c>
      <c r="H30" s="227">
        <v>45986</v>
      </c>
      <c r="I30" s="228">
        <v>0.89818287037037037</v>
      </c>
      <c r="J30" s="229" t="s">
        <v>374</v>
      </c>
      <c r="K30" s="221" t="s">
        <v>398</v>
      </c>
      <c r="L30" s="229" t="s">
        <v>5699</v>
      </c>
      <c r="M30" s="229">
        <v>100789504</v>
      </c>
      <c r="N30" s="229" t="s">
        <v>6</v>
      </c>
      <c r="O30" s="230" t="s">
        <v>2784</v>
      </c>
      <c r="P30" s="274">
        <v>18000</v>
      </c>
      <c r="Q30" s="230" t="s">
        <v>5700</v>
      </c>
    </row>
    <row r="31" spans="1:17">
      <c r="A31" s="250">
        <v>29</v>
      </c>
      <c r="B31" s="45" t="s">
        <v>269</v>
      </c>
      <c r="C31" s="5" t="s">
        <v>344</v>
      </c>
      <c r="D31" s="5" t="s">
        <v>2105</v>
      </c>
      <c r="E31" s="5" t="s">
        <v>535</v>
      </c>
      <c r="F31" s="5" t="s">
        <v>1136</v>
      </c>
      <c r="G31" s="226">
        <v>940534751</v>
      </c>
      <c r="H31" s="227">
        <v>45986</v>
      </c>
      <c r="I31" s="228">
        <v>0.89925925925925931</v>
      </c>
      <c r="J31" s="229" t="s">
        <v>371</v>
      </c>
      <c r="K31" s="221" t="s">
        <v>398</v>
      </c>
      <c r="L31" s="229" t="s">
        <v>5699</v>
      </c>
      <c r="M31" s="229">
        <v>100789504</v>
      </c>
      <c r="N31" s="229" t="s">
        <v>6</v>
      </c>
      <c r="O31" s="230" t="s">
        <v>2784</v>
      </c>
      <c r="P31" s="274">
        <v>18000</v>
      </c>
      <c r="Q31" s="230" t="s">
        <v>5701</v>
      </c>
    </row>
    <row r="32" spans="1:17" ht="28.8">
      <c r="A32" s="250">
        <v>30</v>
      </c>
      <c r="B32" s="45" t="s">
        <v>4895</v>
      </c>
      <c r="C32" s="5" t="s">
        <v>125</v>
      </c>
      <c r="D32" s="5" t="s">
        <v>682</v>
      </c>
      <c r="E32" s="5" t="s">
        <v>423</v>
      </c>
      <c r="F32" s="5" t="s">
        <v>1488</v>
      </c>
      <c r="G32" s="226">
        <v>940534751</v>
      </c>
      <c r="H32" s="227">
        <v>45986</v>
      </c>
      <c r="I32" s="228">
        <v>0.90019675925925924</v>
      </c>
      <c r="J32" s="229" t="s">
        <v>371</v>
      </c>
      <c r="K32" s="221" t="s">
        <v>398</v>
      </c>
      <c r="L32" s="229" t="s">
        <v>5707</v>
      </c>
      <c r="M32" s="229">
        <v>100789504</v>
      </c>
      <c r="N32" s="229" t="s">
        <v>6</v>
      </c>
      <c r="O32" s="230" t="s">
        <v>2784</v>
      </c>
      <c r="P32" s="274">
        <v>18000</v>
      </c>
      <c r="Q32" s="230" t="s">
        <v>5708</v>
      </c>
    </row>
    <row r="33" spans="1:17" ht="43.2">
      <c r="A33" s="250">
        <v>31</v>
      </c>
      <c r="B33" s="45" t="s">
        <v>525</v>
      </c>
      <c r="C33" s="5" t="s">
        <v>246</v>
      </c>
      <c r="D33" s="5" t="s">
        <v>5514</v>
      </c>
      <c r="E33" s="5" t="s">
        <v>747</v>
      </c>
      <c r="F33" s="5" t="s">
        <v>1488</v>
      </c>
      <c r="G33" s="226">
        <v>940534751</v>
      </c>
      <c r="H33" s="227">
        <v>45987</v>
      </c>
      <c r="I33" s="228">
        <v>0.47468749999999998</v>
      </c>
      <c r="J33" s="229" t="s">
        <v>371</v>
      </c>
      <c r="K33" s="221" t="s">
        <v>398</v>
      </c>
      <c r="L33" s="229" t="s">
        <v>5707</v>
      </c>
      <c r="M33" s="229">
        <v>100789504</v>
      </c>
      <c r="N33" s="229" t="s">
        <v>6</v>
      </c>
      <c r="O33" s="230" t="s">
        <v>2784</v>
      </c>
      <c r="P33" s="274">
        <v>18000</v>
      </c>
      <c r="Q33" s="230" t="s">
        <v>5709</v>
      </c>
    </row>
  </sheetData>
  <conditionalFormatting sqref="W1:W2">
    <cfRule type="containsText" dxfId="168" priority="1" operator="containsText" text="TRANSFXCONFIRMAR">
      <formula>NOT(ISERROR(SEARCH("TRANSFXCONFIRMAR",W1)))</formula>
    </cfRule>
  </conditionalFormatting>
  <dataValidations count="2">
    <dataValidation type="list" allowBlank="1" showInputMessage="1" showErrorMessage="1" sqref="J1:J33" xr:uid="{534281DA-DBF4-4CCA-8413-F8B70C315162}">
      <formula1>"1X40 RF VACIO, 1X20 RF VACIO, 1X40 DRY VACIO, 1X20 DRY VACIO, PALLET"</formula1>
    </dataValidation>
    <dataValidation type="list" allowBlank="1" showInputMessage="1" showErrorMessage="1" sqref="K1:K33" xr:uid="{C8DD7F22-082B-454D-ADA9-63520873B316}">
      <formula1>"CUSTODIA, TRASPASO"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62216-8227-4CF6-ABD6-19EE6B3F4D1B}">
  <sheetPr codeName="Hoja10">
    <tabColor theme="5"/>
  </sheetPr>
  <dimension ref="A1:W18"/>
  <sheetViews>
    <sheetView showGridLines="0" topLeftCell="A11" zoomScale="90" workbookViewId="0">
      <selection activeCell="R14" sqref="R14"/>
    </sheetView>
  </sheetViews>
  <sheetFormatPr baseColWidth="10" defaultColWidth="11.44140625" defaultRowHeight="14.4"/>
  <cols>
    <col min="1" max="1" width="6.6640625" customWidth="1"/>
    <col min="3" max="3" width="13.33203125" customWidth="1"/>
    <col min="4" max="4" width="12.88671875" customWidth="1"/>
    <col min="6" max="6" width="17.33203125" customWidth="1"/>
    <col min="10" max="10" width="14.6640625" customWidth="1"/>
    <col min="11" max="11" width="12.44140625" customWidth="1"/>
    <col min="13" max="13" width="15" customWidth="1"/>
    <col min="14" max="14" width="14.109375" customWidth="1"/>
    <col min="15" max="15" width="16.44140625" customWidth="1"/>
    <col min="16" max="16" width="20.33203125" customWidth="1"/>
    <col min="19" max="19" width="8.33203125" customWidth="1"/>
    <col min="20" max="20" width="13.33203125" bestFit="1" customWidth="1"/>
    <col min="22" max="22" width="19.33203125" customWidth="1"/>
    <col min="23" max="23" width="14.5546875" bestFit="1" customWidth="1"/>
  </cols>
  <sheetData>
    <row r="1" spans="1:23" ht="15.6">
      <c r="A1" s="256" t="s">
        <v>378</v>
      </c>
      <c r="B1" s="260" t="s">
        <v>1</v>
      </c>
      <c r="C1" s="257" t="s">
        <v>382</v>
      </c>
      <c r="D1" s="257" t="s">
        <v>413</v>
      </c>
      <c r="E1" s="257" t="s">
        <v>397</v>
      </c>
      <c r="F1" s="257" t="s">
        <v>401</v>
      </c>
      <c r="G1" s="258" t="s">
        <v>403</v>
      </c>
      <c r="H1" s="257" t="s">
        <v>404</v>
      </c>
      <c r="I1" s="258" t="s">
        <v>416</v>
      </c>
      <c r="J1" s="259" t="s">
        <v>417</v>
      </c>
      <c r="K1" s="257" t="s">
        <v>407</v>
      </c>
      <c r="L1" s="257" t="s">
        <v>418</v>
      </c>
      <c r="M1" s="257" t="s">
        <v>420</v>
      </c>
      <c r="N1" s="257" t="s">
        <v>421</v>
      </c>
      <c r="O1" s="257" t="s">
        <v>384</v>
      </c>
      <c r="P1" s="257" t="s">
        <v>387</v>
      </c>
      <c r="Q1" s="257" t="s">
        <v>390</v>
      </c>
      <c r="R1" s="257" t="s">
        <v>414</v>
      </c>
      <c r="S1" s="258" t="s">
        <v>426</v>
      </c>
      <c r="T1" s="259" t="s">
        <v>427</v>
      </c>
      <c r="U1" s="259" t="s">
        <v>428</v>
      </c>
      <c r="V1" s="258" t="s">
        <v>429</v>
      </c>
      <c r="W1" s="257" t="s">
        <v>4</v>
      </c>
    </row>
    <row r="2" spans="1:23">
      <c r="A2" s="251"/>
      <c r="B2" s="231"/>
      <c r="C2" s="232"/>
      <c r="D2" s="232"/>
      <c r="E2" s="232"/>
      <c r="F2" s="232"/>
      <c r="G2" s="233"/>
      <c r="H2" s="232"/>
      <c r="I2" s="233"/>
      <c r="J2" s="234"/>
      <c r="K2" s="232"/>
      <c r="L2" s="232"/>
      <c r="M2" s="232"/>
      <c r="N2" s="232"/>
      <c r="O2" s="235"/>
      <c r="P2" s="235"/>
      <c r="Q2" s="235"/>
      <c r="R2" s="235"/>
      <c r="S2" s="233"/>
      <c r="T2" s="234"/>
      <c r="U2" s="234"/>
      <c r="V2" s="233"/>
      <c r="W2" s="235"/>
    </row>
    <row r="3" spans="1:23">
      <c r="A3" s="250">
        <v>1</v>
      </c>
      <c r="B3" s="45" t="s">
        <v>402</v>
      </c>
      <c r="C3" s="5"/>
      <c r="D3" s="5" t="s">
        <v>373</v>
      </c>
      <c r="E3" s="5" t="s">
        <v>400</v>
      </c>
      <c r="F3" s="5" t="s">
        <v>432</v>
      </c>
      <c r="G3" s="261" t="s">
        <v>400</v>
      </c>
      <c r="H3" s="5" t="s">
        <v>400</v>
      </c>
      <c r="I3" s="261" t="s">
        <v>400</v>
      </c>
      <c r="J3" s="262" t="s">
        <v>400</v>
      </c>
      <c r="K3" s="5" t="s">
        <v>433</v>
      </c>
      <c r="L3" s="5"/>
      <c r="M3" s="263">
        <v>45943</v>
      </c>
      <c r="N3" s="264">
        <v>0.45768518518518519</v>
      </c>
      <c r="O3" s="8" t="s">
        <v>400</v>
      </c>
      <c r="P3" s="8" t="s">
        <v>400</v>
      </c>
      <c r="Q3" s="8" t="s">
        <v>400</v>
      </c>
      <c r="R3" s="8"/>
      <c r="S3" s="261"/>
      <c r="T3" s="262"/>
      <c r="U3" s="262"/>
      <c r="V3" s="261"/>
      <c r="W3" s="8"/>
    </row>
    <row r="4" spans="1:23">
      <c r="A4" s="250">
        <v>2</v>
      </c>
      <c r="B4" s="45" t="s">
        <v>402</v>
      </c>
      <c r="C4" s="5"/>
      <c r="D4" s="5" t="s">
        <v>372</v>
      </c>
      <c r="E4" s="5" t="s">
        <v>400</v>
      </c>
      <c r="F4" s="5" t="s">
        <v>415</v>
      </c>
      <c r="G4" s="261" t="s">
        <v>400</v>
      </c>
      <c r="H4" s="5" t="s">
        <v>400</v>
      </c>
      <c r="I4" s="261" t="s">
        <v>400</v>
      </c>
      <c r="J4" s="262" t="s">
        <v>400</v>
      </c>
      <c r="K4" s="5" t="s">
        <v>434</v>
      </c>
      <c r="L4" s="5"/>
      <c r="M4" s="263">
        <v>45943</v>
      </c>
      <c r="N4" s="264">
        <v>0.45841435185185186</v>
      </c>
      <c r="O4" s="8" t="s">
        <v>400</v>
      </c>
      <c r="P4" s="8" t="s">
        <v>400</v>
      </c>
      <c r="Q4" s="8" t="s">
        <v>400</v>
      </c>
      <c r="R4" s="8"/>
      <c r="S4" s="261"/>
      <c r="T4" s="262"/>
      <c r="U4" s="262"/>
      <c r="V4" s="261"/>
      <c r="W4" s="8"/>
    </row>
    <row r="5" spans="1:23" ht="28.8">
      <c r="A5" s="250">
        <v>7</v>
      </c>
      <c r="B5" s="45" t="s">
        <v>380</v>
      </c>
      <c r="C5" s="5" t="s">
        <v>383</v>
      </c>
      <c r="D5" s="5" t="s">
        <v>372</v>
      </c>
      <c r="E5" s="5" t="s">
        <v>398</v>
      </c>
      <c r="F5" s="5" t="s">
        <v>402</v>
      </c>
      <c r="G5" s="261">
        <v>100789504</v>
      </c>
      <c r="H5" s="5" t="s">
        <v>9</v>
      </c>
      <c r="I5" s="261" t="s">
        <v>406</v>
      </c>
      <c r="J5" s="280">
        <v>18000</v>
      </c>
      <c r="K5" s="5" t="s">
        <v>408</v>
      </c>
      <c r="L5" s="5"/>
      <c r="M5" s="263">
        <v>45964</v>
      </c>
      <c r="N5" s="264">
        <v>0.44872685185185185</v>
      </c>
      <c r="O5" s="8" t="s">
        <v>385</v>
      </c>
      <c r="P5" s="8" t="s">
        <v>388</v>
      </c>
      <c r="Q5" s="8" t="s">
        <v>391</v>
      </c>
      <c r="R5" s="8"/>
      <c r="S5" s="261"/>
      <c r="T5" s="262"/>
      <c r="U5" s="262"/>
      <c r="V5" s="261"/>
      <c r="W5" s="8"/>
    </row>
    <row r="6" spans="1:23" ht="28.8">
      <c r="A6" s="250">
        <v>9</v>
      </c>
      <c r="B6" s="45" t="s">
        <v>380</v>
      </c>
      <c r="C6" s="5" t="s">
        <v>383</v>
      </c>
      <c r="D6" s="5" t="s">
        <v>372</v>
      </c>
      <c r="E6" s="5" t="s">
        <v>398</v>
      </c>
      <c r="F6" s="5" t="s">
        <v>402</v>
      </c>
      <c r="G6" s="261">
        <v>100789504</v>
      </c>
      <c r="H6" s="5" t="s">
        <v>9</v>
      </c>
      <c r="I6" s="261" t="s">
        <v>406</v>
      </c>
      <c r="J6" s="280">
        <v>18000</v>
      </c>
      <c r="K6" s="5" t="s">
        <v>408</v>
      </c>
      <c r="L6" s="5"/>
      <c r="M6" s="263">
        <v>45971</v>
      </c>
      <c r="N6" s="264">
        <v>0.41956018518518517</v>
      </c>
      <c r="O6" s="8" t="s">
        <v>385</v>
      </c>
      <c r="P6" s="8" t="s">
        <v>388</v>
      </c>
      <c r="Q6" s="8" t="s">
        <v>391</v>
      </c>
      <c r="R6" s="8">
        <v>955172412</v>
      </c>
      <c r="S6" s="261"/>
      <c r="T6" s="262"/>
      <c r="U6" s="262"/>
      <c r="V6" s="261"/>
      <c r="W6" s="8"/>
    </row>
    <row r="7" spans="1:23" ht="28.8">
      <c r="A7" s="250">
        <v>10</v>
      </c>
      <c r="B7" s="45" t="s">
        <v>380</v>
      </c>
      <c r="C7" s="5" t="s">
        <v>383</v>
      </c>
      <c r="D7" s="5" t="s">
        <v>372</v>
      </c>
      <c r="E7" s="5" t="s">
        <v>398</v>
      </c>
      <c r="F7" s="5" t="s">
        <v>402</v>
      </c>
      <c r="G7" s="261">
        <v>100789504</v>
      </c>
      <c r="H7" s="5" t="s">
        <v>9</v>
      </c>
      <c r="I7" s="261" t="s">
        <v>406</v>
      </c>
      <c r="J7" s="280">
        <v>18000</v>
      </c>
      <c r="K7" s="5" t="s">
        <v>408</v>
      </c>
      <c r="L7" s="5"/>
      <c r="M7" s="287">
        <v>45971</v>
      </c>
      <c r="N7" s="288">
        <v>0.42828703703703702</v>
      </c>
      <c r="O7" s="8" t="s">
        <v>385</v>
      </c>
      <c r="P7" s="8" t="s">
        <v>388</v>
      </c>
      <c r="Q7" s="8" t="s">
        <v>391</v>
      </c>
      <c r="R7" s="8">
        <v>955172412</v>
      </c>
      <c r="S7" s="261"/>
      <c r="T7" s="262"/>
      <c r="U7" s="262"/>
      <c r="V7" s="261"/>
      <c r="W7" s="8"/>
    </row>
    <row r="8" spans="1:23" ht="28.8">
      <c r="A8" s="250">
        <v>11</v>
      </c>
      <c r="B8" s="45" t="s">
        <v>380</v>
      </c>
      <c r="C8" s="5" t="s">
        <v>383</v>
      </c>
      <c r="D8" s="5" t="s">
        <v>372</v>
      </c>
      <c r="E8" s="5" t="s">
        <v>398</v>
      </c>
      <c r="F8" s="5" t="s">
        <v>402</v>
      </c>
      <c r="G8" s="261">
        <v>100789504</v>
      </c>
      <c r="H8" s="5" t="s">
        <v>9</v>
      </c>
      <c r="I8" s="261" t="s">
        <v>406</v>
      </c>
      <c r="J8" s="280">
        <v>18000</v>
      </c>
      <c r="K8" s="5" t="s">
        <v>408</v>
      </c>
      <c r="L8" s="5"/>
      <c r="M8" s="287">
        <v>45971</v>
      </c>
      <c r="N8" s="288">
        <v>0.42936342592592591</v>
      </c>
      <c r="O8" s="8" t="s">
        <v>385</v>
      </c>
      <c r="P8" s="8" t="s">
        <v>388</v>
      </c>
      <c r="Q8" s="8" t="s">
        <v>391</v>
      </c>
      <c r="R8" s="8">
        <v>955172412</v>
      </c>
      <c r="S8" s="261"/>
      <c r="T8" s="262"/>
      <c r="U8" s="262"/>
      <c r="V8" s="261"/>
      <c r="W8" s="8"/>
    </row>
    <row r="9" spans="1:23" ht="28.8">
      <c r="A9" s="250">
        <v>12</v>
      </c>
      <c r="B9" s="45" t="s">
        <v>380</v>
      </c>
      <c r="C9" s="5" t="s">
        <v>383</v>
      </c>
      <c r="D9" s="5" t="s">
        <v>372</v>
      </c>
      <c r="E9" s="5" t="s">
        <v>398</v>
      </c>
      <c r="F9" s="5" t="s">
        <v>402</v>
      </c>
      <c r="G9" s="261">
        <v>100789504</v>
      </c>
      <c r="H9" s="5" t="s">
        <v>9</v>
      </c>
      <c r="I9" s="261" t="s">
        <v>406</v>
      </c>
      <c r="J9" s="280">
        <v>18000</v>
      </c>
      <c r="K9" s="5" t="s">
        <v>408</v>
      </c>
      <c r="L9" s="5"/>
      <c r="M9" s="287"/>
      <c r="N9" s="288">
        <v>0.43354166666666666</v>
      </c>
      <c r="O9" s="8" t="s">
        <v>385</v>
      </c>
      <c r="P9" s="8" t="s">
        <v>388</v>
      </c>
      <c r="Q9" s="8" t="s">
        <v>391</v>
      </c>
      <c r="R9" s="8">
        <v>955172412</v>
      </c>
      <c r="S9" s="261"/>
      <c r="T9" s="262"/>
      <c r="U9" s="262"/>
      <c r="V9" s="261"/>
      <c r="W9" s="8"/>
    </row>
    <row r="10" spans="1:23" ht="28.8">
      <c r="A10" s="250">
        <v>13</v>
      </c>
      <c r="B10" s="45" t="s">
        <v>380</v>
      </c>
      <c r="C10" s="5" t="s">
        <v>383</v>
      </c>
      <c r="D10" s="5" t="s">
        <v>372</v>
      </c>
      <c r="E10" s="5" t="s">
        <v>398</v>
      </c>
      <c r="F10" s="5" t="s">
        <v>402</v>
      </c>
      <c r="G10" s="261">
        <v>100789504</v>
      </c>
      <c r="H10" s="5" t="s">
        <v>9</v>
      </c>
      <c r="I10" s="261" t="s">
        <v>406</v>
      </c>
      <c r="J10" s="280">
        <v>18000</v>
      </c>
      <c r="K10" s="5" t="s">
        <v>408</v>
      </c>
      <c r="L10" s="5"/>
      <c r="M10" s="287">
        <v>45971</v>
      </c>
      <c r="N10" s="288">
        <v>0.43611111111111112</v>
      </c>
      <c r="O10" s="8" t="s">
        <v>385</v>
      </c>
      <c r="P10" s="8" t="s">
        <v>388</v>
      </c>
      <c r="Q10" s="8" t="s">
        <v>391</v>
      </c>
      <c r="R10" s="8">
        <v>955172412</v>
      </c>
      <c r="S10" s="261"/>
      <c r="T10" s="262"/>
      <c r="U10" s="262"/>
      <c r="V10" s="261"/>
      <c r="W10" s="8"/>
    </row>
    <row r="11" spans="1:23" ht="28.8">
      <c r="A11" s="250">
        <v>3</v>
      </c>
      <c r="B11" s="45" t="s">
        <v>435</v>
      </c>
      <c r="C11" s="5" t="s">
        <v>383</v>
      </c>
      <c r="D11" s="5" t="s">
        <v>371</v>
      </c>
      <c r="E11" s="5" t="s">
        <v>398</v>
      </c>
      <c r="F11" s="5" t="s">
        <v>402</v>
      </c>
      <c r="G11" s="261">
        <v>100789504</v>
      </c>
      <c r="H11" s="5" t="s">
        <v>9</v>
      </c>
      <c r="I11" s="261" t="s">
        <v>406</v>
      </c>
      <c r="J11" s="280">
        <v>18000</v>
      </c>
      <c r="K11" s="5" t="s">
        <v>434</v>
      </c>
      <c r="L11" s="5"/>
      <c r="M11" s="287">
        <v>45971</v>
      </c>
      <c r="N11" s="288">
        <v>0.4659375</v>
      </c>
      <c r="O11" s="8" t="s">
        <v>385</v>
      </c>
      <c r="P11" s="8" t="s">
        <v>388</v>
      </c>
      <c r="Q11" s="8" t="s">
        <v>391</v>
      </c>
      <c r="R11" s="8">
        <v>955172412</v>
      </c>
      <c r="S11" s="261"/>
      <c r="T11" s="262"/>
      <c r="U11" s="262"/>
      <c r="V11" s="261"/>
      <c r="W11" s="8"/>
    </row>
    <row r="12" spans="1:23" ht="28.8">
      <c r="A12" s="250">
        <v>15</v>
      </c>
      <c r="B12" s="45" t="s">
        <v>124</v>
      </c>
      <c r="C12" s="5" t="s">
        <v>383</v>
      </c>
      <c r="D12" s="5" t="s">
        <v>372</v>
      </c>
      <c r="E12" s="5" t="s">
        <v>398</v>
      </c>
      <c r="F12" s="5" t="s">
        <v>5526</v>
      </c>
      <c r="G12" s="261">
        <v>100789504</v>
      </c>
      <c r="H12" s="5" t="s">
        <v>9</v>
      </c>
      <c r="I12" s="261" t="s">
        <v>406</v>
      </c>
      <c r="J12" s="280">
        <v>18000</v>
      </c>
      <c r="K12" s="5" t="s">
        <v>408</v>
      </c>
      <c r="L12" s="5"/>
      <c r="M12" s="287">
        <v>45971</v>
      </c>
      <c r="N12" s="288">
        <v>0.47826388888888888</v>
      </c>
      <c r="O12" s="8" t="s">
        <v>385</v>
      </c>
      <c r="P12" s="8" t="s">
        <v>388</v>
      </c>
      <c r="Q12" s="8" t="s">
        <v>391</v>
      </c>
      <c r="R12" s="8">
        <v>955172412</v>
      </c>
      <c r="S12" s="261"/>
      <c r="T12" s="262"/>
      <c r="U12" s="262"/>
      <c r="V12" s="261"/>
      <c r="W12" s="8"/>
    </row>
    <row r="13" spans="1:23" ht="28.8">
      <c r="A13" s="250">
        <v>16</v>
      </c>
      <c r="B13" s="45" t="s">
        <v>124</v>
      </c>
      <c r="C13" s="5" t="s">
        <v>383</v>
      </c>
      <c r="D13" s="5" t="s">
        <v>372</v>
      </c>
      <c r="E13" s="5" t="s">
        <v>398</v>
      </c>
      <c r="F13" s="5" t="s">
        <v>5526</v>
      </c>
      <c r="G13" s="261">
        <v>100789504</v>
      </c>
      <c r="H13" s="5" t="s">
        <v>9</v>
      </c>
      <c r="I13" s="261" t="s">
        <v>406</v>
      </c>
      <c r="J13" s="280">
        <v>18000</v>
      </c>
      <c r="K13" s="5" t="s">
        <v>408</v>
      </c>
      <c r="L13" s="5"/>
      <c r="M13" s="287">
        <v>45971</v>
      </c>
      <c r="N13" s="288">
        <v>0.49934027777777779</v>
      </c>
      <c r="O13" s="8" t="s">
        <v>385</v>
      </c>
      <c r="P13" s="8" t="s">
        <v>388</v>
      </c>
      <c r="Q13" s="8" t="s">
        <v>391</v>
      </c>
      <c r="R13" s="8"/>
      <c r="S13" s="261"/>
      <c r="T13" s="262"/>
      <c r="U13" s="262"/>
      <c r="V13" s="261"/>
      <c r="W13" s="8"/>
    </row>
    <row r="14" spans="1:23" ht="28.8">
      <c r="A14" s="250">
        <v>17</v>
      </c>
      <c r="B14" s="45" t="s">
        <v>124</v>
      </c>
      <c r="C14" s="5" t="s">
        <v>383</v>
      </c>
      <c r="D14" s="5" t="s">
        <v>372</v>
      </c>
      <c r="E14" s="5" t="s">
        <v>398</v>
      </c>
      <c r="F14" s="5" t="s">
        <v>5526</v>
      </c>
      <c r="G14" s="261">
        <v>100789504</v>
      </c>
      <c r="H14" s="5" t="s">
        <v>9</v>
      </c>
      <c r="I14" s="261" t="s">
        <v>406</v>
      </c>
      <c r="J14" s="280">
        <v>18000</v>
      </c>
      <c r="K14" s="5" t="s">
        <v>408</v>
      </c>
      <c r="L14" s="5"/>
      <c r="M14" s="287">
        <v>45971</v>
      </c>
      <c r="N14" s="288">
        <v>0.50766203703703705</v>
      </c>
      <c r="O14" s="8" t="s">
        <v>385</v>
      </c>
      <c r="P14" s="8" t="s">
        <v>388</v>
      </c>
      <c r="Q14" s="8" t="s">
        <v>391</v>
      </c>
      <c r="R14" s="8"/>
      <c r="S14" s="261"/>
      <c r="T14" s="262"/>
      <c r="U14" s="262"/>
      <c r="V14" s="261"/>
      <c r="W14" s="8"/>
    </row>
    <row r="15" spans="1:23" ht="28.8">
      <c r="A15" s="250">
        <v>18</v>
      </c>
      <c r="B15" s="45" t="s">
        <v>124</v>
      </c>
      <c r="C15" s="5" t="s">
        <v>383</v>
      </c>
      <c r="D15" s="5" t="s">
        <v>372</v>
      </c>
      <c r="E15" s="5" t="s">
        <v>398</v>
      </c>
      <c r="F15" s="5" t="s">
        <v>5526</v>
      </c>
      <c r="G15" s="261">
        <v>100789504</v>
      </c>
      <c r="H15" s="5" t="s">
        <v>9</v>
      </c>
      <c r="I15" s="261" t="s">
        <v>406</v>
      </c>
      <c r="J15" s="280">
        <v>18000</v>
      </c>
      <c r="K15" s="5" t="s">
        <v>408</v>
      </c>
      <c r="L15" s="5"/>
      <c r="M15" s="287">
        <v>45971</v>
      </c>
      <c r="N15" s="288">
        <v>0.51162037037037034</v>
      </c>
      <c r="O15" s="8" t="s">
        <v>385</v>
      </c>
      <c r="P15" s="8" t="s">
        <v>388</v>
      </c>
      <c r="Q15" s="8" t="s">
        <v>391</v>
      </c>
      <c r="R15" s="8"/>
      <c r="S15" s="261"/>
      <c r="T15" s="262"/>
      <c r="U15" s="262"/>
      <c r="V15" s="261"/>
      <c r="W15" s="8"/>
    </row>
    <row r="16" spans="1:23" ht="28.8">
      <c r="A16" s="250">
        <v>19</v>
      </c>
      <c r="B16" s="45" t="s">
        <v>124</v>
      </c>
      <c r="C16" s="5" t="s">
        <v>383</v>
      </c>
      <c r="D16" s="5" t="s">
        <v>372</v>
      </c>
      <c r="E16" s="5" t="s">
        <v>398</v>
      </c>
      <c r="F16" s="5" t="s">
        <v>5526</v>
      </c>
      <c r="G16" s="261">
        <v>100789504</v>
      </c>
      <c r="H16" s="5" t="s">
        <v>9</v>
      </c>
      <c r="I16" s="261" t="s">
        <v>406</v>
      </c>
      <c r="J16" s="280">
        <v>18000</v>
      </c>
      <c r="K16" s="5" t="s">
        <v>408</v>
      </c>
      <c r="L16" s="5"/>
      <c r="M16" s="287">
        <v>45971</v>
      </c>
      <c r="N16" s="288">
        <v>0.51211805555555556</v>
      </c>
      <c r="O16" s="8" t="s">
        <v>385</v>
      </c>
      <c r="P16" s="8" t="s">
        <v>388</v>
      </c>
      <c r="Q16" s="8" t="s">
        <v>391</v>
      </c>
      <c r="R16" s="8"/>
      <c r="S16" s="261"/>
      <c r="T16" s="262"/>
      <c r="U16" s="262"/>
      <c r="V16" s="261"/>
      <c r="W16" s="8"/>
    </row>
    <row r="17" spans="1:23">
      <c r="A17" s="250">
        <v>20</v>
      </c>
      <c r="B17" s="45" t="s">
        <v>124</v>
      </c>
      <c r="C17" s="5" t="s">
        <v>383</v>
      </c>
      <c r="D17" s="5" t="s">
        <v>372</v>
      </c>
      <c r="E17" s="5" t="s">
        <v>398</v>
      </c>
      <c r="F17" s="5" t="s">
        <v>5526</v>
      </c>
      <c r="G17" s="261">
        <v>100789504</v>
      </c>
      <c r="H17" s="5" t="s">
        <v>9</v>
      </c>
      <c r="I17" s="261" t="s">
        <v>406</v>
      </c>
      <c r="J17" s="280">
        <v>18000</v>
      </c>
      <c r="K17" s="5" t="s">
        <v>408</v>
      </c>
      <c r="L17" s="5" t="s">
        <v>419</v>
      </c>
      <c r="M17" s="287">
        <v>45971</v>
      </c>
      <c r="N17" s="288">
        <v>0.51763888888888887</v>
      </c>
      <c r="O17" s="8" t="s">
        <v>422</v>
      </c>
      <c r="P17" s="8" t="s">
        <v>423</v>
      </c>
      <c r="Q17" s="8" t="s">
        <v>424</v>
      </c>
      <c r="R17" s="8">
        <v>946834202</v>
      </c>
      <c r="S17" s="261">
        <v>0</v>
      </c>
      <c r="T17" s="280">
        <v>18000</v>
      </c>
      <c r="U17" s="262" t="s">
        <v>9</v>
      </c>
      <c r="V17" s="291">
        <v>21420</v>
      </c>
      <c r="W17" s="8"/>
    </row>
    <row r="18" spans="1:23">
      <c r="A18" s="250">
        <v>21</v>
      </c>
      <c r="B18" s="45" t="s">
        <v>124</v>
      </c>
      <c r="C18" s="5" t="s">
        <v>383</v>
      </c>
      <c r="D18" s="5" t="s">
        <v>372</v>
      </c>
      <c r="E18" s="5" t="s">
        <v>398</v>
      </c>
      <c r="F18" s="5" t="s">
        <v>5526</v>
      </c>
      <c r="G18" s="261">
        <v>100789504</v>
      </c>
      <c r="H18" s="5" t="s">
        <v>9</v>
      </c>
      <c r="I18" s="261" t="s">
        <v>406</v>
      </c>
      <c r="J18" s="280">
        <v>18000</v>
      </c>
      <c r="K18" s="5" t="s">
        <v>408</v>
      </c>
      <c r="L18" s="5" t="s">
        <v>419</v>
      </c>
      <c r="M18" s="287">
        <v>45978</v>
      </c>
      <c r="N18" s="288">
        <v>0.39890046296296294</v>
      </c>
      <c r="O18" s="8" t="s">
        <v>422</v>
      </c>
      <c r="P18" s="8" t="s">
        <v>423</v>
      </c>
      <c r="Q18" s="8" t="s">
        <v>424</v>
      </c>
      <c r="R18" s="8">
        <v>946834202</v>
      </c>
      <c r="S18" s="261">
        <v>0</v>
      </c>
      <c r="T18" s="280">
        <v>18000</v>
      </c>
      <c r="U18" s="262" t="s">
        <v>9</v>
      </c>
      <c r="V18" s="291">
        <v>21420</v>
      </c>
      <c r="W18" s="8"/>
    </row>
  </sheetData>
  <conditionalFormatting sqref="K1:K18">
    <cfRule type="cellIs" dxfId="147" priority="2" operator="lessThan">
      <formula>1</formula>
    </cfRule>
  </conditionalFormatting>
  <conditionalFormatting sqref="W1:W18">
    <cfRule type="containsText" dxfId="146" priority="1" operator="containsText" text="TRANSFXCONFIRMAR">
      <formula>NOT(ISERROR(SEARCH("TRANSFXCONFIRMAR",W1)))</formula>
    </cfRule>
  </conditionalFormatting>
  <dataValidations count="2">
    <dataValidation type="list" allowBlank="1" showInputMessage="1" showErrorMessage="1" sqref="D1:D18" xr:uid="{E7474EF5-52DF-4533-AB1C-9DABEB949109}">
      <formula1>"1X40 RF VACIO, 1X20 RF VACIO, 1X40 DRY VACIO, 1X20 DRY VACIO, PALLET"</formula1>
    </dataValidation>
    <dataValidation type="list" allowBlank="1" showInputMessage="1" showErrorMessage="1" sqref="E1:E18" xr:uid="{EAAA59F3-794B-4794-A184-41E1E1FAC617}">
      <formula1>"CUSTODIA, TRASPASO"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695E-8B34-4EE2-BE9C-BBE7A90126A3}">
  <sheetPr codeName="Hoja15"/>
  <dimension ref="A1:AJ1173"/>
  <sheetViews>
    <sheetView topLeftCell="D2" zoomScale="82" zoomScaleNormal="100" workbookViewId="0">
      <selection activeCell="B12" sqref="B12"/>
    </sheetView>
  </sheetViews>
  <sheetFormatPr baseColWidth="10" defaultColWidth="11.44140625" defaultRowHeight="15.45" customHeight="1"/>
  <cols>
    <col min="1" max="1" width="11.88671875" style="212" customWidth="1"/>
    <col min="2" max="2" width="23.88671875" style="206" customWidth="1"/>
    <col min="3" max="3" width="12.5546875" style="195" customWidth="1"/>
    <col min="4" max="4" width="21.44140625" style="207" customWidth="1"/>
    <col min="5" max="5" width="16.6640625" style="195" customWidth="1"/>
    <col min="6" max="6" width="10.88671875" style="195" customWidth="1"/>
    <col min="7" max="7" width="13.33203125" style="195" customWidth="1"/>
    <col min="8" max="8" width="15.44140625" style="195" customWidth="1"/>
    <col min="9" max="9" width="14.88671875" style="195" customWidth="1"/>
    <col min="10" max="10" width="15.44140625" style="195" customWidth="1"/>
    <col min="11" max="11" width="10.6640625" style="195" customWidth="1"/>
    <col min="12" max="12" width="11.44140625" style="195"/>
    <col min="13" max="13" width="21.33203125" style="195" customWidth="1"/>
    <col min="14" max="14" width="16.44140625" style="195" customWidth="1"/>
    <col min="15" max="15" width="11.44140625" style="195"/>
    <col min="16" max="16" width="9.5546875" style="195" customWidth="1"/>
    <col min="17" max="17" width="13.88671875" style="195" customWidth="1"/>
    <col min="18" max="18" width="11.6640625" style="195" customWidth="1"/>
    <col min="19" max="19" width="11.44140625" style="195"/>
    <col min="20" max="20" width="10" style="195" customWidth="1"/>
    <col min="21" max="21" width="15.6640625" style="195" customWidth="1"/>
    <col min="22" max="22" width="14.5546875" style="195" customWidth="1"/>
    <col min="23" max="23" width="13.5546875" style="209" customWidth="1"/>
    <col min="24" max="24" width="29.33203125" style="208" bestFit="1" customWidth="1"/>
    <col min="25" max="25" width="19.6640625" style="211" customWidth="1"/>
    <col min="26" max="26" width="11.44140625" style="208"/>
    <col min="27" max="27" width="13" style="208" bestFit="1" customWidth="1"/>
    <col min="28" max="28" width="5.88671875" style="210" customWidth="1"/>
    <col min="29" max="29" width="11" style="195" customWidth="1"/>
    <col min="30" max="30" width="6" style="195" customWidth="1"/>
    <col min="31" max="31" width="17.6640625" style="195" customWidth="1"/>
    <col min="32" max="32" width="11.44140625" style="195"/>
    <col min="33" max="33" width="23.6640625" style="207" customWidth="1"/>
    <col min="34" max="34" width="11.44140625" style="195"/>
    <col min="35" max="35" width="27.33203125" style="195" customWidth="1"/>
    <col min="36" max="16384" width="11.44140625" style="195"/>
  </cols>
  <sheetData>
    <row r="1" spans="1:35" ht="15.45" customHeight="1">
      <c r="A1" s="186" t="s">
        <v>378</v>
      </c>
      <c r="B1" s="187" t="s">
        <v>1</v>
      </c>
      <c r="C1" s="188" t="s">
        <v>382</v>
      </c>
      <c r="D1" s="189" t="s">
        <v>384</v>
      </c>
      <c r="E1" s="188" t="s">
        <v>387</v>
      </c>
      <c r="F1" s="188" t="s">
        <v>390</v>
      </c>
      <c r="G1" s="188" t="s">
        <v>3</v>
      </c>
      <c r="H1" s="188" t="s">
        <v>393</v>
      </c>
      <c r="I1" s="188" t="s">
        <v>394</v>
      </c>
      <c r="J1" s="188" t="s">
        <v>395</v>
      </c>
      <c r="K1" s="188" t="s">
        <v>396</v>
      </c>
      <c r="L1" s="188" t="s">
        <v>397</v>
      </c>
      <c r="M1" s="188" t="s">
        <v>399</v>
      </c>
      <c r="N1" s="188" t="s">
        <v>473</v>
      </c>
      <c r="O1" s="190" t="s">
        <v>403</v>
      </c>
      <c r="P1" s="188" t="s">
        <v>404</v>
      </c>
      <c r="Q1" s="190" t="s">
        <v>405</v>
      </c>
      <c r="R1" s="191" t="s">
        <v>370</v>
      </c>
      <c r="S1" s="192" t="s">
        <v>474</v>
      </c>
      <c r="T1" s="188" t="s">
        <v>475</v>
      </c>
      <c r="U1" s="188" t="s">
        <v>407</v>
      </c>
      <c r="V1" s="188" t="s">
        <v>420</v>
      </c>
      <c r="W1" s="188" t="s">
        <v>421</v>
      </c>
      <c r="X1" s="189" t="s">
        <v>476</v>
      </c>
      <c r="Y1" s="189" t="s">
        <v>477</v>
      </c>
      <c r="Z1" s="189" t="s">
        <v>478</v>
      </c>
      <c r="AA1" s="189" t="s">
        <v>414</v>
      </c>
      <c r="AB1" s="190" t="s">
        <v>426</v>
      </c>
      <c r="AC1" s="191" t="s">
        <v>479</v>
      </c>
      <c r="AD1" s="191" t="s">
        <v>428</v>
      </c>
      <c r="AE1" s="190" t="s">
        <v>429</v>
      </c>
      <c r="AF1" s="193" t="s">
        <v>480</v>
      </c>
      <c r="AG1" s="189" t="s">
        <v>481</v>
      </c>
      <c r="AH1" s="188" t="s">
        <v>0</v>
      </c>
      <c r="AI1" s="194" t="s">
        <v>482</v>
      </c>
    </row>
    <row r="2" spans="1:35" ht="28.8">
      <c r="A2" s="168">
        <v>35033</v>
      </c>
      <c r="B2" s="51" t="s">
        <v>247</v>
      </c>
      <c r="C2" s="6" t="s">
        <v>248</v>
      </c>
      <c r="D2" s="39" t="s">
        <v>483</v>
      </c>
      <c r="E2" s="6" t="s">
        <v>484</v>
      </c>
      <c r="F2" s="6" t="s">
        <v>485</v>
      </c>
      <c r="G2" s="6">
        <v>955172412</v>
      </c>
      <c r="H2" s="18">
        <v>44792</v>
      </c>
      <c r="I2" s="19">
        <v>0.42638888888888887</v>
      </c>
      <c r="J2" s="6" t="s">
        <v>372</v>
      </c>
      <c r="K2" s="15">
        <f t="shared" ref="K2:K65" si="0">IF(J2&lt;&gt;"",1,"")</f>
        <v>1</v>
      </c>
      <c r="L2" s="6" t="s">
        <v>398</v>
      </c>
      <c r="M2" s="6" t="s">
        <v>6</v>
      </c>
      <c r="N2" s="6" t="s">
        <v>486</v>
      </c>
      <c r="O2" s="6" t="s">
        <v>487</v>
      </c>
      <c r="P2" s="6" t="s">
        <v>6</v>
      </c>
      <c r="Q2" s="6" t="s">
        <v>488</v>
      </c>
      <c r="R2" s="20">
        <v>10000</v>
      </c>
      <c r="S2" s="6" t="s">
        <v>400</v>
      </c>
      <c r="T2" s="6" t="s">
        <v>489</v>
      </c>
      <c r="U2" s="6" t="s">
        <v>490</v>
      </c>
      <c r="V2" s="18"/>
      <c r="W2" s="78"/>
      <c r="X2" s="8"/>
      <c r="Y2" s="8"/>
      <c r="Z2" s="8"/>
      <c r="AA2" s="8"/>
      <c r="AB2" s="6" t="str">
        <f t="shared" ref="AB2:AB65" si="1">IF(AND(V2&lt;&gt;"",H2&lt;&gt;"",ISNUMBER(V2-H2)),V2-H2+1,"")</f>
        <v/>
      </c>
      <c r="AC2" s="23" t="str">
        <f t="shared" ref="AC2:AC65" si="2">IF(AB2&lt;=0, "ERROR EN DÍA DE SALIDA",
    IF(AB2="", "",
        IF(OR(J2="1X40 RF VACIO", J2="1X40 DRY VACIO"),
            IF(L2="CUSTODIA",
                IF(AB2&lt;=5, 25000,
                    IF(AB2&gt;5, IF(AB2&lt;=8, 25000 + 2000*(AB2 - 5), 31000 + 5000*(AB2-8)), "")
                ),
                IF(OR(L2="TRASPASO",L2="MOVIMIENTO"), 18000, "")
            ),
            IF(OR(J2="1X20 RF VACIO", J2="1X20 DRY VACIO", J2="ISOTANK"),
                IF(L2="CUSTODIA",
                    IF(AB2&lt;=5, 18000,
                        IF(AB2&gt;5, IF(AB2&lt;=8, 18000 + 2000*(AB2 - 5), 24000 + 5000*(AB2-8)), "")
                    ),
                    IF(OR(L2="TRASPASO",L2="MOVIMIENTO"), 15000, "Error en tipo de acción")
                ),
                IF(AND(OR(J2="PALLET", J2="CAJON"), L2="CUSTODIA", AB2&lt;=5),
                    IF(M2="SI (XL)", 7000*K2,
                        IF(M2="SI (XXL)", 9000*K2, 5000*K2)
                    ),
                    IF(AND(OR(J2="PALLET", J2="CAJON"), L2="CUSTODIA", AB2&gt;5),
                        IF(M2="SI (XL)", (7000 + 1000*(AB2 - 5))*K2,
                            IF(M2="SI (XXL)", (9000 + 1000*(AB2 - 5))*K2, (5000 + 1000*(AB2 - 5))*K2)
                        ),
                        IF(AND(OR(J2="PALLET", J2="CAJON"),OR(L2="TRASPASO",L2="MOVIMIENTO")),
                            IF(M2="SI (XL)", 5000*K2,
                                IF(M2="SI (XXL)", 7000*K2, 3500*K2)
                            ),
                            ""
                        )
                    )
                )
            )
        )
    )
)</f>
        <v/>
      </c>
      <c r="AD2" s="23"/>
      <c r="AE2" s="17" t="str">
        <f t="shared" ref="AE2:AE33" si="3">IFERROR(IF(AC2="","",IF(AD2="NO","NO APLICA",IF(AD2="SI",AC2*1.19,""))), "")</f>
        <v/>
      </c>
      <c r="AF2" s="6"/>
      <c r="AG2" s="39"/>
      <c r="AH2" s="22" t="s">
        <v>491</v>
      </c>
      <c r="AI2" s="174" t="s">
        <v>492</v>
      </c>
    </row>
    <row r="3" spans="1:35" ht="15.45" customHeight="1">
      <c r="A3" s="168">
        <v>36165</v>
      </c>
      <c r="B3" s="51" t="s">
        <v>493</v>
      </c>
      <c r="C3" s="6" t="s">
        <v>494</v>
      </c>
      <c r="D3" s="39" t="s">
        <v>495</v>
      </c>
      <c r="E3" s="6" t="s">
        <v>423</v>
      </c>
      <c r="F3" s="6" t="s">
        <v>496</v>
      </c>
      <c r="G3" s="6">
        <v>956910140</v>
      </c>
      <c r="H3" s="18">
        <v>44825</v>
      </c>
      <c r="I3" s="19">
        <v>0.5541666666666667</v>
      </c>
      <c r="J3" s="6" t="s">
        <v>371</v>
      </c>
      <c r="K3" s="15">
        <f t="shared" si="0"/>
        <v>1</v>
      </c>
      <c r="L3" s="6" t="s">
        <v>398</v>
      </c>
      <c r="M3" s="6" t="s">
        <v>6</v>
      </c>
      <c r="N3" s="6" t="s">
        <v>497</v>
      </c>
      <c r="O3" s="6">
        <v>405</v>
      </c>
      <c r="P3" s="6" t="s">
        <v>6</v>
      </c>
      <c r="Q3" s="6" t="s">
        <v>488</v>
      </c>
      <c r="R3" s="20">
        <v>15000</v>
      </c>
      <c r="S3" s="6" t="s">
        <v>400</v>
      </c>
      <c r="T3" s="6" t="s">
        <v>489</v>
      </c>
      <c r="U3" s="6" t="s">
        <v>498</v>
      </c>
      <c r="V3" s="18"/>
      <c r="W3" s="78"/>
      <c r="X3" s="8"/>
      <c r="Y3" s="8"/>
      <c r="Z3" s="8"/>
      <c r="AA3" s="8"/>
      <c r="AB3" s="6" t="str">
        <f t="shared" si="1"/>
        <v/>
      </c>
      <c r="AC3" s="23" t="str">
        <f t="shared" si="2"/>
        <v/>
      </c>
      <c r="AD3" s="23"/>
      <c r="AE3" s="17" t="str">
        <f t="shared" si="3"/>
        <v/>
      </c>
      <c r="AF3" s="6"/>
      <c r="AG3" s="39"/>
      <c r="AH3" s="22" t="s">
        <v>499</v>
      </c>
      <c r="AI3" s="174" t="s">
        <v>492</v>
      </c>
    </row>
    <row r="4" spans="1:35" ht="15.45" customHeight="1">
      <c r="A4" s="168">
        <v>43929</v>
      </c>
      <c r="B4" s="51" t="s">
        <v>349</v>
      </c>
      <c r="C4" s="6" t="s">
        <v>350</v>
      </c>
      <c r="D4" s="39" t="s">
        <v>422</v>
      </c>
      <c r="E4" s="6" t="s">
        <v>500</v>
      </c>
      <c r="F4" s="6" t="s">
        <v>501</v>
      </c>
      <c r="G4" s="6">
        <v>945784123</v>
      </c>
      <c r="H4" s="18">
        <v>45163</v>
      </c>
      <c r="I4" s="19">
        <v>0.6875</v>
      </c>
      <c r="J4" s="6" t="s">
        <v>371</v>
      </c>
      <c r="K4" s="15">
        <f t="shared" si="0"/>
        <v>1</v>
      </c>
      <c r="L4" s="6" t="s">
        <v>398</v>
      </c>
      <c r="M4" s="6" t="s">
        <v>6</v>
      </c>
      <c r="N4" s="6" t="s">
        <v>502</v>
      </c>
      <c r="O4" s="6">
        <v>2890</v>
      </c>
      <c r="P4" s="6" t="s">
        <v>6</v>
      </c>
      <c r="Q4" s="6" t="s">
        <v>488</v>
      </c>
      <c r="R4" s="20">
        <v>25000</v>
      </c>
      <c r="S4" s="6" t="s">
        <v>400</v>
      </c>
      <c r="T4" s="6" t="s">
        <v>503</v>
      </c>
      <c r="U4" s="6" t="s">
        <v>504</v>
      </c>
      <c r="V4" s="6"/>
      <c r="W4" s="78"/>
      <c r="X4" s="8"/>
      <c r="Y4" s="8"/>
      <c r="Z4" s="8"/>
      <c r="AA4" s="8"/>
      <c r="AB4" s="6" t="str">
        <f t="shared" si="1"/>
        <v/>
      </c>
      <c r="AC4" s="23" t="str">
        <f t="shared" si="2"/>
        <v/>
      </c>
      <c r="AD4" s="23"/>
      <c r="AE4" s="17" t="str">
        <f t="shared" si="3"/>
        <v/>
      </c>
      <c r="AF4" s="6"/>
      <c r="AG4" s="39"/>
      <c r="AH4" s="22" t="s">
        <v>505</v>
      </c>
      <c r="AI4" s="174" t="s">
        <v>492</v>
      </c>
    </row>
    <row r="5" spans="1:35" ht="15.45" customHeight="1">
      <c r="A5" s="168">
        <v>47642</v>
      </c>
      <c r="B5" s="51" t="s">
        <v>506</v>
      </c>
      <c r="C5" s="6"/>
      <c r="D5" s="39" t="s">
        <v>507</v>
      </c>
      <c r="E5" s="6" t="s">
        <v>508</v>
      </c>
      <c r="F5" s="6" t="s">
        <v>509</v>
      </c>
      <c r="G5" s="6">
        <v>997062936</v>
      </c>
      <c r="H5" s="18">
        <v>45331</v>
      </c>
      <c r="I5" s="19">
        <v>0.54166666666666663</v>
      </c>
      <c r="J5" s="6" t="s">
        <v>371</v>
      </c>
      <c r="K5" s="15">
        <f t="shared" si="0"/>
        <v>1</v>
      </c>
      <c r="L5" s="6" t="s">
        <v>398</v>
      </c>
      <c r="M5" s="6" t="s">
        <v>6</v>
      </c>
      <c r="N5" s="6" t="s">
        <v>510</v>
      </c>
      <c r="O5" s="6">
        <v>3498</v>
      </c>
      <c r="P5" s="6" t="s">
        <v>6</v>
      </c>
      <c r="Q5" s="6" t="s">
        <v>511</v>
      </c>
      <c r="R5" s="20">
        <v>25000</v>
      </c>
      <c r="S5" s="6" t="s">
        <v>400</v>
      </c>
      <c r="T5" s="6" t="s">
        <v>512</v>
      </c>
      <c r="U5" s="6" t="s">
        <v>490</v>
      </c>
      <c r="V5" s="18"/>
      <c r="W5" s="78"/>
      <c r="X5" s="8"/>
      <c r="Y5" s="8"/>
      <c r="Z5" s="8"/>
      <c r="AA5" s="8"/>
      <c r="AB5" s="6" t="str">
        <f t="shared" si="1"/>
        <v/>
      </c>
      <c r="AC5" s="23" t="str">
        <f t="shared" si="2"/>
        <v/>
      </c>
      <c r="AD5" s="23"/>
      <c r="AE5" s="17" t="str">
        <f t="shared" si="3"/>
        <v/>
      </c>
      <c r="AF5" s="6"/>
      <c r="AG5" s="39"/>
      <c r="AH5" s="22" t="s">
        <v>499</v>
      </c>
      <c r="AI5" s="174" t="s">
        <v>492</v>
      </c>
    </row>
    <row r="6" spans="1:35" ht="15.45" customHeight="1">
      <c r="A6" s="168">
        <v>48409</v>
      </c>
      <c r="B6" s="51" t="s">
        <v>506</v>
      </c>
      <c r="C6" s="6"/>
      <c r="D6" s="39" t="s">
        <v>513</v>
      </c>
      <c r="E6" s="6" t="s">
        <v>514</v>
      </c>
      <c r="F6" s="6" t="s">
        <v>515</v>
      </c>
      <c r="G6" s="6">
        <v>940534751</v>
      </c>
      <c r="H6" s="18">
        <v>45350</v>
      </c>
      <c r="I6" s="19">
        <v>0.6972222222222223</v>
      </c>
      <c r="J6" s="6" t="s">
        <v>371</v>
      </c>
      <c r="K6" s="15">
        <f t="shared" si="0"/>
        <v>1</v>
      </c>
      <c r="L6" s="6" t="s">
        <v>398</v>
      </c>
      <c r="M6" s="6" t="s">
        <v>6</v>
      </c>
      <c r="N6" s="6" t="s">
        <v>516</v>
      </c>
      <c r="O6" s="6" t="s">
        <v>487</v>
      </c>
      <c r="P6" s="6" t="s">
        <v>6</v>
      </c>
      <c r="Q6" s="6" t="s">
        <v>488</v>
      </c>
      <c r="R6" s="20">
        <v>25000</v>
      </c>
      <c r="S6" s="6" t="s">
        <v>400</v>
      </c>
      <c r="T6" s="6" t="s">
        <v>517</v>
      </c>
      <c r="U6" s="6" t="s">
        <v>518</v>
      </c>
      <c r="V6" s="18"/>
      <c r="W6" s="78"/>
      <c r="X6" s="8"/>
      <c r="Y6" s="8"/>
      <c r="Z6" s="8"/>
      <c r="AA6" s="8"/>
      <c r="AB6" s="6" t="str">
        <f t="shared" si="1"/>
        <v/>
      </c>
      <c r="AC6" s="23" t="str">
        <f t="shared" si="2"/>
        <v/>
      </c>
      <c r="AD6" s="23"/>
      <c r="AE6" s="17" t="str">
        <f t="shared" si="3"/>
        <v/>
      </c>
      <c r="AF6" s="6"/>
      <c r="AG6" s="39"/>
      <c r="AH6" s="22" t="s">
        <v>499</v>
      </c>
      <c r="AI6" s="174" t="s">
        <v>492</v>
      </c>
    </row>
    <row r="7" spans="1:35" ht="15.45" customHeight="1">
      <c r="A7" s="168">
        <v>53100</v>
      </c>
      <c r="B7" s="51" t="s">
        <v>519</v>
      </c>
      <c r="C7" s="6"/>
      <c r="D7" s="39" t="s">
        <v>520</v>
      </c>
      <c r="E7" s="6" t="s">
        <v>521</v>
      </c>
      <c r="F7" s="6" t="s">
        <v>522</v>
      </c>
      <c r="G7" s="6">
        <v>953964826</v>
      </c>
      <c r="H7" s="18">
        <v>45491</v>
      </c>
      <c r="I7" s="21">
        <v>0.58194444444444449</v>
      </c>
      <c r="J7" s="6" t="s">
        <v>372</v>
      </c>
      <c r="K7" s="15">
        <f t="shared" si="0"/>
        <v>1</v>
      </c>
      <c r="L7" s="6" t="s">
        <v>398</v>
      </c>
      <c r="M7" s="6" t="str">
        <f>IF(OR(J7="1x40 DRY VACIO", J7="1x40 RF VACIO", J7="1x20 DRY VACIO", J7="1x20 RF VACIO", J7="ISOTANK"),"NO","")</f>
        <v>NO</v>
      </c>
      <c r="N7" s="6" t="s">
        <v>523</v>
      </c>
      <c r="O7" s="6">
        <v>3643</v>
      </c>
      <c r="P7" s="6" t="s">
        <v>6</v>
      </c>
      <c r="Q7" s="6" t="s">
        <v>488</v>
      </c>
      <c r="R7" s="16">
        <f t="shared" ref="R7:R38" si="4">IF(OR(H7&lt;=0, H7=""), "",
    IF(OR(J7="1X40 RF VACIO", J7="1X40 DRY VACIO"),
        IF(L7="CUSTODIA", 25000,
            IF(OR(L7="TRASPASO", L7="MOVIMIENTO"), 18000, "")
        ),
        IF(OR(J7="1X20 RF VACIO", J7="1X20 DRY VACIO", J7="ISOTANK"),
            IF(L7="CUSTODIA", 18000,
                IF(OR(L7="TRASPASO", L7="MOVIMIENTO"), 15000, "Error en tipo de acción")
            ),
            IF(AND(OR(J7="PALLET", J7="CAJON"), L7="CUSTODIA"),
                IF(M7="SI (XL)", 7000*K7,
                    IF(M7="SI (XXL)", 9000*K7,
                        IF(M7="SI (OTRO)", "", 5000*K7)
                    )
                ),
                IF(AND(OR(J7="PALLET", J7="CAJON"),OR(L7="TRASPASO", L7="MOVIMIENTO")),
                    IF(M7="SI (XL)", 5000*K7,
                        IF(M7="SI (XXL)", 7000*K7,
                            IF(M7="SI (OTRO)", "", 3500*K7)
                        )
                    ),
                    ""
                )
            )
        )
    )
)</f>
        <v>18000</v>
      </c>
      <c r="S7" s="6" t="s">
        <v>400</v>
      </c>
      <c r="T7" s="6" t="s">
        <v>524</v>
      </c>
      <c r="U7" s="6" t="s">
        <v>490</v>
      </c>
      <c r="V7" s="6"/>
      <c r="W7" s="78"/>
      <c r="X7" s="8"/>
      <c r="Y7" s="8"/>
      <c r="Z7" s="8"/>
      <c r="AA7" s="8"/>
      <c r="AB7" s="6" t="str">
        <f t="shared" si="1"/>
        <v/>
      </c>
      <c r="AC7" s="23" t="str">
        <f t="shared" si="2"/>
        <v/>
      </c>
      <c r="AD7" s="23"/>
      <c r="AE7" s="17" t="str">
        <f t="shared" si="3"/>
        <v/>
      </c>
      <c r="AF7" s="6"/>
      <c r="AG7" s="39"/>
      <c r="AH7" s="22" t="s">
        <v>499</v>
      </c>
      <c r="AI7" s="174" t="s">
        <v>492</v>
      </c>
    </row>
    <row r="8" spans="1:35" ht="15.45" customHeight="1">
      <c r="A8" s="168">
        <v>53844</v>
      </c>
      <c r="B8" s="51" t="s">
        <v>525</v>
      </c>
      <c r="C8" s="6"/>
      <c r="D8" s="39" t="s">
        <v>526</v>
      </c>
      <c r="E8" s="6" t="s">
        <v>511</v>
      </c>
      <c r="F8" s="6" t="s">
        <v>511</v>
      </c>
      <c r="G8" s="6" t="s">
        <v>511</v>
      </c>
      <c r="H8" s="18">
        <v>45518</v>
      </c>
      <c r="I8" s="21">
        <v>0.81597222222222221</v>
      </c>
      <c r="J8" s="6" t="s">
        <v>372</v>
      </c>
      <c r="K8" s="15">
        <f t="shared" si="0"/>
        <v>1</v>
      </c>
      <c r="L8" s="6" t="s">
        <v>398</v>
      </c>
      <c r="M8" s="6" t="s">
        <v>6</v>
      </c>
      <c r="N8" s="6" t="s">
        <v>527</v>
      </c>
      <c r="O8" s="6" t="s">
        <v>487</v>
      </c>
      <c r="P8" s="6" t="s">
        <v>6</v>
      </c>
      <c r="Q8" s="6" t="s">
        <v>488</v>
      </c>
      <c r="R8" s="16">
        <f t="shared" si="4"/>
        <v>18000</v>
      </c>
      <c r="S8" s="6" t="s">
        <v>400</v>
      </c>
      <c r="T8" s="6" t="s">
        <v>528</v>
      </c>
      <c r="U8" s="6" t="s">
        <v>490</v>
      </c>
      <c r="V8" s="18"/>
      <c r="W8" s="78"/>
      <c r="X8" s="8"/>
      <c r="Y8" s="8"/>
      <c r="Z8" s="8"/>
      <c r="AA8" s="8"/>
      <c r="AB8" s="6" t="str">
        <f t="shared" si="1"/>
        <v/>
      </c>
      <c r="AC8" s="23" t="str">
        <f t="shared" si="2"/>
        <v/>
      </c>
      <c r="AD8" s="23"/>
      <c r="AE8" s="17" t="str">
        <f t="shared" si="3"/>
        <v/>
      </c>
      <c r="AF8" s="6"/>
      <c r="AG8" s="39" t="s">
        <v>529</v>
      </c>
      <c r="AH8" s="22" t="s">
        <v>499</v>
      </c>
      <c r="AI8" s="174" t="s">
        <v>492</v>
      </c>
    </row>
    <row r="9" spans="1:35" ht="15.45" customHeight="1">
      <c r="A9" s="168">
        <v>55454</v>
      </c>
      <c r="B9" s="52" t="s">
        <v>14</v>
      </c>
      <c r="C9" s="5" t="s">
        <v>15</v>
      </c>
      <c r="D9" s="45" t="s">
        <v>14</v>
      </c>
      <c r="E9" s="27" t="s">
        <v>388</v>
      </c>
      <c r="F9" s="27" t="s">
        <v>530</v>
      </c>
      <c r="G9" s="27">
        <v>964638566</v>
      </c>
      <c r="H9" s="18">
        <v>45581</v>
      </c>
      <c r="I9" s="21">
        <v>0.78055555555555556</v>
      </c>
      <c r="J9" s="6" t="s">
        <v>372</v>
      </c>
      <c r="K9" s="15">
        <f t="shared" si="0"/>
        <v>1</v>
      </c>
      <c r="L9" s="6" t="s">
        <v>398</v>
      </c>
      <c r="M9" s="6" t="s">
        <v>6</v>
      </c>
      <c r="N9" s="6" t="s">
        <v>531</v>
      </c>
      <c r="O9" s="6" t="s">
        <v>488</v>
      </c>
      <c r="P9" s="6" t="s">
        <v>6</v>
      </c>
      <c r="Q9" s="6" t="s">
        <v>488</v>
      </c>
      <c r="R9" s="16">
        <f t="shared" si="4"/>
        <v>18000</v>
      </c>
      <c r="S9" s="6" t="s">
        <v>400</v>
      </c>
      <c r="T9" s="6" t="s">
        <v>532</v>
      </c>
      <c r="U9" s="6" t="s">
        <v>490</v>
      </c>
      <c r="V9" s="18"/>
      <c r="W9" s="78"/>
      <c r="X9" s="8"/>
      <c r="Y9" s="8"/>
      <c r="Z9" s="8"/>
      <c r="AA9" s="8"/>
      <c r="AB9" s="6" t="str">
        <f t="shared" si="1"/>
        <v/>
      </c>
      <c r="AC9" s="23" t="str">
        <f t="shared" si="2"/>
        <v/>
      </c>
      <c r="AD9" s="23"/>
      <c r="AE9" s="17" t="str">
        <f t="shared" si="3"/>
        <v/>
      </c>
      <c r="AF9" s="6"/>
      <c r="AG9" s="39"/>
      <c r="AH9" s="22" t="s">
        <v>533</v>
      </c>
      <c r="AI9" s="174" t="s">
        <v>492</v>
      </c>
    </row>
    <row r="10" spans="1:35" ht="15.45" customHeight="1">
      <c r="A10" s="168">
        <v>55541</v>
      </c>
      <c r="B10" s="51" t="s">
        <v>507</v>
      </c>
      <c r="C10" s="6" t="s">
        <v>218</v>
      </c>
      <c r="D10" s="39" t="s">
        <v>534</v>
      </c>
      <c r="E10" s="6" t="s">
        <v>535</v>
      </c>
      <c r="F10" s="6" t="s">
        <v>522</v>
      </c>
      <c r="G10" s="6">
        <v>947048102</v>
      </c>
      <c r="H10" s="18">
        <v>45589</v>
      </c>
      <c r="I10" s="21">
        <v>0.37638888888888888</v>
      </c>
      <c r="J10" s="6" t="s">
        <v>372</v>
      </c>
      <c r="K10" s="15">
        <f t="shared" si="0"/>
        <v>1</v>
      </c>
      <c r="L10" s="6" t="s">
        <v>398</v>
      </c>
      <c r="M10" s="6" t="s">
        <v>6</v>
      </c>
      <c r="N10" s="6" t="s">
        <v>536</v>
      </c>
      <c r="O10" s="6" t="s">
        <v>487</v>
      </c>
      <c r="P10" s="6" t="s">
        <v>6</v>
      </c>
      <c r="Q10" s="6" t="s">
        <v>488</v>
      </c>
      <c r="R10" s="16">
        <f t="shared" si="4"/>
        <v>18000</v>
      </c>
      <c r="S10" s="6" t="s">
        <v>400</v>
      </c>
      <c r="T10" s="6" t="s">
        <v>537</v>
      </c>
      <c r="U10" s="6" t="s">
        <v>490</v>
      </c>
      <c r="V10" s="18"/>
      <c r="W10" s="78"/>
      <c r="X10" s="8"/>
      <c r="Y10" s="8"/>
      <c r="Z10" s="8"/>
      <c r="AA10" s="8"/>
      <c r="AB10" s="6" t="str">
        <f t="shared" si="1"/>
        <v/>
      </c>
      <c r="AC10" s="23" t="str">
        <f t="shared" si="2"/>
        <v/>
      </c>
      <c r="AD10" s="23"/>
      <c r="AE10" s="17" t="str">
        <f t="shared" si="3"/>
        <v/>
      </c>
      <c r="AF10" s="6"/>
      <c r="AG10" s="39"/>
      <c r="AH10" s="22" t="s">
        <v>538</v>
      </c>
      <c r="AI10" s="174" t="s">
        <v>492</v>
      </c>
    </row>
    <row r="11" spans="1:35" ht="15.45" customHeight="1">
      <c r="A11" s="168">
        <v>55618</v>
      </c>
      <c r="B11" s="51" t="s">
        <v>539</v>
      </c>
      <c r="C11" s="6"/>
      <c r="D11" s="39" t="s">
        <v>540</v>
      </c>
      <c r="E11" s="6" t="s">
        <v>511</v>
      </c>
      <c r="F11" s="6" t="s">
        <v>511</v>
      </c>
      <c r="G11" s="6" t="s">
        <v>511</v>
      </c>
      <c r="H11" s="18">
        <v>45594</v>
      </c>
      <c r="I11" s="21">
        <v>0.67708333333333337</v>
      </c>
      <c r="J11" s="6" t="s">
        <v>372</v>
      </c>
      <c r="K11" s="15">
        <f t="shared" si="0"/>
        <v>1</v>
      </c>
      <c r="L11" s="6" t="s">
        <v>398</v>
      </c>
      <c r="M11" s="6" t="s">
        <v>6</v>
      </c>
      <c r="N11" s="6" t="s">
        <v>541</v>
      </c>
      <c r="O11" s="6" t="s">
        <v>487</v>
      </c>
      <c r="P11" s="6" t="s">
        <v>6</v>
      </c>
      <c r="Q11" s="6" t="s">
        <v>488</v>
      </c>
      <c r="R11" s="16">
        <f t="shared" si="4"/>
        <v>18000</v>
      </c>
      <c r="S11" s="6" t="s">
        <v>400</v>
      </c>
      <c r="T11" s="6" t="s">
        <v>542</v>
      </c>
      <c r="U11" s="6" t="s">
        <v>490</v>
      </c>
      <c r="V11" s="18"/>
      <c r="W11" s="78"/>
      <c r="X11" s="8"/>
      <c r="Y11" s="8"/>
      <c r="Z11" s="8"/>
      <c r="AA11" s="8"/>
      <c r="AB11" s="6" t="str">
        <f t="shared" si="1"/>
        <v/>
      </c>
      <c r="AC11" s="23" t="str">
        <f t="shared" si="2"/>
        <v/>
      </c>
      <c r="AD11" s="23"/>
      <c r="AE11" s="17" t="str">
        <f t="shared" si="3"/>
        <v/>
      </c>
      <c r="AF11" s="6"/>
      <c r="AG11" s="39"/>
      <c r="AH11" s="22" t="s">
        <v>499</v>
      </c>
      <c r="AI11" s="174" t="s">
        <v>492</v>
      </c>
    </row>
    <row r="12" spans="1:35" ht="15.45" customHeight="1">
      <c r="A12" s="168">
        <v>55674</v>
      </c>
      <c r="B12" s="52" t="s">
        <v>14</v>
      </c>
      <c r="C12" s="5" t="s">
        <v>15</v>
      </c>
      <c r="D12" s="45" t="s">
        <v>543</v>
      </c>
      <c r="E12" s="27" t="s">
        <v>544</v>
      </c>
      <c r="F12" s="27" t="s">
        <v>545</v>
      </c>
      <c r="G12" s="27">
        <v>995367617</v>
      </c>
      <c r="H12" s="18">
        <v>45601</v>
      </c>
      <c r="I12" s="21">
        <v>0.64097222222222228</v>
      </c>
      <c r="J12" s="6" t="s">
        <v>372</v>
      </c>
      <c r="K12" s="15">
        <f t="shared" si="0"/>
        <v>1</v>
      </c>
      <c r="L12" s="6" t="s">
        <v>398</v>
      </c>
      <c r="M12" s="6" t="s">
        <v>6</v>
      </c>
      <c r="N12" s="6" t="s">
        <v>546</v>
      </c>
      <c r="O12" s="6" t="s">
        <v>487</v>
      </c>
      <c r="P12" s="6" t="s">
        <v>6</v>
      </c>
      <c r="Q12" s="6" t="s">
        <v>488</v>
      </c>
      <c r="R12" s="16">
        <f t="shared" si="4"/>
        <v>18000</v>
      </c>
      <c r="S12" s="6" t="s">
        <v>400</v>
      </c>
      <c r="T12" s="6" t="s">
        <v>547</v>
      </c>
      <c r="U12" s="6" t="s">
        <v>490</v>
      </c>
      <c r="V12" s="18"/>
      <c r="W12" s="78"/>
      <c r="X12" s="8"/>
      <c r="Y12" s="8"/>
      <c r="Z12" s="8"/>
      <c r="AA12" s="8"/>
      <c r="AB12" s="6" t="str">
        <f t="shared" si="1"/>
        <v/>
      </c>
      <c r="AC12" s="23" t="str">
        <f t="shared" si="2"/>
        <v/>
      </c>
      <c r="AD12" s="23"/>
      <c r="AE12" s="17" t="str">
        <f t="shared" si="3"/>
        <v/>
      </c>
      <c r="AF12" s="6"/>
      <c r="AG12" s="39"/>
      <c r="AH12" s="22" t="s">
        <v>533</v>
      </c>
      <c r="AI12" s="174" t="s">
        <v>492</v>
      </c>
    </row>
    <row r="13" spans="1:35" ht="15.45" customHeight="1">
      <c r="A13" s="168">
        <v>55785</v>
      </c>
      <c r="B13" s="52" t="s">
        <v>320</v>
      </c>
      <c r="C13" s="5" t="s">
        <v>321</v>
      </c>
      <c r="D13" s="39" t="s">
        <v>548</v>
      </c>
      <c r="E13" s="6">
        <v>17669495</v>
      </c>
      <c r="F13" s="6" t="s">
        <v>549</v>
      </c>
      <c r="G13" s="6">
        <v>933260605</v>
      </c>
      <c r="H13" s="18">
        <v>45607</v>
      </c>
      <c r="I13" s="21">
        <v>0.90416666666666667</v>
      </c>
      <c r="J13" s="6" t="s">
        <v>373</v>
      </c>
      <c r="K13" s="15">
        <f t="shared" si="0"/>
        <v>1</v>
      </c>
      <c r="L13" s="6" t="s">
        <v>398</v>
      </c>
      <c r="M13" s="6" t="s">
        <v>6</v>
      </c>
      <c r="N13" s="6" t="s">
        <v>550</v>
      </c>
      <c r="O13" s="6">
        <v>24778204</v>
      </c>
      <c r="P13" s="6" t="s">
        <v>6</v>
      </c>
      <c r="Q13" s="6" t="s">
        <v>551</v>
      </c>
      <c r="R13" s="16">
        <f t="shared" si="4"/>
        <v>25000</v>
      </c>
      <c r="S13" s="6" t="s">
        <v>400</v>
      </c>
      <c r="T13" s="6" t="s">
        <v>552</v>
      </c>
      <c r="U13" s="6" t="s">
        <v>553</v>
      </c>
      <c r="V13" s="18">
        <v>45632</v>
      </c>
      <c r="W13" s="78">
        <v>0.46250000000000002</v>
      </c>
      <c r="X13" s="8" t="s">
        <v>554</v>
      </c>
      <c r="Y13" s="8" t="s">
        <v>555</v>
      </c>
      <c r="Z13" s="8" t="s">
        <v>556</v>
      </c>
      <c r="AA13" s="8">
        <v>946834202</v>
      </c>
      <c r="AB13" s="15">
        <f t="shared" si="1"/>
        <v>26</v>
      </c>
      <c r="AC13" s="23">
        <f t="shared" si="2"/>
        <v>121000</v>
      </c>
      <c r="AD13" s="16" t="s">
        <v>6</v>
      </c>
      <c r="AE13" s="17" t="str">
        <f t="shared" si="3"/>
        <v>NO APLICA</v>
      </c>
      <c r="AF13" s="6" t="s">
        <v>400</v>
      </c>
      <c r="AG13" s="39" t="s">
        <v>557</v>
      </c>
      <c r="AH13" s="22" t="s">
        <v>558</v>
      </c>
      <c r="AI13" s="174" t="s">
        <v>492</v>
      </c>
    </row>
    <row r="14" spans="1:35" ht="15.45" customHeight="1">
      <c r="A14" s="168">
        <v>55786</v>
      </c>
      <c r="B14" s="52" t="s">
        <v>320</v>
      </c>
      <c r="C14" s="5" t="s">
        <v>321</v>
      </c>
      <c r="D14" s="46" t="s">
        <v>559</v>
      </c>
      <c r="E14" s="6" t="s">
        <v>560</v>
      </c>
      <c r="F14" s="6" t="s">
        <v>561</v>
      </c>
      <c r="G14" s="6">
        <v>956055766</v>
      </c>
      <c r="H14" s="18">
        <v>45607</v>
      </c>
      <c r="I14" s="21">
        <v>0.90625</v>
      </c>
      <c r="J14" s="6" t="s">
        <v>373</v>
      </c>
      <c r="K14" s="15">
        <f t="shared" si="0"/>
        <v>1</v>
      </c>
      <c r="L14" s="6" t="s">
        <v>398</v>
      </c>
      <c r="M14" s="6" t="s">
        <v>6</v>
      </c>
      <c r="N14" s="6" t="s">
        <v>562</v>
      </c>
      <c r="O14" s="6">
        <v>24778205</v>
      </c>
      <c r="P14" s="6" t="s">
        <v>6</v>
      </c>
      <c r="Q14" s="6" t="s">
        <v>563</v>
      </c>
      <c r="R14" s="16">
        <f t="shared" si="4"/>
        <v>25000</v>
      </c>
      <c r="S14" s="6" t="s">
        <v>400</v>
      </c>
      <c r="T14" s="6" t="s">
        <v>552</v>
      </c>
      <c r="U14" s="6" t="s">
        <v>564</v>
      </c>
      <c r="V14" s="18">
        <v>45632</v>
      </c>
      <c r="W14" s="78">
        <v>0.40902777777777777</v>
      </c>
      <c r="X14" s="8" t="s">
        <v>565</v>
      </c>
      <c r="Y14" s="8" t="s">
        <v>566</v>
      </c>
      <c r="Z14" s="8" t="s">
        <v>567</v>
      </c>
      <c r="AA14" s="8">
        <v>920367111</v>
      </c>
      <c r="AB14" s="15">
        <f t="shared" si="1"/>
        <v>26</v>
      </c>
      <c r="AC14" s="23">
        <f t="shared" si="2"/>
        <v>121000</v>
      </c>
      <c r="AD14" s="16" t="s">
        <v>6</v>
      </c>
      <c r="AE14" s="17" t="str">
        <f t="shared" si="3"/>
        <v>NO APLICA</v>
      </c>
      <c r="AF14" s="6" t="s">
        <v>400</v>
      </c>
      <c r="AG14" s="39" t="s">
        <v>557</v>
      </c>
      <c r="AH14" s="22" t="s">
        <v>558</v>
      </c>
      <c r="AI14" s="174" t="s">
        <v>492</v>
      </c>
    </row>
    <row r="15" spans="1:35" ht="15.45" customHeight="1">
      <c r="A15" s="168">
        <v>55787</v>
      </c>
      <c r="B15" s="52" t="s">
        <v>320</v>
      </c>
      <c r="C15" s="5" t="s">
        <v>321</v>
      </c>
      <c r="D15" s="39" t="s">
        <v>568</v>
      </c>
      <c r="E15" s="6" t="s">
        <v>569</v>
      </c>
      <c r="F15" s="6" t="s">
        <v>570</v>
      </c>
      <c r="G15" s="6">
        <v>947401808</v>
      </c>
      <c r="H15" s="18">
        <v>45607</v>
      </c>
      <c r="I15" s="21">
        <v>0.90763888888888888</v>
      </c>
      <c r="J15" s="6" t="s">
        <v>373</v>
      </c>
      <c r="K15" s="15">
        <f t="shared" si="0"/>
        <v>1</v>
      </c>
      <c r="L15" s="6" t="s">
        <v>398</v>
      </c>
      <c r="M15" s="6" t="s">
        <v>6</v>
      </c>
      <c r="N15" s="6" t="s">
        <v>571</v>
      </c>
      <c r="O15" s="6">
        <v>24778206</v>
      </c>
      <c r="P15" s="6" t="s">
        <v>6</v>
      </c>
      <c r="Q15" s="6" t="s">
        <v>572</v>
      </c>
      <c r="R15" s="16">
        <f t="shared" si="4"/>
        <v>25000</v>
      </c>
      <c r="S15" s="6" t="s">
        <v>400</v>
      </c>
      <c r="T15" s="6" t="s">
        <v>552</v>
      </c>
      <c r="U15" s="6" t="s">
        <v>573</v>
      </c>
      <c r="V15" s="18">
        <v>45632</v>
      </c>
      <c r="W15" s="78">
        <v>0.40763888888888888</v>
      </c>
      <c r="X15" s="8" t="s">
        <v>574</v>
      </c>
      <c r="Y15" s="8" t="s">
        <v>575</v>
      </c>
      <c r="Z15" s="8" t="s">
        <v>576</v>
      </c>
      <c r="AA15" s="8">
        <v>936538866</v>
      </c>
      <c r="AB15" s="15">
        <f t="shared" si="1"/>
        <v>26</v>
      </c>
      <c r="AC15" s="23">
        <f t="shared" si="2"/>
        <v>121000</v>
      </c>
      <c r="AD15" s="16" t="s">
        <v>6</v>
      </c>
      <c r="AE15" s="17" t="str">
        <f t="shared" si="3"/>
        <v>NO APLICA</v>
      </c>
      <c r="AF15" s="6" t="s">
        <v>400</v>
      </c>
      <c r="AG15" s="39" t="s">
        <v>577</v>
      </c>
      <c r="AH15" s="22" t="s">
        <v>558</v>
      </c>
      <c r="AI15" s="174" t="s">
        <v>492</v>
      </c>
    </row>
    <row r="16" spans="1:35" ht="15.45" customHeight="1">
      <c r="A16" s="168">
        <v>55789</v>
      </c>
      <c r="B16" s="52" t="s">
        <v>320</v>
      </c>
      <c r="C16" s="5" t="s">
        <v>321</v>
      </c>
      <c r="D16" s="39" t="s">
        <v>578</v>
      </c>
      <c r="E16" s="6" t="s">
        <v>579</v>
      </c>
      <c r="F16" s="6" t="s">
        <v>580</v>
      </c>
      <c r="G16" s="6">
        <v>992200094</v>
      </c>
      <c r="H16" s="18">
        <v>45607</v>
      </c>
      <c r="I16" s="21">
        <v>0.91111111111111109</v>
      </c>
      <c r="J16" s="6" t="s">
        <v>373</v>
      </c>
      <c r="K16" s="15">
        <f t="shared" si="0"/>
        <v>1</v>
      </c>
      <c r="L16" s="6" t="s">
        <v>398</v>
      </c>
      <c r="M16" s="6" t="s">
        <v>6</v>
      </c>
      <c r="N16" s="6" t="s">
        <v>581</v>
      </c>
      <c r="O16" s="6">
        <v>24778207</v>
      </c>
      <c r="P16" s="6" t="s">
        <v>6</v>
      </c>
      <c r="Q16" s="6" t="s">
        <v>582</v>
      </c>
      <c r="R16" s="16">
        <f t="shared" si="4"/>
        <v>25000</v>
      </c>
      <c r="S16" s="6" t="s">
        <v>400</v>
      </c>
      <c r="T16" s="6" t="s">
        <v>552</v>
      </c>
      <c r="U16" s="6" t="s">
        <v>583</v>
      </c>
      <c r="V16" s="18">
        <v>45632</v>
      </c>
      <c r="W16" s="78">
        <v>0.40347222222222223</v>
      </c>
      <c r="X16" s="8" t="s">
        <v>584</v>
      </c>
      <c r="Y16" s="8" t="s">
        <v>585</v>
      </c>
      <c r="Z16" s="8" t="s">
        <v>586</v>
      </c>
      <c r="AA16" s="8">
        <v>988063736</v>
      </c>
      <c r="AB16" s="15">
        <f t="shared" si="1"/>
        <v>26</v>
      </c>
      <c r="AC16" s="23">
        <f t="shared" si="2"/>
        <v>121000</v>
      </c>
      <c r="AD16" s="16" t="s">
        <v>6</v>
      </c>
      <c r="AE16" s="17" t="str">
        <f t="shared" si="3"/>
        <v>NO APLICA</v>
      </c>
      <c r="AF16" s="6" t="s">
        <v>400</v>
      </c>
      <c r="AG16" s="39" t="s">
        <v>577</v>
      </c>
      <c r="AH16" s="22" t="s">
        <v>558</v>
      </c>
      <c r="AI16" s="174" t="s">
        <v>492</v>
      </c>
    </row>
    <row r="17" spans="1:35" ht="15.45" customHeight="1">
      <c r="A17" s="168">
        <v>55790</v>
      </c>
      <c r="B17" s="52" t="s">
        <v>320</v>
      </c>
      <c r="C17" s="5" t="s">
        <v>321</v>
      </c>
      <c r="D17" s="39" t="s">
        <v>587</v>
      </c>
      <c r="E17" s="6" t="s">
        <v>588</v>
      </c>
      <c r="F17" s="6" t="s">
        <v>589</v>
      </c>
      <c r="G17" s="6">
        <v>966777388</v>
      </c>
      <c r="H17" s="18">
        <v>45607</v>
      </c>
      <c r="I17" s="21">
        <v>0.91319444444444442</v>
      </c>
      <c r="J17" s="6" t="s">
        <v>373</v>
      </c>
      <c r="K17" s="15">
        <f t="shared" si="0"/>
        <v>1</v>
      </c>
      <c r="L17" s="6" t="s">
        <v>398</v>
      </c>
      <c r="M17" s="6" t="s">
        <v>6</v>
      </c>
      <c r="N17" s="6" t="s">
        <v>590</v>
      </c>
      <c r="O17" s="6">
        <v>24778208</v>
      </c>
      <c r="P17" s="6" t="s">
        <v>6</v>
      </c>
      <c r="Q17" s="6" t="s">
        <v>591</v>
      </c>
      <c r="R17" s="16">
        <f t="shared" si="4"/>
        <v>25000</v>
      </c>
      <c r="S17" s="6" t="s">
        <v>400</v>
      </c>
      <c r="T17" s="6" t="s">
        <v>552</v>
      </c>
      <c r="U17" s="6" t="s">
        <v>592</v>
      </c>
      <c r="V17" s="18">
        <v>45632</v>
      </c>
      <c r="W17" s="78">
        <v>0.39930555555555558</v>
      </c>
      <c r="X17" s="8" t="s">
        <v>593</v>
      </c>
      <c r="Y17" s="8" t="s">
        <v>594</v>
      </c>
      <c r="Z17" s="8" t="s">
        <v>595</v>
      </c>
      <c r="AA17" s="8">
        <v>946917832</v>
      </c>
      <c r="AB17" s="15">
        <f t="shared" si="1"/>
        <v>26</v>
      </c>
      <c r="AC17" s="23">
        <f t="shared" si="2"/>
        <v>121000</v>
      </c>
      <c r="AD17" s="16" t="s">
        <v>6</v>
      </c>
      <c r="AE17" s="17" t="str">
        <f t="shared" si="3"/>
        <v>NO APLICA</v>
      </c>
      <c r="AF17" s="6" t="s">
        <v>400</v>
      </c>
      <c r="AG17" s="39" t="s">
        <v>596</v>
      </c>
      <c r="AH17" s="22" t="s">
        <v>558</v>
      </c>
      <c r="AI17" s="174" t="s">
        <v>492</v>
      </c>
    </row>
    <row r="18" spans="1:35" ht="15.45" customHeight="1">
      <c r="A18" s="168">
        <v>55792</v>
      </c>
      <c r="B18" s="52" t="s">
        <v>320</v>
      </c>
      <c r="C18" s="5" t="s">
        <v>321</v>
      </c>
      <c r="D18" s="39" t="s">
        <v>597</v>
      </c>
      <c r="E18" s="6" t="s">
        <v>598</v>
      </c>
      <c r="F18" s="6" t="s">
        <v>599</v>
      </c>
      <c r="G18" s="6">
        <v>974764518</v>
      </c>
      <c r="H18" s="18">
        <v>45607</v>
      </c>
      <c r="I18" s="21">
        <v>0.91666666666666663</v>
      </c>
      <c r="J18" s="6" t="s">
        <v>373</v>
      </c>
      <c r="K18" s="15">
        <f t="shared" si="0"/>
        <v>1</v>
      </c>
      <c r="L18" s="6" t="s">
        <v>398</v>
      </c>
      <c r="M18" s="6" t="s">
        <v>6</v>
      </c>
      <c r="N18" s="6" t="s">
        <v>600</v>
      </c>
      <c r="O18" s="6">
        <v>24778210</v>
      </c>
      <c r="P18" s="6" t="s">
        <v>6</v>
      </c>
      <c r="Q18" s="6" t="s">
        <v>406</v>
      </c>
      <c r="R18" s="16">
        <f t="shared" si="4"/>
        <v>25000</v>
      </c>
      <c r="S18" s="6" t="s">
        <v>400</v>
      </c>
      <c r="T18" s="6" t="s">
        <v>552</v>
      </c>
      <c r="U18" s="6" t="s">
        <v>601</v>
      </c>
      <c r="V18" s="18">
        <v>45632</v>
      </c>
      <c r="W18" s="78">
        <v>0.3972222222222222</v>
      </c>
      <c r="X18" s="8" t="s">
        <v>602</v>
      </c>
      <c r="Y18" s="8" t="s">
        <v>603</v>
      </c>
      <c r="Z18" s="8" t="s">
        <v>604</v>
      </c>
      <c r="AA18" s="8">
        <v>994629242</v>
      </c>
      <c r="AB18" s="15">
        <f t="shared" si="1"/>
        <v>26</v>
      </c>
      <c r="AC18" s="23">
        <f t="shared" si="2"/>
        <v>121000</v>
      </c>
      <c r="AD18" s="16" t="s">
        <v>6</v>
      </c>
      <c r="AE18" s="17" t="str">
        <f t="shared" si="3"/>
        <v>NO APLICA</v>
      </c>
      <c r="AF18" s="6" t="s">
        <v>400</v>
      </c>
      <c r="AG18" s="39" t="s">
        <v>577</v>
      </c>
      <c r="AH18" s="22" t="s">
        <v>558</v>
      </c>
      <c r="AI18" s="174" t="s">
        <v>492</v>
      </c>
    </row>
    <row r="19" spans="1:35" ht="15.45" customHeight="1">
      <c r="A19" s="168">
        <v>55794</v>
      </c>
      <c r="B19" s="52" t="s">
        <v>320</v>
      </c>
      <c r="C19" s="5" t="s">
        <v>321</v>
      </c>
      <c r="D19" s="39" t="s">
        <v>605</v>
      </c>
      <c r="E19" s="6" t="s">
        <v>606</v>
      </c>
      <c r="F19" s="6" t="s">
        <v>607</v>
      </c>
      <c r="G19" s="6">
        <v>982495724</v>
      </c>
      <c r="H19" s="18">
        <v>45607</v>
      </c>
      <c r="I19" s="21">
        <v>0.9194444444444444</v>
      </c>
      <c r="J19" s="6" t="s">
        <v>373</v>
      </c>
      <c r="K19" s="15">
        <f t="shared" si="0"/>
        <v>1</v>
      </c>
      <c r="L19" s="6" t="s">
        <v>398</v>
      </c>
      <c r="M19" s="6" t="s">
        <v>6</v>
      </c>
      <c r="N19" s="6" t="s">
        <v>608</v>
      </c>
      <c r="O19" s="6">
        <v>24778213</v>
      </c>
      <c r="P19" s="6" t="s">
        <v>6</v>
      </c>
      <c r="Q19" s="6" t="s">
        <v>609</v>
      </c>
      <c r="R19" s="16">
        <f t="shared" si="4"/>
        <v>25000</v>
      </c>
      <c r="S19" s="6" t="s">
        <v>400</v>
      </c>
      <c r="T19" s="6" t="s">
        <v>610</v>
      </c>
      <c r="U19" s="6" t="s">
        <v>611</v>
      </c>
      <c r="V19" s="18">
        <v>45629</v>
      </c>
      <c r="W19" s="78">
        <v>0.63958333333333328</v>
      </c>
      <c r="X19" s="8" t="s">
        <v>612</v>
      </c>
      <c r="Y19" s="8" t="s">
        <v>613</v>
      </c>
      <c r="Z19" s="8" t="s">
        <v>614</v>
      </c>
      <c r="AA19" s="8">
        <v>963498224</v>
      </c>
      <c r="AB19" s="15">
        <f t="shared" si="1"/>
        <v>23</v>
      </c>
      <c r="AC19" s="23">
        <f t="shared" si="2"/>
        <v>106000</v>
      </c>
      <c r="AD19" s="16" t="s">
        <v>6</v>
      </c>
      <c r="AE19" s="17" t="str">
        <f t="shared" si="3"/>
        <v>NO APLICA</v>
      </c>
      <c r="AF19" s="6" t="s">
        <v>400</v>
      </c>
      <c r="AG19" s="39" t="s">
        <v>615</v>
      </c>
      <c r="AH19" s="22" t="s">
        <v>558</v>
      </c>
      <c r="AI19" s="174" t="s">
        <v>492</v>
      </c>
    </row>
    <row r="20" spans="1:35" ht="15.45" customHeight="1">
      <c r="A20" s="168">
        <v>55795</v>
      </c>
      <c r="B20" s="52" t="s">
        <v>320</v>
      </c>
      <c r="C20" s="5" t="s">
        <v>321</v>
      </c>
      <c r="D20" s="39" t="s">
        <v>616</v>
      </c>
      <c r="E20" s="6" t="s">
        <v>617</v>
      </c>
      <c r="F20" s="6" t="s">
        <v>618</v>
      </c>
      <c r="G20" s="6">
        <v>951155582</v>
      </c>
      <c r="H20" s="18">
        <v>45607</v>
      </c>
      <c r="I20" s="21">
        <v>0.92291666666666672</v>
      </c>
      <c r="J20" s="6" t="s">
        <v>373</v>
      </c>
      <c r="K20" s="15">
        <f t="shared" si="0"/>
        <v>1</v>
      </c>
      <c r="L20" s="6" t="s">
        <v>398</v>
      </c>
      <c r="M20" s="6" t="s">
        <v>6</v>
      </c>
      <c r="N20" s="6" t="s">
        <v>619</v>
      </c>
      <c r="O20" s="6">
        <v>24778212</v>
      </c>
      <c r="P20" s="6" t="s">
        <v>6</v>
      </c>
      <c r="Q20" s="6" t="s">
        <v>582</v>
      </c>
      <c r="R20" s="16">
        <f t="shared" si="4"/>
        <v>25000</v>
      </c>
      <c r="S20" s="6" t="s">
        <v>400</v>
      </c>
      <c r="T20" s="6" t="s">
        <v>620</v>
      </c>
      <c r="U20" s="6" t="s">
        <v>621</v>
      </c>
      <c r="V20" s="18">
        <v>45629</v>
      </c>
      <c r="W20" s="78">
        <v>0.87152777777777779</v>
      </c>
      <c r="X20" s="8" t="s">
        <v>622</v>
      </c>
      <c r="Y20" s="8" t="s">
        <v>623</v>
      </c>
      <c r="Z20" s="8" t="s">
        <v>624</v>
      </c>
      <c r="AA20" s="8">
        <v>958359602</v>
      </c>
      <c r="AB20" s="15">
        <f t="shared" si="1"/>
        <v>23</v>
      </c>
      <c r="AC20" s="23">
        <f t="shared" si="2"/>
        <v>106000</v>
      </c>
      <c r="AD20" s="16" t="s">
        <v>6</v>
      </c>
      <c r="AE20" s="17" t="str">
        <f t="shared" si="3"/>
        <v>NO APLICA</v>
      </c>
      <c r="AF20" s="6" t="s">
        <v>400</v>
      </c>
      <c r="AG20" s="39" t="s">
        <v>615</v>
      </c>
      <c r="AH20" s="22" t="s">
        <v>558</v>
      </c>
      <c r="AI20" s="174" t="s">
        <v>492</v>
      </c>
    </row>
    <row r="21" spans="1:35" ht="15.45" customHeight="1">
      <c r="A21" s="168">
        <v>55827</v>
      </c>
      <c r="B21" s="52" t="s">
        <v>320</v>
      </c>
      <c r="C21" s="5" t="s">
        <v>321</v>
      </c>
      <c r="D21" s="39" t="s">
        <v>625</v>
      </c>
      <c r="E21" s="6" t="s">
        <v>560</v>
      </c>
      <c r="F21" s="6" t="s">
        <v>561</v>
      </c>
      <c r="G21" s="6">
        <v>956055766</v>
      </c>
      <c r="H21" s="18">
        <v>45608</v>
      </c>
      <c r="I21" s="21">
        <v>0.50763888888888886</v>
      </c>
      <c r="J21" s="6" t="s">
        <v>373</v>
      </c>
      <c r="K21" s="15">
        <f t="shared" si="0"/>
        <v>1</v>
      </c>
      <c r="L21" s="6" t="s">
        <v>398</v>
      </c>
      <c r="M21" s="6" t="s">
        <v>6</v>
      </c>
      <c r="N21" s="6" t="s">
        <v>626</v>
      </c>
      <c r="O21" s="6">
        <v>24778511</v>
      </c>
      <c r="P21" s="6" t="s">
        <v>6</v>
      </c>
      <c r="Q21" s="6" t="s">
        <v>627</v>
      </c>
      <c r="R21" s="16">
        <f t="shared" si="4"/>
        <v>25000</v>
      </c>
      <c r="S21" s="6" t="s">
        <v>400</v>
      </c>
      <c r="T21" s="6" t="s">
        <v>542</v>
      </c>
      <c r="U21" s="6" t="s">
        <v>628</v>
      </c>
      <c r="V21" s="18"/>
      <c r="W21" s="78"/>
      <c r="X21" s="8"/>
      <c r="Y21" s="8"/>
      <c r="Z21" s="8"/>
      <c r="AA21" s="8"/>
      <c r="AB21" s="6" t="str">
        <f t="shared" si="1"/>
        <v/>
      </c>
      <c r="AC21" s="23" t="str">
        <f t="shared" si="2"/>
        <v/>
      </c>
      <c r="AD21" s="23"/>
      <c r="AE21" s="17" t="str">
        <f t="shared" si="3"/>
        <v/>
      </c>
      <c r="AF21" s="6"/>
      <c r="AG21" s="39"/>
      <c r="AH21" s="22" t="s">
        <v>558</v>
      </c>
      <c r="AI21" s="174" t="s">
        <v>492</v>
      </c>
    </row>
    <row r="22" spans="1:35" ht="15.45" customHeight="1">
      <c r="A22" s="168">
        <v>55828</v>
      </c>
      <c r="B22" s="52" t="s">
        <v>320</v>
      </c>
      <c r="C22" s="5" t="s">
        <v>321</v>
      </c>
      <c r="D22" s="39" t="s">
        <v>629</v>
      </c>
      <c r="E22" s="6" t="s">
        <v>630</v>
      </c>
      <c r="F22" s="6" t="s">
        <v>631</v>
      </c>
      <c r="G22" s="6">
        <v>976530950</v>
      </c>
      <c r="H22" s="18">
        <v>45608</v>
      </c>
      <c r="I22" s="21">
        <v>0.51041666666666663</v>
      </c>
      <c r="J22" s="6" t="s">
        <v>373</v>
      </c>
      <c r="K22" s="15">
        <f t="shared" si="0"/>
        <v>1</v>
      </c>
      <c r="L22" s="6" t="s">
        <v>398</v>
      </c>
      <c r="M22" s="6" t="s">
        <v>6</v>
      </c>
      <c r="N22" s="6" t="s">
        <v>632</v>
      </c>
      <c r="O22" s="6">
        <v>100789504</v>
      </c>
      <c r="P22" s="6" t="s">
        <v>6</v>
      </c>
      <c r="Q22" s="6" t="s">
        <v>633</v>
      </c>
      <c r="R22" s="16">
        <f t="shared" si="4"/>
        <v>25000</v>
      </c>
      <c r="S22" s="6" t="s">
        <v>400</v>
      </c>
      <c r="T22" s="6" t="s">
        <v>542</v>
      </c>
      <c r="U22" s="6" t="s">
        <v>634</v>
      </c>
      <c r="V22" s="18"/>
      <c r="W22" s="78"/>
      <c r="X22" s="8"/>
      <c r="Y22" s="8"/>
      <c r="Z22" s="8"/>
      <c r="AA22" s="8"/>
      <c r="AB22" s="6" t="str">
        <f t="shared" si="1"/>
        <v/>
      </c>
      <c r="AC22" s="23" t="str">
        <f t="shared" si="2"/>
        <v/>
      </c>
      <c r="AD22" s="23"/>
      <c r="AE22" s="17" t="str">
        <f t="shared" si="3"/>
        <v/>
      </c>
      <c r="AF22" s="6"/>
      <c r="AG22" s="39"/>
      <c r="AH22" s="22" t="s">
        <v>558</v>
      </c>
      <c r="AI22" s="174" t="s">
        <v>492</v>
      </c>
    </row>
    <row r="23" spans="1:35" ht="15.45" customHeight="1">
      <c r="A23" s="168">
        <v>55829</v>
      </c>
      <c r="B23" s="52" t="s">
        <v>320</v>
      </c>
      <c r="C23" s="5" t="s">
        <v>321</v>
      </c>
      <c r="D23" s="39" t="s">
        <v>635</v>
      </c>
      <c r="E23" s="6" t="s">
        <v>636</v>
      </c>
      <c r="F23" s="6" t="s">
        <v>637</v>
      </c>
      <c r="G23" s="6">
        <v>988364635</v>
      </c>
      <c r="H23" s="18">
        <v>45608</v>
      </c>
      <c r="I23" s="21">
        <v>0.51249999999999996</v>
      </c>
      <c r="J23" s="6" t="s">
        <v>373</v>
      </c>
      <c r="K23" s="15">
        <f t="shared" si="0"/>
        <v>1</v>
      </c>
      <c r="L23" s="6" t="s">
        <v>398</v>
      </c>
      <c r="M23" s="6" t="s">
        <v>6</v>
      </c>
      <c r="N23" s="6" t="s">
        <v>638</v>
      </c>
      <c r="O23" s="6">
        <v>24778504</v>
      </c>
      <c r="P23" s="6" t="s">
        <v>6</v>
      </c>
      <c r="Q23" s="6" t="s">
        <v>639</v>
      </c>
      <c r="R23" s="16">
        <f t="shared" si="4"/>
        <v>25000</v>
      </c>
      <c r="S23" s="6" t="s">
        <v>400</v>
      </c>
      <c r="T23" s="6" t="s">
        <v>542</v>
      </c>
      <c r="U23" s="6" t="s">
        <v>640</v>
      </c>
      <c r="V23" s="18"/>
      <c r="W23" s="78"/>
      <c r="X23" s="8"/>
      <c r="Y23" s="8"/>
      <c r="Z23" s="8"/>
      <c r="AA23" s="8"/>
      <c r="AB23" s="6" t="str">
        <f t="shared" si="1"/>
        <v/>
      </c>
      <c r="AC23" s="23" t="str">
        <f t="shared" si="2"/>
        <v/>
      </c>
      <c r="AD23" s="23"/>
      <c r="AE23" s="17" t="str">
        <f t="shared" si="3"/>
        <v/>
      </c>
      <c r="AF23" s="6"/>
      <c r="AG23" s="39"/>
      <c r="AH23" s="22" t="s">
        <v>558</v>
      </c>
      <c r="AI23" s="174" t="s">
        <v>492</v>
      </c>
    </row>
    <row r="24" spans="1:35" ht="15.45" customHeight="1">
      <c r="A24" s="168">
        <v>55830</v>
      </c>
      <c r="B24" s="52" t="s">
        <v>320</v>
      </c>
      <c r="C24" s="5" t="s">
        <v>321</v>
      </c>
      <c r="D24" s="39" t="s">
        <v>641</v>
      </c>
      <c r="E24" s="6" t="s">
        <v>642</v>
      </c>
      <c r="F24" s="6" t="s">
        <v>643</v>
      </c>
      <c r="G24" s="6">
        <v>974979000</v>
      </c>
      <c r="H24" s="18">
        <v>45608</v>
      </c>
      <c r="I24" s="21">
        <v>0.51458333333333328</v>
      </c>
      <c r="J24" s="6" t="s">
        <v>373</v>
      </c>
      <c r="K24" s="15">
        <f t="shared" si="0"/>
        <v>1</v>
      </c>
      <c r="L24" s="6" t="s">
        <v>398</v>
      </c>
      <c r="M24" s="6" t="s">
        <v>6</v>
      </c>
      <c r="N24" s="6" t="s">
        <v>644</v>
      </c>
      <c r="O24" s="6">
        <v>10078956</v>
      </c>
      <c r="P24" s="6" t="s">
        <v>6</v>
      </c>
      <c r="Q24" s="6" t="s">
        <v>645</v>
      </c>
      <c r="R24" s="16">
        <f t="shared" si="4"/>
        <v>25000</v>
      </c>
      <c r="S24" s="6" t="s">
        <v>400</v>
      </c>
      <c r="T24" s="6" t="s">
        <v>542</v>
      </c>
      <c r="U24" s="6" t="s">
        <v>646</v>
      </c>
      <c r="V24" s="18"/>
      <c r="W24" s="78"/>
      <c r="X24" s="8"/>
      <c r="Y24" s="8"/>
      <c r="Z24" s="8"/>
      <c r="AA24" s="8"/>
      <c r="AB24" s="6" t="str">
        <f t="shared" si="1"/>
        <v/>
      </c>
      <c r="AC24" s="23" t="str">
        <f t="shared" si="2"/>
        <v/>
      </c>
      <c r="AD24" s="23"/>
      <c r="AE24" s="17" t="str">
        <f t="shared" si="3"/>
        <v/>
      </c>
      <c r="AF24" s="6"/>
      <c r="AG24" s="39"/>
      <c r="AH24" s="22" t="s">
        <v>558</v>
      </c>
      <c r="AI24" s="174" t="s">
        <v>492</v>
      </c>
    </row>
    <row r="25" spans="1:35" ht="15.45" customHeight="1">
      <c r="A25" s="168">
        <v>55831</v>
      </c>
      <c r="B25" s="52" t="s">
        <v>320</v>
      </c>
      <c r="C25" s="5" t="s">
        <v>321</v>
      </c>
      <c r="D25" s="39" t="s">
        <v>647</v>
      </c>
      <c r="E25" s="6" t="s">
        <v>648</v>
      </c>
      <c r="F25" s="6" t="s">
        <v>649</v>
      </c>
      <c r="G25" s="6">
        <v>968566439</v>
      </c>
      <c r="H25" s="18">
        <v>45608</v>
      </c>
      <c r="I25" s="21">
        <v>0.51736111111111116</v>
      </c>
      <c r="J25" s="6" t="s">
        <v>373</v>
      </c>
      <c r="K25" s="15">
        <f t="shared" si="0"/>
        <v>1</v>
      </c>
      <c r="L25" s="6" t="s">
        <v>398</v>
      </c>
      <c r="M25" s="6" t="s">
        <v>6</v>
      </c>
      <c r="N25" s="6" t="s">
        <v>650</v>
      </c>
      <c r="O25" s="6">
        <v>24778455</v>
      </c>
      <c r="P25" s="6" t="s">
        <v>6</v>
      </c>
      <c r="Q25" s="6" t="s">
        <v>651</v>
      </c>
      <c r="R25" s="16">
        <f t="shared" si="4"/>
        <v>25000</v>
      </c>
      <c r="S25" s="6" t="s">
        <v>400</v>
      </c>
      <c r="T25" s="6" t="s">
        <v>542</v>
      </c>
      <c r="U25" s="6" t="s">
        <v>652</v>
      </c>
      <c r="V25" s="18"/>
      <c r="W25" s="78"/>
      <c r="X25" s="8"/>
      <c r="Y25" s="8"/>
      <c r="Z25" s="8"/>
      <c r="AA25" s="8"/>
      <c r="AB25" s="6" t="str">
        <f t="shared" si="1"/>
        <v/>
      </c>
      <c r="AC25" s="23" t="str">
        <f t="shared" si="2"/>
        <v/>
      </c>
      <c r="AD25" s="23"/>
      <c r="AE25" s="17" t="str">
        <f t="shared" si="3"/>
        <v/>
      </c>
      <c r="AF25" s="6"/>
      <c r="AG25" s="39"/>
      <c r="AH25" s="22" t="s">
        <v>558</v>
      </c>
      <c r="AI25" s="174" t="s">
        <v>492</v>
      </c>
    </row>
    <row r="26" spans="1:35" ht="15.45" customHeight="1">
      <c r="A26" s="168">
        <v>55832</v>
      </c>
      <c r="B26" s="52" t="s">
        <v>320</v>
      </c>
      <c r="C26" s="5" t="s">
        <v>321</v>
      </c>
      <c r="D26" s="39" t="s">
        <v>653</v>
      </c>
      <c r="E26" s="6" t="s">
        <v>654</v>
      </c>
      <c r="F26" s="6" t="s">
        <v>655</v>
      </c>
      <c r="G26" s="6">
        <v>956193777</v>
      </c>
      <c r="H26" s="18">
        <v>45608</v>
      </c>
      <c r="I26" s="21">
        <v>0.51875000000000004</v>
      </c>
      <c r="J26" s="6" t="s">
        <v>373</v>
      </c>
      <c r="K26" s="15">
        <f t="shared" si="0"/>
        <v>1</v>
      </c>
      <c r="L26" s="6" t="s">
        <v>398</v>
      </c>
      <c r="M26" s="6" t="s">
        <v>6</v>
      </c>
      <c r="N26" s="6" t="s">
        <v>656</v>
      </c>
      <c r="O26" s="6">
        <v>24778512</v>
      </c>
      <c r="P26" s="6" t="s">
        <v>6</v>
      </c>
      <c r="Q26" s="6" t="s">
        <v>657</v>
      </c>
      <c r="R26" s="16">
        <f t="shared" si="4"/>
        <v>25000</v>
      </c>
      <c r="S26" s="6" t="s">
        <v>400</v>
      </c>
      <c r="T26" s="6" t="s">
        <v>542</v>
      </c>
      <c r="U26" s="6" t="s">
        <v>658</v>
      </c>
      <c r="V26" s="18"/>
      <c r="W26" s="78"/>
      <c r="X26" s="8"/>
      <c r="Y26" s="8"/>
      <c r="Z26" s="8"/>
      <c r="AA26" s="8"/>
      <c r="AB26" s="6" t="str">
        <f t="shared" si="1"/>
        <v/>
      </c>
      <c r="AC26" s="23" t="str">
        <f t="shared" si="2"/>
        <v/>
      </c>
      <c r="AD26" s="23"/>
      <c r="AE26" s="17" t="str">
        <f t="shared" si="3"/>
        <v/>
      </c>
      <c r="AF26" s="6"/>
      <c r="AG26" s="39"/>
      <c r="AH26" s="22" t="s">
        <v>558</v>
      </c>
      <c r="AI26" s="174" t="s">
        <v>492</v>
      </c>
    </row>
    <row r="27" spans="1:35" ht="15.45" customHeight="1">
      <c r="A27" s="168">
        <v>55833</v>
      </c>
      <c r="B27" s="52" t="s">
        <v>320</v>
      </c>
      <c r="C27" s="5" t="s">
        <v>321</v>
      </c>
      <c r="D27" s="39" t="s">
        <v>659</v>
      </c>
      <c r="E27" s="6" t="s">
        <v>660</v>
      </c>
      <c r="F27" s="6" t="s">
        <v>599</v>
      </c>
      <c r="G27" s="6">
        <v>974764518</v>
      </c>
      <c r="H27" s="18">
        <v>45608</v>
      </c>
      <c r="I27" s="21">
        <v>0.52222222222222225</v>
      </c>
      <c r="J27" s="6" t="s">
        <v>373</v>
      </c>
      <c r="K27" s="15">
        <f t="shared" si="0"/>
        <v>1</v>
      </c>
      <c r="L27" s="6" t="s">
        <v>398</v>
      </c>
      <c r="M27" s="6" t="s">
        <v>6</v>
      </c>
      <c r="N27" s="6" t="s">
        <v>661</v>
      </c>
      <c r="O27" s="6">
        <v>24778515</v>
      </c>
      <c r="P27" s="6" t="s">
        <v>6</v>
      </c>
      <c r="Q27" s="6" t="s">
        <v>662</v>
      </c>
      <c r="R27" s="16">
        <f t="shared" si="4"/>
        <v>25000</v>
      </c>
      <c r="S27" s="6" t="s">
        <v>400</v>
      </c>
      <c r="T27" s="6" t="s">
        <v>542</v>
      </c>
      <c r="U27" s="6" t="s">
        <v>663</v>
      </c>
      <c r="V27" s="18"/>
      <c r="W27" s="78"/>
      <c r="X27" s="8"/>
      <c r="Y27" s="8"/>
      <c r="Z27" s="8"/>
      <c r="AA27" s="8"/>
      <c r="AB27" s="6" t="str">
        <f t="shared" si="1"/>
        <v/>
      </c>
      <c r="AC27" s="23" t="str">
        <f t="shared" si="2"/>
        <v/>
      </c>
      <c r="AD27" s="23"/>
      <c r="AE27" s="17" t="str">
        <f t="shared" si="3"/>
        <v/>
      </c>
      <c r="AF27" s="6"/>
      <c r="AG27" s="39"/>
      <c r="AH27" s="22" t="s">
        <v>558</v>
      </c>
      <c r="AI27" s="174" t="s">
        <v>492</v>
      </c>
    </row>
    <row r="28" spans="1:35" ht="15.45" customHeight="1">
      <c r="A28" s="168">
        <v>55834</v>
      </c>
      <c r="B28" s="52" t="s">
        <v>320</v>
      </c>
      <c r="C28" s="5" t="s">
        <v>321</v>
      </c>
      <c r="D28" s="39" t="s">
        <v>578</v>
      </c>
      <c r="E28" s="6" t="s">
        <v>579</v>
      </c>
      <c r="F28" s="6" t="s">
        <v>580</v>
      </c>
      <c r="G28" s="6">
        <v>992200094</v>
      </c>
      <c r="H28" s="18">
        <v>45608</v>
      </c>
      <c r="I28" s="21">
        <v>0.5229166666666667</v>
      </c>
      <c r="J28" s="6" t="s">
        <v>373</v>
      </c>
      <c r="K28" s="15">
        <f t="shared" si="0"/>
        <v>1</v>
      </c>
      <c r="L28" s="6" t="s">
        <v>398</v>
      </c>
      <c r="M28" s="6" t="s">
        <v>6</v>
      </c>
      <c r="N28" s="6" t="s">
        <v>664</v>
      </c>
      <c r="O28" s="6">
        <v>24778532</v>
      </c>
      <c r="P28" s="6" t="s">
        <v>6</v>
      </c>
      <c r="Q28" s="6" t="s">
        <v>665</v>
      </c>
      <c r="R28" s="16">
        <f t="shared" si="4"/>
        <v>25000</v>
      </c>
      <c r="S28" s="6" t="s">
        <v>400</v>
      </c>
      <c r="T28" s="6" t="s">
        <v>542</v>
      </c>
      <c r="U28" s="6" t="s">
        <v>666</v>
      </c>
      <c r="V28" s="18"/>
      <c r="W28" s="78"/>
      <c r="X28" s="8"/>
      <c r="Y28" s="8"/>
      <c r="Z28" s="8"/>
      <c r="AA28" s="8"/>
      <c r="AB28" s="6" t="str">
        <f t="shared" si="1"/>
        <v/>
      </c>
      <c r="AC28" s="23" t="str">
        <f t="shared" si="2"/>
        <v/>
      </c>
      <c r="AD28" s="23"/>
      <c r="AE28" s="17" t="str">
        <f t="shared" si="3"/>
        <v/>
      </c>
      <c r="AF28" s="6"/>
      <c r="AG28" s="39"/>
      <c r="AH28" s="22" t="s">
        <v>558</v>
      </c>
      <c r="AI28" s="174" t="s">
        <v>492</v>
      </c>
    </row>
    <row r="29" spans="1:35" ht="15.45" customHeight="1">
      <c r="A29" s="168">
        <v>55835</v>
      </c>
      <c r="B29" s="52" t="s">
        <v>320</v>
      </c>
      <c r="C29" s="5" t="s">
        <v>321</v>
      </c>
      <c r="D29" s="39" t="s">
        <v>667</v>
      </c>
      <c r="E29" s="6" t="s">
        <v>668</v>
      </c>
      <c r="F29" s="6" t="s">
        <v>669</v>
      </c>
      <c r="G29" s="6">
        <v>974317393</v>
      </c>
      <c r="H29" s="18">
        <v>45608</v>
      </c>
      <c r="I29" s="21">
        <v>0.52500000000000002</v>
      </c>
      <c r="J29" s="6" t="s">
        <v>373</v>
      </c>
      <c r="K29" s="15">
        <f t="shared" si="0"/>
        <v>1</v>
      </c>
      <c r="L29" s="6" t="s">
        <v>398</v>
      </c>
      <c r="M29" s="6" t="s">
        <v>6</v>
      </c>
      <c r="N29" s="6" t="s">
        <v>670</v>
      </c>
      <c r="O29" s="6">
        <v>24778535</v>
      </c>
      <c r="P29" s="6" t="s">
        <v>6</v>
      </c>
      <c r="Q29" s="6" t="s">
        <v>671</v>
      </c>
      <c r="R29" s="16">
        <f t="shared" si="4"/>
        <v>25000</v>
      </c>
      <c r="S29" s="6" t="s">
        <v>400</v>
      </c>
      <c r="T29" s="6" t="s">
        <v>542</v>
      </c>
      <c r="U29" s="6" t="s">
        <v>672</v>
      </c>
      <c r="V29" s="18"/>
      <c r="W29" s="78"/>
      <c r="X29" s="8"/>
      <c r="Y29" s="8"/>
      <c r="Z29" s="8"/>
      <c r="AA29" s="8"/>
      <c r="AB29" s="6" t="str">
        <f t="shared" si="1"/>
        <v/>
      </c>
      <c r="AC29" s="23" t="str">
        <f t="shared" si="2"/>
        <v/>
      </c>
      <c r="AD29" s="23"/>
      <c r="AE29" s="17" t="str">
        <f t="shared" si="3"/>
        <v/>
      </c>
      <c r="AF29" s="6"/>
      <c r="AG29" s="39"/>
      <c r="AH29" s="22" t="s">
        <v>558</v>
      </c>
      <c r="AI29" s="174" t="s">
        <v>492</v>
      </c>
    </row>
    <row r="30" spans="1:35" ht="15.45" customHeight="1">
      <c r="A30" s="168">
        <v>55836</v>
      </c>
      <c r="B30" s="52" t="s">
        <v>320</v>
      </c>
      <c r="C30" s="5" t="s">
        <v>321</v>
      </c>
      <c r="D30" s="39" t="s">
        <v>673</v>
      </c>
      <c r="E30" s="6" t="s">
        <v>674</v>
      </c>
      <c r="F30" s="6" t="s">
        <v>675</v>
      </c>
      <c r="G30" s="6">
        <v>992654499</v>
      </c>
      <c r="H30" s="18">
        <v>45608</v>
      </c>
      <c r="I30" s="21">
        <v>0.52638888888888891</v>
      </c>
      <c r="J30" s="6" t="s">
        <v>373</v>
      </c>
      <c r="K30" s="15">
        <f t="shared" si="0"/>
        <v>1</v>
      </c>
      <c r="L30" s="6" t="s">
        <v>398</v>
      </c>
      <c r="M30" s="6" t="s">
        <v>6</v>
      </c>
      <c r="N30" s="6" t="s">
        <v>676</v>
      </c>
      <c r="O30" s="6">
        <v>24778545</v>
      </c>
      <c r="P30" s="6" t="s">
        <v>6</v>
      </c>
      <c r="Q30" s="6" t="s">
        <v>677</v>
      </c>
      <c r="R30" s="16">
        <f t="shared" si="4"/>
        <v>25000</v>
      </c>
      <c r="S30" s="6" t="s">
        <v>400</v>
      </c>
      <c r="T30" s="6" t="s">
        <v>542</v>
      </c>
      <c r="U30" s="6" t="s">
        <v>678</v>
      </c>
      <c r="V30" s="18"/>
      <c r="W30" s="78"/>
      <c r="X30" s="8"/>
      <c r="Y30" s="8"/>
      <c r="Z30" s="8"/>
      <c r="AA30" s="8"/>
      <c r="AB30" s="6" t="str">
        <f t="shared" si="1"/>
        <v/>
      </c>
      <c r="AC30" s="23" t="str">
        <f t="shared" si="2"/>
        <v/>
      </c>
      <c r="AD30" s="23"/>
      <c r="AE30" s="17" t="str">
        <f t="shared" si="3"/>
        <v/>
      </c>
      <c r="AF30" s="6"/>
      <c r="AG30" s="39"/>
      <c r="AH30" s="22" t="s">
        <v>558</v>
      </c>
      <c r="AI30" s="174" t="s">
        <v>492</v>
      </c>
    </row>
    <row r="31" spans="1:35" ht="15.45" customHeight="1">
      <c r="A31" s="168">
        <v>55837</v>
      </c>
      <c r="B31" s="52" t="s">
        <v>320</v>
      </c>
      <c r="C31" s="5" t="s">
        <v>321</v>
      </c>
      <c r="D31" s="39" t="s">
        <v>568</v>
      </c>
      <c r="E31" s="6" t="s">
        <v>569</v>
      </c>
      <c r="F31" s="6" t="s">
        <v>570</v>
      </c>
      <c r="G31" s="6">
        <v>947401808</v>
      </c>
      <c r="H31" s="18">
        <v>45608</v>
      </c>
      <c r="I31" s="21">
        <v>0.52847222222222223</v>
      </c>
      <c r="J31" s="6" t="s">
        <v>373</v>
      </c>
      <c r="K31" s="15">
        <f t="shared" si="0"/>
        <v>1</v>
      </c>
      <c r="L31" s="6" t="s">
        <v>398</v>
      </c>
      <c r="M31" s="6" t="s">
        <v>6</v>
      </c>
      <c r="N31" s="6" t="s">
        <v>679</v>
      </c>
      <c r="O31" s="6">
        <v>24778548</v>
      </c>
      <c r="P31" s="6" t="s">
        <v>6</v>
      </c>
      <c r="Q31" s="6" t="s">
        <v>680</v>
      </c>
      <c r="R31" s="16">
        <f t="shared" si="4"/>
        <v>25000</v>
      </c>
      <c r="S31" s="6" t="s">
        <v>400</v>
      </c>
      <c r="T31" s="6" t="s">
        <v>542</v>
      </c>
      <c r="U31" s="6" t="s">
        <v>681</v>
      </c>
      <c r="V31" s="18"/>
      <c r="W31" s="78"/>
      <c r="X31" s="8"/>
      <c r="Y31" s="8"/>
      <c r="Z31" s="8"/>
      <c r="AA31" s="8"/>
      <c r="AB31" s="6" t="str">
        <f t="shared" si="1"/>
        <v/>
      </c>
      <c r="AC31" s="23" t="str">
        <f t="shared" si="2"/>
        <v/>
      </c>
      <c r="AD31" s="23"/>
      <c r="AE31" s="17" t="str">
        <f t="shared" si="3"/>
        <v/>
      </c>
      <c r="AF31" s="6"/>
      <c r="AG31" s="39"/>
      <c r="AH31" s="22" t="s">
        <v>558</v>
      </c>
      <c r="AI31" s="174" t="s">
        <v>492</v>
      </c>
    </row>
    <row r="32" spans="1:35" ht="15.45" customHeight="1">
      <c r="A32" s="168">
        <v>55839</v>
      </c>
      <c r="B32" s="52" t="s">
        <v>320</v>
      </c>
      <c r="C32" s="5" t="s">
        <v>321</v>
      </c>
      <c r="D32" s="8" t="s">
        <v>682</v>
      </c>
      <c r="E32" s="5" t="s">
        <v>683</v>
      </c>
      <c r="F32" s="5" t="s">
        <v>684</v>
      </c>
      <c r="G32" s="5">
        <v>987204298</v>
      </c>
      <c r="H32" s="18">
        <v>45608</v>
      </c>
      <c r="I32" s="21">
        <v>0.53402777777777777</v>
      </c>
      <c r="J32" s="6" t="s">
        <v>373</v>
      </c>
      <c r="K32" s="15">
        <f t="shared" si="0"/>
        <v>1</v>
      </c>
      <c r="L32" s="6" t="s">
        <v>398</v>
      </c>
      <c r="M32" s="6" t="s">
        <v>6</v>
      </c>
      <c r="N32" s="6" t="s">
        <v>685</v>
      </c>
      <c r="O32" s="6">
        <v>100789556</v>
      </c>
      <c r="P32" s="6" t="s">
        <v>6</v>
      </c>
      <c r="Q32" s="6" t="s">
        <v>686</v>
      </c>
      <c r="R32" s="16">
        <f t="shared" si="4"/>
        <v>25000</v>
      </c>
      <c r="S32" s="6" t="s">
        <v>400</v>
      </c>
      <c r="T32" s="6" t="s">
        <v>542</v>
      </c>
      <c r="U32" s="6" t="s">
        <v>687</v>
      </c>
      <c r="V32" s="18"/>
      <c r="W32" s="78"/>
      <c r="X32" s="8"/>
      <c r="Y32" s="8"/>
      <c r="Z32" s="8"/>
      <c r="AA32" s="8"/>
      <c r="AB32" s="6" t="str">
        <f t="shared" si="1"/>
        <v/>
      </c>
      <c r="AC32" s="23" t="str">
        <f t="shared" si="2"/>
        <v/>
      </c>
      <c r="AD32" s="23"/>
      <c r="AE32" s="17" t="str">
        <f t="shared" si="3"/>
        <v/>
      </c>
      <c r="AF32" s="6"/>
      <c r="AG32" s="39"/>
      <c r="AH32" s="22" t="s">
        <v>558</v>
      </c>
      <c r="AI32" s="174" t="s">
        <v>492</v>
      </c>
    </row>
    <row r="33" spans="1:35" ht="15.45" customHeight="1">
      <c r="A33" s="168">
        <v>55840</v>
      </c>
      <c r="B33" s="52" t="s">
        <v>320</v>
      </c>
      <c r="C33" s="5" t="s">
        <v>321</v>
      </c>
      <c r="D33" s="39" t="s">
        <v>688</v>
      </c>
      <c r="E33" s="6" t="s">
        <v>689</v>
      </c>
      <c r="F33" s="6" t="s">
        <v>631</v>
      </c>
      <c r="G33" s="6">
        <v>989843586</v>
      </c>
      <c r="H33" s="18">
        <v>45608</v>
      </c>
      <c r="I33" s="21">
        <v>0.53541666666666665</v>
      </c>
      <c r="J33" s="6" t="s">
        <v>373</v>
      </c>
      <c r="K33" s="15">
        <f t="shared" si="0"/>
        <v>1</v>
      </c>
      <c r="L33" s="6" t="s">
        <v>398</v>
      </c>
      <c r="M33" s="6" t="s">
        <v>6</v>
      </c>
      <c r="N33" s="6" t="s">
        <v>690</v>
      </c>
      <c r="O33" s="6">
        <v>100789563</v>
      </c>
      <c r="P33" s="6" t="s">
        <v>6</v>
      </c>
      <c r="Q33" s="6" t="s">
        <v>691</v>
      </c>
      <c r="R33" s="16">
        <f t="shared" si="4"/>
        <v>25000</v>
      </c>
      <c r="S33" s="6" t="s">
        <v>400</v>
      </c>
      <c r="T33" s="6" t="s">
        <v>542</v>
      </c>
      <c r="U33" s="6" t="s">
        <v>692</v>
      </c>
      <c r="V33" s="18"/>
      <c r="W33" s="78"/>
      <c r="X33" s="8"/>
      <c r="Y33" s="8"/>
      <c r="Z33" s="8"/>
      <c r="AA33" s="8"/>
      <c r="AB33" s="6" t="str">
        <f t="shared" si="1"/>
        <v/>
      </c>
      <c r="AC33" s="23" t="str">
        <f t="shared" si="2"/>
        <v/>
      </c>
      <c r="AD33" s="23"/>
      <c r="AE33" s="17" t="str">
        <f t="shared" si="3"/>
        <v/>
      </c>
      <c r="AF33" s="6"/>
      <c r="AG33" s="39"/>
      <c r="AH33" s="22" t="s">
        <v>558</v>
      </c>
      <c r="AI33" s="174" t="s">
        <v>492</v>
      </c>
    </row>
    <row r="34" spans="1:35" ht="15.45" customHeight="1">
      <c r="A34" s="168">
        <v>55841</v>
      </c>
      <c r="B34" s="52" t="s">
        <v>320</v>
      </c>
      <c r="C34" s="5" t="s">
        <v>321</v>
      </c>
      <c r="D34" s="39" t="s">
        <v>693</v>
      </c>
      <c r="E34" s="6" t="s">
        <v>694</v>
      </c>
      <c r="F34" s="6" t="s">
        <v>695</v>
      </c>
      <c r="G34" s="6">
        <v>930540516</v>
      </c>
      <c r="H34" s="18">
        <v>45608</v>
      </c>
      <c r="I34" s="21">
        <v>0.54097222222222219</v>
      </c>
      <c r="J34" s="6" t="s">
        <v>373</v>
      </c>
      <c r="K34" s="15">
        <f t="shared" si="0"/>
        <v>1</v>
      </c>
      <c r="L34" s="6" t="s">
        <v>398</v>
      </c>
      <c r="M34" s="6" t="s">
        <v>6</v>
      </c>
      <c r="N34" s="6" t="s">
        <v>696</v>
      </c>
      <c r="O34" s="6">
        <v>100789575</v>
      </c>
      <c r="P34" s="6" t="s">
        <v>6</v>
      </c>
      <c r="Q34" s="6" t="s">
        <v>697</v>
      </c>
      <c r="R34" s="16">
        <f t="shared" si="4"/>
        <v>25000</v>
      </c>
      <c r="S34" s="6" t="s">
        <v>400</v>
      </c>
      <c r="T34" s="6" t="s">
        <v>547</v>
      </c>
      <c r="U34" s="6" t="s">
        <v>698</v>
      </c>
      <c r="V34" s="18"/>
      <c r="W34" s="78"/>
      <c r="X34" s="8"/>
      <c r="Y34" s="8"/>
      <c r="Z34" s="8"/>
      <c r="AA34" s="8"/>
      <c r="AB34" s="6" t="str">
        <f t="shared" si="1"/>
        <v/>
      </c>
      <c r="AC34" s="23" t="str">
        <f t="shared" si="2"/>
        <v/>
      </c>
      <c r="AD34" s="23"/>
      <c r="AE34" s="17" t="str">
        <f t="shared" ref="AE34:AE65" si="5">IFERROR(IF(AC34="","",IF(AD34="NO","NO APLICA",IF(AD34="SI",AC34*1.19,""))), "")</f>
        <v/>
      </c>
      <c r="AF34" s="6"/>
      <c r="AG34" s="39"/>
      <c r="AH34" s="22" t="s">
        <v>558</v>
      </c>
      <c r="AI34" s="174" t="s">
        <v>492</v>
      </c>
    </row>
    <row r="35" spans="1:35" ht="15.45" customHeight="1">
      <c r="A35" s="168">
        <v>55842</v>
      </c>
      <c r="B35" s="52" t="s">
        <v>320</v>
      </c>
      <c r="C35" s="5" t="s">
        <v>321</v>
      </c>
      <c r="D35" s="46" t="s">
        <v>385</v>
      </c>
      <c r="E35" s="27" t="s">
        <v>699</v>
      </c>
      <c r="F35" s="29" t="s">
        <v>700</v>
      </c>
      <c r="G35" s="27">
        <v>947974081</v>
      </c>
      <c r="H35" s="18">
        <v>45608</v>
      </c>
      <c r="I35" s="21">
        <v>0.54374999999999996</v>
      </c>
      <c r="J35" s="6" t="s">
        <v>373</v>
      </c>
      <c r="K35" s="15">
        <f t="shared" si="0"/>
        <v>1</v>
      </c>
      <c r="L35" s="6" t="s">
        <v>398</v>
      </c>
      <c r="M35" s="6" t="s">
        <v>6</v>
      </c>
      <c r="N35" s="6" t="s">
        <v>701</v>
      </c>
      <c r="O35" s="6">
        <v>100789594</v>
      </c>
      <c r="P35" s="6" t="s">
        <v>6</v>
      </c>
      <c r="Q35" s="6" t="s">
        <v>702</v>
      </c>
      <c r="R35" s="16">
        <f t="shared" si="4"/>
        <v>25000</v>
      </c>
      <c r="S35" s="6" t="s">
        <v>400</v>
      </c>
      <c r="T35" s="6" t="s">
        <v>547</v>
      </c>
      <c r="U35" s="6" t="s">
        <v>703</v>
      </c>
      <c r="V35" s="18"/>
      <c r="W35" s="78"/>
      <c r="X35" s="8"/>
      <c r="Y35" s="8"/>
      <c r="Z35" s="8"/>
      <c r="AA35" s="8"/>
      <c r="AB35" s="6" t="str">
        <f t="shared" si="1"/>
        <v/>
      </c>
      <c r="AC35" s="23" t="str">
        <f t="shared" si="2"/>
        <v/>
      </c>
      <c r="AD35" s="23"/>
      <c r="AE35" s="17" t="str">
        <f t="shared" si="5"/>
        <v/>
      </c>
      <c r="AF35" s="6"/>
      <c r="AG35" s="39"/>
      <c r="AH35" s="22" t="s">
        <v>558</v>
      </c>
      <c r="AI35" s="174" t="s">
        <v>492</v>
      </c>
    </row>
    <row r="36" spans="1:35" ht="15.45" customHeight="1">
      <c r="A36" s="168">
        <v>55843</v>
      </c>
      <c r="B36" s="52" t="s">
        <v>320</v>
      </c>
      <c r="C36" s="5" t="s">
        <v>321</v>
      </c>
      <c r="D36" s="39" t="s">
        <v>704</v>
      </c>
      <c r="E36" s="6" t="s">
        <v>588</v>
      </c>
      <c r="F36" s="6" t="s">
        <v>589</v>
      </c>
      <c r="G36" s="6">
        <v>966777388</v>
      </c>
      <c r="H36" s="18">
        <v>45608</v>
      </c>
      <c r="I36" s="21">
        <v>0.54652777777777772</v>
      </c>
      <c r="J36" s="6" t="s">
        <v>373</v>
      </c>
      <c r="K36" s="15">
        <f t="shared" si="0"/>
        <v>1</v>
      </c>
      <c r="L36" s="6" t="s">
        <v>398</v>
      </c>
      <c r="M36" s="6" t="s">
        <v>6</v>
      </c>
      <c r="N36" s="6" t="s">
        <v>705</v>
      </c>
      <c r="O36" s="6">
        <v>100789585</v>
      </c>
      <c r="P36" s="6" t="s">
        <v>6</v>
      </c>
      <c r="Q36" s="6" t="s">
        <v>706</v>
      </c>
      <c r="R36" s="16">
        <f t="shared" si="4"/>
        <v>25000</v>
      </c>
      <c r="S36" s="6" t="s">
        <v>400</v>
      </c>
      <c r="T36" s="6" t="s">
        <v>547</v>
      </c>
      <c r="U36" s="6" t="s">
        <v>707</v>
      </c>
      <c r="V36" s="18"/>
      <c r="W36" s="78"/>
      <c r="X36" s="8"/>
      <c r="Y36" s="8"/>
      <c r="Z36" s="8"/>
      <c r="AA36" s="8"/>
      <c r="AB36" s="6" t="str">
        <f t="shared" si="1"/>
        <v/>
      </c>
      <c r="AC36" s="23" t="str">
        <f t="shared" si="2"/>
        <v/>
      </c>
      <c r="AD36" s="23"/>
      <c r="AE36" s="17" t="str">
        <f t="shared" si="5"/>
        <v/>
      </c>
      <c r="AF36" s="6"/>
      <c r="AG36" s="39"/>
      <c r="AH36" s="22" t="s">
        <v>558</v>
      </c>
      <c r="AI36" s="174" t="s">
        <v>492</v>
      </c>
    </row>
    <row r="37" spans="1:35" ht="15.45" customHeight="1">
      <c r="A37" s="168">
        <v>55844</v>
      </c>
      <c r="B37" s="52" t="s">
        <v>320</v>
      </c>
      <c r="C37" s="5" t="s">
        <v>321</v>
      </c>
      <c r="D37" s="39" t="s">
        <v>708</v>
      </c>
      <c r="E37" s="6" t="s">
        <v>709</v>
      </c>
      <c r="F37" s="6" t="s">
        <v>710</v>
      </c>
      <c r="G37" s="6">
        <v>987744411</v>
      </c>
      <c r="H37" s="18">
        <v>45608</v>
      </c>
      <c r="I37" s="21">
        <v>0.5493055555555556</v>
      </c>
      <c r="J37" s="6" t="s">
        <v>373</v>
      </c>
      <c r="K37" s="15">
        <f t="shared" si="0"/>
        <v>1</v>
      </c>
      <c r="L37" s="6" t="s">
        <v>398</v>
      </c>
      <c r="M37" s="6" t="s">
        <v>6</v>
      </c>
      <c r="N37" s="6" t="s">
        <v>711</v>
      </c>
      <c r="O37" s="6">
        <v>24778565</v>
      </c>
      <c r="P37" s="6" t="s">
        <v>6</v>
      </c>
      <c r="Q37" s="6" t="s">
        <v>712</v>
      </c>
      <c r="R37" s="16">
        <f t="shared" si="4"/>
        <v>25000</v>
      </c>
      <c r="S37" s="6" t="s">
        <v>400</v>
      </c>
      <c r="T37" s="6" t="s">
        <v>547</v>
      </c>
      <c r="U37" s="6" t="s">
        <v>713</v>
      </c>
      <c r="V37" s="18"/>
      <c r="W37" s="78"/>
      <c r="X37" s="8"/>
      <c r="Y37" s="8"/>
      <c r="Z37" s="8"/>
      <c r="AA37" s="8"/>
      <c r="AB37" s="6" t="str">
        <f t="shared" si="1"/>
        <v/>
      </c>
      <c r="AC37" s="23" t="str">
        <f t="shared" si="2"/>
        <v/>
      </c>
      <c r="AD37" s="23"/>
      <c r="AE37" s="17" t="str">
        <f t="shared" si="5"/>
        <v/>
      </c>
      <c r="AF37" s="6"/>
      <c r="AG37" s="39"/>
      <c r="AH37" s="22" t="s">
        <v>558</v>
      </c>
      <c r="AI37" s="174" t="s">
        <v>492</v>
      </c>
    </row>
    <row r="38" spans="1:35" ht="15.45" customHeight="1">
      <c r="A38" s="168">
        <v>55845</v>
      </c>
      <c r="B38" s="8" t="s">
        <v>320</v>
      </c>
      <c r="C38" s="5" t="s">
        <v>321</v>
      </c>
      <c r="D38" s="39" t="s">
        <v>714</v>
      </c>
      <c r="E38" s="6" t="s">
        <v>715</v>
      </c>
      <c r="F38" s="6" t="s">
        <v>716</v>
      </c>
      <c r="G38" s="6">
        <v>995307942</v>
      </c>
      <c r="H38" s="18">
        <v>45608</v>
      </c>
      <c r="I38" s="21">
        <v>0.55486111111111114</v>
      </c>
      <c r="J38" s="6" t="s">
        <v>373</v>
      </c>
      <c r="K38" s="15">
        <f t="shared" si="0"/>
        <v>1</v>
      </c>
      <c r="L38" s="6" t="s">
        <v>398</v>
      </c>
      <c r="M38" s="6" t="s">
        <v>6</v>
      </c>
      <c r="N38" s="6" t="s">
        <v>717</v>
      </c>
      <c r="O38" s="6">
        <v>10789621</v>
      </c>
      <c r="P38" s="6" t="s">
        <v>6</v>
      </c>
      <c r="Q38" s="6" t="s">
        <v>718</v>
      </c>
      <c r="R38" s="16">
        <f t="shared" si="4"/>
        <v>25000</v>
      </c>
      <c r="S38" s="6" t="s">
        <v>400</v>
      </c>
      <c r="T38" s="6" t="s">
        <v>547</v>
      </c>
      <c r="U38" s="6" t="s">
        <v>719</v>
      </c>
      <c r="V38" s="18"/>
      <c r="W38" s="78"/>
      <c r="X38" s="8"/>
      <c r="Y38" s="8"/>
      <c r="Z38" s="8"/>
      <c r="AA38" s="8"/>
      <c r="AB38" s="6" t="str">
        <f t="shared" si="1"/>
        <v/>
      </c>
      <c r="AC38" s="23" t="str">
        <f t="shared" si="2"/>
        <v/>
      </c>
      <c r="AD38" s="23"/>
      <c r="AE38" s="17" t="str">
        <f t="shared" si="5"/>
        <v/>
      </c>
      <c r="AF38" s="6"/>
      <c r="AG38" s="39"/>
      <c r="AH38" s="22" t="s">
        <v>558</v>
      </c>
      <c r="AI38" s="174" t="s">
        <v>492</v>
      </c>
    </row>
    <row r="39" spans="1:35" ht="15.45" customHeight="1">
      <c r="A39" s="168">
        <v>55846</v>
      </c>
      <c r="B39" s="8" t="s">
        <v>320</v>
      </c>
      <c r="C39" s="5" t="s">
        <v>321</v>
      </c>
      <c r="D39" s="39" t="s">
        <v>720</v>
      </c>
      <c r="E39" s="6" t="s">
        <v>721</v>
      </c>
      <c r="F39" s="6" t="s">
        <v>722</v>
      </c>
      <c r="G39" s="6">
        <v>97177590</v>
      </c>
      <c r="H39" s="18">
        <v>45608</v>
      </c>
      <c r="I39" s="21">
        <v>0.55694444444444446</v>
      </c>
      <c r="J39" s="6" t="s">
        <v>373</v>
      </c>
      <c r="K39" s="15">
        <f t="shared" si="0"/>
        <v>1</v>
      </c>
      <c r="L39" s="6" t="s">
        <v>398</v>
      </c>
      <c r="M39" s="6" t="s">
        <v>6</v>
      </c>
      <c r="N39" s="6" t="s">
        <v>723</v>
      </c>
      <c r="O39" s="6">
        <v>100789622</v>
      </c>
      <c r="P39" s="6" t="s">
        <v>6</v>
      </c>
      <c r="Q39" s="6" t="s">
        <v>724</v>
      </c>
      <c r="R39" s="16">
        <f t="shared" ref="R39:R70" si="6">IF(OR(H39&lt;=0, H39=""), "",
    IF(OR(J39="1X40 RF VACIO", J39="1X40 DRY VACIO"),
        IF(L39="CUSTODIA", 25000,
            IF(OR(L39="TRASPASO", L39="MOVIMIENTO"), 18000, "")
        ),
        IF(OR(J39="1X20 RF VACIO", J39="1X20 DRY VACIO", J39="ISOTANK"),
            IF(L39="CUSTODIA", 18000,
                IF(OR(L39="TRASPASO", L39="MOVIMIENTO"), 15000, "Error en tipo de acción")
            ),
            IF(AND(OR(J39="PALLET", J39="CAJON"), L39="CUSTODIA"),
                IF(M39="SI (XL)", 7000*K39,
                    IF(M39="SI (XXL)", 9000*K39,
                        IF(M39="SI (OTRO)", "", 5000*K39)
                    )
                ),
                IF(AND(OR(J39="PALLET", J39="CAJON"),OR(L39="TRASPASO", L39="MOVIMIENTO")),
                    IF(M39="SI (XL)", 5000*K39,
                        IF(M39="SI (XXL)", 7000*K39,
                            IF(M39="SI (OTRO)", "", 3500*K39)
                        )
                    ),
                    ""
                )
            )
        )
    )
)</f>
        <v>25000</v>
      </c>
      <c r="S39" s="6" t="s">
        <v>400</v>
      </c>
      <c r="T39" s="6" t="s">
        <v>547</v>
      </c>
      <c r="U39" s="6" t="s">
        <v>725</v>
      </c>
      <c r="V39" s="18"/>
      <c r="W39" s="78"/>
      <c r="X39" s="8"/>
      <c r="Y39" s="8"/>
      <c r="Z39" s="8"/>
      <c r="AA39" s="8"/>
      <c r="AB39" s="6" t="str">
        <f t="shared" si="1"/>
        <v/>
      </c>
      <c r="AC39" s="23" t="str">
        <f t="shared" si="2"/>
        <v/>
      </c>
      <c r="AD39" s="23"/>
      <c r="AE39" s="17" t="str">
        <f t="shared" si="5"/>
        <v/>
      </c>
      <c r="AF39" s="6"/>
      <c r="AG39" s="39"/>
      <c r="AH39" s="22" t="s">
        <v>558</v>
      </c>
      <c r="AI39" s="174" t="s">
        <v>492</v>
      </c>
    </row>
    <row r="40" spans="1:35" ht="15.45" customHeight="1">
      <c r="A40" s="168">
        <v>55848</v>
      </c>
      <c r="B40" s="8" t="s">
        <v>320</v>
      </c>
      <c r="C40" s="5" t="s">
        <v>321</v>
      </c>
      <c r="D40" s="39" t="s">
        <v>726</v>
      </c>
      <c r="E40" s="6" t="s">
        <v>727</v>
      </c>
      <c r="F40" s="6" t="s">
        <v>728</v>
      </c>
      <c r="G40" s="6">
        <v>92376903</v>
      </c>
      <c r="H40" s="18">
        <v>45608</v>
      </c>
      <c r="I40" s="21">
        <v>0.56736111111111109</v>
      </c>
      <c r="J40" s="6" t="s">
        <v>373</v>
      </c>
      <c r="K40" s="15">
        <f t="shared" si="0"/>
        <v>1</v>
      </c>
      <c r="L40" s="6" t="s">
        <v>398</v>
      </c>
      <c r="M40" s="6" t="s">
        <v>6</v>
      </c>
      <c r="N40" s="6" t="s">
        <v>729</v>
      </c>
      <c r="O40" s="6" t="s">
        <v>730</v>
      </c>
      <c r="P40" s="6" t="s">
        <v>6</v>
      </c>
      <c r="Q40" s="6" t="s">
        <v>731</v>
      </c>
      <c r="R40" s="16">
        <f t="shared" si="6"/>
        <v>25000</v>
      </c>
      <c r="S40" s="6" t="s">
        <v>400</v>
      </c>
      <c r="T40" s="6" t="s">
        <v>732</v>
      </c>
      <c r="U40" s="6" t="s">
        <v>733</v>
      </c>
      <c r="V40" s="18">
        <v>45643</v>
      </c>
      <c r="W40" s="78">
        <v>0.74722222222222223</v>
      </c>
      <c r="X40" s="158" t="s">
        <v>734</v>
      </c>
      <c r="Y40" s="24" t="s">
        <v>735</v>
      </c>
      <c r="Z40" s="24" t="s">
        <v>736</v>
      </c>
      <c r="AA40" s="24">
        <v>997326989</v>
      </c>
      <c r="AB40" s="6">
        <f t="shared" si="1"/>
        <v>36</v>
      </c>
      <c r="AC40" s="23">
        <f t="shared" si="2"/>
        <v>171000</v>
      </c>
      <c r="AD40" s="23" t="s">
        <v>6</v>
      </c>
      <c r="AE40" s="17" t="str">
        <f t="shared" si="5"/>
        <v>NO APLICA</v>
      </c>
      <c r="AF40" s="6" t="s">
        <v>400</v>
      </c>
      <c r="AG40" s="39"/>
      <c r="AH40" s="22" t="s">
        <v>558</v>
      </c>
      <c r="AI40" s="174" t="s">
        <v>492</v>
      </c>
    </row>
    <row r="41" spans="1:35" ht="15.45" customHeight="1">
      <c r="A41" s="168">
        <v>55852</v>
      </c>
      <c r="B41" s="8" t="s">
        <v>320</v>
      </c>
      <c r="C41" s="5" t="s">
        <v>321</v>
      </c>
      <c r="D41" s="8" t="s">
        <v>737</v>
      </c>
      <c r="E41" s="6" t="s">
        <v>738</v>
      </c>
      <c r="F41" s="6" t="s">
        <v>739</v>
      </c>
      <c r="G41" s="6">
        <v>976320519</v>
      </c>
      <c r="H41" s="18">
        <v>45608</v>
      </c>
      <c r="I41" s="21">
        <v>0.58125000000000004</v>
      </c>
      <c r="J41" s="6" t="s">
        <v>373</v>
      </c>
      <c r="K41" s="15">
        <f t="shared" si="0"/>
        <v>1</v>
      </c>
      <c r="L41" s="6" t="s">
        <v>398</v>
      </c>
      <c r="M41" s="6" t="s">
        <v>6</v>
      </c>
      <c r="N41" s="6" t="s">
        <v>740</v>
      </c>
      <c r="O41" s="6">
        <v>100789659</v>
      </c>
      <c r="P41" s="6" t="s">
        <v>6</v>
      </c>
      <c r="Q41" s="6" t="s">
        <v>741</v>
      </c>
      <c r="R41" s="16">
        <f t="shared" si="6"/>
        <v>25000</v>
      </c>
      <c r="S41" s="6" t="s">
        <v>400</v>
      </c>
      <c r="T41" s="6" t="s">
        <v>732</v>
      </c>
      <c r="U41" s="6" t="s">
        <v>742</v>
      </c>
      <c r="V41" s="18">
        <v>45639</v>
      </c>
      <c r="W41" s="78">
        <v>0.8305555555555556</v>
      </c>
      <c r="X41" s="8" t="s">
        <v>743</v>
      </c>
      <c r="Y41" s="8" t="s">
        <v>744</v>
      </c>
      <c r="Z41" s="8" t="s">
        <v>745</v>
      </c>
      <c r="AA41" s="8">
        <v>987654853</v>
      </c>
      <c r="AB41" s="6">
        <f t="shared" si="1"/>
        <v>32</v>
      </c>
      <c r="AC41" s="23">
        <f t="shared" si="2"/>
        <v>151000</v>
      </c>
      <c r="AD41" s="6" t="s">
        <v>6</v>
      </c>
      <c r="AE41" s="17" t="str">
        <f t="shared" si="5"/>
        <v>NO APLICA</v>
      </c>
      <c r="AF41" s="6" t="s">
        <v>400</v>
      </c>
      <c r="AG41" s="39"/>
      <c r="AH41" s="22" t="s">
        <v>558</v>
      </c>
      <c r="AI41" s="174" t="s">
        <v>492</v>
      </c>
    </row>
    <row r="42" spans="1:35" ht="15.45" customHeight="1">
      <c r="A42" s="168">
        <v>55854</v>
      </c>
      <c r="B42" s="8" t="s">
        <v>320</v>
      </c>
      <c r="C42" s="5" t="s">
        <v>321</v>
      </c>
      <c r="D42" s="46" t="s">
        <v>746</v>
      </c>
      <c r="E42" s="27" t="s">
        <v>747</v>
      </c>
      <c r="F42" s="29" t="s">
        <v>748</v>
      </c>
      <c r="G42" s="27">
        <v>993623791</v>
      </c>
      <c r="H42" s="18">
        <v>45608</v>
      </c>
      <c r="I42" s="21">
        <v>0.59305555555555556</v>
      </c>
      <c r="J42" s="6" t="s">
        <v>373</v>
      </c>
      <c r="K42" s="15">
        <f t="shared" si="0"/>
        <v>1</v>
      </c>
      <c r="L42" s="6" t="s">
        <v>398</v>
      </c>
      <c r="M42" s="6" t="s">
        <v>6</v>
      </c>
      <c r="N42" s="6" t="s">
        <v>749</v>
      </c>
      <c r="O42" s="6" t="s">
        <v>750</v>
      </c>
      <c r="P42" s="6" t="s">
        <v>6</v>
      </c>
      <c r="Q42" s="6" t="s">
        <v>751</v>
      </c>
      <c r="R42" s="16">
        <f t="shared" si="6"/>
        <v>25000</v>
      </c>
      <c r="S42" s="6" t="s">
        <v>400</v>
      </c>
      <c r="T42" s="6" t="s">
        <v>732</v>
      </c>
      <c r="U42" s="6" t="s">
        <v>752</v>
      </c>
      <c r="V42" s="18">
        <v>45639</v>
      </c>
      <c r="W42" s="78">
        <v>0.78472222222222221</v>
      </c>
      <c r="X42" s="5" t="s">
        <v>753</v>
      </c>
      <c r="Y42" s="8" t="s">
        <v>754</v>
      </c>
      <c r="Z42" s="8" t="s">
        <v>755</v>
      </c>
      <c r="AA42" s="8">
        <v>964744966</v>
      </c>
      <c r="AB42" s="6">
        <f t="shared" si="1"/>
        <v>32</v>
      </c>
      <c r="AC42" s="23">
        <f t="shared" si="2"/>
        <v>151000</v>
      </c>
      <c r="AD42" s="6" t="s">
        <v>6</v>
      </c>
      <c r="AE42" s="17" t="str">
        <f t="shared" si="5"/>
        <v>NO APLICA</v>
      </c>
      <c r="AF42" s="6" t="s">
        <v>400</v>
      </c>
      <c r="AG42" s="39" t="s">
        <v>756</v>
      </c>
      <c r="AH42" s="22" t="s">
        <v>558</v>
      </c>
      <c r="AI42" s="174" t="s">
        <v>492</v>
      </c>
    </row>
    <row r="43" spans="1:35" ht="15.45" customHeight="1">
      <c r="A43" s="168">
        <v>55855</v>
      </c>
      <c r="B43" s="8" t="s">
        <v>320</v>
      </c>
      <c r="C43" s="5" t="s">
        <v>321</v>
      </c>
      <c r="D43" s="39" t="s">
        <v>629</v>
      </c>
      <c r="E43" s="6" t="s">
        <v>630</v>
      </c>
      <c r="F43" s="6" t="s">
        <v>631</v>
      </c>
      <c r="G43" s="6">
        <v>976530950</v>
      </c>
      <c r="H43" s="18">
        <v>45608</v>
      </c>
      <c r="I43" s="21">
        <v>0.59583333333333333</v>
      </c>
      <c r="J43" s="6" t="s">
        <v>373</v>
      </c>
      <c r="K43" s="15">
        <f t="shared" si="0"/>
        <v>1</v>
      </c>
      <c r="L43" s="6" t="s">
        <v>398</v>
      </c>
      <c r="M43" s="6" t="s">
        <v>6</v>
      </c>
      <c r="N43" s="6" t="s">
        <v>757</v>
      </c>
      <c r="O43" s="6">
        <v>100789696</v>
      </c>
      <c r="P43" s="6" t="s">
        <v>6</v>
      </c>
      <c r="Q43" s="6" t="s">
        <v>758</v>
      </c>
      <c r="R43" s="16">
        <f t="shared" si="6"/>
        <v>25000</v>
      </c>
      <c r="S43" s="6" t="s">
        <v>400</v>
      </c>
      <c r="T43" s="6" t="s">
        <v>759</v>
      </c>
      <c r="U43" s="6" t="s">
        <v>760</v>
      </c>
      <c r="V43" s="18">
        <v>45643</v>
      </c>
      <c r="W43" s="78">
        <v>0.9916666666666667</v>
      </c>
      <c r="X43" s="8" t="s">
        <v>761</v>
      </c>
      <c r="Y43" s="8" t="s">
        <v>762</v>
      </c>
      <c r="Z43" s="8" t="s">
        <v>763</v>
      </c>
      <c r="AA43" s="8">
        <v>957796336</v>
      </c>
      <c r="AB43" s="6">
        <f t="shared" si="1"/>
        <v>36</v>
      </c>
      <c r="AC43" s="23">
        <f t="shared" si="2"/>
        <v>171000</v>
      </c>
      <c r="AD43" s="23" t="s">
        <v>6</v>
      </c>
      <c r="AE43" s="17" t="str">
        <f t="shared" si="5"/>
        <v>NO APLICA</v>
      </c>
      <c r="AF43" s="6" t="s">
        <v>400</v>
      </c>
      <c r="AG43" s="39"/>
      <c r="AH43" s="22" t="s">
        <v>558</v>
      </c>
      <c r="AI43" s="174" t="s">
        <v>492</v>
      </c>
    </row>
    <row r="44" spans="1:35" ht="15.45" customHeight="1">
      <c r="A44" s="168">
        <v>55856</v>
      </c>
      <c r="B44" s="8" t="s">
        <v>320</v>
      </c>
      <c r="C44" s="5" t="s">
        <v>321</v>
      </c>
      <c r="D44" s="39" t="s">
        <v>578</v>
      </c>
      <c r="E44" s="6" t="s">
        <v>579</v>
      </c>
      <c r="F44" s="6" t="s">
        <v>580</v>
      </c>
      <c r="G44" s="6">
        <v>992200094</v>
      </c>
      <c r="H44" s="18">
        <v>45608</v>
      </c>
      <c r="I44" s="21">
        <v>0.59791666666666665</v>
      </c>
      <c r="J44" s="6" t="s">
        <v>373</v>
      </c>
      <c r="K44" s="15">
        <f t="shared" si="0"/>
        <v>1</v>
      </c>
      <c r="L44" s="6" t="s">
        <v>398</v>
      </c>
      <c r="M44" s="6" t="s">
        <v>6</v>
      </c>
      <c r="N44" s="6" t="s">
        <v>764</v>
      </c>
      <c r="O44" s="6">
        <v>100789702</v>
      </c>
      <c r="P44" s="6" t="s">
        <v>6</v>
      </c>
      <c r="Q44" s="6" t="s">
        <v>765</v>
      </c>
      <c r="R44" s="16">
        <f t="shared" si="6"/>
        <v>25000</v>
      </c>
      <c r="S44" s="6" t="s">
        <v>400</v>
      </c>
      <c r="T44" s="6" t="s">
        <v>766</v>
      </c>
      <c r="U44" s="6" t="s">
        <v>767</v>
      </c>
      <c r="V44" s="18">
        <v>45634</v>
      </c>
      <c r="W44" s="78">
        <v>0.61250000000000004</v>
      </c>
      <c r="X44" s="8" t="s">
        <v>768</v>
      </c>
      <c r="Y44" s="8" t="s">
        <v>769</v>
      </c>
      <c r="Z44" s="8" t="s">
        <v>770</v>
      </c>
      <c r="AA44" s="8">
        <v>992361077</v>
      </c>
      <c r="AB44" s="6">
        <f t="shared" si="1"/>
        <v>27</v>
      </c>
      <c r="AC44" s="23">
        <f t="shared" si="2"/>
        <v>126000</v>
      </c>
      <c r="AD44" s="6" t="s">
        <v>6</v>
      </c>
      <c r="AE44" s="17" t="str">
        <f t="shared" si="5"/>
        <v>NO APLICA</v>
      </c>
      <c r="AF44" s="6" t="s">
        <v>400</v>
      </c>
      <c r="AG44" s="39"/>
      <c r="AH44" s="22" t="s">
        <v>558</v>
      </c>
      <c r="AI44" s="174" t="s">
        <v>492</v>
      </c>
    </row>
    <row r="45" spans="1:35" ht="15.45" customHeight="1">
      <c r="A45" s="168">
        <v>55857</v>
      </c>
      <c r="B45" s="8" t="s">
        <v>320</v>
      </c>
      <c r="C45" s="5" t="s">
        <v>321</v>
      </c>
      <c r="D45" s="39" t="s">
        <v>667</v>
      </c>
      <c r="E45" s="6" t="s">
        <v>668</v>
      </c>
      <c r="F45" s="6" t="s">
        <v>669</v>
      </c>
      <c r="G45" s="6">
        <v>974317393</v>
      </c>
      <c r="H45" s="18">
        <v>45608</v>
      </c>
      <c r="I45" s="21">
        <v>0.60069444444444442</v>
      </c>
      <c r="J45" s="6" t="s">
        <v>373</v>
      </c>
      <c r="K45" s="15">
        <f t="shared" si="0"/>
        <v>1</v>
      </c>
      <c r="L45" s="6" t="s">
        <v>398</v>
      </c>
      <c r="M45" s="6" t="s">
        <v>6</v>
      </c>
      <c r="N45" s="6" t="s">
        <v>771</v>
      </c>
      <c r="O45" s="6">
        <v>100789709</v>
      </c>
      <c r="P45" s="6" t="s">
        <v>6</v>
      </c>
      <c r="Q45" s="6" t="s">
        <v>772</v>
      </c>
      <c r="R45" s="16">
        <f t="shared" si="6"/>
        <v>25000</v>
      </c>
      <c r="S45" s="6" t="s">
        <v>400</v>
      </c>
      <c r="T45" s="6" t="s">
        <v>766</v>
      </c>
      <c r="U45" s="6" t="s">
        <v>773</v>
      </c>
      <c r="V45" s="18">
        <v>45633</v>
      </c>
      <c r="W45" s="78">
        <v>0.47986111111111113</v>
      </c>
      <c r="X45" s="8" t="s">
        <v>774</v>
      </c>
      <c r="Y45" s="8" t="s">
        <v>775</v>
      </c>
      <c r="Z45" s="8" t="s">
        <v>776</v>
      </c>
      <c r="AA45" s="8">
        <v>990900472</v>
      </c>
      <c r="AB45" s="6">
        <f t="shared" si="1"/>
        <v>26</v>
      </c>
      <c r="AC45" s="23">
        <f t="shared" si="2"/>
        <v>121000</v>
      </c>
      <c r="AD45" s="6" t="s">
        <v>6</v>
      </c>
      <c r="AE45" s="17" t="str">
        <f t="shared" si="5"/>
        <v>NO APLICA</v>
      </c>
      <c r="AF45" s="6" t="s">
        <v>400</v>
      </c>
      <c r="AG45" s="39"/>
      <c r="AH45" s="22" t="s">
        <v>558</v>
      </c>
      <c r="AI45" s="174" t="s">
        <v>492</v>
      </c>
    </row>
    <row r="46" spans="1:35" ht="15.45" customHeight="1">
      <c r="A46" s="168">
        <v>55858</v>
      </c>
      <c r="B46" s="8" t="s">
        <v>320</v>
      </c>
      <c r="C46" s="5" t="s">
        <v>321</v>
      </c>
      <c r="D46" s="39" t="s">
        <v>597</v>
      </c>
      <c r="E46" s="6" t="s">
        <v>598</v>
      </c>
      <c r="F46" s="6" t="s">
        <v>599</v>
      </c>
      <c r="G46" s="6">
        <v>974764518</v>
      </c>
      <c r="H46" s="18">
        <v>45608</v>
      </c>
      <c r="I46" s="21">
        <v>0.60347222222222219</v>
      </c>
      <c r="J46" s="6" t="s">
        <v>373</v>
      </c>
      <c r="K46" s="15">
        <f t="shared" si="0"/>
        <v>1</v>
      </c>
      <c r="L46" s="6" t="s">
        <v>398</v>
      </c>
      <c r="M46" s="6" t="s">
        <v>6</v>
      </c>
      <c r="N46" s="6" t="s">
        <v>777</v>
      </c>
      <c r="O46" s="6">
        <v>100789715</v>
      </c>
      <c r="P46" s="6" t="s">
        <v>6</v>
      </c>
      <c r="Q46" s="6" t="s">
        <v>778</v>
      </c>
      <c r="R46" s="16">
        <f t="shared" si="6"/>
        <v>25000</v>
      </c>
      <c r="S46" s="6" t="s">
        <v>400</v>
      </c>
      <c r="T46" s="6" t="s">
        <v>766</v>
      </c>
      <c r="U46" s="6" t="s">
        <v>779</v>
      </c>
      <c r="V46" s="18">
        <v>45633</v>
      </c>
      <c r="W46" s="78">
        <v>0.47916666666666669</v>
      </c>
      <c r="X46" s="8" t="s">
        <v>780</v>
      </c>
      <c r="Y46" s="8" t="s">
        <v>781</v>
      </c>
      <c r="Z46" s="8" t="s">
        <v>782</v>
      </c>
      <c r="AA46" s="8">
        <v>982155779</v>
      </c>
      <c r="AB46" s="6">
        <f t="shared" si="1"/>
        <v>26</v>
      </c>
      <c r="AC46" s="23">
        <f t="shared" si="2"/>
        <v>121000</v>
      </c>
      <c r="AD46" s="6" t="s">
        <v>6</v>
      </c>
      <c r="AE46" s="17" t="str">
        <f t="shared" si="5"/>
        <v>NO APLICA</v>
      </c>
      <c r="AF46" s="6" t="s">
        <v>400</v>
      </c>
      <c r="AG46" s="39"/>
      <c r="AH46" s="22" t="s">
        <v>558</v>
      </c>
      <c r="AI46" s="174" t="s">
        <v>492</v>
      </c>
    </row>
    <row r="47" spans="1:35" ht="15.45" customHeight="1">
      <c r="A47" s="168">
        <v>55860</v>
      </c>
      <c r="B47" s="8" t="s">
        <v>320</v>
      </c>
      <c r="C47" s="5" t="s">
        <v>321</v>
      </c>
      <c r="D47" s="39" t="s">
        <v>653</v>
      </c>
      <c r="E47" s="6" t="s">
        <v>654</v>
      </c>
      <c r="F47" s="6" t="s">
        <v>655</v>
      </c>
      <c r="G47" s="6">
        <v>956193777</v>
      </c>
      <c r="H47" s="18">
        <v>45608</v>
      </c>
      <c r="I47" s="21">
        <v>0.60902777777777772</v>
      </c>
      <c r="J47" s="6" t="s">
        <v>373</v>
      </c>
      <c r="K47" s="15">
        <f t="shared" si="0"/>
        <v>1</v>
      </c>
      <c r="L47" s="6" t="s">
        <v>398</v>
      </c>
      <c r="M47" s="6" t="s">
        <v>6</v>
      </c>
      <c r="N47" s="6" t="s">
        <v>783</v>
      </c>
      <c r="O47" s="6">
        <v>100789719</v>
      </c>
      <c r="P47" s="6" t="s">
        <v>6</v>
      </c>
      <c r="Q47" s="6" t="s">
        <v>784</v>
      </c>
      <c r="R47" s="16">
        <f t="shared" si="6"/>
        <v>25000</v>
      </c>
      <c r="S47" s="6" t="s">
        <v>400</v>
      </c>
      <c r="T47" s="6" t="s">
        <v>766</v>
      </c>
      <c r="U47" s="6" t="s">
        <v>785</v>
      </c>
      <c r="V47" s="18">
        <v>45633</v>
      </c>
      <c r="W47" s="78">
        <v>0.47638888888888886</v>
      </c>
      <c r="X47" s="8" t="s">
        <v>786</v>
      </c>
      <c r="Y47" s="8" t="s">
        <v>787</v>
      </c>
      <c r="Z47" s="8" t="s">
        <v>788</v>
      </c>
      <c r="AA47" s="8">
        <v>964608870</v>
      </c>
      <c r="AB47" s="6">
        <f t="shared" si="1"/>
        <v>26</v>
      </c>
      <c r="AC47" s="23">
        <f t="shared" si="2"/>
        <v>121000</v>
      </c>
      <c r="AD47" s="6" t="s">
        <v>6</v>
      </c>
      <c r="AE47" s="17" t="str">
        <f t="shared" si="5"/>
        <v>NO APLICA</v>
      </c>
      <c r="AF47" s="6" t="s">
        <v>400</v>
      </c>
      <c r="AG47" s="39"/>
      <c r="AH47" s="22" t="s">
        <v>558</v>
      </c>
      <c r="AI47" s="174" t="s">
        <v>492</v>
      </c>
    </row>
    <row r="48" spans="1:35" ht="15.45" customHeight="1">
      <c r="A48" s="168">
        <v>55861</v>
      </c>
      <c r="B48" s="8" t="s">
        <v>320</v>
      </c>
      <c r="C48" s="5" t="s">
        <v>321</v>
      </c>
      <c r="D48" s="39" t="s">
        <v>693</v>
      </c>
      <c r="E48" s="6" t="s">
        <v>694</v>
      </c>
      <c r="F48" s="6" t="s">
        <v>695</v>
      </c>
      <c r="G48" s="6">
        <v>930540516</v>
      </c>
      <c r="H48" s="18">
        <v>45608</v>
      </c>
      <c r="I48" s="21">
        <v>0.61527777777777781</v>
      </c>
      <c r="J48" s="6" t="s">
        <v>373</v>
      </c>
      <c r="K48" s="15">
        <f t="shared" si="0"/>
        <v>1</v>
      </c>
      <c r="L48" s="6" t="s">
        <v>398</v>
      </c>
      <c r="M48" s="6" t="s">
        <v>6</v>
      </c>
      <c r="N48" s="6" t="s">
        <v>789</v>
      </c>
      <c r="O48" s="6">
        <v>100789731</v>
      </c>
      <c r="P48" s="6" t="s">
        <v>6</v>
      </c>
      <c r="Q48" s="6" t="s">
        <v>790</v>
      </c>
      <c r="R48" s="16">
        <f t="shared" si="6"/>
        <v>25000</v>
      </c>
      <c r="S48" s="6" t="s">
        <v>400</v>
      </c>
      <c r="T48" s="6" t="s">
        <v>766</v>
      </c>
      <c r="U48" s="6" t="s">
        <v>791</v>
      </c>
      <c r="V48" s="18">
        <v>45633</v>
      </c>
      <c r="W48" s="78">
        <v>0.47499999999999998</v>
      </c>
      <c r="X48" s="8" t="s">
        <v>792</v>
      </c>
      <c r="Y48" s="8" t="s">
        <v>793</v>
      </c>
      <c r="Z48" s="8" t="s">
        <v>794</v>
      </c>
      <c r="AA48" s="8">
        <v>985706179</v>
      </c>
      <c r="AB48" s="6">
        <f t="shared" si="1"/>
        <v>26</v>
      </c>
      <c r="AC48" s="23">
        <f t="shared" si="2"/>
        <v>121000</v>
      </c>
      <c r="AD48" s="6" t="s">
        <v>6</v>
      </c>
      <c r="AE48" s="17" t="str">
        <f t="shared" si="5"/>
        <v>NO APLICA</v>
      </c>
      <c r="AF48" s="6" t="s">
        <v>400</v>
      </c>
      <c r="AG48" s="39"/>
      <c r="AH48" s="22" t="s">
        <v>558</v>
      </c>
      <c r="AI48" s="174" t="s">
        <v>492</v>
      </c>
    </row>
    <row r="49" spans="1:35" ht="15.45" customHeight="1">
      <c r="A49" s="168">
        <v>55862</v>
      </c>
      <c r="B49" s="8" t="s">
        <v>320</v>
      </c>
      <c r="C49" s="5" t="s">
        <v>321</v>
      </c>
      <c r="D49" s="39" t="s">
        <v>714</v>
      </c>
      <c r="E49" s="6" t="s">
        <v>715</v>
      </c>
      <c r="F49" s="6" t="s">
        <v>716</v>
      </c>
      <c r="G49" s="6">
        <v>995307942</v>
      </c>
      <c r="H49" s="18">
        <v>45608</v>
      </c>
      <c r="I49" s="21">
        <v>0.61736111111111114</v>
      </c>
      <c r="J49" s="6" t="s">
        <v>373</v>
      </c>
      <c r="K49" s="15">
        <f t="shared" si="0"/>
        <v>1</v>
      </c>
      <c r="L49" s="6" t="s">
        <v>398</v>
      </c>
      <c r="M49" s="6" t="s">
        <v>6</v>
      </c>
      <c r="N49" s="6" t="s">
        <v>795</v>
      </c>
      <c r="O49" s="6">
        <v>100789732</v>
      </c>
      <c r="P49" s="6" t="s">
        <v>6</v>
      </c>
      <c r="Q49" s="6" t="s">
        <v>796</v>
      </c>
      <c r="R49" s="16">
        <f t="shared" si="6"/>
        <v>25000</v>
      </c>
      <c r="S49" s="6" t="s">
        <v>400</v>
      </c>
      <c r="T49" s="6" t="s">
        <v>766</v>
      </c>
      <c r="U49" s="6" t="s">
        <v>797</v>
      </c>
      <c r="V49" s="18">
        <v>45633</v>
      </c>
      <c r="W49" s="78">
        <v>0.46388888888888891</v>
      </c>
      <c r="X49" s="8" t="s">
        <v>798</v>
      </c>
      <c r="Y49" s="8" t="s">
        <v>799</v>
      </c>
      <c r="Z49" s="8" t="s">
        <v>800</v>
      </c>
      <c r="AA49" s="8">
        <v>944401853</v>
      </c>
      <c r="AB49" s="6">
        <f t="shared" si="1"/>
        <v>26</v>
      </c>
      <c r="AC49" s="23">
        <f t="shared" si="2"/>
        <v>121000</v>
      </c>
      <c r="AD49" s="6" t="s">
        <v>6</v>
      </c>
      <c r="AE49" s="17" t="str">
        <f t="shared" si="5"/>
        <v>NO APLICA</v>
      </c>
      <c r="AF49" s="6" t="s">
        <v>400</v>
      </c>
      <c r="AG49" s="39"/>
      <c r="AH49" s="22" t="s">
        <v>558</v>
      </c>
      <c r="AI49" s="174" t="s">
        <v>492</v>
      </c>
    </row>
    <row r="50" spans="1:35" ht="15.45" customHeight="1">
      <c r="A50" s="168">
        <v>55863</v>
      </c>
      <c r="B50" s="8" t="s">
        <v>320</v>
      </c>
      <c r="C50" s="5" t="s">
        <v>321</v>
      </c>
      <c r="D50" s="8" t="s">
        <v>682</v>
      </c>
      <c r="E50" s="5" t="s">
        <v>683</v>
      </c>
      <c r="F50" s="5" t="s">
        <v>684</v>
      </c>
      <c r="G50" s="5">
        <v>987204298</v>
      </c>
      <c r="H50" s="18">
        <v>45608</v>
      </c>
      <c r="I50" s="21">
        <v>0.62013888888888891</v>
      </c>
      <c r="J50" s="6" t="s">
        <v>373</v>
      </c>
      <c r="K50" s="15">
        <f t="shared" si="0"/>
        <v>1</v>
      </c>
      <c r="L50" s="6" t="s">
        <v>398</v>
      </c>
      <c r="M50" s="6" t="s">
        <v>6</v>
      </c>
      <c r="N50" s="6" t="s">
        <v>801</v>
      </c>
      <c r="O50" s="6">
        <v>100789734</v>
      </c>
      <c r="P50" s="6" t="s">
        <v>6</v>
      </c>
      <c r="Q50" s="6" t="s">
        <v>802</v>
      </c>
      <c r="R50" s="16">
        <f t="shared" si="6"/>
        <v>25000</v>
      </c>
      <c r="S50" s="6" t="s">
        <v>400</v>
      </c>
      <c r="T50" s="6" t="s">
        <v>803</v>
      </c>
      <c r="U50" s="6" t="s">
        <v>804</v>
      </c>
      <c r="V50" s="18">
        <v>45633</v>
      </c>
      <c r="W50" s="78">
        <v>0.44444444444444442</v>
      </c>
      <c r="X50" s="8" t="s">
        <v>805</v>
      </c>
      <c r="Y50" s="8" t="s">
        <v>806</v>
      </c>
      <c r="Z50" s="8" t="s">
        <v>807</v>
      </c>
      <c r="AA50" s="8">
        <v>934052983</v>
      </c>
      <c r="AB50" s="6">
        <f t="shared" si="1"/>
        <v>26</v>
      </c>
      <c r="AC50" s="23">
        <f t="shared" si="2"/>
        <v>121000</v>
      </c>
      <c r="AD50" s="6" t="s">
        <v>6</v>
      </c>
      <c r="AE50" s="17" t="str">
        <f t="shared" si="5"/>
        <v>NO APLICA</v>
      </c>
      <c r="AF50" s="6" t="s">
        <v>400</v>
      </c>
      <c r="AG50" s="39"/>
      <c r="AH50" s="22" t="s">
        <v>558</v>
      </c>
      <c r="AI50" s="174" t="s">
        <v>492</v>
      </c>
    </row>
    <row r="51" spans="1:35" ht="15.45" customHeight="1">
      <c r="A51" s="168">
        <v>55864</v>
      </c>
      <c r="B51" s="8" t="s">
        <v>320</v>
      </c>
      <c r="C51" s="5" t="s">
        <v>321</v>
      </c>
      <c r="D51" s="39" t="s">
        <v>726</v>
      </c>
      <c r="E51" s="6" t="s">
        <v>727</v>
      </c>
      <c r="F51" s="6" t="s">
        <v>728</v>
      </c>
      <c r="G51" s="6">
        <v>92376903</v>
      </c>
      <c r="H51" s="18">
        <v>45608</v>
      </c>
      <c r="I51" s="21">
        <v>0.62152777777777779</v>
      </c>
      <c r="J51" s="6" t="s">
        <v>373</v>
      </c>
      <c r="K51" s="15">
        <f t="shared" si="0"/>
        <v>1</v>
      </c>
      <c r="L51" s="6" t="s">
        <v>398</v>
      </c>
      <c r="M51" s="6" t="s">
        <v>6</v>
      </c>
      <c r="N51" s="6" t="s">
        <v>808</v>
      </c>
      <c r="O51" s="6">
        <v>100789745</v>
      </c>
      <c r="P51" s="6" t="s">
        <v>6</v>
      </c>
      <c r="Q51" s="6" t="s">
        <v>809</v>
      </c>
      <c r="R51" s="16">
        <f t="shared" si="6"/>
        <v>25000</v>
      </c>
      <c r="S51" s="6" t="s">
        <v>400</v>
      </c>
      <c r="T51" s="6" t="s">
        <v>803</v>
      </c>
      <c r="U51" s="6" t="s">
        <v>810</v>
      </c>
      <c r="V51" s="18">
        <v>45633</v>
      </c>
      <c r="W51" s="78">
        <v>0.44097222222222221</v>
      </c>
      <c r="X51" s="8" t="s">
        <v>811</v>
      </c>
      <c r="Y51" s="8" t="s">
        <v>812</v>
      </c>
      <c r="Z51" s="8" t="s">
        <v>813</v>
      </c>
      <c r="AA51" s="8">
        <v>990134069</v>
      </c>
      <c r="AB51" s="6">
        <f t="shared" si="1"/>
        <v>26</v>
      </c>
      <c r="AC51" s="23">
        <f t="shared" si="2"/>
        <v>121000</v>
      </c>
      <c r="AD51" s="6" t="s">
        <v>6</v>
      </c>
      <c r="AE51" s="17" t="str">
        <f t="shared" si="5"/>
        <v>NO APLICA</v>
      </c>
      <c r="AF51" s="6" t="s">
        <v>400</v>
      </c>
      <c r="AG51" s="39"/>
      <c r="AH51" s="22" t="s">
        <v>558</v>
      </c>
      <c r="AI51" s="174" t="s">
        <v>492</v>
      </c>
    </row>
    <row r="52" spans="1:35" ht="15.45" customHeight="1">
      <c r="A52" s="168">
        <v>55865</v>
      </c>
      <c r="B52" s="8" t="s">
        <v>320</v>
      </c>
      <c r="C52" s="5" t="s">
        <v>321</v>
      </c>
      <c r="D52" s="39" t="s">
        <v>704</v>
      </c>
      <c r="E52" s="6" t="s">
        <v>588</v>
      </c>
      <c r="F52" s="6" t="s">
        <v>589</v>
      </c>
      <c r="G52" s="6">
        <v>966777388</v>
      </c>
      <c r="H52" s="18">
        <v>45608</v>
      </c>
      <c r="I52" s="21">
        <v>0.62361111111111112</v>
      </c>
      <c r="J52" s="6" t="s">
        <v>373</v>
      </c>
      <c r="K52" s="15">
        <f t="shared" si="0"/>
        <v>1</v>
      </c>
      <c r="L52" s="6" t="s">
        <v>398</v>
      </c>
      <c r="M52" s="6" t="s">
        <v>6</v>
      </c>
      <c r="N52" s="6" t="s">
        <v>814</v>
      </c>
      <c r="O52" s="6">
        <v>24778752</v>
      </c>
      <c r="P52" s="6" t="s">
        <v>6</v>
      </c>
      <c r="Q52" s="6" t="s">
        <v>815</v>
      </c>
      <c r="R52" s="16">
        <f t="shared" si="6"/>
        <v>25000</v>
      </c>
      <c r="S52" s="6" t="s">
        <v>400</v>
      </c>
      <c r="T52" s="6" t="s">
        <v>542</v>
      </c>
      <c r="U52" s="6" t="s">
        <v>816</v>
      </c>
      <c r="V52" s="18"/>
      <c r="W52" s="78"/>
      <c r="X52" s="8"/>
      <c r="Y52" s="8"/>
      <c r="Z52" s="8"/>
      <c r="AA52" s="8"/>
      <c r="AB52" s="6" t="str">
        <f t="shared" si="1"/>
        <v/>
      </c>
      <c r="AC52" s="23" t="str">
        <f t="shared" si="2"/>
        <v/>
      </c>
      <c r="AD52" s="23"/>
      <c r="AE52" s="17" t="str">
        <f t="shared" si="5"/>
        <v/>
      </c>
      <c r="AF52" s="6"/>
      <c r="AG52" s="39"/>
      <c r="AH52" s="22" t="s">
        <v>558</v>
      </c>
      <c r="AI52" s="174" t="s">
        <v>492</v>
      </c>
    </row>
    <row r="53" spans="1:35" ht="15.45" customHeight="1">
      <c r="A53" s="168">
        <v>55866</v>
      </c>
      <c r="B53" s="8" t="s">
        <v>320</v>
      </c>
      <c r="C53" s="5" t="s">
        <v>321</v>
      </c>
      <c r="D53" s="46" t="s">
        <v>817</v>
      </c>
      <c r="E53" s="28" t="s">
        <v>818</v>
      </c>
      <c r="F53" s="27" t="s">
        <v>819</v>
      </c>
      <c r="G53" s="27">
        <v>955172412</v>
      </c>
      <c r="H53" s="18">
        <v>45608</v>
      </c>
      <c r="I53" s="21">
        <v>0.62638888888888888</v>
      </c>
      <c r="J53" s="6" t="s">
        <v>373</v>
      </c>
      <c r="K53" s="15">
        <f t="shared" si="0"/>
        <v>1</v>
      </c>
      <c r="L53" s="6" t="s">
        <v>398</v>
      </c>
      <c r="M53" s="6" t="s">
        <v>6</v>
      </c>
      <c r="N53" s="6" t="s">
        <v>820</v>
      </c>
      <c r="O53" s="6">
        <v>1000789748</v>
      </c>
      <c r="P53" s="6" t="s">
        <v>6</v>
      </c>
      <c r="Q53" s="6" t="s">
        <v>821</v>
      </c>
      <c r="R53" s="16">
        <f t="shared" si="6"/>
        <v>25000</v>
      </c>
      <c r="S53" s="6" t="s">
        <v>400</v>
      </c>
      <c r="T53" s="6" t="s">
        <v>822</v>
      </c>
      <c r="U53" s="6" t="s">
        <v>823</v>
      </c>
      <c r="V53" s="18">
        <v>45632</v>
      </c>
      <c r="W53" s="78">
        <v>0.93263888888888891</v>
      </c>
      <c r="X53" s="5" t="s">
        <v>824</v>
      </c>
      <c r="Y53" s="8" t="s">
        <v>825</v>
      </c>
      <c r="Z53" s="8" t="s">
        <v>826</v>
      </c>
      <c r="AA53" s="8">
        <v>932250793</v>
      </c>
      <c r="AB53" s="6">
        <f t="shared" si="1"/>
        <v>25</v>
      </c>
      <c r="AC53" s="23">
        <f t="shared" si="2"/>
        <v>116000</v>
      </c>
      <c r="AD53" s="6" t="s">
        <v>6</v>
      </c>
      <c r="AE53" s="17" t="str">
        <f t="shared" si="5"/>
        <v>NO APLICA</v>
      </c>
      <c r="AF53" s="6" t="s">
        <v>400</v>
      </c>
      <c r="AG53" s="39"/>
      <c r="AH53" s="22" t="s">
        <v>558</v>
      </c>
      <c r="AI53" s="174" t="s">
        <v>492</v>
      </c>
    </row>
    <row r="54" spans="1:35" ht="15.45" customHeight="1">
      <c r="A54" s="168">
        <v>55868</v>
      </c>
      <c r="B54" s="8" t="s">
        <v>320</v>
      </c>
      <c r="C54" s="5" t="s">
        <v>321</v>
      </c>
      <c r="D54" s="39" t="s">
        <v>708</v>
      </c>
      <c r="E54" s="6" t="s">
        <v>709</v>
      </c>
      <c r="F54" s="6" t="s">
        <v>710</v>
      </c>
      <c r="G54" s="6">
        <v>987744411</v>
      </c>
      <c r="H54" s="18">
        <v>45608</v>
      </c>
      <c r="I54" s="21">
        <v>0.63541666666666663</v>
      </c>
      <c r="J54" s="6" t="s">
        <v>373</v>
      </c>
      <c r="K54" s="15">
        <f t="shared" si="0"/>
        <v>1</v>
      </c>
      <c r="L54" s="6" t="s">
        <v>398</v>
      </c>
      <c r="M54" s="6" t="s">
        <v>6</v>
      </c>
      <c r="N54" s="6" t="s">
        <v>827</v>
      </c>
      <c r="O54" s="6">
        <v>24778754</v>
      </c>
      <c r="P54" s="6" t="s">
        <v>6</v>
      </c>
      <c r="Q54" s="6" t="s">
        <v>828</v>
      </c>
      <c r="R54" s="16">
        <f t="shared" si="6"/>
        <v>25000</v>
      </c>
      <c r="S54" s="6" t="s">
        <v>400</v>
      </c>
      <c r="T54" s="6" t="s">
        <v>542</v>
      </c>
      <c r="U54" s="6" t="s">
        <v>829</v>
      </c>
      <c r="V54" s="18"/>
      <c r="W54" s="78"/>
      <c r="X54" s="8"/>
      <c r="Y54" s="8"/>
      <c r="Z54" s="8"/>
      <c r="AA54" s="8"/>
      <c r="AB54" s="6" t="str">
        <f t="shared" si="1"/>
        <v/>
      </c>
      <c r="AC54" s="23" t="str">
        <f t="shared" si="2"/>
        <v/>
      </c>
      <c r="AD54" s="23"/>
      <c r="AE54" s="17" t="str">
        <f t="shared" si="5"/>
        <v/>
      </c>
      <c r="AF54" s="6"/>
      <c r="AG54" s="39"/>
      <c r="AH54" s="22" t="s">
        <v>558</v>
      </c>
      <c r="AI54" s="174" t="s">
        <v>492</v>
      </c>
    </row>
    <row r="55" spans="1:35" ht="15.45" customHeight="1">
      <c r="A55" s="168">
        <v>55869</v>
      </c>
      <c r="B55" s="8" t="s">
        <v>320</v>
      </c>
      <c r="C55" s="5" t="s">
        <v>321</v>
      </c>
      <c r="D55" s="39" t="s">
        <v>830</v>
      </c>
      <c r="E55" s="6" t="s">
        <v>831</v>
      </c>
      <c r="F55" s="6" t="s">
        <v>832</v>
      </c>
      <c r="G55" s="6">
        <v>998794226</v>
      </c>
      <c r="H55" s="18">
        <v>45608</v>
      </c>
      <c r="I55" s="21">
        <v>0.63888888888888884</v>
      </c>
      <c r="J55" s="6" t="s">
        <v>373</v>
      </c>
      <c r="K55" s="15">
        <f t="shared" si="0"/>
        <v>1</v>
      </c>
      <c r="L55" s="6" t="s">
        <v>398</v>
      </c>
      <c r="M55" s="6" t="s">
        <v>6</v>
      </c>
      <c r="N55" s="6" t="s">
        <v>833</v>
      </c>
      <c r="O55" s="6">
        <v>100789757</v>
      </c>
      <c r="P55" s="6" t="s">
        <v>6</v>
      </c>
      <c r="Q55" s="6" t="s">
        <v>834</v>
      </c>
      <c r="R55" s="16">
        <f t="shared" si="6"/>
        <v>25000</v>
      </c>
      <c r="S55" s="6" t="s">
        <v>400</v>
      </c>
      <c r="T55" s="6" t="s">
        <v>822</v>
      </c>
      <c r="U55" s="6" t="s">
        <v>835</v>
      </c>
      <c r="V55" s="18">
        <v>45632</v>
      </c>
      <c r="W55" s="78">
        <v>0.87708333333333333</v>
      </c>
      <c r="X55" s="8" t="s">
        <v>836</v>
      </c>
      <c r="Y55" s="8" t="s">
        <v>837</v>
      </c>
      <c r="Z55" s="8" t="s">
        <v>838</v>
      </c>
      <c r="AA55" s="8">
        <v>992521933</v>
      </c>
      <c r="AB55" s="6">
        <f t="shared" si="1"/>
        <v>25</v>
      </c>
      <c r="AC55" s="23">
        <f t="shared" si="2"/>
        <v>116000</v>
      </c>
      <c r="AD55" s="6" t="s">
        <v>6</v>
      </c>
      <c r="AE55" s="17" t="str">
        <f t="shared" si="5"/>
        <v>NO APLICA</v>
      </c>
      <c r="AF55" s="6" t="s">
        <v>400</v>
      </c>
      <c r="AG55" s="39"/>
      <c r="AH55" s="22" t="s">
        <v>558</v>
      </c>
      <c r="AI55" s="174" t="s">
        <v>492</v>
      </c>
    </row>
    <row r="56" spans="1:35" ht="15.45" customHeight="1">
      <c r="A56" s="168">
        <v>55870</v>
      </c>
      <c r="B56" s="8" t="s">
        <v>320</v>
      </c>
      <c r="C56" s="5" t="s">
        <v>321</v>
      </c>
      <c r="D56" s="39" t="s">
        <v>720</v>
      </c>
      <c r="E56" s="6" t="s">
        <v>721</v>
      </c>
      <c r="F56" s="6" t="s">
        <v>722</v>
      </c>
      <c r="G56" s="6">
        <v>97177590</v>
      </c>
      <c r="H56" s="18">
        <v>45608</v>
      </c>
      <c r="I56" s="21">
        <v>0.64166666666666672</v>
      </c>
      <c r="J56" s="6" t="s">
        <v>373</v>
      </c>
      <c r="K56" s="15">
        <f t="shared" si="0"/>
        <v>1</v>
      </c>
      <c r="L56" s="6" t="s">
        <v>398</v>
      </c>
      <c r="M56" s="6" t="s">
        <v>6</v>
      </c>
      <c r="N56" s="6" t="s">
        <v>839</v>
      </c>
      <c r="O56" s="6">
        <v>100789761</v>
      </c>
      <c r="P56" s="6" t="s">
        <v>6</v>
      </c>
      <c r="Q56" s="6" t="s">
        <v>840</v>
      </c>
      <c r="R56" s="16">
        <f t="shared" si="6"/>
        <v>25000</v>
      </c>
      <c r="S56" s="6" t="s">
        <v>400</v>
      </c>
      <c r="T56" s="6" t="s">
        <v>822</v>
      </c>
      <c r="U56" s="6" t="s">
        <v>841</v>
      </c>
      <c r="V56" s="18">
        <v>45632</v>
      </c>
      <c r="W56" s="78">
        <v>0.875</v>
      </c>
      <c r="X56" s="8" t="s">
        <v>842</v>
      </c>
      <c r="Y56" s="8" t="s">
        <v>843</v>
      </c>
      <c r="Z56" s="8" t="s">
        <v>844</v>
      </c>
      <c r="AA56" s="8">
        <v>966731770</v>
      </c>
      <c r="AB56" s="6">
        <f t="shared" si="1"/>
        <v>25</v>
      </c>
      <c r="AC56" s="23">
        <f t="shared" si="2"/>
        <v>116000</v>
      </c>
      <c r="AD56" s="6" t="s">
        <v>6</v>
      </c>
      <c r="AE56" s="17" t="str">
        <f t="shared" si="5"/>
        <v>NO APLICA</v>
      </c>
      <c r="AF56" s="6" t="s">
        <v>400</v>
      </c>
      <c r="AG56" s="39"/>
      <c r="AH56" s="22" t="s">
        <v>558</v>
      </c>
      <c r="AI56" s="174" t="s">
        <v>492</v>
      </c>
    </row>
    <row r="57" spans="1:35" ht="15.45" customHeight="1">
      <c r="A57" s="168">
        <v>55871</v>
      </c>
      <c r="B57" s="8" t="s">
        <v>320</v>
      </c>
      <c r="C57" s="5" t="s">
        <v>321</v>
      </c>
      <c r="D57" s="46" t="s">
        <v>385</v>
      </c>
      <c r="E57" s="27" t="s">
        <v>699</v>
      </c>
      <c r="F57" s="29" t="s">
        <v>700</v>
      </c>
      <c r="G57" s="27">
        <v>947974081</v>
      </c>
      <c r="H57" s="18">
        <v>45608</v>
      </c>
      <c r="I57" s="21">
        <v>0.6430555555555556</v>
      </c>
      <c r="J57" s="6" t="s">
        <v>373</v>
      </c>
      <c r="K57" s="15">
        <f t="shared" si="0"/>
        <v>1</v>
      </c>
      <c r="L57" s="6" t="s">
        <v>398</v>
      </c>
      <c r="M57" s="6" t="s">
        <v>6</v>
      </c>
      <c r="N57" s="6" t="s">
        <v>845</v>
      </c>
      <c r="O57" s="6">
        <v>100789778</v>
      </c>
      <c r="P57" s="6" t="s">
        <v>6</v>
      </c>
      <c r="Q57" s="6" t="s">
        <v>846</v>
      </c>
      <c r="R57" s="16">
        <f t="shared" si="6"/>
        <v>25000</v>
      </c>
      <c r="S57" s="6" t="s">
        <v>400</v>
      </c>
      <c r="T57" s="6" t="s">
        <v>822</v>
      </c>
      <c r="U57" s="6" t="s">
        <v>847</v>
      </c>
      <c r="V57" s="18">
        <v>45632</v>
      </c>
      <c r="W57" s="78">
        <v>0.85347222222222219</v>
      </c>
      <c r="X57" s="8" t="s">
        <v>848</v>
      </c>
      <c r="Y57" s="8" t="s">
        <v>849</v>
      </c>
      <c r="Z57" s="8" t="s">
        <v>850</v>
      </c>
      <c r="AA57" s="8">
        <v>990868797</v>
      </c>
      <c r="AB57" s="6">
        <f t="shared" si="1"/>
        <v>25</v>
      </c>
      <c r="AC57" s="23">
        <f t="shared" si="2"/>
        <v>116000</v>
      </c>
      <c r="AD57" s="6" t="s">
        <v>6</v>
      </c>
      <c r="AE57" s="17" t="str">
        <f t="shared" si="5"/>
        <v>NO APLICA</v>
      </c>
      <c r="AF57" s="6" t="s">
        <v>400</v>
      </c>
      <c r="AG57" s="39"/>
      <c r="AH57" s="22" t="s">
        <v>558</v>
      </c>
      <c r="AI57" s="174" t="s">
        <v>492</v>
      </c>
    </row>
    <row r="58" spans="1:35" ht="15.45" customHeight="1">
      <c r="A58" s="168">
        <v>55872</v>
      </c>
      <c r="B58" s="8" t="s">
        <v>320</v>
      </c>
      <c r="C58" s="5" t="s">
        <v>321</v>
      </c>
      <c r="D58" s="39" t="s">
        <v>647</v>
      </c>
      <c r="E58" s="6" t="s">
        <v>648</v>
      </c>
      <c r="F58" s="6" t="s">
        <v>649</v>
      </c>
      <c r="G58" s="6">
        <v>968566439</v>
      </c>
      <c r="H58" s="18">
        <v>45608</v>
      </c>
      <c r="I58" s="21">
        <v>0.65208333333333335</v>
      </c>
      <c r="J58" s="6" t="s">
        <v>373</v>
      </c>
      <c r="K58" s="15">
        <f t="shared" si="0"/>
        <v>1</v>
      </c>
      <c r="L58" s="6" t="s">
        <v>398</v>
      </c>
      <c r="M58" s="6" t="s">
        <v>6</v>
      </c>
      <c r="N58" s="6" t="s">
        <v>851</v>
      </c>
      <c r="O58" s="6">
        <v>24778788</v>
      </c>
      <c r="P58" s="6" t="s">
        <v>6</v>
      </c>
      <c r="Q58" s="6" t="s">
        <v>852</v>
      </c>
      <c r="R58" s="16">
        <f t="shared" si="6"/>
        <v>25000</v>
      </c>
      <c r="S58" s="6" t="s">
        <v>400</v>
      </c>
      <c r="T58" s="6" t="s">
        <v>542</v>
      </c>
      <c r="U58" s="6" t="s">
        <v>853</v>
      </c>
      <c r="V58" s="18"/>
      <c r="W58" s="78"/>
      <c r="X58" s="8"/>
      <c r="Y58" s="8"/>
      <c r="Z58" s="8"/>
      <c r="AA58" s="8"/>
      <c r="AB58" s="6" t="str">
        <f t="shared" si="1"/>
        <v/>
      </c>
      <c r="AC58" s="23" t="str">
        <f t="shared" si="2"/>
        <v/>
      </c>
      <c r="AD58" s="23"/>
      <c r="AE58" s="17" t="str">
        <f t="shared" si="5"/>
        <v/>
      </c>
      <c r="AF58" s="6"/>
      <c r="AG58" s="39"/>
      <c r="AH58" s="22" t="s">
        <v>558</v>
      </c>
      <c r="AI58" s="174" t="s">
        <v>492</v>
      </c>
    </row>
    <row r="59" spans="1:35" ht="15.45" customHeight="1">
      <c r="A59" s="168">
        <v>55873</v>
      </c>
      <c r="B59" s="8" t="s">
        <v>320</v>
      </c>
      <c r="C59" s="5" t="s">
        <v>321</v>
      </c>
      <c r="D59" s="46" t="s">
        <v>559</v>
      </c>
      <c r="E59" s="6" t="s">
        <v>560</v>
      </c>
      <c r="F59" s="6" t="s">
        <v>561</v>
      </c>
      <c r="G59" s="6">
        <v>956055766</v>
      </c>
      <c r="H59" s="18">
        <v>45608</v>
      </c>
      <c r="I59" s="21">
        <v>15.41</v>
      </c>
      <c r="J59" s="6" t="s">
        <v>373</v>
      </c>
      <c r="K59" s="15">
        <f t="shared" si="0"/>
        <v>1</v>
      </c>
      <c r="L59" s="6" t="s">
        <v>398</v>
      </c>
      <c r="M59" s="6" t="s">
        <v>6</v>
      </c>
      <c r="N59" s="6" t="s">
        <v>854</v>
      </c>
      <c r="O59" s="6">
        <v>24778793</v>
      </c>
      <c r="P59" s="6" t="s">
        <v>6</v>
      </c>
      <c r="Q59" s="6" t="s">
        <v>855</v>
      </c>
      <c r="R59" s="16">
        <f t="shared" si="6"/>
        <v>25000</v>
      </c>
      <c r="S59" s="6" t="s">
        <v>400</v>
      </c>
      <c r="T59" s="6" t="s">
        <v>542</v>
      </c>
      <c r="U59" s="6" t="s">
        <v>856</v>
      </c>
      <c r="V59" s="18"/>
      <c r="W59" s="78"/>
      <c r="X59" s="8"/>
      <c r="Y59" s="8"/>
      <c r="Z59" s="8"/>
      <c r="AA59" s="8"/>
      <c r="AB59" s="6" t="str">
        <f t="shared" si="1"/>
        <v/>
      </c>
      <c r="AC59" s="23" t="str">
        <f t="shared" si="2"/>
        <v/>
      </c>
      <c r="AD59" s="23"/>
      <c r="AE59" s="17" t="str">
        <f t="shared" si="5"/>
        <v/>
      </c>
      <c r="AF59" s="6"/>
      <c r="AG59" s="39"/>
      <c r="AH59" s="22" t="s">
        <v>558</v>
      </c>
      <c r="AI59" s="174" t="s">
        <v>492</v>
      </c>
    </row>
    <row r="60" spans="1:35" ht="15.45" customHeight="1">
      <c r="A60" s="168">
        <v>55874</v>
      </c>
      <c r="B60" s="8" t="s">
        <v>320</v>
      </c>
      <c r="C60" s="5" t="s">
        <v>321</v>
      </c>
      <c r="D60" s="39" t="s">
        <v>548</v>
      </c>
      <c r="E60" s="6">
        <v>17669495</v>
      </c>
      <c r="F60" s="6" t="s">
        <v>549</v>
      </c>
      <c r="G60" s="6">
        <v>933260605</v>
      </c>
      <c r="H60" s="18">
        <v>45608</v>
      </c>
      <c r="I60" s="21">
        <v>0.65555555555555556</v>
      </c>
      <c r="J60" s="6" t="s">
        <v>373</v>
      </c>
      <c r="K60" s="15">
        <f t="shared" si="0"/>
        <v>1</v>
      </c>
      <c r="L60" s="6" t="s">
        <v>398</v>
      </c>
      <c r="M60" s="6" t="s">
        <v>6</v>
      </c>
      <c r="N60" s="6" t="s">
        <v>857</v>
      </c>
      <c r="O60" s="6">
        <v>24778800</v>
      </c>
      <c r="P60" s="6" t="s">
        <v>6</v>
      </c>
      <c r="Q60" s="6" t="s">
        <v>858</v>
      </c>
      <c r="R60" s="16">
        <f t="shared" si="6"/>
        <v>25000</v>
      </c>
      <c r="S60" s="6" t="s">
        <v>400</v>
      </c>
      <c r="T60" s="6" t="s">
        <v>542</v>
      </c>
      <c r="U60" s="6" t="s">
        <v>859</v>
      </c>
      <c r="V60" s="18"/>
      <c r="W60" s="78"/>
      <c r="X60" s="8"/>
      <c r="Y60" s="8"/>
      <c r="Z60" s="8"/>
      <c r="AA60" s="8"/>
      <c r="AB60" s="6" t="str">
        <f t="shared" si="1"/>
        <v/>
      </c>
      <c r="AC60" s="23" t="str">
        <f t="shared" si="2"/>
        <v/>
      </c>
      <c r="AD60" s="23"/>
      <c r="AE60" s="17" t="str">
        <f t="shared" si="5"/>
        <v/>
      </c>
      <c r="AF60" s="6"/>
      <c r="AG60" s="39"/>
      <c r="AH60" s="22" t="s">
        <v>558</v>
      </c>
      <c r="AI60" s="174" t="s">
        <v>492</v>
      </c>
    </row>
    <row r="61" spans="1:35" ht="15.45" customHeight="1">
      <c r="A61" s="168">
        <v>55875</v>
      </c>
      <c r="B61" s="8" t="s">
        <v>320</v>
      </c>
      <c r="C61" s="5" t="s">
        <v>321</v>
      </c>
      <c r="D61" s="39" t="s">
        <v>673</v>
      </c>
      <c r="E61" s="6" t="s">
        <v>674</v>
      </c>
      <c r="F61" s="6" t="s">
        <v>675</v>
      </c>
      <c r="G61" s="6">
        <v>992654499</v>
      </c>
      <c r="H61" s="18">
        <v>45608</v>
      </c>
      <c r="I61" s="21">
        <v>0.65694444444444444</v>
      </c>
      <c r="J61" s="6" t="s">
        <v>373</v>
      </c>
      <c r="K61" s="15">
        <f t="shared" si="0"/>
        <v>1</v>
      </c>
      <c r="L61" s="6" t="s">
        <v>398</v>
      </c>
      <c r="M61" s="6" t="s">
        <v>6</v>
      </c>
      <c r="N61" s="6" t="s">
        <v>860</v>
      </c>
      <c r="O61" s="6">
        <v>24778814</v>
      </c>
      <c r="P61" s="6" t="s">
        <v>6</v>
      </c>
      <c r="Q61" s="6" t="s">
        <v>861</v>
      </c>
      <c r="R61" s="16">
        <f t="shared" si="6"/>
        <v>25000</v>
      </c>
      <c r="S61" s="6" t="s">
        <v>400</v>
      </c>
      <c r="T61" s="6" t="s">
        <v>542</v>
      </c>
      <c r="U61" s="6" t="s">
        <v>862</v>
      </c>
      <c r="V61" s="18"/>
      <c r="W61" s="78"/>
      <c r="X61" s="8"/>
      <c r="Y61" s="8"/>
      <c r="Z61" s="8"/>
      <c r="AA61" s="8"/>
      <c r="AB61" s="6" t="str">
        <f t="shared" si="1"/>
        <v/>
      </c>
      <c r="AC61" s="23" t="str">
        <f t="shared" si="2"/>
        <v/>
      </c>
      <c r="AD61" s="23"/>
      <c r="AE61" s="17" t="str">
        <f t="shared" si="5"/>
        <v/>
      </c>
      <c r="AF61" s="6"/>
      <c r="AG61" s="39"/>
      <c r="AH61" s="22" t="s">
        <v>558</v>
      </c>
      <c r="AI61" s="174" t="s">
        <v>492</v>
      </c>
    </row>
    <row r="62" spans="1:35" ht="15.45" customHeight="1">
      <c r="A62" s="168">
        <v>55876</v>
      </c>
      <c r="B62" s="8" t="s">
        <v>320</v>
      </c>
      <c r="C62" s="5" t="s">
        <v>321</v>
      </c>
      <c r="D62" s="39" t="s">
        <v>568</v>
      </c>
      <c r="E62" s="6" t="s">
        <v>569</v>
      </c>
      <c r="F62" s="6" t="s">
        <v>570</v>
      </c>
      <c r="G62" s="6">
        <v>947401808</v>
      </c>
      <c r="H62" s="18">
        <v>45608</v>
      </c>
      <c r="I62" s="21">
        <v>0.65833333333333333</v>
      </c>
      <c r="J62" s="6" t="s">
        <v>373</v>
      </c>
      <c r="K62" s="15">
        <f t="shared" si="0"/>
        <v>1</v>
      </c>
      <c r="L62" s="6" t="s">
        <v>398</v>
      </c>
      <c r="M62" s="6" t="s">
        <v>6</v>
      </c>
      <c r="N62" s="6" t="s">
        <v>863</v>
      </c>
      <c r="O62" s="6">
        <v>24778803</v>
      </c>
      <c r="P62" s="6" t="s">
        <v>6</v>
      </c>
      <c r="Q62" s="6" t="s">
        <v>864</v>
      </c>
      <c r="R62" s="16">
        <f t="shared" si="6"/>
        <v>25000</v>
      </c>
      <c r="S62" s="6" t="s">
        <v>400</v>
      </c>
      <c r="T62" s="6" t="s">
        <v>542</v>
      </c>
      <c r="U62" s="6" t="s">
        <v>865</v>
      </c>
      <c r="V62" s="18"/>
      <c r="W62" s="78"/>
      <c r="X62" s="8"/>
      <c r="Y62" s="8"/>
      <c r="Z62" s="8"/>
      <c r="AA62" s="8"/>
      <c r="AB62" s="6" t="str">
        <f t="shared" si="1"/>
        <v/>
      </c>
      <c r="AC62" s="23" t="str">
        <f t="shared" si="2"/>
        <v/>
      </c>
      <c r="AD62" s="23"/>
      <c r="AE62" s="17" t="str">
        <f t="shared" si="5"/>
        <v/>
      </c>
      <c r="AF62" s="6"/>
      <c r="AG62" s="39"/>
      <c r="AH62" s="22" t="s">
        <v>558</v>
      </c>
      <c r="AI62" s="174" t="s">
        <v>492</v>
      </c>
    </row>
    <row r="63" spans="1:35" ht="15.45" customHeight="1">
      <c r="A63" s="168">
        <v>55877</v>
      </c>
      <c r="B63" s="8" t="s">
        <v>320</v>
      </c>
      <c r="C63" s="5" t="s">
        <v>321</v>
      </c>
      <c r="D63" s="39" t="s">
        <v>616</v>
      </c>
      <c r="E63" s="6" t="s">
        <v>617</v>
      </c>
      <c r="F63" s="6" t="s">
        <v>618</v>
      </c>
      <c r="G63" s="6">
        <v>951155582</v>
      </c>
      <c r="H63" s="18">
        <v>45608</v>
      </c>
      <c r="I63" s="21">
        <v>0.65972222222222221</v>
      </c>
      <c r="J63" s="6" t="s">
        <v>373</v>
      </c>
      <c r="K63" s="15">
        <f t="shared" si="0"/>
        <v>1</v>
      </c>
      <c r="L63" s="6" t="s">
        <v>398</v>
      </c>
      <c r="M63" s="6" t="s">
        <v>6</v>
      </c>
      <c r="N63" s="6" t="s">
        <v>866</v>
      </c>
      <c r="O63" s="6">
        <v>24778815</v>
      </c>
      <c r="P63" s="6" t="s">
        <v>6</v>
      </c>
      <c r="Q63" s="6" t="s">
        <v>867</v>
      </c>
      <c r="R63" s="16">
        <f t="shared" si="6"/>
        <v>25000</v>
      </c>
      <c r="S63" s="6" t="s">
        <v>400</v>
      </c>
      <c r="T63" s="6" t="s">
        <v>542</v>
      </c>
      <c r="U63" s="6" t="s">
        <v>868</v>
      </c>
      <c r="V63" s="18"/>
      <c r="W63" s="78"/>
      <c r="X63" s="8"/>
      <c r="Y63" s="8"/>
      <c r="Z63" s="8"/>
      <c r="AA63" s="8"/>
      <c r="AB63" s="6" t="str">
        <f t="shared" si="1"/>
        <v/>
      </c>
      <c r="AC63" s="23" t="str">
        <f t="shared" si="2"/>
        <v/>
      </c>
      <c r="AD63" s="23"/>
      <c r="AE63" s="17" t="str">
        <f t="shared" si="5"/>
        <v/>
      </c>
      <c r="AF63" s="6"/>
      <c r="AG63" s="39"/>
      <c r="AH63" s="22" t="s">
        <v>558</v>
      </c>
      <c r="AI63" s="174" t="s">
        <v>492</v>
      </c>
    </row>
    <row r="64" spans="1:35" ht="15.45" customHeight="1">
      <c r="A64" s="168">
        <v>55878</v>
      </c>
      <c r="B64" s="8" t="s">
        <v>320</v>
      </c>
      <c r="C64" s="5" t="s">
        <v>321</v>
      </c>
      <c r="D64" s="39" t="s">
        <v>635</v>
      </c>
      <c r="E64" s="6" t="s">
        <v>636</v>
      </c>
      <c r="F64" s="6" t="s">
        <v>637</v>
      </c>
      <c r="G64" s="6">
        <v>988364635</v>
      </c>
      <c r="H64" s="18">
        <v>45608</v>
      </c>
      <c r="I64" s="21">
        <v>0.66111111111111109</v>
      </c>
      <c r="J64" s="6" t="s">
        <v>373</v>
      </c>
      <c r="K64" s="15">
        <f t="shared" si="0"/>
        <v>1</v>
      </c>
      <c r="L64" s="6" t="s">
        <v>398</v>
      </c>
      <c r="M64" s="6" t="s">
        <v>6</v>
      </c>
      <c r="N64" s="6" t="s">
        <v>869</v>
      </c>
      <c r="O64" s="6">
        <v>24778827</v>
      </c>
      <c r="P64" s="6" t="s">
        <v>6</v>
      </c>
      <c r="Q64" s="6" t="s">
        <v>870</v>
      </c>
      <c r="R64" s="16">
        <f t="shared" si="6"/>
        <v>25000</v>
      </c>
      <c r="S64" s="6" t="s">
        <v>400</v>
      </c>
      <c r="T64" s="6" t="s">
        <v>542</v>
      </c>
      <c r="U64" s="6" t="s">
        <v>871</v>
      </c>
      <c r="V64" s="18"/>
      <c r="W64" s="78"/>
      <c r="X64" s="8"/>
      <c r="Y64" s="8"/>
      <c r="Z64" s="8"/>
      <c r="AA64" s="8"/>
      <c r="AB64" s="6" t="str">
        <f t="shared" si="1"/>
        <v/>
      </c>
      <c r="AC64" s="23" t="str">
        <f t="shared" si="2"/>
        <v/>
      </c>
      <c r="AD64" s="23"/>
      <c r="AE64" s="17" t="str">
        <f t="shared" si="5"/>
        <v/>
      </c>
      <c r="AF64" s="6"/>
      <c r="AG64" s="39"/>
      <c r="AH64" s="22" t="s">
        <v>558</v>
      </c>
      <c r="AI64" s="174" t="s">
        <v>492</v>
      </c>
    </row>
    <row r="65" spans="1:35" ht="15.45" customHeight="1">
      <c r="A65" s="168">
        <v>55879</v>
      </c>
      <c r="B65" s="8" t="s">
        <v>320</v>
      </c>
      <c r="C65" s="5" t="s">
        <v>321</v>
      </c>
      <c r="D65" s="39" t="s">
        <v>641</v>
      </c>
      <c r="E65" s="6" t="s">
        <v>642</v>
      </c>
      <c r="F65" s="6" t="s">
        <v>643</v>
      </c>
      <c r="G65" s="6">
        <v>974979000</v>
      </c>
      <c r="H65" s="18">
        <v>45608</v>
      </c>
      <c r="I65" s="21">
        <v>0.66319444444444442</v>
      </c>
      <c r="J65" s="6" t="s">
        <v>373</v>
      </c>
      <c r="K65" s="15">
        <f t="shared" si="0"/>
        <v>1</v>
      </c>
      <c r="L65" s="6" t="s">
        <v>398</v>
      </c>
      <c r="M65" s="6" t="s">
        <v>6</v>
      </c>
      <c r="N65" s="6" t="s">
        <v>872</v>
      </c>
      <c r="O65" s="6">
        <v>100769808</v>
      </c>
      <c r="P65" s="6" t="s">
        <v>6</v>
      </c>
      <c r="Q65" s="6" t="s">
        <v>873</v>
      </c>
      <c r="R65" s="16">
        <f t="shared" si="6"/>
        <v>25000</v>
      </c>
      <c r="S65" s="6" t="s">
        <v>400</v>
      </c>
      <c r="T65" s="6" t="s">
        <v>822</v>
      </c>
      <c r="U65" s="6" t="s">
        <v>874</v>
      </c>
      <c r="V65" s="18">
        <v>45632</v>
      </c>
      <c r="W65" s="78">
        <v>0.84305555555555556</v>
      </c>
      <c r="X65" s="8" t="s">
        <v>875</v>
      </c>
      <c r="Y65" s="8" t="s">
        <v>876</v>
      </c>
      <c r="Z65" s="8" t="s">
        <v>877</v>
      </c>
      <c r="AA65" s="8">
        <v>994290671</v>
      </c>
      <c r="AB65" s="6">
        <f t="shared" si="1"/>
        <v>25</v>
      </c>
      <c r="AC65" s="23">
        <f t="shared" si="2"/>
        <v>116000</v>
      </c>
      <c r="AD65" s="6" t="s">
        <v>6</v>
      </c>
      <c r="AE65" s="17" t="str">
        <f t="shared" si="5"/>
        <v>NO APLICA</v>
      </c>
      <c r="AF65" s="6" t="s">
        <v>400</v>
      </c>
      <c r="AG65" s="39"/>
      <c r="AH65" s="22" t="s">
        <v>558</v>
      </c>
      <c r="AI65" s="174" t="s">
        <v>492</v>
      </c>
    </row>
    <row r="66" spans="1:35" ht="15.45" customHeight="1">
      <c r="A66" s="168">
        <v>55881</v>
      </c>
      <c r="B66" s="8" t="s">
        <v>320</v>
      </c>
      <c r="C66" s="5" t="s">
        <v>321</v>
      </c>
      <c r="D66" s="39" t="s">
        <v>878</v>
      </c>
      <c r="E66" s="6" t="s">
        <v>738</v>
      </c>
      <c r="F66" s="6" t="s">
        <v>879</v>
      </c>
      <c r="G66" s="6">
        <v>976320519</v>
      </c>
      <c r="H66" s="18">
        <v>45608</v>
      </c>
      <c r="I66" s="21">
        <v>0.7</v>
      </c>
      <c r="J66" s="6" t="s">
        <v>373</v>
      </c>
      <c r="K66" s="15">
        <f t="shared" ref="K66:K129" si="7">IF(J66&lt;&gt;"",1,"")</f>
        <v>1</v>
      </c>
      <c r="L66" s="6" t="s">
        <v>398</v>
      </c>
      <c r="M66" s="6" t="s">
        <v>6</v>
      </c>
      <c r="N66" s="6" t="s">
        <v>880</v>
      </c>
      <c r="O66" s="6">
        <v>100789840</v>
      </c>
      <c r="P66" s="6" t="s">
        <v>6</v>
      </c>
      <c r="Q66" s="6" t="s">
        <v>881</v>
      </c>
      <c r="R66" s="16">
        <f t="shared" si="6"/>
        <v>25000</v>
      </c>
      <c r="S66" s="6" t="s">
        <v>400</v>
      </c>
      <c r="T66" s="6" t="s">
        <v>803</v>
      </c>
      <c r="U66" s="6" t="s">
        <v>882</v>
      </c>
      <c r="V66" s="18">
        <v>45632</v>
      </c>
      <c r="W66" s="78">
        <v>0.81944444444444442</v>
      </c>
      <c r="X66" s="8" t="s">
        <v>883</v>
      </c>
      <c r="Y66" s="8" t="s">
        <v>884</v>
      </c>
      <c r="Z66" s="8" t="s">
        <v>885</v>
      </c>
      <c r="AA66" s="8">
        <v>952321365</v>
      </c>
      <c r="AB66" s="6">
        <f t="shared" ref="AB66:AB129" si="8">IF(AND(V66&lt;&gt;"",H66&lt;&gt;"",ISNUMBER(V66-H66)),V66-H66+1,"")</f>
        <v>25</v>
      </c>
      <c r="AC66" s="23">
        <f t="shared" ref="AC66:AC129" si="9">IF(AB66&lt;=0, "ERROR EN DÍA DE SALIDA",
    IF(AB66="", "",
        IF(OR(J66="1X40 RF VACIO", J66="1X40 DRY VACIO"),
            IF(L66="CUSTODIA",
                IF(AB66&lt;=5, 25000,
                    IF(AB66&gt;5, IF(AB66&lt;=8, 25000 + 2000*(AB66 - 5), 31000 + 5000*(AB66-8)), "")
                ),
                IF(OR(L66="TRASPASO",L66="MOVIMIENTO"), 18000, "")
            ),
            IF(OR(J66="1X20 RF VACIO", J66="1X20 DRY VACIO", J66="ISOTANK"),
                IF(L66="CUSTODIA",
                    IF(AB66&lt;=5, 18000,
                        IF(AB66&gt;5, IF(AB66&lt;=8, 18000 + 2000*(AB66 - 5), 24000 + 5000*(AB66-8)), "")
                    ),
                    IF(OR(L66="TRASPASO",L66="MOVIMIENTO"), 15000, "Error en tipo de acción")
                ),
                IF(AND(OR(J66="PALLET", J66="CAJON"), L66="CUSTODIA", AB66&lt;=5),
                    IF(M66="SI (XL)", 7000*K66,
                        IF(M66="SI (XXL)", 9000*K66, 5000*K66)
                    ),
                    IF(AND(OR(J66="PALLET", J66="CAJON"), L66="CUSTODIA", AB66&gt;5),
                        IF(M66="SI (XL)", (7000 + 1000*(AB66 - 5))*K66,
                            IF(M66="SI (XXL)", (9000 + 1000*(AB66 - 5))*K66, (5000 + 1000*(AB66 - 5))*K66)
                        ),
                        IF(AND(OR(J66="PALLET", J66="CAJON"),OR(L66="TRASPASO",L66="MOVIMIENTO")),
                            IF(M66="SI (XL)", 5000*K66,
                                IF(M66="SI (XXL)", 7000*K66, 3500*K66)
                            ),
                            ""
                        )
                    )
                )
            )
        )
    )
)</f>
        <v>116000</v>
      </c>
      <c r="AD66" s="6" t="s">
        <v>6</v>
      </c>
      <c r="AE66" s="17" t="str">
        <f t="shared" ref="AE66:AE93" si="10">IFERROR(IF(AC66="","",IF(AD66="NO","NO APLICA",IF(AD66="SI",AC66*1.19,""))), "")</f>
        <v>NO APLICA</v>
      </c>
      <c r="AF66" s="6" t="s">
        <v>400</v>
      </c>
      <c r="AG66" s="39"/>
      <c r="AH66" s="22" t="s">
        <v>558</v>
      </c>
      <c r="AI66" s="174" t="s">
        <v>492</v>
      </c>
    </row>
    <row r="67" spans="1:35" ht="15.45" customHeight="1">
      <c r="A67" s="168">
        <v>55882</v>
      </c>
      <c r="B67" s="8" t="s">
        <v>320</v>
      </c>
      <c r="C67" s="5" t="s">
        <v>321</v>
      </c>
      <c r="D67" s="39" t="s">
        <v>886</v>
      </c>
      <c r="E67" s="6" t="s">
        <v>747</v>
      </c>
      <c r="F67" s="6" t="s">
        <v>748</v>
      </c>
      <c r="G67" s="6">
        <v>993623791</v>
      </c>
      <c r="H67" s="18">
        <v>45608</v>
      </c>
      <c r="I67" s="21">
        <v>0.70347222222222228</v>
      </c>
      <c r="J67" s="6" t="s">
        <v>373</v>
      </c>
      <c r="K67" s="15">
        <f t="shared" si="7"/>
        <v>1</v>
      </c>
      <c r="L67" s="6" t="s">
        <v>398</v>
      </c>
      <c r="M67" s="6" t="s">
        <v>6</v>
      </c>
      <c r="N67" s="6" t="s">
        <v>887</v>
      </c>
      <c r="O67" s="6">
        <v>100789853</v>
      </c>
      <c r="P67" s="6" t="s">
        <v>6</v>
      </c>
      <c r="Q67" s="6" t="s">
        <v>888</v>
      </c>
      <c r="R67" s="16">
        <f t="shared" si="6"/>
        <v>25000</v>
      </c>
      <c r="S67" s="6" t="s">
        <v>400</v>
      </c>
      <c r="T67" s="6" t="s">
        <v>803</v>
      </c>
      <c r="U67" s="6" t="s">
        <v>889</v>
      </c>
      <c r="V67" s="18">
        <v>45632</v>
      </c>
      <c r="W67" s="78">
        <v>0.8041666666666667</v>
      </c>
      <c r="X67" s="8" t="s">
        <v>890</v>
      </c>
      <c r="Y67" s="8" t="s">
        <v>891</v>
      </c>
      <c r="Z67" s="8" t="s">
        <v>892</v>
      </c>
      <c r="AA67" s="8">
        <v>961732468</v>
      </c>
      <c r="AB67" s="6">
        <f t="shared" si="8"/>
        <v>25</v>
      </c>
      <c r="AC67" s="23">
        <f t="shared" si="9"/>
        <v>116000</v>
      </c>
      <c r="AD67" s="6" t="s">
        <v>6</v>
      </c>
      <c r="AE67" s="17" t="str">
        <f t="shared" si="10"/>
        <v>NO APLICA</v>
      </c>
      <c r="AF67" s="6" t="s">
        <v>400</v>
      </c>
      <c r="AG67" s="39"/>
      <c r="AH67" s="22" t="s">
        <v>558</v>
      </c>
      <c r="AI67" s="174" t="s">
        <v>492</v>
      </c>
    </row>
    <row r="68" spans="1:35" ht="15.45" customHeight="1">
      <c r="A68" s="168">
        <v>55883</v>
      </c>
      <c r="B68" s="8" t="s">
        <v>320</v>
      </c>
      <c r="C68" s="5" t="s">
        <v>321</v>
      </c>
      <c r="D68" s="39" t="s">
        <v>578</v>
      </c>
      <c r="E68" s="6" t="s">
        <v>579</v>
      </c>
      <c r="F68" s="6" t="s">
        <v>580</v>
      </c>
      <c r="G68" s="6">
        <v>992200094</v>
      </c>
      <c r="H68" s="18">
        <v>45608</v>
      </c>
      <c r="I68" s="21">
        <v>0.70486111111111116</v>
      </c>
      <c r="J68" s="6" t="s">
        <v>373</v>
      </c>
      <c r="K68" s="15">
        <f t="shared" si="7"/>
        <v>1</v>
      </c>
      <c r="L68" s="6" t="s">
        <v>398</v>
      </c>
      <c r="M68" s="6" t="s">
        <v>6</v>
      </c>
      <c r="N68" s="6" t="s">
        <v>893</v>
      </c>
      <c r="O68" s="6">
        <v>10789862</v>
      </c>
      <c r="P68" s="6" t="s">
        <v>6</v>
      </c>
      <c r="Q68" s="6" t="s">
        <v>894</v>
      </c>
      <c r="R68" s="16">
        <f t="shared" si="6"/>
        <v>25000</v>
      </c>
      <c r="S68" s="6" t="s">
        <v>400</v>
      </c>
      <c r="T68" s="6" t="s">
        <v>803</v>
      </c>
      <c r="U68" s="6" t="s">
        <v>895</v>
      </c>
      <c r="V68" s="18">
        <v>45632</v>
      </c>
      <c r="W68" s="78">
        <v>0.8</v>
      </c>
      <c r="X68" s="8" t="s">
        <v>896</v>
      </c>
      <c r="Y68" s="8" t="s">
        <v>897</v>
      </c>
      <c r="Z68" s="8" t="s">
        <v>898</v>
      </c>
      <c r="AA68" s="8">
        <v>941839151</v>
      </c>
      <c r="AB68" s="6">
        <f t="shared" si="8"/>
        <v>25</v>
      </c>
      <c r="AC68" s="23">
        <f t="shared" si="9"/>
        <v>116000</v>
      </c>
      <c r="AD68" s="6" t="s">
        <v>6</v>
      </c>
      <c r="AE68" s="17" t="str">
        <f t="shared" si="10"/>
        <v>NO APLICA</v>
      </c>
      <c r="AF68" s="6" t="s">
        <v>400</v>
      </c>
      <c r="AG68" s="39"/>
      <c r="AH68" s="22" t="s">
        <v>558</v>
      </c>
      <c r="AI68" s="174" t="s">
        <v>492</v>
      </c>
    </row>
    <row r="69" spans="1:35" ht="15.45" customHeight="1">
      <c r="A69" s="168">
        <v>55884</v>
      </c>
      <c r="B69" s="8" t="s">
        <v>320</v>
      </c>
      <c r="C69" s="5" t="s">
        <v>321</v>
      </c>
      <c r="D69" s="39" t="s">
        <v>667</v>
      </c>
      <c r="E69" s="6" t="s">
        <v>668</v>
      </c>
      <c r="F69" s="6" t="s">
        <v>669</v>
      </c>
      <c r="G69" s="6">
        <v>974317393</v>
      </c>
      <c r="H69" s="18">
        <v>45608</v>
      </c>
      <c r="I69" s="21">
        <v>0.70625000000000004</v>
      </c>
      <c r="J69" s="6" t="s">
        <v>373</v>
      </c>
      <c r="K69" s="15">
        <f t="shared" si="7"/>
        <v>1</v>
      </c>
      <c r="L69" s="6" t="s">
        <v>398</v>
      </c>
      <c r="M69" s="6" t="s">
        <v>6</v>
      </c>
      <c r="N69" s="6" t="s">
        <v>899</v>
      </c>
      <c r="O69" s="6">
        <v>100789867</v>
      </c>
      <c r="P69" s="6" t="s">
        <v>6</v>
      </c>
      <c r="Q69" s="6" t="s">
        <v>900</v>
      </c>
      <c r="R69" s="16">
        <f t="shared" si="6"/>
        <v>25000</v>
      </c>
      <c r="S69" s="6" t="s">
        <v>400</v>
      </c>
      <c r="T69" s="6" t="s">
        <v>803</v>
      </c>
      <c r="U69" s="6" t="s">
        <v>901</v>
      </c>
      <c r="V69" s="18">
        <v>45632</v>
      </c>
      <c r="W69" s="78">
        <v>0.79583333333333328</v>
      </c>
      <c r="X69" s="8" t="s">
        <v>902</v>
      </c>
      <c r="Y69" s="8" t="s">
        <v>903</v>
      </c>
      <c r="Z69" s="8" t="s">
        <v>904</v>
      </c>
      <c r="AA69" s="8">
        <v>988337790</v>
      </c>
      <c r="AB69" s="6">
        <f t="shared" si="8"/>
        <v>25</v>
      </c>
      <c r="AC69" s="23">
        <f t="shared" si="9"/>
        <v>116000</v>
      </c>
      <c r="AD69" s="6" t="s">
        <v>6</v>
      </c>
      <c r="AE69" s="17" t="str">
        <f t="shared" si="10"/>
        <v>NO APLICA</v>
      </c>
      <c r="AF69" s="6" t="s">
        <v>400</v>
      </c>
      <c r="AG69" s="39"/>
      <c r="AH69" s="22" t="s">
        <v>558</v>
      </c>
      <c r="AI69" s="174" t="s">
        <v>492</v>
      </c>
    </row>
    <row r="70" spans="1:35" ht="15.45" customHeight="1">
      <c r="A70" s="168">
        <v>55885</v>
      </c>
      <c r="B70" s="8" t="s">
        <v>320</v>
      </c>
      <c r="C70" s="5" t="s">
        <v>321</v>
      </c>
      <c r="D70" s="39" t="s">
        <v>629</v>
      </c>
      <c r="E70" s="6" t="s">
        <v>630</v>
      </c>
      <c r="F70" s="6" t="s">
        <v>631</v>
      </c>
      <c r="G70" s="6">
        <v>976530950</v>
      </c>
      <c r="H70" s="18">
        <v>45608</v>
      </c>
      <c r="I70" s="21">
        <v>0.70833333333333337</v>
      </c>
      <c r="J70" s="6" t="s">
        <v>373</v>
      </c>
      <c r="K70" s="15">
        <f t="shared" si="7"/>
        <v>1</v>
      </c>
      <c r="L70" s="6" t="s">
        <v>398</v>
      </c>
      <c r="M70" s="6" t="s">
        <v>6</v>
      </c>
      <c r="N70" s="6" t="s">
        <v>905</v>
      </c>
      <c r="O70" s="6">
        <v>100789878</v>
      </c>
      <c r="P70" s="6" t="s">
        <v>6</v>
      </c>
      <c r="Q70" s="6" t="s">
        <v>906</v>
      </c>
      <c r="R70" s="16">
        <f t="shared" si="6"/>
        <v>25000</v>
      </c>
      <c r="S70" s="6" t="s">
        <v>400</v>
      </c>
      <c r="T70" s="6" t="s">
        <v>803</v>
      </c>
      <c r="U70" s="6" t="s">
        <v>907</v>
      </c>
      <c r="V70" s="18">
        <v>45632</v>
      </c>
      <c r="W70" s="78">
        <v>0.7944444444444444</v>
      </c>
      <c r="X70" s="8" t="s">
        <v>908</v>
      </c>
      <c r="Y70" s="8" t="s">
        <v>909</v>
      </c>
      <c r="Z70" s="8" t="s">
        <v>910</v>
      </c>
      <c r="AA70" s="8">
        <v>994040024</v>
      </c>
      <c r="AB70" s="6">
        <f t="shared" si="8"/>
        <v>25</v>
      </c>
      <c r="AC70" s="23">
        <f t="shared" si="9"/>
        <v>116000</v>
      </c>
      <c r="AD70" s="6" t="s">
        <v>6</v>
      </c>
      <c r="AE70" s="17" t="str">
        <f t="shared" si="10"/>
        <v>NO APLICA</v>
      </c>
      <c r="AF70" s="6" t="s">
        <v>400</v>
      </c>
      <c r="AG70" s="39"/>
      <c r="AH70" s="22" t="s">
        <v>558</v>
      </c>
      <c r="AI70" s="174" t="s">
        <v>492</v>
      </c>
    </row>
    <row r="71" spans="1:35" ht="15.45" customHeight="1">
      <c r="A71" s="168">
        <v>55886</v>
      </c>
      <c r="B71" s="8" t="s">
        <v>320</v>
      </c>
      <c r="C71" s="5" t="s">
        <v>321</v>
      </c>
      <c r="D71" s="8" t="s">
        <v>682</v>
      </c>
      <c r="E71" s="5" t="s">
        <v>683</v>
      </c>
      <c r="F71" s="5" t="s">
        <v>684</v>
      </c>
      <c r="G71" s="5">
        <v>987204298</v>
      </c>
      <c r="H71" s="18">
        <v>45608</v>
      </c>
      <c r="I71" s="21">
        <v>0.71111111111111114</v>
      </c>
      <c r="J71" s="6" t="s">
        <v>373</v>
      </c>
      <c r="K71" s="15">
        <f t="shared" si="7"/>
        <v>1</v>
      </c>
      <c r="L71" s="6" t="s">
        <v>398</v>
      </c>
      <c r="M71" s="6" t="s">
        <v>6</v>
      </c>
      <c r="N71" s="6" t="s">
        <v>911</v>
      </c>
      <c r="O71" s="6">
        <v>100789888</v>
      </c>
      <c r="P71" s="6" t="s">
        <v>6</v>
      </c>
      <c r="Q71" s="6" t="s">
        <v>912</v>
      </c>
      <c r="R71" s="16">
        <f t="shared" ref="R71:R102" si="11">IF(OR(H71&lt;=0, H71=""), "",
    IF(OR(J71="1X40 RF VACIO", J71="1X40 DRY VACIO"),
        IF(L71="CUSTODIA", 25000,
            IF(OR(L71="TRASPASO", L71="MOVIMIENTO"), 18000, "")
        ),
        IF(OR(J71="1X20 RF VACIO", J71="1X20 DRY VACIO", J71="ISOTANK"),
            IF(L71="CUSTODIA", 18000,
                IF(OR(L71="TRASPASO", L71="MOVIMIENTO"), 15000, "Error en tipo de acción")
            ),
            IF(AND(OR(J71="PALLET", J71="CAJON"), L71="CUSTODIA"),
                IF(M71="SI (XL)", 7000*K71,
                    IF(M71="SI (XXL)", 9000*K71,
                        IF(M71="SI (OTRO)", "", 5000*K71)
                    )
                ),
                IF(AND(OR(J71="PALLET", J71="CAJON"),OR(L71="TRASPASO", L71="MOVIMIENTO")),
                    IF(M71="SI (XL)", 5000*K71,
                        IF(M71="SI (XXL)", 7000*K71,
                            IF(M71="SI (OTRO)", "", 3500*K71)
                        )
                    ),
                    ""
                )
            )
        )
    )
)</f>
        <v>25000</v>
      </c>
      <c r="S71" s="6" t="s">
        <v>400</v>
      </c>
      <c r="T71" s="6" t="s">
        <v>803</v>
      </c>
      <c r="U71" s="6" t="s">
        <v>913</v>
      </c>
      <c r="V71" s="18">
        <v>45632</v>
      </c>
      <c r="W71" s="78">
        <v>0.78472222222222221</v>
      </c>
      <c r="X71" s="8" t="s">
        <v>914</v>
      </c>
      <c r="Y71" s="8" t="s">
        <v>915</v>
      </c>
      <c r="Z71" s="8" t="s">
        <v>916</v>
      </c>
      <c r="AA71" s="8">
        <v>982662971</v>
      </c>
      <c r="AB71" s="6">
        <f t="shared" si="8"/>
        <v>25</v>
      </c>
      <c r="AC71" s="23">
        <f t="shared" si="9"/>
        <v>116000</v>
      </c>
      <c r="AD71" s="6" t="s">
        <v>6</v>
      </c>
      <c r="AE71" s="17" t="str">
        <f t="shared" si="10"/>
        <v>NO APLICA</v>
      </c>
      <c r="AF71" s="6" t="s">
        <v>400</v>
      </c>
      <c r="AG71" s="39"/>
      <c r="AH71" s="22" t="s">
        <v>558</v>
      </c>
      <c r="AI71" s="174" t="s">
        <v>492</v>
      </c>
    </row>
    <row r="72" spans="1:35" s="213" customFormat="1" ht="15.45" customHeight="1">
      <c r="A72" s="168">
        <v>55887</v>
      </c>
      <c r="B72" s="8" t="s">
        <v>320</v>
      </c>
      <c r="C72" s="5" t="s">
        <v>321</v>
      </c>
      <c r="D72" s="39" t="s">
        <v>693</v>
      </c>
      <c r="E72" s="6" t="s">
        <v>694</v>
      </c>
      <c r="F72" s="6" t="s">
        <v>695</v>
      </c>
      <c r="G72" s="6">
        <v>930540516</v>
      </c>
      <c r="H72" s="18">
        <v>45608</v>
      </c>
      <c r="I72" s="21">
        <v>0.71250000000000002</v>
      </c>
      <c r="J72" s="6" t="s">
        <v>373</v>
      </c>
      <c r="K72" s="15">
        <f t="shared" si="7"/>
        <v>1</v>
      </c>
      <c r="L72" s="6" t="s">
        <v>398</v>
      </c>
      <c r="M72" s="6" t="s">
        <v>6</v>
      </c>
      <c r="N72" s="6" t="s">
        <v>917</v>
      </c>
      <c r="O72" s="6">
        <v>1007898882</v>
      </c>
      <c r="P72" s="6" t="s">
        <v>6</v>
      </c>
      <c r="Q72" s="6" t="s">
        <v>918</v>
      </c>
      <c r="R72" s="16">
        <f t="shared" si="11"/>
        <v>25000</v>
      </c>
      <c r="S72" s="6" t="s">
        <v>400</v>
      </c>
      <c r="T72" s="6" t="s">
        <v>803</v>
      </c>
      <c r="U72" s="6" t="s">
        <v>919</v>
      </c>
      <c r="V72" s="18">
        <v>45632</v>
      </c>
      <c r="W72" s="78">
        <v>0.73263888888888884</v>
      </c>
      <c r="X72" s="8" t="s">
        <v>920</v>
      </c>
      <c r="Y72" s="8" t="s">
        <v>921</v>
      </c>
      <c r="Z72" s="8" t="s">
        <v>922</v>
      </c>
      <c r="AA72" s="8">
        <v>964999761</v>
      </c>
      <c r="AB72" s="6">
        <f t="shared" si="8"/>
        <v>25</v>
      </c>
      <c r="AC72" s="23">
        <f t="shared" si="9"/>
        <v>116000</v>
      </c>
      <c r="AD72" s="6" t="s">
        <v>6</v>
      </c>
      <c r="AE72" s="17" t="str">
        <f t="shared" si="10"/>
        <v>NO APLICA</v>
      </c>
      <c r="AF72" s="6" t="s">
        <v>400</v>
      </c>
      <c r="AG72" s="39"/>
      <c r="AH72" s="22" t="s">
        <v>558</v>
      </c>
      <c r="AI72" s="174" t="s">
        <v>492</v>
      </c>
    </row>
    <row r="73" spans="1:35" ht="15.45" customHeight="1">
      <c r="A73" s="168">
        <v>55889</v>
      </c>
      <c r="B73" s="8" t="s">
        <v>320</v>
      </c>
      <c r="C73" s="5" t="s">
        <v>321</v>
      </c>
      <c r="D73" s="39" t="s">
        <v>714</v>
      </c>
      <c r="E73" s="6" t="s">
        <v>715</v>
      </c>
      <c r="F73" s="6" t="s">
        <v>716</v>
      </c>
      <c r="G73" s="6">
        <v>995307942</v>
      </c>
      <c r="H73" s="18">
        <v>45608</v>
      </c>
      <c r="I73" s="21">
        <v>0.71736111111111112</v>
      </c>
      <c r="J73" s="6" t="s">
        <v>373</v>
      </c>
      <c r="K73" s="15">
        <f t="shared" si="7"/>
        <v>1</v>
      </c>
      <c r="L73" s="6" t="s">
        <v>398</v>
      </c>
      <c r="M73" s="6" t="s">
        <v>6</v>
      </c>
      <c r="N73" s="6" t="s">
        <v>923</v>
      </c>
      <c r="O73" s="6">
        <v>100789901</v>
      </c>
      <c r="P73" s="6" t="s">
        <v>6</v>
      </c>
      <c r="Q73" s="6" t="s">
        <v>924</v>
      </c>
      <c r="R73" s="16">
        <f t="shared" si="11"/>
        <v>25000</v>
      </c>
      <c r="S73" s="6" t="s">
        <v>400</v>
      </c>
      <c r="T73" s="6" t="s">
        <v>803</v>
      </c>
      <c r="U73" s="6" t="s">
        <v>925</v>
      </c>
      <c r="V73" s="18">
        <v>45632</v>
      </c>
      <c r="W73" s="78">
        <v>0.72499999999999998</v>
      </c>
      <c r="X73" s="8" t="s">
        <v>926</v>
      </c>
      <c r="Y73" s="8" t="s">
        <v>927</v>
      </c>
      <c r="Z73" s="8" t="s">
        <v>928</v>
      </c>
      <c r="AA73" s="8">
        <v>951980738</v>
      </c>
      <c r="AB73" s="15">
        <f t="shared" si="8"/>
        <v>25</v>
      </c>
      <c r="AC73" s="23">
        <f t="shared" si="9"/>
        <v>116000</v>
      </c>
      <c r="AD73" s="16" t="s">
        <v>6</v>
      </c>
      <c r="AE73" s="17" t="str">
        <f t="shared" si="10"/>
        <v>NO APLICA</v>
      </c>
      <c r="AF73" s="6" t="s">
        <v>400</v>
      </c>
      <c r="AG73" s="39"/>
      <c r="AH73" s="22" t="s">
        <v>558</v>
      </c>
      <c r="AI73" s="174" t="s">
        <v>492</v>
      </c>
    </row>
    <row r="74" spans="1:35" ht="15.45" customHeight="1">
      <c r="A74" s="168">
        <v>55890</v>
      </c>
      <c r="B74" s="8" t="s">
        <v>320</v>
      </c>
      <c r="C74" s="4" t="s">
        <v>340</v>
      </c>
      <c r="D74" s="39" t="s">
        <v>653</v>
      </c>
      <c r="E74" s="6" t="s">
        <v>654</v>
      </c>
      <c r="F74" s="6" t="s">
        <v>655</v>
      </c>
      <c r="G74" s="6">
        <v>956193777</v>
      </c>
      <c r="H74" s="18">
        <v>45608</v>
      </c>
      <c r="I74" s="21">
        <v>0.71944444444444444</v>
      </c>
      <c r="J74" s="6" t="s">
        <v>373</v>
      </c>
      <c r="K74" s="15">
        <f t="shared" si="7"/>
        <v>1</v>
      </c>
      <c r="L74" s="6" t="s">
        <v>398</v>
      </c>
      <c r="M74" s="6" t="s">
        <v>6</v>
      </c>
      <c r="N74" s="6" t="s">
        <v>929</v>
      </c>
      <c r="O74" s="6">
        <v>100789908</v>
      </c>
      <c r="P74" s="6" t="s">
        <v>6</v>
      </c>
      <c r="Q74" s="6" t="s">
        <v>930</v>
      </c>
      <c r="R74" s="16">
        <f t="shared" si="11"/>
        <v>25000</v>
      </c>
      <c r="S74" s="6" t="s">
        <v>400</v>
      </c>
      <c r="T74" s="6" t="s">
        <v>759</v>
      </c>
      <c r="U74" s="6" t="s">
        <v>931</v>
      </c>
      <c r="V74" s="18">
        <v>45643</v>
      </c>
      <c r="W74" s="78">
        <v>0.87013888888888891</v>
      </c>
      <c r="X74" s="8" t="s">
        <v>932</v>
      </c>
      <c r="Y74" s="8" t="s">
        <v>933</v>
      </c>
      <c r="Z74" s="8" t="s">
        <v>934</v>
      </c>
      <c r="AA74" s="8">
        <v>971384780</v>
      </c>
      <c r="AB74" s="6">
        <f t="shared" si="8"/>
        <v>36</v>
      </c>
      <c r="AC74" s="23">
        <f t="shared" si="9"/>
        <v>171000</v>
      </c>
      <c r="AD74" s="23" t="s">
        <v>6</v>
      </c>
      <c r="AE74" s="17" t="str">
        <f t="shared" si="10"/>
        <v>NO APLICA</v>
      </c>
      <c r="AF74" s="6" t="s">
        <v>400</v>
      </c>
      <c r="AG74" s="39"/>
      <c r="AH74" s="22" t="s">
        <v>558</v>
      </c>
      <c r="AI74" s="174" t="s">
        <v>492</v>
      </c>
    </row>
    <row r="75" spans="1:35" ht="15.45" customHeight="1">
      <c r="A75" s="168">
        <v>55891</v>
      </c>
      <c r="B75" s="8" t="s">
        <v>320</v>
      </c>
      <c r="C75" s="5" t="s">
        <v>321</v>
      </c>
      <c r="D75" s="39" t="s">
        <v>597</v>
      </c>
      <c r="E75" s="6" t="s">
        <v>598</v>
      </c>
      <c r="F75" s="6" t="s">
        <v>599</v>
      </c>
      <c r="G75" s="6">
        <v>974764518</v>
      </c>
      <c r="H75" s="18">
        <v>45608</v>
      </c>
      <c r="I75" s="21">
        <v>0.72152777777777777</v>
      </c>
      <c r="J75" s="6" t="s">
        <v>373</v>
      </c>
      <c r="K75" s="15">
        <f t="shared" si="7"/>
        <v>1</v>
      </c>
      <c r="L75" s="6" t="s">
        <v>398</v>
      </c>
      <c r="M75" s="6" t="s">
        <v>6</v>
      </c>
      <c r="N75" s="6" t="s">
        <v>935</v>
      </c>
      <c r="O75" s="6">
        <v>100789905</v>
      </c>
      <c r="P75" s="6" t="s">
        <v>6</v>
      </c>
      <c r="Q75" s="6" t="s">
        <v>936</v>
      </c>
      <c r="R75" s="16">
        <f t="shared" si="11"/>
        <v>25000</v>
      </c>
      <c r="S75" s="6" t="s">
        <v>400</v>
      </c>
      <c r="T75" s="6" t="s">
        <v>732</v>
      </c>
      <c r="U75" s="6" t="s">
        <v>937</v>
      </c>
      <c r="V75" s="18">
        <v>45643</v>
      </c>
      <c r="W75" s="78">
        <v>0.81041666666666667</v>
      </c>
      <c r="X75" s="8" t="s">
        <v>830</v>
      </c>
      <c r="Y75" s="8" t="s">
        <v>831</v>
      </c>
      <c r="Z75" s="8" t="s">
        <v>501</v>
      </c>
      <c r="AA75" s="8">
        <v>998794226</v>
      </c>
      <c r="AB75" s="6">
        <f t="shared" si="8"/>
        <v>36</v>
      </c>
      <c r="AC75" s="23">
        <f t="shared" si="9"/>
        <v>171000</v>
      </c>
      <c r="AD75" s="23" t="s">
        <v>6</v>
      </c>
      <c r="AE75" s="17" t="str">
        <f t="shared" si="10"/>
        <v>NO APLICA</v>
      </c>
      <c r="AF75" s="6" t="s">
        <v>400</v>
      </c>
      <c r="AG75" s="39"/>
      <c r="AH75" s="22" t="s">
        <v>558</v>
      </c>
      <c r="AI75" s="174" t="s">
        <v>492</v>
      </c>
    </row>
    <row r="76" spans="1:35" ht="15.45" customHeight="1">
      <c r="A76" s="168">
        <v>55892</v>
      </c>
      <c r="B76" s="8" t="s">
        <v>320</v>
      </c>
      <c r="C76" s="5" t="s">
        <v>321</v>
      </c>
      <c r="D76" s="39" t="s">
        <v>726</v>
      </c>
      <c r="E76" s="6" t="s">
        <v>727</v>
      </c>
      <c r="F76" s="6" t="s">
        <v>728</v>
      </c>
      <c r="G76" s="6">
        <v>92376903</v>
      </c>
      <c r="H76" s="18">
        <v>45608</v>
      </c>
      <c r="I76" s="21">
        <v>0.72430555555555554</v>
      </c>
      <c r="J76" s="6" t="s">
        <v>373</v>
      </c>
      <c r="K76" s="15">
        <f t="shared" si="7"/>
        <v>1</v>
      </c>
      <c r="L76" s="6" t="s">
        <v>398</v>
      </c>
      <c r="M76" s="6" t="s">
        <v>6</v>
      </c>
      <c r="N76" s="6" t="s">
        <v>938</v>
      </c>
      <c r="O76" s="6">
        <v>100789915</v>
      </c>
      <c r="P76" s="6" t="s">
        <v>6</v>
      </c>
      <c r="Q76" s="6" t="s">
        <v>939</v>
      </c>
      <c r="R76" s="16">
        <f t="shared" si="11"/>
        <v>25000</v>
      </c>
      <c r="S76" s="6" t="s">
        <v>400</v>
      </c>
      <c r="T76" s="6" t="s">
        <v>940</v>
      </c>
      <c r="U76" s="6" t="s">
        <v>941</v>
      </c>
      <c r="V76" s="18">
        <v>45643</v>
      </c>
      <c r="W76" s="78">
        <v>0.38958333333333334</v>
      </c>
      <c r="X76" s="65" t="s">
        <v>942</v>
      </c>
      <c r="Y76" s="65" t="s">
        <v>943</v>
      </c>
      <c r="Z76" s="65" t="s">
        <v>944</v>
      </c>
      <c r="AA76" s="65">
        <v>993209230</v>
      </c>
      <c r="AB76" s="6">
        <f t="shared" si="8"/>
        <v>36</v>
      </c>
      <c r="AC76" s="23">
        <f t="shared" si="9"/>
        <v>171000</v>
      </c>
      <c r="AD76" s="23" t="s">
        <v>6</v>
      </c>
      <c r="AE76" s="17" t="str">
        <f t="shared" si="10"/>
        <v>NO APLICA</v>
      </c>
      <c r="AF76" s="6" t="s">
        <v>400</v>
      </c>
      <c r="AG76" s="39"/>
      <c r="AH76" s="22" t="s">
        <v>558</v>
      </c>
      <c r="AI76" s="174" t="s">
        <v>492</v>
      </c>
    </row>
    <row r="77" spans="1:35" ht="15.45" customHeight="1">
      <c r="A77" s="168">
        <v>55894</v>
      </c>
      <c r="B77" s="8" t="s">
        <v>320</v>
      </c>
      <c r="C77" s="5" t="s">
        <v>321</v>
      </c>
      <c r="D77" s="39" t="s">
        <v>704</v>
      </c>
      <c r="E77" s="6" t="s">
        <v>588</v>
      </c>
      <c r="F77" s="6" t="s">
        <v>589</v>
      </c>
      <c r="G77" s="6">
        <v>966777388</v>
      </c>
      <c r="H77" s="18">
        <v>45608</v>
      </c>
      <c r="I77" s="21">
        <v>0.74444444444444446</v>
      </c>
      <c r="J77" s="6" t="s">
        <v>373</v>
      </c>
      <c r="K77" s="15">
        <f t="shared" si="7"/>
        <v>1</v>
      </c>
      <c r="L77" s="6" t="s">
        <v>398</v>
      </c>
      <c r="M77" s="6" t="s">
        <v>6</v>
      </c>
      <c r="N77" s="6" t="s">
        <v>945</v>
      </c>
      <c r="O77" s="6">
        <v>100789936</v>
      </c>
      <c r="P77" s="6" t="s">
        <v>6</v>
      </c>
      <c r="Q77" s="6" t="s">
        <v>946</v>
      </c>
      <c r="R77" s="16">
        <f t="shared" si="11"/>
        <v>25000</v>
      </c>
      <c r="S77" s="6" t="s">
        <v>400</v>
      </c>
      <c r="T77" s="6" t="s">
        <v>759</v>
      </c>
      <c r="U77" s="6" t="s">
        <v>947</v>
      </c>
      <c r="V77" s="18">
        <v>45643</v>
      </c>
      <c r="W77" s="78">
        <v>0.92291666666666672</v>
      </c>
      <c r="X77" s="6" t="s">
        <v>948</v>
      </c>
      <c r="Y77" s="6" t="s">
        <v>949</v>
      </c>
      <c r="Z77" s="6" t="s">
        <v>950</v>
      </c>
      <c r="AA77" s="6">
        <v>978971557</v>
      </c>
      <c r="AB77" s="6">
        <f t="shared" si="8"/>
        <v>36</v>
      </c>
      <c r="AC77" s="23">
        <f t="shared" si="9"/>
        <v>171000</v>
      </c>
      <c r="AD77" s="23" t="s">
        <v>6</v>
      </c>
      <c r="AE77" s="17" t="str">
        <f t="shared" si="10"/>
        <v>NO APLICA</v>
      </c>
      <c r="AF77" s="6" t="s">
        <v>400</v>
      </c>
      <c r="AG77" s="39"/>
      <c r="AH77" s="22" t="s">
        <v>558</v>
      </c>
      <c r="AI77" s="174" t="s">
        <v>492</v>
      </c>
    </row>
    <row r="78" spans="1:35" ht="15.45" customHeight="1">
      <c r="A78" s="168">
        <v>55896</v>
      </c>
      <c r="B78" s="8" t="s">
        <v>320</v>
      </c>
      <c r="C78" s="5" t="s">
        <v>321</v>
      </c>
      <c r="D78" s="45" t="s">
        <v>951</v>
      </c>
      <c r="E78" s="27" t="s">
        <v>952</v>
      </c>
      <c r="F78" s="27" t="s">
        <v>953</v>
      </c>
      <c r="G78" s="27">
        <v>993724954</v>
      </c>
      <c r="H78" s="18">
        <v>45608</v>
      </c>
      <c r="I78" s="21">
        <v>0.75624999999999998</v>
      </c>
      <c r="J78" s="6" t="s">
        <v>373</v>
      </c>
      <c r="K78" s="15">
        <f t="shared" si="7"/>
        <v>1</v>
      </c>
      <c r="L78" s="6" t="s">
        <v>398</v>
      </c>
      <c r="M78" s="6" t="s">
        <v>6</v>
      </c>
      <c r="N78" s="6" t="s">
        <v>954</v>
      </c>
      <c r="O78" s="6">
        <v>100789945</v>
      </c>
      <c r="P78" s="6" t="s">
        <v>6</v>
      </c>
      <c r="Q78" s="6" t="s">
        <v>955</v>
      </c>
      <c r="R78" s="16">
        <f t="shared" si="11"/>
        <v>25000</v>
      </c>
      <c r="S78" s="6" t="s">
        <v>400</v>
      </c>
      <c r="T78" s="6" t="s">
        <v>940</v>
      </c>
      <c r="U78" s="6" t="s">
        <v>956</v>
      </c>
      <c r="V78" s="18">
        <v>45641</v>
      </c>
      <c r="W78" s="78">
        <v>0.50694444444444442</v>
      </c>
      <c r="X78" s="8" t="s">
        <v>957</v>
      </c>
      <c r="Y78" s="8" t="s">
        <v>958</v>
      </c>
      <c r="Z78" s="8" t="s">
        <v>959</v>
      </c>
      <c r="AA78" s="8">
        <v>951822775</v>
      </c>
      <c r="AB78" s="6">
        <f t="shared" si="8"/>
        <v>34</v>
      </c>
      <c r="AC78" s="23">
        <f t="shared" si="9"/>
        <v>161000</v>
      </c>
      <c r="AD78" s="23" t="s">
        <v>6</v>
      </c>
      <c r="AE78" s="17" t="str">
        <f t="shared" si="10"/>
        <v>NO APLICA</v>
      </c>
      <c r="AF78" s="6" t="s">
        <v>400</v>
      </c>
      <c r="AG78" s="39" t="s">
        <v>960</v>
      </c>
      <c r="AH78" s="22" t="s">
        <v>558</v>
      </c>
      <c r="AI78" s="174" t="s">
        <v>492</v>
      </c>
    </row>
    <row r="79" spans="1:35" ht="15.45" customHeight="1">
      <c r="A79" s="168">
        <v>55898</v>
      </c>
      <c r="B79" s="8" t="s">
        <v>320</v>
      </c>
      <c r="C79" s="5" t="s">
        <v>321</v>
      </c>
      <c r="D79" s="46" t="s">
        <v>961</v>
      </c>
      <c r="E79" s="27" t="s">
        <v>699</v>
      </c>
      <c r="F79" s="29" t="s">
        <v>700</v>
      </c>
      <c r="G79" s="27">
        <v>947974081</v>
      </c>
      <c r="H79" s="18">
        <v>45608</v>
      </c>
      <c r="I79" s="21">
        <v>0.76041666666666663</v>
      </c>
      <c r="J79" s="6" t="s">
        <v>373</v>
      </c>
      <c r="K79" s="15">
        <f t="shared" si="7"/>
        <v>1</v>
      </c>
      <c r="L79" s="6" t="s">
        <v>398</v>
      </c>
      <c r="M79" s="6" t="s">
        <v>6</v>
      </c>
      <c r="N79" s="6" t="s">
        <v>962</v>
      </c>
      <c r="O79" s="6">
        <v>100789969</v>
      </c>
      <c r="P79" s="6" t="s">
        <v>6</v>
      </c>
      <c r="Q79" s="6" t="s">
        <v>963</v>
      </c>
      <c r="R79" s="16">
        <f t="shared" si="11"/>
        <v>25000</v>
      </c>
      <c r="S79" s="6" t="s">
        <v>400</v>
      </c>
      <c r="T79" s="6" t="s">
        <v>940</v>
      </c>
      <c r="U79" s="6" t="s">
        <v>964</v>
      </c>
      <c r="V79" s="18">
        <v>45641</v>
      </c>
      <c r="W79" s="78">
        <v>0.49027777777777776</v>
      </c>
      <c r="X79" s="8" t="s">
        <v>965</v>
      </c>
      <c r="Y79" s="8" t="s">
        <v>966</v>
      </c>
      <c r="Z79" s="8" t="s">
        <v>967</v>
      </c>
      <c r="AA79" s="8">
        <v>946395677</v>
      </c>
      <c r="AB79" s="6">
        <f t="shared" si="8"/>
        <v>34</v>
      </c>
      <c r="AC79" s="23">
        <f t="shared" si="9"/>
        <v>161000</v>
      </c>
      <c r="AD79" s="23" t="s">
        <v>6</v>
      </c>
      <c r="AE79" s="17" t="str">
        <f t="shared" si="10"/>
        <v>NO APLICA</v>
      </c>
      <c r="AF79" s="6" t="s">
        <v>400</v>
      </c>
      <c r="AG79" s="39" t="s">
        <v>960</v>
      </c>
      <c r="AH79" s="22" t="s">
        <v>558</v>
      </c>
      <c r="AI79" s="174" t="s">
        <v>492</v>
      </c>
    </row>
    <row r="80" spans="1:35" ht="15.45" customHeight="1">
      <c r="A80" s="168">
        <v>55899</v>
      </c>
      <c r="B80" s="8" t="s">
        <v>320</v>
      </c>
      <c r="C80" s="5" t="s">
        <v>321</v>
      </c>
      <c r="D80" s="46" t="s">
        <v>559</v>
      </c>
      <c r="E80" s="6" t="s">
        <v>560</v>
      </c>
      <c r="F80" s="6" t="s">
        <v>561</v>
      </c>
      <c r="G80" s="6">
        <v>956055766</v>
      </c>
      <c r="H80" s="18">
        <v>45608</v>
      </c>
      <c r="I80" s="21">
        <v>0.76249999999999996</v>
      </c>
      <c r="J80" s="6" t="s">
        <v>373</v>
      </c>
      <c r="K80" s="15">
        <f t="shared" si="7"/>
        <v>1</v>
      </c>
      <c r="L80" s="6" t="s">
        <v>398</v>
      </c>
      <c r="M80" s="6" t="s">
        <v>6</v>
      </c>
      <c r="N80" s="6" t="s">
        <v>968</v>
      </c>
      <c r="O80" s="6">
        <v>100789964</v>
      </c>
      <c r="P80" s="6" t="s">
        <v>6</v>
      </c>
      <c r="Q80" s="6" t="s">
        <v>969</v>
      </c>
      <c r="R80" s="16">
        <f t="shared" si="11"/>
        <v>25000</v>
      </c>
      <c r="S80" s="6" t="s">
        <v>400</v>
      </c>
      <c r="T80" s="6" t="s">
        <v>940</v>
      </c>
      <c r="U80" s="6" t="s">
        <v>970</v>
      </c>
      <c r="V80" s="18">
        <v>45641</v>
      </c>
      <c r="W80" s="78">
        <v>11.43</v>
      </c>
      <c r="X80" s="5" t="s">
        <v>554</v>
      </c>
      <c r="Y80" s="8" t="s">
        <v>971</v>
      </c>
      <c r="Z80" s="8" t="s">
        <v>556</v>
      </c>
      <c r="AA80" s="8">
        <v>946834202</v>
      </c>
      <c r="AB80" s="6">
        <f t="shared" si="8"/>
        <v>34</v>
      </c>
      <c r="AC80" s="23">
        <f t="shared" si="9"/>
        <v>161000</v>
      </c>
      <c r="AD80" s="23" t="s">
        <v>6</v>
      </c>
      <c r="AE80" s="17" t="str">
        <f t="shared" si="10"/>
        <v>NO APLICA</v>
      </c>
      <c r="AF80" s="6" t="s">
        <v>400</v>
      </c>
      <c r="AG80" s="39" t="s">
        <v>960</v>
      </c>
      <c r="AH80" s="22" t="s">
        <v>558</v>
      </c>
      <c r="AI80" s="174" t="s">
        <v>492</v>
      </c>
    </row>
    <row r="81" spans="1:35" ht="15.45" customHeight="1">
      <c r="A81" s="168">
        <v>55901</v>
      </c>
      <c r="B81" s="8" t="s">
        <v>320</v>
      </c>
      <c r="C81" s="5" t="s">
        <v>321</v>
      </c>
      <c r="D81" s="46" t="s">
        <v>817</v>
      </c>
      <c r="E81" s="28" t="s">
        <v>818</v>
      </c>
      <c r="F81" s="27" t="s">
        <v>819</v>
      </c>
      <c r="G81" s="27">
        <v>955172412</v>
      </c>
      <c r="H81" s="18">
        <v>45608</v>
      </c>
      <c r="I81" s="21">
        <v>0.77013888888888893</v>
      </c>
      <c r="J81" s="6" t="s">
        <v>373</v>
      </c>
      <c r="K81" s="15">
        <f t="shared" si="7"/>
        <v>1</v>
      </c>
      <c r="L81" s="6" t="s">
        <v>398</v>
      </c>
      <c r="M81" s="6" t="s">
        <v>6</v>
      </c>
      <c r="N81" s="6" t="s">
        <v>972</v>
      </c>
      <c r="O81" s="6">
        <v>100789980</v>
      </c>
      <c r="P81" s="6" t="s">
        <v>6</v>
      </c>
      <c r="Q81" s="6" t="s">
        <v>973</v>
      </c>
      <c r="R81" s="16">
        <f t="shared" si="11"/>
        <v>25000</v>
      </c>
      <c r="S81" s="6" t="s">
        <v>400</v>
      </c>
      <c r="T81" s="6" t="s">
        <v>940</v>
      </c>
      <c r="U81" s="6" t="s">
        <v>974</v>
      </c>
      <c r="V81" s="18">
        <v>45641</v>
      </c>
      <c r="W81" s="78">
        <v>0.47013888888888888</v>
      </c>
      <c r="X81" s="5" t="s">
        <v>975</v>
      </c>
      <c r="Y81" s="8" t="s">
        <v>585</v>
      </c>
      <c r="Z81" s="8" t="s">
        <v>976</v>
      </c>
      <c r="AA81" s="8">
        <v>988063736</v>
      </c>
      <c r="AB81" s="6">
        <f t="shared" si="8"/>
        <v>34</v>
      </c>
      <c r="AC81" s="23">
        <f t="shared" si="9"/>
        <v>161000</v>
      </c>
      <c r="AD81" s="23" t="s">
        <v>6</v>
      </c>
      <c r="AE81" s="17" t="str">
        <f t="shared" si="10"/>
        <v>NO APLICA</v>
      </c>
      <c r="AF81" s="6" t="s">
        <v>400</v>
      </c>
      <c r="AG81" s="39" t="s">
        <v>960</v>
      </c>
      <c r="AH81" s="22" t="s">
        <v>558</v>
      </c>
      <c r="AI81" s="174" t="s">
        <v>492</v>
      </c>
    </row>
    <row r="82" spans="1:35" ht="15.45" customHeight="1">
      <c r="A82" s="168">
        <v>55902</v>
      </c>
      <c r="B82" s="8" t="s">
        <v>245</v>
      </c>
      <c r="C82" s="5" t="s">
        <v>246</v>
      </c>
      <c r="D82" s="39" t="s">
        <v>977</v>
      </c>
      <c r="E82" s="6" t="s">
        <v>978</v>
      </c>
      <c r="F82" s="6" t="s">
        <v>979</v>
      </c>
      <c r="G82" s="6">
        <v>940233947</v>
      </c>
      <c r="H82" s="18">
        <v>45608</v>
      </c>
      <c r="I82" s="21">
        <v>0.77569444444444446</v>
      </c>
      <c r="J82" s="6" t="s">
        <v>373</v>
      </c>
      <c r="K82" s="15">
        <f t="shared" si="7"/>
        <v>1</v>
      </c>
      <c r="L82" s="6" t="s">
        <v>398</v>
      </c>
      <c r="M82" s="6" t="s">
        <v>6</v>
      </c>
      <c r="N82" s="6" t="s">
        <v>980</v>
      </c>
      <c r="O82" s="6">
        <v>24779031</v>
      </c>
      <c r="P82" s="6" t="s">
        <v>6</v>
      </c>
      <c r="Q82" s="6" t="s">
        <v>981</v>
      </c>
      <c r="R82" s="16">
        <f t="shared" si="11"/>
        <v>25000</v>
      </c>
      <c r="S82" s="6" t="s">
        <v>400</v>
      </c>
      <c r="T82" s="6" t="s">
        <v>547</v>
      </c>
      <c r="U82" s="6" t="s">
        <v>982</v>
      </c>
      <c r="V82" s="18"/>
      <c r="W82" s="78"/>
      <c r="X82" s="8"/>
      <c r="Y82" s="8"/>
      <c r="Z82" s="8"/>
      <c r="AA82" s="8"/>
      <c r="AB82" s="6" t="str">
        <f t="shared" si="8"/>
        <v/>
      </c>
      <c r="AC82" s="23" t="str">
        <f t="shared" si="9"/>
        <v/>
      </c>
      <c r="AD82" s="23"/>
      <c r="AE82" s="17" t="str">
        <f t="shared" si="10"/>
        <v/>
      </c>
      <c r="AF82" s="6"/>
      <c r="AG82" s="39"/>
      <c r="AH82" s="22" t="s">
        <v>983</v>
      </c>
      <c r="AI82" s="174" t="s">
        <v>492</v>
      </c>
    </row>
    <row r="83" spans="1:35" ht="15.45" customHeight="1">
      <c r="A83" s="168">
        <v>55903</v>
      </c>
      <c r="B83" s="8" t="s">
        <v>245</v>
      </c>
      <c r="C83" s="5" t="s">
        <v>246</v>
      </c>
      <c r="D83" s="39" t="s">
        <v>984</v>
      </c>
      <c r="E83" s="6" t="s">
        <v>985</v>
      </c>
      <c r="F83" s="6" t="s">
        <v>986</v>
      </c>
      <c r="G83" s="6">
        <v>944666949</v>
      </c>
      <c r="H83" s="18">
        <v>45608</v>
      </c>
      <c r="I83" s="21">
        <v>0.77777777777777779</v>
      </c>
      <c r="J83" s="6" t="s">
        <v>373</v>
      </c>
      <c r="K83" s="15">
        <f t="shared" si="7"/>
        <v>1</v>
      </c>
      <c r="L83" s="6" t="s">
        <v>398</v>
      </c>
      <c r="M83" s="6" t="s">
        <v>6</v>
      </c>
      <c r="N83" s="6" t="s">
        <v>987</v>
      </c>
      <c r="O83" s="6">
        <v>24779024</v>
      </c>
      <c r="P83" s="6" t="s">
        <v>6</v>
      </c>
      <c r="Q83" s="6" t="s">
        <v>988</v>
      </c>
      <c r="R83" s="16">
        <f t="shared" si="11"/>
        <v>25000</v>
      </c>
      <c r="S83" s="6" t="s">
        <v>400</v>
      </c>
      <c r="T83" s="6" t="s">
        <v>547</v>
      </c>
      <c r="U83" s="6" t="s">
        <v>989</v>
      </c>
      <c r="V83" s="18"/>
      <c r="W83" s="78"/>
      <c r="X83" s="8"/>
      <c r="Y83" s="8"/>
      <c r="Z83" s="8"/>
      <c r="AA83" s="8"/>
      <c r="AB83" s="6" t="str">
        <f t="shared" si="8"/>
        <v/>
      </c>
      <c r="AC83" s="23" t="str">
        <f t="shared" si="9"/>
        <v/>
      </c>
      <c r="AD83" s="23"/>
      <c r="AE83" s="17" t="str">
        <f t="shared" si="10"/>
        <v/>
      </c>
      <c r="AF83" s="6"/>
      <c r="AG83" s="39"/>
      <c r="AH83" s="22" t="s">
        <v>983</v>
      </c>
      <c r="AI83" s="174" t="s">
        <v>492</v>
      </c>
    </row>
    <row r="84" spans="1:35" ht="15.45" customHeight="1">
      <c r="A84" s="168">
        <v>55904</v>
      </c>
      <c r="B84" s="8" t="s">
        <v>245</v>
      </c>
      <c r="C84" s="5" t="s">
        <v>246</v>
      </c>
      <c r="D84" s="39" t="s">
        <v>990</v>
      </c>
      <c r="E84" s="6" t="s">
        <v>991</v>
      </c>
      <c r="F84" s="6" t="s">
        <v>992</v>
      </c>
      <c r="G84" s="6">
        <v>956632973</v>
      </c>
      <c r="H84" s="18">
        <v>45608</v>
      </c>
      <c r="I84" s="21">
        <v>0.78055555555555556</v>
      </c>
      <c r="J84" s="6" t="s">
        <v>373</v>
      </c>
      <c r="K84" s="15">
        <f t="shared" si="7"/>
        <v>1</v>
      </c>
      <c r="L84" s="6" t="s">
        <v>398</v>
      </c>
      <c r="M84" s="6" t="s">
        <v>6</v>
      </c>
      <c r="N84" s="6" t="s">
        <v>993</v>
      </c>
      <c r="O84" s="6">
        <v>24779032</v>
      </c>
      <c r="P84" s="6" t="s">
        <v>6</v>
      </c>
      <c r="Q84" s="6" t="s">
        <v>994</v>
      </c>
      <c r="R84" s="16">
        <f t="shared" si="11"/>
        <v>25000</v>
      </c>
      <c r="S84" s="6" t="s">
        <v>400</v>
      </c>
      <c r="T84" s="6" t="s">
        <v>547</v>
      </c>
      <c r="U84" s="6" t="s">
        <v>995</v>
      </c>
      <c r="V84" s="18"/>
      <c r="W84" s="78"/>
      <c r="X84" s="8"/>
      <c r="Y84" s="8"/>
      <c r="Z84" s="8"/>
      <c r="AA84" s="8"/>
      <c r="AB84" s="6" t="str">
        <f t="shared" si="8"/>
        <v/>
      </c>
      <c r="AC84" s="23" t="str">
        <f t="shared" si="9"/>
        <v/>
      </c>
      <c r="AD84" s="23"/>
      <c r="AE84" s="17" t="str">
        <f t="shared" si="10"/>
        <v/>
      </c>
      <c r="AF84" s="6"/>
      <c r="AG84" s="39"/>
      <c r="AH84" s="22" t="s">
        <v>983</v>
      </c>
      <c r="AI84" s="174" t="s">
        <v>492</v>
      </c>
    </row>
    <row r="85" spans="1:35" ht="15.45" customHeight="1">
      <c r="A85" s="168">
        <v>55905</v>
      </c>
      <c r="B85" s="8" t="s">
        <v>320</v>
      </c>
      <c r="C85" s="5" t="s">
        <v>321</v>
      </c>
      <c r="D85" s="39" t="s">
        <v>568</v>
      </c>
      <c r="E85" s="6" t="s">
        <v>569</v>
      </c>
      <c r="F85" s="6" t="s">
        <v>570</v>
      </c>
      <c r="G85" s="6">
        <v>947401808</v>
      </c>
      <c r="H85" s="18">
        <v>45608</v>
      </c>
      <c r="I85" s="21">
        <v>0.78541666666666665</v>
      </c>
      <c r="J85" s="6" t="s">
        <v>373</v>
      </c>
      <c r="K85" s="15">
        <f t="shared" si="7"/>
        <v>1</v>
      </c>
      <c r="L85" s="6" t="s">
        <v>398</v>
      </c>
      <c r="M85" s="6" t="s">
        <v>6</v>
      </c>
      <c r="N85" s="6" t="s">
        <v>996</v>
      </c>
      <c r="O85" s="6">
        <v>100790003</v>
      </c>
      <c r="P85" s="6" t="s">
        <v>6</v>
      </c>
      <c r="Q85" s="6" t="s">
        <v>997</v>
      </c>
      <c r="R85" s="16">
        <f t="shared" si="11"/>
        <v>25000</v>
      </c>
      <c r="S85" s="6" t="s">
        <v>400</v>
      </c>
      <c r="T85" s="6" t="s">
        <v>940</v>
      </c>
      <c r="U85" s="6" t="s">
        <v>998</v>
      </c>
      <c r="V85" s="18">
        <v>45641</v>
      </c>
      <c r="W85" s="78">
        <v>0.46041666666666664</v>
      </c>
      <c r="X85" s="8" t="s">
        <v>999</v>
      </c>
      <c r="Y85" s="8" t="s">
        <v>1000</v>
      </c>
      <c r="Z85" s="8" t="s">
        <v>1001</v>
      </c>
      <c r="AA85" s="8">
        <v>971918360</v>
      </c>
      <c r="AB85" s="6">
        <f t="shared" si="8"/>
        <v>34</v>
      </c>
      <c r="AC85" s="23">
        <f t="shared" si="9"/>
        <v>161000</v>
      </c>
      <c r="AD85" s="23" t="s">
        <v>6</v>
      </c>
      <c r="AE85" s="17" t="str">
        <f t="shared" si="10"/>
        <v>NO APLICA</v>
      </c>
      <c r="AF85" s="6" t="s">
        <v>400</v>
      </c>
      <c r="AG85" s="39" t="s">
        <v>960</v>
      </c>
      <c r="AH85" s="22" t="s">
        <v>558</v>
      </c>
      <c r="AI85" s="174" t="s">
        <v>492</v>
      </c>
    </row>
    <row r="86" spans="1:35" ht="15.45" customHeight="1">
      <c r="A86" s="168">
        <v>55906</v>
      </c>
      <c r="B86" s="8" t="s">
        <v>245</v>
      </c>
      <c r="C86" s="5" t="s">
        <v>246</v>
      </c>
      <c r="D86" s="39" t="s">
        <v>1002</v>
      </c>
      <c r="E86" s="6" t="s">
        <v>1003</v>
      </c>
      <c r="F86" s="6" t="s">
        <v>1004</v>
      </c>
      <c r="G86" s="6">
        <v>942723548</v>
      </c>
      <c r="H86" s="18">
        <v>45608</v>
      </c>
      <c r="I86" s="21">
        <v>0.78819444444444442</v>
      </c>
      <c r="J86" s="6" t="s">
        <v>373</v>
      </c>
      <c r="K86" s="15">
        <f t="shared" si="7"/>
        <v>1</v>
      </c>
      <c r="L86" s="6" t="s">
        <v>398</v>
      </c>
      <c r="M86" s="6" t="s">
        <v>6</v>
      </c>
      <c r="N86" s="6" t="s">
        <v>1005</v>
      </c>
      <c r="O86" s="6">
        <v>24779053</v>
      </c>
      <c r="P86" s="6" t="s">
        <v>6</v>
      </c>
      <c r="Q86" s="6" t="s">
        <v>1006</v>
      </c>
      <c r="R86" s="16">
        <f t="shared" si="11"/>
        <v>25000</v>
      </c>
      <c r="S86" s="6" t="s">
        <v>400</v>
      </c>
      <c r="T86" s="6" t="s">
        <v>547</v>
      </c>
      <c r="U86" s="6" t="s">
        <v>1007</v>
      </c>
      <c r="V86" s="18"/>
      <c r="W86" s="78"/>
      <c r="X86" s="8"/>
      <c r="Y86" s="8"/>
      <c r="Z86" s="8"/>
      <c r="AA86" s="8"/>
      <c r="AB86" s="6" t="str">
        <f t="shared" si="8"/>
        <v/>
      </c>
      <c r="AC86" s="23" t="str">
        <f t="shared" si="9"/>
        <v/>
      </c>
      <c r="AD86" s="23"/>
      <c r="AE86" s="17" t="str">
        <f t="shared" si="10"/>
        <v/>
      </c>
      <c r="AF86" s="6"/>
      <c r="AG86" s="39"/>
      <c r="AH86" s="22" t="s">
        <v>983</v>
      </c>
      <c r="AI86" s="174" t="s">
        <v>492</v>
      </c>
    </row>
    <row r="87" spans="1:35" ht="15.45" customHeight="1">
      <c r="A87" s="168">
        <v>55907</v>
      </c>
      <c r="B87" s="8" t="s">
        <v>245</v>
      </c>
      <c r="C87" s="5" t="s">
        <v>246</v>
      </c>
      <c r="D87" s="39" t="s">
        <v>1008</v>
      </c>
      <c r="E87" s="6" t="s">
        <v>1009</v>
      </c>
      <c r="F87" s="6" t="s">
        <v>1010</v>
      </c>
      <c r="G87" s="6">
        <v>991915508</v>
      </c>
      <c r="H87" s="18">
        <v>45608</v>
      </c>
      <c r="I87" s="21">
        <v>0.79027777777777775</v>
      </c>
      <c r="J87" s="6" t="s">
        <v>373</v>
      </c>
      <c r="K87" s="15">
        <f t="shared" si="7"/>
        <v>1</v>
      </c>
      <c r="L87" s="6" t="s">
        <v>398</v>
      </c>
      <c r="M87" s="6" t="s">
        <v>6</v>
      </c>
      <c r="N87" s="6" t="s">
        <v>1011</v>
      </c>
      <c r="O87" s="6">
        <v>24779054</v>
      </c>
      <c r="P87" s="6" t="s">
        <v>6</v>
      </c>
      <c r="Q87" s="6" t="s">
        <v>1012</v>
      </c>
      <c r="R87" s="16">
        <f t="shared" si="11"/>
        <v>25000</v>
      </c>
      <c r="S87" s="6" t="s">
        <v>400</v>
      </c>
      <c r="T87" s="6" t="s">
        <v>547</v>
      </c>
      <c r="U87" s="6" t="s">
        <v>1013</v>
      </c>
      <c r="V87" s="18"/>
      <c r="W87" s="78"/>
      <c r="X87" s="8"/>
      <c r="Y87" s="8"/>
      <c r="Z87" s="8"/>
      <c r="AA87" s="8"/>
      <c r="AB87" s="6" t="str">
        <f t="shared" si="8"/>
        <v/>
      </c>
      <c r="AC87" s="23" t="str">
        <f t="shared" si="9"/>
        <v/>
      </c>
      <c r="AD87" s="23"/>
      <c r="AE87" s="17" t="str">
        <f t="shared" si="10"/>
        <v/>
      </c>
      <c r="AF87" s="6"/>
      <c r="AG87" s="39"/>
      <c r="AH87" s="22" t="s">
        <v>983</v>
      </c>
      <c r="AI87" s="174" t="s">
        <v>492</v>
      </c>
    </row>
    <row r="88" spans="1:35" ht="15.45" customHeight="1">
      <c r="A88" s="168">
        <v>55908</v>
      </c>
      <c r="B88" s="8" t="s">
        <v>320</v>
      </c>
      <c r="C88" s="5" t="s">
        <v>321</v>
      </c>
      <c r="D88" s="39" t="s">
        <v>830</v>
      </c>
      <c r="E88" s="6" t="s">
        <v>831</v>
      </c>
      <c r="F88" s="6" t="s">
        <v>832</v>
      </c>
      <c r="G88" s="6">
        <v>998794226</v>
      </c>
      <c r="H88" s="18">
        <v>45608</v>
      </c>
      <c r="I88" s="21">
        <v>0.79236111111111107</v>
      </c>
      <c r="J88" s="6" t="s">
        <v>373</v>
      </c>
      <c r="K88" s="15">
        <f t="shared" si="7"/>
        <v>1</v>
      </c>
      <c r="L88" s="6" t="s">
        <v>398</v>
      </c>
      <c r="M88" s="6" t="s">
        <v>6</v>
      </c>
      <c r="N88" s="6" t="s">
        <v>1014</v>
      </c>
      <c r="O88" s="6">
        <v>100790009</v>
      </c>
      <c r="P88" s="6" t="s">
        <v>6</v>
      </c>
      <c r="Q88" s="6" t="s">
        <v>1015</v>
      </c>
      <c r="R88" s="16">
        <f t="shared" si="11"/>
        <v>25000</v>
      </c>
      <c r="S88" s="6" t="s">
        <v>400</v>
      </c>
      <c r="T88" s="6" t="s">
        <v>766</v>
      </c>
      <c r="U88" s="6" t="s">
        <v>1016</v>
      </c>
      <c r="V88" s="18">
        <v>45641</v>
      </c>
      <c r="W88" s="78">
        <v>7.9861111111111105E-2</v>
      </c>
      <c r="X88" s="5" t="s">
        <v>1017</v>
      </c>
      <c r="Y88" s="8" t="s">
        <v>1018</v>
      </c>
      <c r="Z88" s="8" t="s">
        <v>595</v>
      </c>
      <c r="AA88" s="8">
        <v>941928020</v>
      </c>
      <c r="AB88" s="6">
        <f t="shared" si="8"/>
        <v>34</v>
      </c>
      <c r="AC88" s="23">
        <f t="shared" si="9"/>
        <v>161000</v>
      </c>
      <c r="AD88" s="23" t="s">
        <v>6</v>
      </c>
      <c r="AE88" s="17" t="str">
        <f t="shared" si="10"/>
        <v>NO APLICA</v>
      </c>
      <c r="AF88" s="6" t="s">
        <v>400</v>
      </c>
      <c r="AG88" s="39" t="s">
        <v>960</v>
      </c>
      <c r="AH88" s="22" t="s">
        <v>558</v>
      </c>
      <c r="AI88" s="174" t="s">
        <v>492</v>
      </c>
    </row>
    <row r="89" spans="1:35" ht="15.45" customHeight="1">
      <c r="A89" s="168">
        <v>55911</v>
      </c>
      <c r="B89" s="8" t="s">
        <v>320</v>
      </c>
      <c r="C89" s="5" t="s">
        <v>321</v>
      </c>
      <c r="D89" s="39" t="s">
        <v>548</v>
      </c>
      <c r="E89" s="6">
        <v>17669495</v>
      </c>
      <c r="F89" s="6" t="s">
        <v>549</v>
      </c>
      <c r="G89" s="6">
        <v>933260605</v>
      </c>
      <c r="H89" s="18">
        <v>45608</v>
      </c>
      <c r="I89" s="21">
        <v>0.80138888888888893</v>
      </c>
      <c r="J89" s="6" t="s">
        <v>373</v>
      </c>
      <c r="K89" s="15">
        <f t="shared" si="7"/>
        <v>1</v>
      </c>
      <c r="L89" s="6" t="s">
        <v>398</v>
      </c>
      <c r="M89" s="6" t="s">
        <v>6</v>
      </c>
      <c r="N89" s="6" t="s">
        <v>1019</v>
      </c>
      <c r="O89" s="6">
        <v>100780026</v>
      </c>
      <c r="P89" s="6" t="s">
        <v>6</v>
      </c>
      <c r="Q89" s="6" t="s">
        <v>1020</v>
      </c>
      <c r="R89" s="16">
        <f t="shared" si="11"/>
        <v>25000</v>
      </c>
      <c r="S89" s="6" t="s">
        <v>400</v>
      </c>
      <c r="T89" s="6" t="s">
        <v>766</v>
      </c>
      <c r="U89" s="6" t="s">
        <v>1021</v>
      </c>
      <c r="V89" s="18">
        <v>45641</v>
      </c>
      <c r="W89" s="78">
        <v>4.1666666666666664E-2</v>
      </c>
      <c r="X89" s="5" t="s">
        <v>1017</v>
      </c>
      <c r="Y89" s="8" t="s">
        <v>1018</v>
      </c>
      <c r="Z89" s="8" t="s">
        <v>595</v>
      </c>
      <c r="AA89" s="8">
        <v>941928020</v>
      </c>
      <c r="AB89" s="6">
        <f t="shared" si="8"/>
        <v>34</v>
      </c>
      <c r="AC89" s="23">
        <f t="shared" si="9"/>
        <v>161000</v>
      </c>
      <c r="AD89" s="23" t="s">
        <v>6</v>
      </c>
      <c r="AE89" s="17" t="str">
        <f t="shared" si="10"/>
        <v>NO APLICA</v>
      </c>
      <c r="AF89" s="6" t="s">
        <v>400</v>
      </c>
      <c r="AG89" s="39" t="s">
        <v>960</v>
      </c>
      <c r="AH89" s="22" t="s">
        <v>558</v>
      </c>
      <c r="AI89" s="174" t="s">
        <v>492</v>
      </c>
    </row>
    <row r="90" spans="1:35" ht="15.45" customHeight="1">
      <c r="A90" s="168">
        <v>55912</v>
      </c>
      <c r="B90" s="8" t="s">
        <v>320</v>
      </c>
      <c r="C90" s="5" t="s">
        <v>321</v>
      </c>
      <c r="D90" s="39" t="s">
        <v>708</v>
      </c>
      <c r="E90" s="6" t="s">
        <v>709</v>
      </c>
      <c r="F90" s="6" t="s">
        <v>710</v>
      </c>
      <c r="G90" s="6">
        <v>987744411</v>
      </c>
      <c r="H90" s="18">
        <v>45608</v>
      </c>
      <c r="I90" s="21">
        <v>0.80347222222222225</v>
      </c>
      <c r="J90" s="6" t="s">
        <v>373</v>
      </c>
      <c r="K90" s="15">
        <f t="shared" si="7"/>
        <v>1</v>
      </c>
      <c r="L90" s="6" t="s">
        <v>398</v>
      </c>
      <c r="M90" s="6" t="s">
        <v>6</v>
      </c>
      <c r="N90" s="6" t="s">
        <v>1022</v>
      </c>
      <c r="O90" s="6">
        <v>100780020</v>
      </c>
      <c r="P90" s="6" t="s">
        <v>6</v>
      </c>
      <c r="Q90" s="6" t="s">
        <v>1023</v>
      </c>
      <c r="R90" s="16">
        <f t="shared" si="11"/>
        <v>25000</v>
      </c>
      <c r="S90" s="6" t="s">
        <v>400</v>
      </c>
      <c r="T90" s="6" t="s">
        <v>766</v>
      </c>
      <c r="U90" s="6" t="s">
        <v>1024</v>
      </c>
      <c r="V90" s="18">
        <v>45641</v>
      </c>
      <c r="W90" s="78">
        <v>6.9444444444444441E-3</v>
      </c>
      <c r="X90" s="5" t="s">
        <v>1017</v>
      </c>
      <c r="Y90" s="8" t="s">
        <v>1018</v>
      </c>
      <c r="Z90" s="8" t="s">
        <v>595</v>
      </c>
      <c r="AA90" s="8">
        <v>941928020</v>
      </c>
      <c r="AB90" s="6">
        <f t="shared" si="8"/>
        <v>34</v>
      </c>
      <c r="AC90" s="23">
        <f t="shared" si="9"/>
        <v>161000</v>
      </c>
      <c r="AD90" s="23" t="s">
        <v>6</v>
      </c>
      <c r="AE90" s="17" t="str">
        <f t="shared" si="10"/>
        <v>NO APLICA</v>
      </c>
      <c r="AF90" s="6" t="s">
        <v>400</v>
      </c>
      <c r="AG90" s="39" t="s">
        <v>960</v>
      </c>
      <c r="AH90" s="22" t="s">
        <v>558</v>
      </c>
      <c r="AI90" s="174" t="s">
        <v>492</v>
      </c>
    </row>
    <row r="91" spans="1:35" ht="15.45" customHeight="1">
      <c r="A91" s="168">
        <v>55913</v>
      </c>
      <c r="B91" s="8" t="s">
        <v>320</v>
      </c>
      <c r="C91" s="5" t="s">
        <v>321</v>
      </c>
      <c r="D91" s="39" t="s">
        <v>647</v>
      </c>
      <c r="E91" s="6" t="s">
        <v>648</v>
      </c>
      <c r="F91" s="6" t="s">
        <v>649</v>
      </c>
      <c r="G91" s="6">
        <v>968566439</v>
      </c>
      <c r="H91" s="18">
        <v>45608</v>
      </c>
      <c r="I91" s="21">
        <v>0.80694444444444446</v>
      </c>
      <c r="J91" s="6" t="s">
        <v>373</v>
      </c>
      <c r="K91" s="15">
        <f t="shared" si="7"/>
        <v>1</v>
      </c>
      <c r="L91" s="6" t="s">
        <v>398</v>
      </c>
      <c r="M91" s="6" t="s">
        <v>6</v>
      </c>
      <c r="N91" s="6" t="s">
        <v>1025</v>
      </c>
      <c r="O91" s="6">
        <v>100790034</v>
      </c>
      <c r="P91" s="6" t="s">
        <v>6</v>
      </c>
      <c r="Q91" s="6" t="s">
        <v>1026</v>
      </c>
      <c r="R91" s="16">
        <f t="shared" si="11"/>
        <v>25000</v>
      </c>
      <c r="S91" s="6" t="s">
        <v>400</v>
      </c>
      <c r="T91" s="6" t="s">
        <v>766</v>
      </c>
      <c r="U91" s="6" t="s">
        <v>1027</v>
      </c>
      <c r="V91" s="18">
        <v>45640</v>
      </c>
      <c r="W91" s="78">
        <v>0.95833333333333337</v>
      </c>
      <c r="X91" s="5" t="s">
        <v>1017</v>
      </c>
      <c r="Y91" s="8" t="s">
        <v>1018</v>
      </c>
      <c r="Z91" s="8" t="s">
        <v>595</v>
      </c>
      <c r="AA91" s="8">
        <v>941928020</v>
      </c>
      <c r="AB91" s="6">
        <f t="shared" si="8"/>
        <v>33</v>
      </c>
      <c r="AC91" s="23">
        <f t="shared" si="9"/>
        <v>156000</v>
      </c>
      <c r="AD91" s="23" t="s">
        <v>6</v>
      </c>
      <c r="AE91" s="17" t="str">
        <f t="shared" si="10"/>
        <v>NO APLICA</v>
      </c>
      <c r="AF91" s="6" t="s">
        <v>400</v>
      </c>
      <c r="AG91" s="39" t="s">
        <v>960</v>
      </c>
      <c r="AH91" s="22" t="s">
        <v>558</v>
      </c>
      <c r="AI91" s="174" t="s">
        <v>492</v>
      </c>
    </row>
    <row r="92" spans="1:35" ht="15.45" customHeight="1">
      <c r="A92" s="168">
        <v>55914</v>
      </c>
      <c r="B92" s="8" t="s">
        <v>320</v>
      </c>
      <c r="C92" s="5" t="s">
        <v>321</v>
      </c>
      <c r="D92" s="39" t="s">
        <v>635</v>
      </c>
      <c r="E92" s="6" t="s">
        <v>636</v>
      </c>
      <c r="F92" s="6" t="s">
        <v>637</v>
      </c>
      <c r="G92" s="6">
        <v>988364635</v>
      </c>
      <c r="H92" s="18">
        <v>45608</v>
      </c>
      <c r="I92" s="21">
        <v>0.80902777777777779</v>
      </c>
      <c r="J92" s="6" t="s">
        <v>373</v>
      </c>
      <c r="K92" s="15">
        <f t="shared" si="7"/>
        <v>1</v>
      </c>
      <c r="L92" s="6" t="s">
        <v>398</v>
      </c>
      <c r="M92" s="6" t="s">
        <v>6</v>
      </c>
      <c r="N92" s="6" t="s">
        <v>1028</v>
      </c>
      <c r="O92" s="6">
        <v>100790039</v>
      </c>
      <c r="P92" s="6" t="s">
        <v>6</v>
      </c>
      <c r="Q92" s="6" t="s">
        <v>1029</v>
      </c>
      <c r="R92" s="16">
        <f t="shared" si="11"/>
        <v>25000</v>
      </c>
      <c r="S92" s="6" t="s">
        <v>400</v>
      </c>
      <c r="T92" s="6" t="s">
        <v>766</v>
      </c>
      <c r="U92" s="6" t="s">
        <v>1030</v>
      </c>
      <c r="V92" s="18">
        <v>45640</v>
      </c>
      <c r="W92" s="78">
        <v>0.9375</v>
      </c>
      <c r="X92" s="5" t="s">
        <v>1031</v>
      </c>
      <c r="Y92" s="8" t="s">
        <v>1032</v>
      </c>
      <c r="Z92" s="8" t="s">
        <v>1033</v>
      </c>
      <c r="AA92" s="8">
        <v>973592739</v>
      </c>
      <c r="AB92" s="6">
        <f t="shared" si="8"/>
        <v>33</v>
      </c>
      <c r="AC92" s="23">
        <f t="shared" si="9"/>
        <v>156000</v>
      </c>
      <c r="AD92" s="23" t="s">
        <v>6</v>
      </c>
      <c r="AE92" s="17" t="str">
        <f t="shared" si="10"/>
        <v>NO APLICA</v>
      </c>
      <c r="AF92" s="6" t="s">
        <v>400</v>
      </c>
      <c r="AG92" s="39" t="s">
        <v>1034</v>
      </c>
      <c r="AH92" s="22" t="s">
        <v>558</v>
      </c>
      <c r="AI92" s="174" t="s">
        <v>492</v>
      </c>
    </row>
    <row r="93" spans="1:35" ht="15.45" customHeight="1">
      <c r="A93" s="168">
        <v>55915</v>
      </c>
      <c r="B93" s="8" t="s">
        <v>320</v>
      </c>
      <c r="C93" s="5" t="s">
        <v>321</v>
      </c>
      <c r="D93" s="39" t="s">
        <v>673</v>
      </c>
      <c r="E93" s="6" t="s">
        <v>674</v>
      </c>
      <c r="F93" s="6" t="s">
        <v>675</v>
      </c>
      <c r="G93" s="6">
        <v>992654499</v>
      </c>
      <c r="H93" s="18">
        <v>45608</v>
      </c>
      <c r="I93" s="21">
        <v>0.81805555555555554</v>
      </c>
      <c r="J93" s="6" t="s">
        <v>373</v>
      </c>
      <c r="K93" s="15">
        <f t="shared" si="7"/>
        <v>1</v>
      </c>
      <c r="L93" s="6" t="s">
        <v>398</v>
      </c>
      <c r="M93" s="6" t="s">
        <v>6</v>
      </c>
      <c r="N93" s="6" t="s">
        <v>1035</v>
      </c>
      <c r="O93" s="6">
        <v>100790048</v>
      </c>
      <c r="P93" s="6" t="s">
        <v>6</v>
      </c>
      <c r="Q93" s="6" t="s">
        <v>1036</v>
      </c>
      <c r="R93" s="16">
        <f t="shared" si="11"/>
        <v>25000</v>
      </c>
      <c r="S93" s="6" t="s">
        <v>400</v>
      </c>
      <c r="T93" s="6" t="s">
        <v>766</v>
      </c>
      <c r="U93" s="6" t="s">
        <v>1037</v>
      </c>
      <c r="V93" s="18">
        <v>45640</v>
      </c>
      <c r="W93" s="78">
        <v>0.90347222222222223</v>
      </c>
      <c r="X93" s="5" t="s">
        <v>1017</v>
      </c>
      <c r="Y93" s="8" t="s">
        <v>1018</v>
      </c>
      <c r="Z93" s="8" t="s">
        <v>595</v>
      </c>
      <c r="AA93" s="8">
        <v>941928020</v>
      </c>
      <c r="AB93" s="6">
        <f t="shared" si="8"/>
        <v>33</v>
      </c>
      <c r="AC93" s="23">
        <f t="shared" si="9"/>
        <v>156000</v>
      </c>
      <c r="AD93" s="23" t="s">
        <v>6</v>
      </c>
      <c r="AE93" s="17" t="str">
        <f t="shared" si="10"/>
        <v>NO APLICA</v>
      </c>
      <c r="AF93" s="6" t="s">
        <v>400</v>
      </c>
      <c r="AG93" s="39" t="s">
        <v>960</v>
      </c>
      <c r="AH93" s="22" t="s">
        <v>558</v>
      </c>
      <c r="AI93" s="174" t="s">
        <v>492</v>
      </c>
    </row>
    <row r="94" spans="1:35" ht="15.45" customHeight="1">
      <c r="A94" s="168">
        <v>55917</v>
      </c>
      <c r="B94" s="8" t="s">
        <v>320</v>
      </c>
      <c r="C94" s="5" t="s">
        <v>321</v>
      </c>
      <c r="D94" s="46" t="s">
        <v>746</v>
      </c>
      <c r="E94" s="27" t="s">
        <v>747</v>
      </c>
      <c r="F94" s="29" t="s">
        <v>748</v>
      </c>
      <c r="G94" s="27">
        <v>993623791</v>
      </c>
      <c r="H94" s="18">
        <v>45608</v>
      </c>
      <c r="I94" s="21">
        <v>0.83819444444444446</v>
      </c>
      <c r="J94" s="6" t="s">
        <v>373</v>
      </c>
      <c r="K94" s="15">
        <f t="shared" si="7"/>
        <v>1</v>
      </c>
      <c r="L94" s="6" t="s">
        <v>398</v>
      </c>
      <c r="M94" s="6" t="s">
        <v>6</v>
      </c>
      <c r="N94" s="6" t="s">
        <v>1038</v>
      </c>
      <c r="O94" s="6" t="s">
        <v>1039</v>
      </c>
      <c r="P94" s="6" t="s">
        <v>6</v>
      </c>
      <c r="Q94" s="6" t="s">
        <v>1040</v>
      </c>
      <c r="R94" s="16">
        <f t="shared" si="11"/>
        <v>25000</v>
      </c>
      <c r="S94" s="6" t="s">
        <v>400</v>
      </c>
      <c r="T94" s="6" t="s">
        <v>766</v>
      </c>
      <c r="U94" s="6" t="s">
        <v>1041</v>
      </c>
      <c r="V94" s="18">
        <v>45640</v>
      </c>
      <c r="W94" s="78">
        <v>0.83611111111111114</v>
      </c>
      <c r="X94" s="25" t="s">
        <v>1042</v>
      </c>
      <c r="Y94" s="24" t="s">
        <v>1043</v>
      </c>
      <c r="Z94" s="24" t="s">
        <v>1044</v>
      </c>
      <c r="AA94" s="24">
        <v>933294463</v>
      </c>
      <c r="AB94" s="15">
        <f t="shared" si="8"/>
        <v>33</v>
      </c>
      <c r="AC94" s="23">
        <f t="shared" si="9"/>
        <v>156000</v>
      </c>
      <c r="AD94" s="16" t="s">
        <v>6</v>
      </c>
      <c r="AE94" s="17" t="s">
        <v>1045</v>
      </c>
      <c r="AF94" s="6" t="s">
        <v>400</v>
      </c>
      <c r="AG94" s="39" t="s">
        <v>1034</v>
      </c>
      <c r="AH94" s="22" t="s">
        <v>558</v>
      </c>
      <c r="AI94" s="174" t="s">
        <v>492</v>
      </c>
    </row>
    <row r="95" spans="1:35" ht="15.45" customHeight="1">
      <c r="A95" s="168">
        <v>55921</v>
      </c>
      <c r="B95" s="8" t="s">
        <v>245</v>
      </c>
      <c r="C95" s="5" t="s">
        <v>246</v>
      </c>
      <c r="D95" s="39" t="s">
        <v>977</v>
      </c>
      <c r="E95" s="6" t="s">
        <v>978</v>
      </c>
      <c r="F95" s="6" t="s">
        <v>979</v>
      </c>
      <c r="G95" s="6">
        <v>940233947</v>
      </c>
      <c r="H95" s="18">
        <v>45608</v>
      </c>
      <c r="I95" s="21">
        <v>0.85555555555555551</v>
      </c>
      <c r="J95" s="6" t="s">
        <v>373</v>
      </c>
      <c r="K95" s="15">
        <f t="shared" si="7"/>
        <v>1</v>
      </c>
      <c r="L95" s="6" t="s">
        <v>398</v>
      </c>
      <c r="M95" s="6" t="s">
        <v>6</v>
      </c>
      <c r="N95" s="6" t="s">
        <v>1046</v>
      </c>
      <c r="O95" s="6">
        <v>24779164</v>
      </c>
      <c r="P95" s="6" t="s">
        <v>6</v>
      </c>
      <c r="Q95" s="6" t="s">
        <v>1047</v>
      </c>
      <c r="R95" s="16">
        <f t="shared" si="11"/>
        <v>25000</v>
      </c>
      <c r="S95" s="6" t="s">
        <v>400</v>
      </c>
      <c r="T95" s="6" t="s">
        <v>547</v>
      </c>
      <c r="U95" s="6" t="s">
        <v>1048</v>
      </c>
      <c r="V95" s="18"/>
      <c r="W95" s="78"/>
      <c r="X95" s="8"/>
      <c r="Y95" s="8"/>
      <c r="Z95" s="8"/>
      <c r="AA95" s="8"/>
      <c r="AB95" s="6" t="str">
        <f t="shared" si="8"/>
        <v/>
      </c>
      <c r="AC95" s="23" t="str">
        <f t="shared" si="9"/>
        <v/>
      </c>
      <c r="AD95" s="23"/>
      <c r="AE95" s="17" t="str">
        <f t="shared" ref="AE95:AE126" si="12">IFERROR(IF(AC95="","",IF(AD95="NO","NO APLICA",IF(AD95="SI",AC95*1.19,""))), "")</f>
        <v/>
      </c>
      <c r="AF95" s="6"/>
      <c r="AG95" s="39"/>
      <c r="AH95" s="22" t="s">
        <v>983</v>
      </c>
      <c r="AI95" s="174" t="s">
        <v>492</v>
      </c>
    </row>
    <row r="96" spans="1:35" ht="15.45" customHeight="1">
      <c r="A96" s="168">
        <v>55922</v>
      </c>
      <c r="B96" s="8" t="s">
        <v>245</v>
      </c>
      <c r="C96" s="5" t="s">
        <v>246</v>
      </c>
      <c r="D96" s="39" t="s">
        <v>990</v>
      </c>
      <c r="E96" s="6" t="s">
        <v>991</v>
      </c>
      <c r="F96" s="6" t="s">
        <v>992</v>
      </c>
      <c r="G96" s="6">
        <v>994345393</v>
      </c>
      <c r="H96" s="18">
        <v>45608</v>
      </c>
      <c r="I96" s="21">
        <v>0.85763888888888884</v>
      </c>
      <c r="J96" s="6" t="s">
        <v>373</v>
      </c>
      <c r="K96" s="15">
        <f t="shared" si="7"/>
        <v>1</v>
      </c>
      <c r="L96" s="6" t="s">
        <v>398</v>
      </c>
      <c r="M96" s="6" t="s">
        <v>6</v>
      </c>
      <c r="N96" s="6" t="s">
        <v>1049</v>
      </c>
      <c r="O96" s="6">
        <v>24779162</v>
      </c>
      <c r="P96" s="6" t="s">
        <v>6</v>
      </c>
      <c r="Q96" s="6" t="s">
        <v>1050</v>
      </c>
      <c r="R96" s="16">
        <f t="shared" si="11"/>
        <v>25000</v>
      </c>
      <c r="S96" s="6" t="s">
        <v>400</v>
      </c>
      <c r="T96" s="6" t="s">
        <v>547</v>
      </c>
      <c r="U96" s="6" t="s">
        <v>1051</v>
      </c>
      <c r="V96" s="18"/>
      <c r="W96" s="78"/>
      <c r="X96" s="8"/>
      <c r="Y96" s="8"/>
      <c r="Z96" s="8"/>
      <c r="AA96" s="8"/>
      <c r="AB96" s="6" t="str">
        <f t="shared" si="8"/>
        <v/>
      </c>
      <c r="AC96" s="23" t="str">
        <f t="shared" si="9"/>
        <v/>
      </c>
      <c r="AD96" s="23"/>
      <c r="AE96" s="17" t="str">
        <f t="shared" si="12"/>
        <v/>
      </c>
      <c r="AF96" s="6"/>
      <c r="AG96" s="39"/>
      <c r="AH96" s="22" t="s">
        <v>983</v>
      </c>
      <c r="AI96" s="174" t="s">
        <v>492</v>
      </c>
    </row>
    <row r="97" spans="1:35" ht="15.45" customHeight="1">
      <c r="A97" s="168">
        <v>55923</v>
      </c>
      <c r="B97" s="8" t="s">
        <v>245</v>
      </c>
      <c r="C97" s="5" t="s">
        <v>246</v>
      </c>
      <c r="D97" s="39" t="s">
        <v>984</v>
      </c>
      <c r="E97" s="6" t="s">
        <v>985</v>
      </c>
      <c r="F97" s="6" t="s">
        <v>986</v>
      </c>
      <c r="G97" s="6">
        <v>944666949</v>
      </c>
      <c r="H97" s="18">
        <v>45608</v>
      </c>
      <c r="I97" s="21">
        <v>0.85902777777777772</v>
      </c>
      <c r="J97" s="6" t="s">
        <v>373</v>
      </c>
      <c r="K97" s="15">
        <f t="shared" si="7"/>
        <v>1</v>
      </c>
      <c r="L97" s="6" t="s">
        <v>398</v>
      </c>
      <c r="M97" s="6" t="s">
        <v>6</v>
      </c>
      <c r="N97" s="6" t="s">
        <v>1052</v>
      </c>
      <c r="O97" s="6">
        <v>24779165</v>
      </c>
      <c r="P97" s="6" t="s">
        <v>6</v>
      </c>
      <c r="Q97" s="6" t="s">
        <v>1053</v>
      </c>
      <c r="R97" s="16">
        <f t="shared" si="11"/>
        <v>25000</v>
      </c>
      <c r="S97" s="6" t="s">
        <v>400</v>
      </c>
      <c r="T97" s="6" t="s">
        <v>547</v>
      </c>
      <c r="U97" s="6" t="s">
        <v>1054</v>
      </c>
      <c r="V97" s="18"/>
      <c r="W97" s="78"/>
      <c r="X97" s="8"/>
      <c r="Y97" s="8"/>
      <c r="Z97" s="8"/>
      <c r="AA97" s="8"/>
      <c r="AB97" s="6" t="str">
        <f t="shared" si="8"/>
        <v/>
      </c>
      <c r="AC97" s="23" t="str">
        <f t="shared" si="9"/>
        <v/>
      </c>
      <c r="AD97" s="23"/>
      <c r="AE97" s="17" t="str">
        <f t="shared" si="12"/>
        <v/>
      </c>
      <c r="AF97" s="6"/>
      <c r="AG97" s="39"/>
      <c r="AH97" s="22" t="s">
        <v>983</v>
      </c>
      <c r="AI97" s="174" t="s">
        <v>492</v>
      </c>
    </row>
    <row r="98" spans="1:35" ht="15.45" customHeight="1">
      <c r="A98" s="168">
        <v>55924</v>
      </c>
      <c r="B98" s="8" t="s">
        <v>245</v>
      </c>
      <c r="C98" s="5" t="s">
        <v>246</v>
      </c>
      <c r="D98" s="39" t="s">
        <v>1002</v>
      </c>
      <c r="E98" s="6" t="s">
        <v>1003</v>
      </c>
      <c r="F98" s="6" t="s">
        <v>1004</v>
      </c>
      <c r="G98" s="6">
        <v>942723548</v>
      </c>
      <c r="H98" s="18">
        <v>45608</v>
      </c>
      <c r="I98" s="21">
        <v>0.86111111111111116</v>
      </c>
      <c r="J98" s="6" t="s">
        <v>373</v>
      </c>
      <c r="K98" s="15">
        <f t="shared" si="7"/>
        <v>1</v>
      </c>
      <c r="L98" s="6" t="s">
        <v>398</v>
      </c>
      <c r="M98" s="6" t="s">
        <v>6</v>
      </c>
      <c r="N98" s="6" t="s">
        <v>1055</v>
      </c>
      <c r="O98" s="6">
        <v>24779173</v>
      </c>
      <c r="P98" s="6" t="s">
        <v>6</v>
      </c>
      <c r="Q98" s="6" t="s">
        <v>1056</v>
      </c>
      <c r="R98" s="16">
        <f t="shared" si="11"/>
        <v>25000</v>
      </c>
      <c r="S98" s="6" t="s">
        <v>400</v>
      </c>
      <c r="T98" s="6" t="s">
        <v>547</v>
      </c>
      <c r="U98" s="6" t="s">
        <v>1057</v>
      </c>
      <c r="V98" s="18"/>
      <c r="W98" s="78"/>
      <c r="X98" s="8"/>
      <c r="Y98" s="8"/>
      <c r="Z98" s="8"/>
      <c r="AA98" s="8"/>
      <c r="AB98" s="6" t="str">
        <f t="shared" si="8"/>
        <v/>
      </c>
      <c r="AC98" s="23" t="str">
        <f t="shared" si="9"/>
        <v/>
      </c>
      <c r="AD98" s="23"/>
      <c r="AE98" s="17" t="str">
        <f t="shared" si="12"/>
        <v/>
      </c>
      <c r="AF98" s="6"/>
      <c r="AG98" s="39"/>
      <c r="AH98" s="22" t="s">
        <v>983</v>
      </c>
      <c r="AI98" s="174" t="s">
        <v>492</v>
      </c>
    </row>
    <row r="99" spans="1:35" ht="15.45" customHeight="1">
      <c r="A99" s="168">
        <v>55925</v>
      </c>
      <c r="B99" s="8" t="s">
        <v>245</v>
      </c>
      <c r="C99" s="5" t="s">
        <v>246</v>
      </c>
      <c r="D99" s="39" t="s">
        <v>1008</v>
      </c>
      <c r="E99" s="6" t="s">
        <v>1009</v>
      </c>
      <c r="F99" s="6" t="s">
        <v>1010</v>
      </c>
      <c r="G99" s="6">
        <v>991915508</v>
      </c>
      <c r="H99" s="18">
        <v>45608</v>
      </c>
      <c r="I99" s="21">
        <v>0.8618055555555556</v>
      </c>
      <c r="J99" s="6" t="s">
        <v>373</v>
      </c>
      <c r="K99" s="15">
        <f t="shared" si="7"/>
        <v>1</v>
      </c>
      <c r="L99" s="6" t="s">
        <v>398</v>
      </c>
      <c r="M99" s="6" t="s">
        <v>6</v>
      </c>
      <c r="N99" s="6" t="s">
        <v>1058</v>
      </c>
      <c r="O99" s="6">
        <v>24779174</v>
      </c>
      <c r="P99" s="6" t="s">
        <v>6</v>
      </c>
      <c r="Q99" s="6" t="s">
        <v>1059</v>
      </c>
      <c r="R99" s="16">
        <f t="shared" si="11"/>
        <v>25000</v>
      </c>
      <c r="S99" s="6" t="s">
        <v>400</v>
      </c>
      <c r="T99" s="6" t="s">
        <v>547</v>
      </c>
      <c r="U99" s="6" t="s">
        <v>1060</v>
      </c>
      <c r="V99" s="18"/>
      <c r="W99" s="78"/>
      <c r="X99" s="8"/>
      <c r="Y99" s="8"/>
      <c r="Z99" s="8"/>
      <c r="AA99" s="8"/>
      <c r="AB99" s="6" t="str">
        <f t="shared" si="8"/>
        <v/>
      </c>
      <c r="AC99" s="23" t="str">
        <f t="shared" si="9"/>
        <v/>
      </c>
      <c r="AD99" s="23"/>
      <c r="AE99" s="17" t="str">
        <f t="shared" si="12"/>
        <v/>
      </c>
      <c r="AF99" s="6"/>
      <c r="AG99" s="39"/>
      <c r="AH99" s="22" t="s">
        <v>983</v>
      </c>
      <c r="AI99" s="174" t="s">
        <v>492</v>
      </c>
    </row>
    <row r="100" spans="1:35" ht="15.45" customHeight="1">
      <c r="A100" s="168">
        <v>55927</v>
      </c>
      <c r="B100" s="8" t="s">
        <v>245</v>
      </c>
      <c r="C100" s="5" t="s">
        <v>246</v>
      </c>
      <c r="D100" s="39" t="s">
        <v>977</v>
      </c>
      <c r="E100" s="6" t="s">
        <v>978</v>
      </c>
      <c r="F100" s="6" t="s">
        <v>979</v>
      </c>
      <c r="G100" s="6">
        <v>940233947</v>
      </c>
      <c r="H100" s="18">
        <v>45608</v>
      </c>
      <c r="I100" s="21">
        <v>0.89583333333333337</v>
      </c>
      <c r="J100" s="6" t="s">
        <v>373</v>
      </c>
      <c r="K100" s="15">
        <f t="shared" si="7"/>
        <v>1</v>
      </c>
      <c r="L100" s="6" t="s">
        <v>398</v>
      </c>
      <c r="M100" s="6" t="s">
        <v>6</v>
      </c>
      <c r="N100" s="6" t="s">
        <v>1061</v>
      </c>
      <c r="O100" s="6">
        <v>24779193</v>
      </c>
      <c r="P100" s="6" t="s">
        <v>6</v>
      </c>
      <c r="Q100" s="6" t="s">
        <v>1062</v>
      </c>
      <c r="R100" s="16">
        <f t="shared" si="11"/>
        <v>25000</v>
      </c>
      <c r="S100" s="6" t="s">
        <v>400</v>
      </c>
      <c r="T100" s="6" t="s">
        <v>524</v>
      </c>
      <c r="U100" s="6" t="s">
        <v>1063</v>
      </c>
      <c r="V100" s="18"/>
      <c r="W100" s="78"/>
      <c r="X100" s="8"/>
      <c r="Y100" s="8"/>
      <c r="Z100" s="8"/>
      <c r="AA100" s="8"/>
      <c r="AB100" s="6" t="str">
        <f t="shared" si="8"/>
        <v/>
      </c>
      <c r="AC100" s="23" t="str">
        <f t="shared" si="9"/>
        <v/>
      </c>
      <c r="AD100" s="23"/>
      <c r="AE100" s="17" t="str">
        <f t="shared" si="12"/>
        <v/>
      </c>
      <c r="AF100" s="6"/>
      <c r="AG100" s="39"/>
      <c r="AH100" s="22" t="s">
        <v>983</v>
      </c>
      <c r="AI100" s="174" t="s">
        <v>492</v>
      </c>
    </row>
    <row r="101" spans="1:35" ht="15.45" customHeight="1">
      <c r="A101" s="168">
        <v>55928</v>
      </c>
      <c r="B101" s="8" t="s">
        <v>245</v>
      </c>
      <c r="C101" s="5" t="s">
        <v>246</v>
      </c>
      <c r="D101" s="39" t="s">
        <v>990</v>
      </c>
      <c r="E101" s="6" t="s">
        <v>991</v>
      </c>
      <c r="F101" s="6" t="s">
        <v>992</v>
      </c>
      <c r="G101" s="6">
        <v>994345393</v>
      </c>
      <c r="H101" s="18">
        <v>45608</v>
      </c>
      <c r="I101" s="21">
        <v>0.89861111111111114</v>
      </c>
      <c r="J101" s="6" t="s">
        <v>373</v>
      </c>
      <c r="K101" s="15">
        <f t="shared" si="7"/>
        <v>1</v>
      </c>
      <c r="L101" s="6" t="s">
        <v>398</v>
      </c>
      <c r="M101" s="6" t="s">
        <v>6</v>
      </c>
      <c r="N101" s="6" t="s">
        <v>1064</v>
      </c>
      <c r="O101" s="6">
        <v>24779194</v>
      </c>
      <c r="P101" s="6" t="s">
        <v>6</v>
      </c>
      <c r="Q101" s="6" t="s">
        <v>1065</v>
      </c>
      <c r="R101" s="16">
        <f t="shared" si="11"/>
        <v>25000</v>
      </c>
      <c r="S101" s="6" t="s">
        <v>400</v>
      </c>
      <c r="T101" s="6" t="s">
        <v>524</v>
      </c>
      <c r="U101" s="6" t="s">
        <v>1066</v>
      </c>
      <c r="V101" s="18"/>
      <c r="W101" s="78"/>
      <c r="X101" s="8"/>
      <c r="Y101" s="8"/>
      <c r="Z101" s="8"/>
      <c r="AA101" s="8"/>
      <c r="AB101" s="6" t="str">
        <f t="shared" si="8"/>
        <v/>
      </c>
      <c r="AC101" s="23" t="str">
        <f t="shared" si="9"/>
        <v/>
      </c>
      <c r="AD101" s="23"/>
      <c r="AE101" s="17" t="str">
        <f t="shared" si="12"/>
        <v/>
      </c>
      <c r="AF101" s="6"/>
      <c r="AG101" s="39"/>
      <c r="AH101" s="22" t="s">
        <v>983</v>
      </c>
      <c r="AI101" s="174" t="s">
        <v>492</v>
      </c>
    </row>
    <row r="102" spans="1:35" ht="15.45" customHeight="1">
      <c r="A102" s="168">
        <v>55929</v>
      </c>
      <c r="B102" s="8" t="s">
        <v>245</v>
      </c>
      <c r="C102" s="5" t="s">
        <v>246</v>
      </c>
      <c r="D102" s="39" t="s">
        <v>984</v>
      </c>
      <c r="E102" s="6" t="s">
        <v>985</v>
      </c>
      <c r="F102" s="6" t="s">
        <v>986</v>
      </c>
      <c r="G102" s="6">
        <v>944666949</v>
      </c>
      <c r="H102" s="18">
        <v>45608</v>
      </c>
      <c r="I102" s="21">
        <v>0.90277777777777779</v>
      </c>
      <c r="J102" s="6" t="s">
        <v>373</v>
      </c>
      <c r="K102" s="15">
        <f t="shared" si="7"/>
        <v>1</v>
      </c>
      <c r="L102" s="6" t="s">
        <v>398</v>
      </c>
      <c r="M102" s="6" t="s">
        <v>6</v>
      </c>
      <c r="N102" s="6" t="s">
        <v>1067</v>
      </c>
      <c r="O102" s="6">
        <v>24779195</v>
      </c>
      <c r="P102" s="6" t="s">
        <v>6</v>
      </c>
      <c r="Q102" s="6" t="s">
        <v>1068</v>
      </c>
      <c r="R102" s="16">
        <f t="shared" si="11"/>
        <v>25000</v>
      </c>
      <c r="S102" s="6" t="s">
        <v>400</v>
      </c>
      <c r="T102" s="6" t="s">
        <v>524</v>
      </c>
      <c r="U102" s="6" t="s">
        <v>1069</v>
      </c>
      <c r="V102" s="18"/>
      <c r="W102" s="78"/>
      <c r="X102" s="8"/>
      <c r="Y102" s="8"/>
      <c r="Z102" s="8"/>
      <c r="AA102" s="8"/>
      <c r="AB102" s="6" t="str">
        <f t="shared" si="8"/>
        <v/>
      </c>
      <c r="AC102" s="23" t="str">
        <f t="shared" si="9"/>
        <v/>
      </c>
      <c r="AD102" s="23"/>
      <c r="AE102" s="17" t="str">
        <f t="shared" si="12"/>
        <v/>
      </c>
      <c r="AF102" s="6"/>
      <c r="AG102" s="39"/>
      <c r="AH102" s="22" t="s">
        <v>983</v>
      </c>
      <c r="AI102" s="174" t="s">
        <v>492</v>
      </c>
    </row>
    <row r="103" spans="1:35" ht="15.45" customHeight="1">
      <c r="A103" s="168">
        <v>55930</v>
      </c>
      <c r="B103" s="8" t="s">
        <v>245</v>
      </c>
      <c r="C103" s="5" t="s">
        <v>246</v>
      </c>
      <c r="D103" s="39" t="s">
        <v>1002</v>
      </c>
      <c r="E103" s="6" t="s">
        <v>1003</v>
      </c>
      <c r="F103" s="6" t="s">
        <v>1004</v>
      </c>
      <c r="G103" s="6">
        <v>942723548</v>
      </c>
      <c r="H103" s="18">
        <v>45608</v>
      </c>
      <c r="I103" s="21">
        <v>0.90347222222222223</v>
      </c>
      <c r="J103" s="6" t="s">
        <v>373</v>
      </c>
      <c r="K103" s="15">
        <f t="shared" si="7"/>
        <v>1</v>
      </c>
      <c r="L103" s="6" t="s">
        <v>398</v>
      </c>
      <c r="M103" s="6" t="s">
        <v>6</v>
      </c>
      <c r="N103" s="6" t="s">
        <v>1070</v>
      </c>
      <c r="O103" s="6">
        <v>24779196</v>
      </c>
      <c r="P103" s="6" t="s">
        <v>6</v>
      </c>
      <c r="Q103" s="6" t="s">
        <v>1071</v>
      </c>
      <c r="R103" s="16">
        <f t="shared" ref="R103:R134" si="13">IF(OR(H103&lt;=0, H103=""), "",
    IF(OR(J103="1X40 RF VACIO", J103="1X40 DRY VACIO"),
        IF(L103="CUSTODIA", 25000,
            IF(OR(L103="TRASPASO", L103="MOVIMIENTO"), 18000, "")
        ),
        IF(OR(J103="1X20 RF VACIO", J103="1X20 DRY VACIO", J103="ISOTANK"),
            IF(L103="CUSTODIA", 18000,
                IF(OR(L103="TRASPASO", L103="MOVIMIENTO"), 15000, "Error en tipo de acción")
            ),
            IF(AND(OR(J103="PALLET", J103="CAJON"), L103="CUSTODIA"),
                IF(M103="SI (XL)", 7000*K103,
                    IF(M103="SI (XXL)", 9000*K103,
                        IF(M103="SI (OTRO)", "", 5000*K103)
                    )
                ),
                IF(AND(OR(J103="PALLET", J103="CAJON"),OR(L103="TRASPASO", L103="MOVIMIENTO")),
                    IF(M103="SI (XL)", 5000*K103,
                        IF(M103="SI (XXL)", 7000*K103,
                            IF(M103="SI (OTRO)", "", 3500*K103)
                        )
                    ),
                    ""
                )
            )
        )
    )
)</f>
        <v>25000</v>
      </c>
      <c r="S103" s="6" t="s">
        <v>400</v>
      </c>
      <c r="T103" s="6" t="s">
        <v>524</v>
      </c>
      <c r="U103" s="6" t="s">
        <v>1072</v>
      </c>
      <c r="V103" s="18"/>
      <c r="W103" s="78"/>
      <c r="X103" s="8"/>
      <c r="Y103" s="8"/>
      <c r="Z103" s="8"/>
      <c r="AA103" s="8"/>
      <c r="AB103" s="6" t="str">
        <f t="shared" si="8"/>
        <v/>
      </c>
      <c r="AC103" s="23" t="str">
        <f t="shared" si="9"/>
        <v/>
      </c>
      <c r="AD103" s="23"/>
      <c r="AE103" s="17" t="str">
        <f t="shared" si="12"/>
        <v/>
      </c>
      <c r="AF103" s="6"/>
      <c r="AG103" s="39"/>
      <c r="AH103" s="22" t="s">
        <v>983</v>
      </c>
      <c r="AI103" s="174" t="s">
        <v>492</v>
      </c>
    </row>
    <row r="104" spans="1:35" ht="15.45" customHeight="1">
      <c r="A104" s="168">
        <v>55931</v>
      </c>
      <c r="B104" s="8" t="s">
        <v>245</v>
      </c>
      <c r="C104" s="5" t="s">
        <v>246</v>
      </c>
      <c r="D104" s="39" t="s">
        <v>1008</v>
      </c>
      <c r="E104" s="6" t="s">
        <v>1009</v>
      </c>
      <c r="F104" s="6" t="s">
        <v>1010</v>
      </c>
      <c r="G104" s="6">
        <v>991915508</v>
      </c>
      <c r="H104" s="18">
        <v>45608</v>
      </c>
      <c r="I104" s="21">
        <v>0.90486111111111112</v>
      </c>
      <c r="J104" s="6" t="s">
        <v>373</v>
      </c>
      <c r="K104" s="15">
        <f t="shared" si="7"/>
        <v>1</v>
      </c>
      <c r="L104" s="6" t="s">
        <v>398</v>
      </c>
      <c r="M104" s="6" t="s">
        <v>6</v>
      </c>
      <c r="N104" s="6" t="s">
        <v>1073</v>
      </c>
      <c r="O104" s="6">
        <v>24779197</v>
      </c>
      <c r="P104" s="6" t="s">
        <v>6</v>
      </c>
      <c r="Q104" s="6" t="s">
        <v>1074</v>
      </c>
      <c r="R104" s="16">
        <f t="shared" si="13"/>
        <v>25000</v>
      </c>
      <c r="S104" s="6" t="s">
        <v>400</v>
      </c>
      <c r="T104" s="6" t="s">
        <v>524</v>
      </c>
      <c r="U104" s="6" t="s">
        <v>1075</v>
      </c>
      <c r="V104" s="18"/>
      <c r="W104" s="78"/>
      <c r="X104" s="8"/>
      <c r="Y104" s="8"/>
      <c r="Z104" s="8"/>
      <c r="AA104" s="8"/>
      <c r="AB104" s="6" t="str">
        <f t="shared" si="8"/>
        <v/>
      </c>
      <c r="AC104" s="23" t="str">
        <f t="shared" si="9"/>
        <v/>
      </c>
      <c r="AD104" s="23"/>
      <c r="AE104" s="17" t="str">
        <f t="shared" si="12"/>
        <v/>
      </c>
      <c r="AF104" s="6"/>
      <c r="AG104" s="39"/>
      <c r="AH104" s="22" t="s">
        <v>983</v>
      </c>
      <c r="AI104" s="174" t="s">
        <v>492</v>
      </c>
    </row>
    <row r="105" spans="1:35" ht="15.45" customHeight="1">
      <c r="A105" s="168">
        <v>55936</v>
      </c>
      <c r="B105" s="39" t="s">
        <v>245</v>
      </c>
      <c r="C105" s="5" t="s">
        <v>246</v>
      </c>
      <c r="D105" s="39" t="s">
        <v>1002</v>
      </c>
      <c r="E105" s="6" t="s">
        <v>1003</v>
      </c>
      <c r="F105" s="6" t="s">
        <v>1004</v>
      </c>
      <c r="G105" s="6">
        <v>942723548</v>
      </c>
      <c r="H105" s="18">
        <v>45609</v>
      </c>
      <c r="I105" s="21">
        <v>9.25</v>
      </c>
      <c r="J105" s="6" t="s">
        <v>373</v>
      </c>
      <c r="K105" s="15">
        <f t="shared" si="7"/>
        <v>1</v>
      </c>
      <c r="L105" s="6" t="s">
        <v>398</v>
      </c>
      <c r="M105" s="6" t="s">
        <v>6</v>
      </c>
      <c r="N105" s="6" t="s">
        <v>1076</v>
      </c>
      <c r="O105" s="6">
        <v>24779274</v>
      </c>
      <c r="P105" s="6" t="s">
        <v>6</v>
      </c>
      <c r="Q105" s="6" t="s">
        <v>1077</v>
      </c>
      <c r="R105" s="16">
        <f t="shared" si="13"/>
        <v>25000</v>
      </c>
      <c r="S105" s="6" t="s">
        <v>400</v>
      </c>
      <c r="T105" s="6" t="s">
        <v>542</v>
      </c>
      <c r="U105" s="6" t="s">
        <v>1078</v>
      </c>
      <c r="V105" s="18"/>
      <c r="W105" s="78"/>
      <c r="X105" s="8"/>
      <c r="Y105" s="8"/>
      <c r="Z105" s="8"/>
      <c r="AA105" s="8"/>
      <c r="AB105" s="6" t="str">
        <f t="shared" si="8"/>
        <v/>
      </c>
      <c r="AC105" s="23" t="str">
        <f t="shared" si="9"/>
        <v/>
      </c>
      <c r="AD105" s="23"/>
      <c r="AE105" s="17" t="str">
        <f t="shared" si="12"/>
        <v/>
      </c>
      <c r="AF105" s="6"/>
      <c r="AG105" s="39"/>
      <c r="AH105" s="22" t="s">
        <v>983</v>
      </c>
      <c r="AI105" s="174" t="s">
        <v>492</v>
      </c>
    </row>
    <row r="106" spans="1:35" ht="15.45" customHeight="1">
      <c r="A106" s="168">
        <v>55937</v>
      </c>
      <c r="B106" s="39" t="s">
        <v>245</v>
      </c>
      <c r="C106" s="5" t="s">
        <v>246</v>
      </c>
      <c r="D106" s="39" t="s">
        <v>1008</v>
      </c>
      <c r="E106" s="6" t="s">
        <v>1009</v>
      </c>
      <c r="F106" s="6" t="s">
        <v>1010</v>
      </c>
      <c r="G106" s="6">
        <v>991915508</v>
      </c>
      <c r="H106" s="18">
        <v>45609</v>
      </c>
      <c r="I106" s="21">
        <v>0.39374999999999999</v>
      </c>
      <c r="J106" s="6" t="s">
        <v>373</v>
      </c>
      <c r="K106" s="15">
        <f t="shared" si="7"/>
        <v>1</v>
      </c>
      <c r="L106" s="6" t="s">
        <v>398</v>
      </c>
      <c r="M106" s="6" t="s">
        <v>6</v>
      </c>
      <c r="N106" s="6" t="s">
        <v>1079</v>
      </c>
      <c r="O106" s="6">
        <v>24779276</v>
      </c>
      <c r="P106" s="6" t="s">
        <v>6</v>
      </c>
      <c r="Q106" s="6" t="s">
        <v>1080</v>
      </c>
      <c r="R106" s="16">
        <f t="shared" si="13"/>
        <v>25000</v>
      </c>
      <c r="S106" s="6" t="s">
        <v>400</v>
      </c>
      <c r="T106" s="6" t="s">
        <v>542</v>
      </c>
      <c r="U106" s="6" t="s">
        <v>1081</v>
      </c>
      <c r="V106" s="18"/>
      <c r="W106" s="78"/>
      <c r="X106" s="8"/>
      <c r="Y106" s="8"/>
      <c r="Z106" s="8"/>
      <c r="AA106" s="8"/>
      <c r="AB106" s="6" t="str">
        <f t="shared" si="8"/>
        <v/>
      </c>
      <c r="AC106" s="23" t="str">
        <f t="shared" si="9"/>
        <v/>
      </c>
      <c r="AD106" s="23"/>
      <c r="AE106" s="17" t="str">
        <f t="shared" si="12"/>
        <v/>
      </c>
      <c r="AF106" s="6"/>
      <c r="AG106" s="39"/>
      <c r="AH106" s="22" t="s">
        <v>983</v>
      </c>
      <c r="AI106" s="174" t="s">
        <v>492</v>
      </c>
    </row>
    <row r="107" spans="1:35" ht="15.45" customHeight="1">
      <c r="A107" s="168">
        <v>55938</v>
      </c>
      <c r="B107" s="39" t="s">
        <v>245</v>
      </c>
      <c r="C107" s="5" t="s">
        <v>246</v>
      </c>
      <c r="D107" s="39" t="s">
        <v>990</v>
      </c>
      <c r="E107" s="6" t="s">
        <v>991</v>
      </c>
      <c r="F107" s="6" t="s">
        <v>992</v>
      </c>
      <c r="G107" s="6">
        <v>994345393</v>
      </c>
      <c r="H107" s="18">
        <v>45609</v>
      </c>
      <c r="I107" s="21">
        <v>0.39583333333333331</v>
      </c>
      <c r="J107" s="6" t="s">
        <v>373</v>
      </c>
      <c r="K107" s="15">
        <f t="shared" si="7"/>
        <v>1</v>
      </c>
      <c r="L107" s="6" t="s">
        <v>398</v>
      </c>
      <c r="M107" s="6" t="s">
        <v>6</v>
      </c>
      <c r="N107" s="6" t="s">
        <v>1082</v>
      </c>
      <c r="O107" s="6">
        <v>24779279</v>
      </c>
      <c r="P107" s="6" t="s">
        <v>6</v>
      </c>
      <c r="Q107" s="6" t="s">
        <v>1083</v>
      </c>
      <c r="R107" s="16">
        <f t="shared" si="13"/>
        <v>25000</v>
      </c>
      <c r="S107" s="6" t="s">
        <v>400</v>
      </c>
      <c r="T107" s="6" t="s">
        <v>542</v>
      </c>
      <c r="U107" s="6" t="s">
        <v>1084</v>
      </c>
      <c r="V107" s="18"/>
      <c r="W107" s="78"/>
      <c r="X107" s="8"/>
      <c r="Y107" s="8"/>
      <c r="Z107" s="8"/>
      <c r="AA107" s="8"/>
      <c r="AB107" s="6" t="str">
        <f t="shared" si="8"/>
        <v/>
      </c>
      <c r="AC107" s="23" t="str">
        <f t="shared" si="9"/>
        <v/>
      </c>
      <c r="AD107" s="23"/>
      <c r="AE107" s="17" t="str">
        <f t="shared" si="12"/>
        <v/>
      </c>
      <c r="AF107" s="6"/>
      <c r="AG107" s="39"/>
      <c r="AH107" s="22" t="s">
        <v>983</v>
      </c>
      <c r="AI107" s="174" t="s">
        <v>492</v>
      </c>
    </row>
    <row r="108" spans="1:35" ht="15.45" customHeight="1">
      <c r="A108" s="168">
        <v>55939</v>
      </c>
      <c r="B108" s="39" t="s">
        <v>245</v>
      </c>
      <c r="C108" s="5" t="s">
        <v>246</v>
      </c>
      <c r="D108" s="39" t="s">
        <v>984</v>
      </c>
      <c r="E108" s="6" t="s">
        <v>985</v>
      </c>
      <c r="F108" s="6" t="s">
        <v>986</v>
      </c>
      <c r="G108" s="6">
        <v>944666949</v>
      </c>
      <c r="H108" s="18">
        <v>45609</v>
      </c>
      <c r="I108" s="21">
        <v>0.39791666666666664</v>
      </c>
      <c r="J108" s="6" t="s">
        <v>373</v>
      </c>
      <c r="K108" s="15">
        <f t="shared" si="7"/>
        <v>1</v>
      </c>
      <c r="L108" s="6" t="s">
        <v>398</v>
      </c>
      <c r="M108" s="6" t="s">
        <v>6</v>
      </c>
      <c r="N108" s="6" t="s">
        <v>1085</v>
      </c>
      <c r="O108" s="6">
        <v>24779280</v>
      </c>
      <c r="P108" s="6" t="s">
        <v>6</v>
      </c>
      <c r="Q108" s="6" t="s">
        <v>1086</v>
      </c>
      <c r="R108" s="16">
        <f t="shared" si="13"/>
        <v>25000</v>
      </c>
      <c r="S108" s="6" t="s">
        <v>400</v>
      </c>
      <c r="T108" s="6" t="s">
        <v>542</v>
      </c>
      <c r="U108" s="6" t="s">
        <v>1087</v>
      </c>
      <c r="V108" s="18"/>
      <c r="W108" s="78"/>
      <c r="X108" s="8"/>
      <c r="Y108" s="8"/>
      <c r="Z108" s="8"/>
      <c r="AA108" s="8"/>
      <c r="AB108" s="6" t="str">
        <f t="shared" si="8"/>
        <v/>
      </c>
      <c r="AC108" s="23" t="str">
        <f t="shared" si="9"/>
        <v/>
      </c>
      <c r="AD108" s="23"/>
      <c r="AE108" s="17" t="str">
        <f t="shared" si="12"/>
        <v/>
      </c>
      <c r="AF108" s="6"/>
      <c r="AG108" s="39"/>
      <c r="AH108" s="22" t="s">
        <v>983</v>
      </c>
      <c r="AI108" s="174" t="s">
        <v>492</v>
      </c>
    </row>
    <row r="109" spans="1:35" ht="15.45" customHeight="1">
      <c r="A109" s="168">
        <v>55940</v>
      </c>
      <c r="B109" s="39" t="s">
        <v>245</v>
      </c>
      <c r="C109" s="5" t="s">
        <v>246</v>
      </c>
      <c r="D109" s="39" t="s">
        <v>1088</v>
      </c>
      <c r="E109" s="6" t="s">
        <v>1089</v>
      </c>
      <c r="F109" s="6" t="s">
        <v>979</v>
      </c>
      <c r="G109" s="6">
        <v>940233947</v>
      </c>
      <c r="H109" s="18">
        <v>45609</v>
      </c>
      <c r="I109" s="21">
        <v>0.40347222222222223</v>
      </c>
      <c r="J109" s="6" t="s">
        <v>373</v>
      </c>
      <c r="K109" s="15">
        <f t="shared" si="7"/>
        <v>1</v>
      </c>
      <c r="L109" s="6" t="s">
        <v>398</v>
      </c>
      <c r="M109" s="6" t="s">
        <v>6</v>
      </c>
      <c r="N109" s="6" t="s">
        <v>1090</v>
      </c>
      <c r="O109" s="6">
        <v>24779303</v>
      </c>
      <c r="P109" s="6" t="s">
        <v>6</v>
      </c>
      <c r="Q109" s="6" t="s">
        <v>1091</v>
      </c>
      <c r="R109" s="16">
        <f t="shared" si="13"/>
        <v>25000</v>
      </c>
      <c r="S109" s="6" t="s">
        <v>400</v>
      </c>
      <c r="T109" s="6" t="s">
        <v>542</v>
      </c>
      <c r="U109" s="6" t="s">
        <v>1092</v>
      </c>
      <c r="V109" s="18"/>
      <c r="W109" s="78"/>
      <c r="X109" s="8"/>
      <c r="Y109" s="8"/>
      <c r="Z109" s="8"/>
      <c r="AA109" s="8"/>
      <c r="AB109" s="6" t="str">
        <f t="shared" si="8"/>
        <v/>
      </c>
      <c r="AC109" s="23" t="str">
        <f t="shared" si="9"/>
        <v/>
      </c>
      <c r="AD109" s="23"/>
      <c r="AE109" s="17" t="str">
        <f t="shared" si="12"/>
        <v/>
      </c>
      <c r="AF109" s="6"/>
      <c r="AG109" s="39"/>
      <c r="AH109" s="22" t="s">
        <v>983</v>
      </c>
      <c r="AI109" s="174" t="s">
        <v>492</v>
      </c>
    </row>
    <row r="110" spans="1:35" ht="15.45" customHeight="1">
      <c r="A110" s="168">
        <v>55945</v>
      </c>
      <c r="B110" s="39" t="s">
        <v>245</v>
      </c>
      <c r="C110" s="5" t="s">
        <v>246</v>
      </c>
      <c r="D110" s="39" t="s">
        <v>1002</v>
      </c>
      <c r="E110" s="6" t="s">
        <v>1003</v>
      </c>
      <c r="F110" s="6" t="s">
        <v>1004</v>
      </c>
      <c r="G110" s="6">
        <v>942723548</v>
      </c>
      <c r="H110" s="18">
        <v>45609</v>
      </c>
      <c r="I110" s="21">
        <v>0.46458333333333335</v>
      </c>
      <c r="J110" s="6" t="s">
        <v>373</v>
      </c>
      <c r="K110" s="15">
        <f t="shared" si="7"/>
        <v>1</v>
      </c>
      <c r="L110" s="6" t="s">
        <v>398</v>
      </c>
      <c r="M110" s="6" t="s">
        <v>6</v>
      </c>
      <c r="N110" s="6" t="s">
        <v>1093</v>
      </c>
      <c r="O110" s="6">
        <v>24779471</v>
      </c>
      <c r="P110" s="6" t="s">
        <v>6</v>
      </c>
      <c r="Q110" s="6" t="s">
        <v>1094</v>
      </c>
      <c r="R110" s="16">
        <f t="shared" si="13"/>
        <v>25000</v>
      </c>
      <c r="S110" s="6" t="s">
        <v>400</v>
      </c>
      <c r="T110" s="6" t="s">
        <v>542</v>
      </c>
      <c r="U110" s="6" t="s">
        <v>1095</v>
      </c>
      <c r="V110" s="18"/>
      <c r="W110" s="78"/>
      <c r="X110" s="8"/>
      <c r="Y110" s="8"/>
      <c r="Z110" s="8"/>
      <c r="AA110" s="8"/>
      <c r="AB110" s="6" t="str">
        <f t="shared" si="8"/>
        <v/>
      </c>
      <c r="AC110" s="23" t="str">
        <f t="shared" si="9"/>
        <v/>
      </c>
      <c r="AD110" s="23"/>
      <c r="AE110" s="17" t="str">
        <f t="shared" si="12"/>
        <v/>
      </c>
      <c r="AF110" s="6"/>
      <c r="AG110" s="39"/>
      <c r="AH110" s="22" t="s">
        <v>983</v>
      </c>
      <c r="AI110" s="174" t="s">
        <v>492</v>
      </c>
    </row>
    <row r="111" spans="1:35" ht="15.45" customHeight="1">
      <c r="A111" s="168">
        <v>55946</v>
      </c>
      <c r="B111" s="39" t="s">
        <v>245</v>
      </c>
      <c r="C111" s="5" t="s">
        <v>246</v>
      </c>
      <c r="D111" s="39" t="s">
        <v>984</v>
      </c>
      <c r="E111" s="6" t="s">
        <v>985</v>
      </c>
      <c r="F111" s="6" t="s">
        <v>986</v>
      </c>
      <c r="G111" s="6">
        <v>944666949</v>
      </c>
      <c r="H111" s="18">
        <v>45609</v>
      </c>
      <c r="I111" s="21">
        <v>0.47291666666666665</v>
      </c>
      <c r="J111" s="6" t="s">
        <v>373</v>
      </c>
      <c r="K111" s="15">
        <f t="shared" si="7"/>
        <v>1</v>
      </c>
      <c r="L111" s="6" t="s">
        <v>398</v>
      </c>
      <c r="M111" s="6" t="s">
        <v>6</v>
      </c>
      <c r="N111" s="6" t="s">
        <v>1096</v>
      </c>
      <c r="O111" s="6">
        <v>24779500</v>
      </c>
      <c r="P111" s="6" t="s">
        <v>6</v>
      </c>
      <c r="Q111" s="6" t="s">
        <v>1097</v>
      </c>
      <c r="R111" s="16">
        <f t="shared" si="13"/>
        <v>25000</v>
      </c>
      <c r="S111" s="6" t="s">
        <v>400</v>
      </c>
      <c r="T111" s="6" t="s">
        <v>542</v>
      </c>
      <c r="U111" s="6" t="s">
        <v>1098</v>
      </c>
      <c r="V111" s="18"/>
      <c r="W111" s="78"/>
      <c r="X111" s="8"/>
      <c r="Y111" s="8"/>
      <c r="Z111" s="8"/>
      <c r="AA111" s="8"/>
      <c r="AB111" s="6" t="str">
        <f t="shared" si="8"/>
        <v/>
      </c>
      <c r="AC111" s="23" t="str">
        <f t="shared" si="9"/>
        <v/>
      </c>
      <c r="AD111" s="23"/>
      <c r="AE111" s="17" t="str">
        <f t="shared" si="12"/>
        <v/>
      </c>
      <c r="AF111" s="6"/>
      <c r="AG111" s="39"/>
      <c r="AH111" s="22" t="s">
        <v>983</v>
      </c>
      <c r="AI111" s="174" t="s">
        <v>492</v>
      </c>
    </row>
    <row r="112" spans="1:35" ht="15.45" customHeight="1">
      <c r="A112" s="168">
        <v>55947</v>
      </c>
      <c r="B112" s="39" t="s">
        <v>245</v>
      </c>
      <c r="C112" s="5" t="s">
        <v>246</v>
      </c>
      <c r="D112" s="39" t="s">
        <v>990</v>
      </c>
      <c r="E112" s="6" t="s">
        <v>991</v>
      </c>
      <c r="F112" s="6" t="s">
        <v>992</v>
      </c>
      <c r="G112" s="6">
        <v>994345393</v>
      </c>
      <c r="H112" s="18">
        <v>45609</v>
      </c>
      <c r="I112" s="21">
        <v>0.47916666666666669</v>
      </c>
      <c r="J112" s="6" t="s">
        <v>373</v>
      </c>
      <c r="K112" s="15">
        <f t="shared" si="7"/>
        <v>1</v>
      </c>
      <c r="L112" s="6" t="s">
        <v>398</v>
      </c>
      <c r="M112" s="6" t="s">
        <v>6</v>
      </c>
      <c r="N112" s="6" t="s">
        <v>1099</v>
      </c>
      <c r="O112" s="6">
        <v>24779542</v>
      </c>
      <c r="P112" s="6" t="s">
        <v>6</v>
      </c>
      <c r="Q112" s="6" t="s">
        <v>1100</v>
      </c>
      <c r="R112" s="16">
        <f t="shared" si="13"/>
        <v>25000</v>
      </c>
      <c r="S112" s="6" t="s">
        <v>400</v>
      </c>
      <c r="T112" s="6" t="s">
        <v>803</v>
      </c>
      <c r="U112" s="6" t="s">
        <v>1101</v>
      </c>
      <c r="V112" s="18">
        <v>45643</v>
      </c>
      <c r="W112" s="78">
        <v>5.5555555555555552E-2</v>
      </c>
      <c r="X112" s="8" t="s">
        <v>1102</v>
      </c>
      <c r="Y112" s="8" t="s">
        <v>1103</v>
      </c>
      <c r="Z112" s="8" t="s">
        <v>1104</v>
      </c>
      <c r="AA112" s="8">
        <v>956514681</v>
      </c>
      <c r="AB112" s="6">
        <f t="shared" si="8"/>
        <v>35</v>
      </c>
      <c r="AC112" s="23">
        <f t="shared" si="9"/>
        <v>166000</v>
      </c>
      <c r="AD112" s="23" t="s">
        <v>6</v>
      </c>
      <c r="AE112" s="17" t="str">
        <f t="shared" si="12"/>
        <v>NO APLICA</v>
      </c>
      <c r="AF112" s="6" t="s">
        <v>400</v>
      </c>
      <c r="AG112" s="39" t="s">
        <v>1105</v>
      </c>
      <c r="AH112" s="22" t="s">
        <v>983</v>
      </c>
      <c r="AI112" s="174" t="s">
        <v>492</v>
      </c>
    </row>
    <row r="113" spans="1:35" ht="15.45" customHeight="1">
      <c r="A113" s="168">
        <v>55948</v>
      </c>
      <c r="B113" s="39" t="s">
        <v>245</v>
      </c>
      <c r="C113" s="5" t="s">
        <v>246</v>
      </c>
      <c r="D113" s="39" t="s">
        <v>1088</v>
      </c>
      <c r="E113" s="6" t="s">
        <v>1089</v>
      </c>
      <c r="F113" s="6" t="s">
        <v>979</v>
      </c>
      <c r="G113" s="6">
        <v>940233947</v>
      </c>
      <c r="H113" s="18">
        <v>45609</v>
      </c>
      <c r="I113" s="21">
        <v>0.48055555555555557</v>
      </c>
      <c r="J113" s="6" t="s">
        <v>373</v>
      </c>
      <c r="K113" s="15">
        <f t="shared" si="7"/>
        <v>1</v>
      </c>
      <c r="L113" s="6" t="s">
        <v>398</v>
      </c>
      <c r="M113" s="6" t="s">
        <v>6</v>
      </c>
      <c r="N113" s="6" t="s">
        <v>1106</v>
      </c>
      <c r="O113" s="6">
        <v>24779546</v>
      </c>
      <c r="P113" s="6" t="s">
        <v>6</v>
      </c>
      <c r="Q113" s="6" t="s">
        <v>1107</v>
      </c>
      <c r="R113" s="16">
        <f t="shared" si="13"/>
        <v>25000</v>
      </c>
      <c r="S113" s="6" t="s">
        <v>400</v>
      </c>
      <c r="T113" s="6" t="s">
        <v>1108</v>
      </c>
      <c r="U113" s="6" t="s">
        <v>1109</v>
      </c>
      <c r="V113" s="18">
        <v>45642</v>
      </c>
      <c r="W113" s="78">
        <v>0.89444444444444449</v>
      </c>
      <c r="X113" s="8" t="s">
        <v>1110</v>
      </c>
      <c r="Y113" s="8" t="s">
        <v>1111</v>
      </c>
      <c r="Z113" s="8" t="s">
        <v>1112</v>
      </c>
      <c r="AA113" s="8">
        <v>968797114</v>
      </c>
      <c r="AB113" s="6">
        <f t="shared" si="8"/>
        <v>34</v>
      </c>
      <c r="AC113" s="23">
        <f t="shared" si="9"/>
        <v>161000</v>
      </c>
      <c r="AD113" s="23" t="s">
        <v>6</v>
      </c>
      <c r="AE113" s="17" t="str">
        <f t="shared" si="12"/>
        <v>NO APLICA</v>
      </c>
      <c r="AF113" s="6" t="s">
        <v>400</v>
      </c>
      <c r="AG113" s="39" t="s">
        <v>1105</v>
      </c>
      <c r="AH113" s="22" t="s">
        <v>983</v>
      </c>
      <c r="AI113" s="174" t="s">
        <v>492</v>
      </c>
    </row>
    <row r="114" spans="1:35" ht="15.45" customHeight="1">
      <c r="A114" s="168">
        <v>55949</v>
      </c>
      <c r="B114" s="8" t="s">
        <v>320</v>
      </c>
      <c r="C114" s="5" t="s">
        <v>321</v>
      </c>
      <c r="D114" s="46" t="s">
        <v>1113</v>
      </c>
      <c r="E114" s="27" t="s">
        <v>1114</v>
      </c>
      <c r="F114" s="29" t="s">
        <v>1115</v>
      </c>
      <c r="G114" s="27">
        <v>926464737</v>
      </c>
      <c r="H114" s="18">
        <v>45609</v>
      </c>
      <c r="I114" s="21">
        <v>0.48333333333333334</v>
      </c>
      <c r="J114" s="6" t="s">
        <v>373</v>
      </c>
      <c r="K114" s="15">
        <f t="shared" si="7"/>
        <v>1</v>
      </c>
      <c r="L114" s="6" t="s">
        <v>398</v>
      </c>
      <c r="M114" s="6" t="s">
        <v>6</v>
      </c>
      <c r="N114" s="6" t="s">
        <v>1116</v>
      </c>
      <c r="O114" s="6">
        <v>100790341</v>
      </c>
      <c r="P114" s="6" t="s">
        <v>6</v>
      </c>
      <c r="Q114" s="6" t="s">
        <v>1117</v>
      </c>
      <c r="R114" s="16">
        <f t="shared" si="13"/>
        <v>25000</v>
      </c>
      <c r="S114" s="6" t="s">
        <v>400</v>
      </c>
      <c r="T114" s="6" t="s">
        <v>1108</v>
      </c>
      <c r="U114" s="6" t="s">
        <v>1118</v>
      </c>
      <c r="V114" s="18">
        <v>45640</v>
      </c>
      <c r="W114" s="78">
        <v>0.82916666666666672</v>
      </c>
      <c r="X114" s="5" t="s">
        <v>1119</v>
      </c>
      <c r="Y114" s="8" t="s">
        <v>1120</v>
      </c>
      <c r="Z114" s="8" t="s">
        <v>1121</v>
      </c>
      <c r="AA114" s="8">
        <v>941080236</v>
      </c>
      <c r="AB114" s="15">
        <f t="shared" si="8"/>
        <v>32</v>
      </c>
      <c r="AC114" s="23">
        <f t="shared" si="9"/>
        <v>151000</v>
      </c>
      <c r="AD114" s="16" t="s">
        <v>6</v>
      </c>
      <c r="AE114" s="17" t="str">
        <f t="shared" si="12"/>
        <v>NO APLICA</v>
      </c>
      <c r="AF114" s="6" t="s">
        <v>400</v>
      </c>
      <c r="AG114" s="39" t="s">
        <v>1034</v>
      </c>
      <c r="AH114" s="22" t="s">
        <v>558</v>
      </c>
      <c r="AI114" s="174" t="s">
        <v>492</v>
      </c>
    </row>
    <row r="115" spans="1:35" ht="15.45" customHeight="1">
      <c r="A115" s="168">
        <v>55950</v>
      </c>
      <c r="B115" s="39" t="s">
        <v>245</v>
      </c>
      <c r="C115" s="5" t="s">
        <v>246</v>
      </c>
      <c r="D115" s="39" t="s">
        <v>990</v>
      </c>
      <c r="E115" s="6" t="s">
        <v>991</v>
      </c>
      <c r="F115" s="6" t="s">
        <v>992</v>
      </c>
      <c r="G115" s="6">
        <v>994345393</v>
      </c>
      <c r="H115" s="18">
        <v>45609</v>
      </c>
      <c r="I115" s="21">
        <v>0.48680555555555555</v>
      </c>
      <c r="J115" s="6" t="s">
        <v>373</v>
      </c>
      <c r="K115" s="15">
        <f t="shared" si="7"/>
        <v>1</v>
      </c>
      <c r="L115" s="6" t="s">
        <v>398</v>
      </c>
      <c r="M115" s="6" t="s">
        <v>6</v>
      </c>
      <c r="N115" s="6" t="s">
        <v>1122</v>
      </c>
      <c r="O115" s="6">
        <v>24779502</v>
      </c>
      <c r="P115" s="6" t="s">
        <v>6</v>
      </c>
      <c r="Q115" s="6" t="s">
        <v>1123</v>
      </c>
      <c r="R115" s="16">
        <f t="shared" si="13"/>
        <v>25000</v>
      </c>
      <c r="S115" s="6" t="s">
        <v>400</v>
      </c>
      <c r="T115" s="6" t="s">
        <v>1108</v>
      </c>
      <c r="U115" s="6" t="s">
        <v>1124</v>
      </c>
      <c r="V115" s="18">
        <v>45642</v>
      </c>
      <c r="W115" s="78">
        <v>0.83611111111111114</v>
      </c>
      <c r="X115" s="8" t="s">
        <v>1125</v>
      </c>
      <c r="Y115" s="8" t="s">
        <v>1126</v>
      </c>
      <c r="Z115" s="8" t="s">
        <v>1127</v>
      </c>
      <c r="AA115" s="8">
        <v>971681114</v>
      </c>
      <c r="AB115" s="6">
        <f t="shared" si="8"/>
        <v>34</v>
      </c>
      <c r="AC115" s="23">
        <f t="shared" si="9"/>
        <v>161000</v>
      </c>
      <c r="AD115" s="23" t="s">
        <v>6</v>
      </c>
      <c r="AE115" s="17" t="str">
        <f t="shared" si="12"/>
        <v>NO APLICA</v>
      </c>
      <c r="AF115" s="6" t="s">
        <v>400</v>
      </c>
      <c r="AG115" s="39" t="s">
        <v>1105</v>
      </c>
      <c r="AH115" s="22" t="s">
        <v>983</v>
      </c>
      <c r="AI115" s="174" t="s">
        <v>492</v>
      </c>
    </row>
    <row r="116" spans="1:35" ht="15.45" customHeight="1">
      <c r="A116" s="168">
        <v>55951</v>
      </c>
      <c r="B116" s="8" t="s">
        <v>320</v>
      </c>
      <c r="C116" s="5" t="s">
        <v>321</v>
      </c>
      <c r="D116" s="39" t="s">
        <v>635</v>
      </c>
      <c r="E116" s="6" t="s">
        <v>636</v>
      </c>
      <c r="F116" s="6" t="s">
        <v>637</v>
      </c>
      <c r="G116" s="6">
        <v>988364635</v>
      </c>
      <c r="H116" s="18">
        <v>45609</v>
      </c>
      <c r="I116" s="21">
        <v>0.48888888888888887</v>
      </c>
      <c r="J116" s="6" t="s">
        <v>373</v>
      </c>
      <c r="K116" s="15">
        <f t="shared" si="7"/>
        <v>1</v>
      </c>
      <c r="L116" s="6" t="s">
        <v>398</v>
      </c>
      <c r="M116" s="6" t="s">
        <v>6</v>
      </c>
      <c r="N116" s="6" t="s">
        <v>1128</v>
      </c>
      <c r="O116" s="6">
        <v>100790344</v>
      </c>
      <c r="P116" s="6" t="s">
        <v>6</v>
      </c>
      <c r="Q116" s="6" t="s">
        <v>1129</v>
      </c>
      <c r="R116" s="16">
        <f t="shared" si="13"/>
        <v>25000</v>
      </c>
      <c r="S116" s="6" t="s">
        <v>400</v>
      </c>
      <c r="T116" s="6" t="s">
        <v>822</v>
      </c>
      <c r="U116" s="6" t="s">
        <v>1130</v>
      </c>
      <c r="V116" s="18">
        <v>45640</v>
      </c>
      <c r="W116" s="78">
        <v>0.81736111111111109</v>
      </c>
      <c r="X116" s="5" t="s">
        <v>1131</v>
      </c>
      <c r="Y116" s="8" t="s">
        <v>1132</v>
      </c>
      <c r="Z116" s="8" t="s">
        <v>1133</v>
      </c>
      <c r="AA116" s="8">
        <v>957289460</v>
      </c>
      <c r="AB116" s="15">
        <f t="shared" si="8"/>
        <v>32</v>
      </c>
      <c r="AC116" s="23">
        <f t="shared" si="9"/>
        <v>151000</v>
      </c>
      <c r="AD116" s="16" t="s">
        <v>6</v>
      </c>
      <c r="AE116" s="17" t="str">
        <f t="shared" si="12"/>
        <v>NO APLICA</v>
      </c>
      <c r="AF116" s="6" t="s">
        <v>400</v>
      </c>
      <c r="AG116" s="39" t="s">
        <v>1034</v>
      </c>
      <c r="AH116" s="22" t="s">
        <v>558</v>
      </c>
      <c r="AI116" s="174" t="s">
        <v>492</v>
      </c>
    </row>
    <row r="117" spans="1:35" ht="15.45" customHeight="1">
      <c r="A117" s="168">
        <v>55952</v>
      </c>
      <c r="B117" s="8" t="s">
        <v>320</v>
      </c>
      <c r="C117" s="5" t="s">
        <v>321</v>
      </c>
      <c r="D117" s="39" t="s">
        <v>1134</v>
      </c>
      <c r="E117" s="6" t="s">
        <v>1135</v>
      </c>
      <c r="F117" s="6" t="s">
        <v>1136</v>
      </c>
      <c r="G117" s="6">
        <v>966556539</v>
      </c>
      <c r="H117" s="18">
        <v>45609</v>
      </c>
      <c r="I117" s="21">
        <v>0.4909722222222222</v>
      </c>
      <c r="J117" s="6" t="s">
        <v>373</v>
      </c>
      <c r="K117" s="15">
        <f t="shared" si="7"/>
        <v>1</v>
      </c>
      <c r="L117" s="6" t="s">
        <v>398</v>
      </c>
      <c r="M117" s="6" t="s">
        <v>6</v>
      </c>
      <c r="N117" s="6" t="s">
        <v>1137</v>
      </c>
      <c r="O117" s="6">
        <v>100790340</v>
      </c>
      <c r="P117" s="6" t="s">
        <v>6</v>
      </c>
      <c r="Q117" s="6" t="s">
        <v>1138</v>
      </c>
      <c r="R117" s="16">
        <f t="shared" si="13"/>
        <v>25000</v>
      </c>
      <c r="S117" s="6" t="s">
        <v>400</v>
      </c>
      <c r="T117" s="6" t="s">
        <v>822</v>
      </c>
      <c r="U117" s="6" t="s">
        <v>1139</v>
      </c>
      <c r="V117" s="18">
        <v>45640</v>
      </c>
      <c r="W117" s="78">
        <v>0.81458333333333333</v>
      </c>
      <c r="X117" s="27" t="s">
        <v>817</v>
      </c>
      <c r="Y117" s="28" t="s">
        <v>818</v>
      </c>
      <c r="Z117" s="27" t="s">
        <v>819</v>
      </c>
      <c r="AA117" s="27">
        <v>955172412</v>
      </c>
      <c r="AB117" s="15">
        <f t="shared" si="8"/>
        <v>32</v>
      </c>
      <c r="AC117" s="23">
        <f t="shared" si="9"/>
        <v>151000</v>
      </c>
      <c r="AD117" s="16" t="s">
        <v>6</v>
      </c>
      <c r="AE117" s="17" t="str">
        <f t="shared" si="12"/>
        <v>NO APLICA</v>
      </c>
      <c r="AF117" s="6" t="s">
        <v>400</v>
      </c>
      <c r="AG117" s="39" t="s">
        <v>1034</v>
      </c>
      <c r="AH117" s="22" t="s">
        <v>558</v>
      </c>
      <c r="AI117" s="174" t="s">
        <v>492</v>
      </c>
    </row>
    <row r="118" spans="1:35" ht="15.45" customHeight="1">
      <c r="A118" s="168">
        <v>55953</v>
      </c>
      <c r="B118" s="8" t="s">
        <v>320</v>
      </c>
      <c r="C118" s="5" t="s">
        <v>321</v>
      </c>
      <c r="D118" s="39" t="s">
        <v>1140</v>
      </c>
      <c r="E118" s="6" t="s">
        <v>1141</v>
      </c>
      <c r="F118" s="6" t="s">
        <v>1142</v>
      </c>
      <c r="G118" s="6">
        <v>950402989</v>
      </c>
      <c r="H118" s="18">
        <v>45609</v>
      </c>
      <c r="I118" s="21">
        <v>0.49305555555555558</v>
      </c>
      <c r="J118" s="6" t="s">
        <v>373</v>
      </c>
      <c r="K118" s="15">
        <f t="shared" si="7"/>
        <v>1</v>
      </c>
      <c r="L118" s="6" t="s">
        <v>398</v>
      </c>
      <c r="M118" s="6" t="s">
        <v>6</v>
      </c>
      <c r="N118" s="6" t="s">
        <v>1143</v>
      </c>
      <c r="O118" s="6">
        <v>100790355</v>
      </c>
      <c r="P118" s="6" t="s">
        <v>6</v>
      </c>
      <c r="Q118" s="6" t="s">
        <v>1144</v>
      </c>
      <c r="R118" s="16">
        <f t="shared" si="13"/>
        <v>25000</v>
      </c>
      <c r="S118" s="6" t="s">
        <v>400</v>
      </c>
      <c r="T118" s="6" t="s">
        <v>822</v>
      </c>
      <c r="U118" s="6" t="s">
        <v>1145</v>
      </c>
      <c r="V118" s="18">
        <v>45640</v>
      </c>
      <c r="W118" s="78">
        <v>0.6875</v>
      </c>
      <c r="X118" s="5" t="s">
        <v>1146</v>
      </c>
      <c r="Y118" s="8" t="s">
        <v>1147</v>
      </c>
      <c r="Z118" s="8" t="s">
        <v>1148</v>
      </c>
      <c r="AA118" s="8">
        <v>959908487</v>
      </c>
      <c r="AB118" s="15">
        <f t="shared" si="8"/>
        <v>32</v>
      </c>
      <c r="AC118" s="23">
        <f t="shared" si="9"/>
        <v>151000</v>
      </c>
      <c r="AD118" s="16" t="s">
        <v>6</v>
      </c>
      <c r="AE118" s="17" t="str">
        <f t="shared" si="12"/>
        <v>NO APLICA</v>
      </c>
      <c r="AF118" s="6" t="s">
        <v>400</v>
      </c>
      <c r="AG118" s="39" t="s">
        <v>756</v>
      </c>
      <c r="AH118" s="22" t="s">
        <v>558</v>
      </c>
      <c r="AI118" s="174" t="s">
        <v>492</v>
      </c>
    </row>
    <row r="119" spans="1:35" ht="15.45" customHeight="1">
      <c r="A119" s="168">
        <v>55954</v>
      </c>
      <c r="B119" s="8" t="s">
        <v>320</v>
      </c>
      <c r="C119" s="5" t="s">
        <v>321</v>
      </c>
      <c r="D119" s="39" t="s">
        <v>1149</v>
      </c>
      <c r="E119" s="6" t="s">
        <v>1150</v>
      </c>
      <c r="F119" s="6" t="s">
        <v>1151</v>
      </c>
      <c r="G119" s="6">
        <v>984444429</v>
      </c>
      <c r="H119" s="18">
        <v>45609</v>
      </c>
      <c r="I119" s="21">
        <v>0.5</v>
      </c>
      <c r="J119" s="6" t="s">
        <v>373</v>
      </c>
      <c r="K119" s="15">
        <f t="shared" si="7"/>
        <v>1</v>
      </c>
      <c r="L119" s="6" t="s">
        <v>398</v>
      </c>
      <c r="M119" s="6" t="s">
        <v>6</v>
      </c>
      <c r="N119" s="6" t="s">
        <v>1152</v>
      </c>
      <c r="O119" s="6">
        <v>100790375</v>
      </c>
      <c r="P119" s="6" t="s">
        <v>6</v>
      </c>
      <c r="Q119" s="6" t="s">
        <v>1153</v>
      </c>
      <c r="R119" s="16">
        <f t="shared" si="13"/>
        <v>25000</v>
      </c>
      <c r="S119" s="6" t="s">
        <v>400</v>
      </c>
      <c r="T119" s="6" t="s">
        <v>1108</v>
      </c>
      <c r="U119" s="6" t="s">
        <v>1154</v>
      </c>
      <c r="V119" s="18">
        <v>45640</v>
      </c>
      <c r="W119" s="78">
        <v>13.55</v>
      </c>
      <c r="X119" s="8" t="s">
        <v>824</v>
      </c>
      <c r="Y119" s="8" t="s">
        <v>825</v>
      </c>
      <c r="Z119" s="8" t="s">
        <v>1155</v>
      </c>
      <c r="AA119" s="8">
        <v>932250793</v>
      </c>
      <c r="AB119" s="15">
        <f t="shared" si="8"/>
        <v>32</v>
      </c>
      <c r="AC119" s="23">
        <f t="shared" si="9"/>
        <v>151000</v>
      </c>
      <c r="AD119" s="16" t="s">
        <v>6</v>
      </c>
      <c r="AE119" s="17" t="str">
        <f t="shared" si="12"/>
        <v>NO APLICA</v>
      </c>
      <c r="AF119" s="6" t="s">
        <v>400</v>
      </c>
      <c r="AG119" s="39" t="s">
        <v>756</v>
      </c>
      <c r="AH119" s="22" t="s">
        <v>558</v>
      </c>
      <c r="AI119" s="174" t="s">
        <v>492</v>
      </c>
    </row>
    <row r="120" spans="1:35" ht="15.45" customHeight="1">
      <c r="A120" s="168">
        <v>55955</v>
      </c>
      <c r="B120" s="39" t="s">
        <v>245</v>
      </c>
      <c r="C120" s="5" t="s">
        <v>246</v>
      </c>
      <c r="D120" s="39" t="s">
        <v>1002</v>
      </c>
      <c r="E120" s="6" t="s">
        <v>1003</v>
      </c>
      <c r="F120" s="6" t="s">
        <v>1004</v>
      </c>
      <c r="G120" s="6">
        <v>942723548</v>
      </c>
      <c r="H120" s="18">
        <v>45609</v>
      </c>
      <c r="I120" s="21">
        <v>0.50416666666666665</v>
      </c>
      <c r="J120" s="6" t="s">
        <v>373</v>
      </c>
      <c r="K120" s="15">
        <f t="shared" si="7"/>
        <v>1</v>
      </c>
      <c r="L120" s="6" t="s">
        <v>398</v>
      </c>
      <c r="M120" s="6" t="s">
        <v>6</v>
      </c>
      <c r="N120" s="6" t="s">
        <v>1156</v>
      </c>
      <c r="O120" s="6">
        <v>24779602</v>
      </c>
      <c r="P120" s="6" t="s">
        <v>6</v>
      </c>
      <c r="Q120" s="6" t="s">
        <v>1157</v>
      </c>
      <c r="R120" s="16">
        <f t="shared" si="13"/>
        <v>25000</v>
      </c>
      <c r="S120" s="6" t="s">
        <v>400</v>
      </c>
      <c r="T120" s="6" t="s">
        <v>822</v>
      </c>
      <c r="U120" s="6" t="s">
        <v>1158</v>
      </c>
      <c r="V120" s="18">
        <v>45642</v>
      </c>
      <c r="W120" s="78">
        <v>0.72013888888888888</v>
      </c>
      <c r="X120" s="6" t="s">
        <v>1159</v>
      </c>
      <c r="Y120" s="6" t="s">
        <v>1160</v>
      </c>
      <c r="Z120" s="6" t="s">
        <v>986</v>
      </c>
      <c r="AA120" s="6">
        <v>94466946</v>
      </c>
      <c r="AB120" s="6">
        <f t="shared" si="8"/>
        <v>34</v>
      </c>
      <c r="AC120" s="23">
        <f t="shared" si="9"/>
        <v>161000</v>
      </c>
      <c r="AD120" s="23" t="s">
        <v>6</v>
      </c>
      <c r="AE120" s="17" t="str">
        <f t="shared" si="12"/>
        <v>NO APLICA</v>
      </c>
      <c r="AF120" s="6" t="s">
        <v>400</v>
      </c>
      <c r="AG120" s="39" t="s">
        <v>1161</v>
      </c>
      <c r="AH120" s="22" t="s">
        <v>983</v>
      </c>
      <c r="AI120" s="174" t="s">
        <v>492</v>
      </c>
    </row>
    <row r="121" spans="1:35" ht="15.45" customHeight="1">
      <c r="A121" s="168">
        <v>55957</v>
      </c>
      <c r="B121" s="8" t="s">
        <v>320</v>
      </c>
      <c r="C121" s="5" t="s">
        <v>321</v>
      </c>
      <c r="D121" s="39" t="s">
        <v>568</v>
      </c>
      <c r="E121" s="6" t="s">
        <v>569</v>
      </c>
      <c r="F121" s="6" t="s">
        <v>570</v>
      </c>
      <c r="G121" s="6">
        <v>947401808</v>
      </c>
      <c r="H121" s="18">
        <v>45609</v>
      </c>
      <c r="I121" s="21">
        <v>0.51458333333333328</v>
      </c>
      <c r="J121" s="6" t="s">
        <v>373</v>
      </c>
      <c r="K121" s="15">
        <f t="shared" si="7"/>
        <v>1</v>
      </c>
      <c r="L121" s="6" t="s">
        <v>398</v>
      </c>
      <c r="M121" s="6" t="s">
        <v>6</v>
      </c>
      <c r="N121" s="6" t="s">
        <v>1162</v>
      </c>
      <c r="O121" s="6">
        <v>100790397</v>
      </c>
      <c r="P121" s="6" t="s">
        <v>6</v>
      </c>
      <c r="Q121" s="6" t="s">
        <v>1163</v>
      </c>
      <c r="R121" s="16">
        <f t="shared" si="13"/>
        <v>25000</v>
      </c>
      <c r="S121" s="6" t="s">
        <v>400</v>
      </c>
      <c r="T121" s="6" t="s">
        <v>822</v>
      </c>
      <c r="U121" s="6" t="s">
        <v>1164</v>
      </c>
      <c r="V121" s="18">
        <v>45640</v>
      </c>
      <c r="W121" s="78">
        <v>0.54097222222222219</v>
      </c>
      <c r="X121" s="8" t="s">
        <v>1165</v>
      </c>
      <c r="Y121" s="8" t="s">
        <v>1166</v>
      </c>
      <c r="Z121" s="8" t="s">
        <v>1167</v>
      </c>
      <c r="AA121" s="8">
        <v>996086637</v>
      </c>
      <c r="AB121" s="15">
        <f t="shared" si="8"/>
        <v>32</v>
      </c>
      <c r="AC121" s="23">
        <f t="shared" si="9"/>
        <v>151000</v>
      </c>
      <c r="AD121" s="16" t="s">
        <v>6</v>
      </c>
      <c r="AE121" s="17" t="str">
        <f t="shared" si="12"/>
        <v>NO APLICA</v>
      </c>
      <c r="AF121" s="6" t="s">
        <v>400</v>
      </c>
      <c r="AG121" s="39" t="s">
        <v>1034</v>
      </c>
      <c r="AH121" s="22" t="s">
        <v>558</v>
      </c>
      <c r="AI121" s="174" t="s">
        <v>492</v>
      </c>
    </row>
    <row r="122" spans="1:35" ht="15.45" customHeight="1">
      <c r="A122" s="168">
        <v>55958</v>
      </c>
      <c r="B122" s="39" t="s">
        <v>245</v>
      </c>
      <c r="C122" s="5" t="s">
        <v>246</v>
      </c>
      <c r="D122" s="39" t="s">
        <v>984</v>
      </c>
      <c r="E122" s="6" t="s">
        <v>985</v>
      </c>
      <c r="F122" s="6" t="s">
        <v>986</v>
      </c>
      <c r="G122" s="6">
        <v>944666949</v>
      </c>
      <c r="H122" s="18">
        <v>45609</v>
      </c>
      <c r="I122" s="21">
        <v>0.51736111111111116</v>
      </c>
      <c r="J122" s="6" t="s">
        <v>373</v>
      </c>
      <c r="K122" s="15">
        <f t="shared" si="7"/>
        <v>1</v>
      </c>
      <c r="L122" s="6" t="s">
        <v>398</v>
      </c>
      <c r="M122" s="6" t="s">
        <v>6</v>
      </c>
      <c r="N122" s="6" t="s">
        <v>1168</v>
      </c>
      <c r="O122" s="6">
        <v>24779676</v>
      </c>
      <c r="P122" s="6" t="s">
        <v>6</v>
      </c>
      <c r="Q122" s="6" t="s">
        <v>1169</v>
      </c>
      <c r="R122" s="16">
        <f t="shared" si="13"/>
        <v>25000</v>
      </c>
      <c r="S122" s="6" t="s">
        <v>400</v>
      </c>
      <c r="T122" s="6" t="s">
        <v>822</v>
      </c>
      <c r="U122" s="6" t="s">
        <v>1170</v>
      </c>
      <c r="V122" s="18">
        <v>45642</v>
      </c>
      <c r="W122" s="78">
        <v>0.65416666666666667</v>
      </c>
      <c r="X122" s="8" t="s">
        <v>1171</v>
      </c>
      <c r="Y122" t="s">
        <v>1172</v>
      </c>
      <c r="Z122" s="8" t="s">
        <v>1173</v>
      </c>
      <c r="AA122" s="8">
        <v>942723548</v>
      </c>
      <c r="AB122" s="6">
        <f t="shared" si="8"/>
        <v>34</v>
      </c>
      <c r="AC122" s="23">
        <f t="shared" si="9"/>
        <v>161000</v>
      </c>
      <c r="AD122" s="23" t="s">
        <v>6</v>
      </c>
      <c r="AE122" s="17" t="str">
        <f t="shared" si="12"/>
        <v>NO APLICA</v>
      </c>
      <c r="AF122" s="6" t="s">
        <v>400</v>
      </c>
      <c r="AG122" s="39" t="s">
        <v>1161</v>
      </c>
      <c r="AH122" s="22" t="s">
        <v>983</v>
      </c>
      <c r="AI122" s="174" t="s">
        <v>492</v>
      </c>
    </row>
    <row r="123" spans="1:35" ht="15.45" customHeight="1">
      <c r="A123" s="168">
        <v>55959</v>
      </c>
      <c r="B123" s="39" t="s">
        <v>245</v>
      </c>
      <c r="C123" s="5" t="s">
        <v>246</v>
      </c>
      <c r="D123" s="39" t="s">
        <v>990</v>
      </c>
      <c r="E123" s="6" t="s">
        <v>991</v>
      </c>
      <c r="F123" s="6" t="s">
        <v>992</v>
      </c>
      <c r="G123" s="6">
        <v>994345393</v>
      </c>
      <c r="H123" s="18">
        <v>45609</v>
      </c>
      <c r="I123" s="21">
        <v>0.51875000000000004</v>
      </c>
      <c r="J123" s="6" t="s">
        <v>373</v>
      </c>
      <c r="K123" s="15">
        <f t="shared" si="7"/>
        <v>1</v>
      </c>
      <c r="L123" s="6" t="s">
        <v>398</v>
      </c>
      <c r="M123" s="6" t="s">
        <v>6</v>
      </c>
      <c r="N123" s="6" t="s">
        <v>1174</v>
      </c>
      <c r="O123" s="6">
        <v>24779681</v>
      </c>
      <c r="P123" s="6" t="s">
        <v>6</v>
      </c>
      <c r="Q123" s="6" t="s">
        <v>1175</v>
      </c>
      <c r="R123" s="16">
        <f t="shared" si="13"/>
        <v>25000</v>
      </c>
      <c r="S123" s="6" t="s">
        <v>400</v>
      </c>
      <c r="T123" s="6" t="s">
        <v>803</v>
      </c>
      <c r="U123" s="6" t="s">
        <v>1176</v>
      </c>
      <c r="V123" s="18">
        <v>45642</v>
      </c>
      <c r="W123" s="78">
        <v>0.10972222222222222</v>
      </c>
      <c r="X123" s="8" t="s">
        <v>1125</v>
      </c>
      <c r="Y123" s="8" t="s">
        <v>1126</v>
      </c>
      <c r="Z123" s="8" t="s">
        <v>1127</v>
      </c>
      <c r="AA123" s="8">
        <v>971681114</v>
      </c>
      <c r="AB123" s="6">
        <f t="shared" si="8"/>
        <v>34</v>
      </c>
      <c r="AC123" s="23">
        <f t="shared" si="9"/>
        <v>161000</v>
      </c>
      <c r="AD123" s="23" t="s">
        <v>6</v>
      </c>
      <c r="AE123" s="17" t="str">
        <f t="shared" si="12"/>
        <v>NO APLICA</v>
      </c>
      <c r="AF123" s="6" t="s">
        <v>400</v>
      </c>
      <c r="AG123" s="39" t="s">
        <v>1105</v>
      </c>
      <c r="AH123" s="22" t="s">
        <v>983</v>
      </c>
      <c r="AI123" s="174" t="s">
        <v>492</v>
      </c>
    </row>
    <row r="124" spans="1:35" ht="15.45" customHeight="1">
      <c r="A124" s="168">
        <v>55960</v>
      </c>
      <c r="B124" s="39" t="s">
        <v>245</v>
      </c>
      <c r="C124" s="5" t="s">
        <v>246</v>
      </c>
      <c r="D124" s="39" t="s">
        <v>1088</v>
      </c>
      <c r="E124" s="6" t="s">
        <v>1089</v>
      </c>
      <c r="F124" s="6" t="s">
        <v>979</v>
      </c>
      <c r="G124" s="6">
        <v>940233947</v>
      </c>
      <c r="H124" s="18">
        <v>45609</v>
      </c>
      <c r="I124" s="21">
        <v>0.52222222222222225</v>
      </c>
      <c r="J124" s="6" t="s">
        <v>373</v>
      </c>
      <c r="K124" s="15">
        <f t="shared" si="7"/>
        <v>1</v>
      </c>
      <c r="L124" s="6" t="s">
        <v>398</v>
      </c>
      <c r="M124" s="6" t="s">
        <v>6</v>
      </c>
      <c r="N124" s="6" t="s">
        <v>1177</v>
      </c>
      <c r="O124" s="6">
        <v>24779688</v>
      </c>
      <c r="P124" s="6" t="s">
        <v>6</v>
      </c>
      <c r="Q124" s="6" t="s">
        <v>1178</v>
      </c>
      <c r="R124" s="16">
        <f t="shared" si="13"/>
        <v>25000</v>
      </c>
      <c r="S124" s="6" t="s">
        <v>400</v>
      </c>
      <c r="T124" s="6" t="s">
        <v>803</v>
      </c>
      <c r="U124" s="6" t="s">
        <v>1179</v>
      </c>
      <c r="V124" s="18">
        <v>45642</v>
      </c>
      <c r="W124" s="78">
        <v>9.4444444444444442E-2</v>
      </c>
      <c r="X124" s="8" t="s">
        <v>1180</v>
      </c>
      <c r="Y124" s="8" t="s">
        <v>1181</v>
      </c>
      <c r="Z124" s="8" t="s">
        <v>1182</v>
      </c>
      <c r="AA124" s="8">
        <v>948438007</v>
      </c>
      <c r="AB124" s="6">
        <f t="shared" si="8"/>
        <v>34</v>
      </c>
      <c r="AC124" s="23">
        <f t="shared" si="9"/>
        <v>161000</v>
      </c>
      <c r="AD124" s="23" t="s">
        <v>6</v>
      </c>
      <c r="AE124" s="17" t="str">
        <f t="shared" si="12"/>
        <v>NO APLICA</v>
      </c>
      <c r="AF124" s="6" t="s">
        <v>400</v>
      </c>
      <c r="AG124" s="39" t="s">
        <v>1105</v>
      </c>
      <c r="AH124" s="22" t="s">
        <v>983</v>
      </c>
      <c r="AI124" s="174" t="s">
        <v>492</v>
      </c>
    </row>
    <row r="125" spans="1:35" ht="15.45" customHeight="1">
      <c r="A125" s="168">
        <v>55961</v>
      </c>
      <c r="B125" s="8" t="s">
        <v>320</v>
      </c>
      <c r="C125" s="5" t="s">
        <v>321</v>
      </c>
      <c r="D125" s="46" t="s">
        <v>559</v>
      </c>
      <c r="E125" s="6" t="s">
        <v>560</v>
      </c>
      <c r="F125" s="6" t="s">
        <v>561</v>
      </c>
      <c r="G125" s="6">
        <v>956055766</v>
      </c>
      <c r="H125" s="18">
        <v>45609</v>
      </c>
      <c r="I125" s="21">
        <v>12.34</v>
      </c>
      <c r="J125" s="6" t="s">
        <v>373</v>
      </c>
      <c r="K125" s="15">
        <f t="shared" si="7"/>
        <v>1</v>
      </c>
      <c r="L125" s="6" t="s">
        <v>398</v>
      </c>
      <c r="M125" s="6" t="s">
        <v>6</v>
      </c>
      <c r="N125" s="6" t="s">
        <v>1183</v>
      </c>
      <c r="O125" s="6">
        <v>100790412</v>
      </c>
      <c r="P125" s="6" t="s">
        <v>6</v>
      </c>
      <c r="Q125" s="6" t="s">
        <v>1184</v>
      </c>
      <c r="R125" s="16">
        <f t="shared" si="13"/>
        <v>25000</v>
      </c>
      <c r="S125" s="6" t="s">
        <v>400</v>
      </c>
      <c r="T125" s="6" t="s">
        <v>803</v>
      </c>
      <c r="U125" s="6" t="s">
        <v>1185</v>
      </c>
      <c r="V125" s="18">
        <v>45639</v>
      </c>
      <c r="W125" s="78">
        <v>0.91666666666666663</v>
      </c>
      <c r="X125" s="5" t="s">
        <v>1186</v>
      </c>
      <c r="Y125" s="5" t="s">
        <v>1187</v>
      </c>
      <c r="Z125" s="5" t="s">
        <v>1188</v>
      </c>
      <c r="AA125" s="5">
        <v>926015956</v>
      </c>
      <c r="AB125" s="15">
        <f t="shared" si="8"/>
        <v>31</v>
      </c>
      <c r="AC125" s="23">
        <f t="shared" si="9"/>
        <v>146000</v>
      </c>
      <c r="AD125" s="16" t="s">
        <v>6</v>
      </c>
      <c r="AE125" s="17" t="str">
        <f t="shared" si="12"/>
        <v>NO APLICA</v>
      </c>
      <c r="AF125" s="6" t="s">
        <v>400</v>
      </c>
      <c r="AG125" s="39" t="s">
        <v>1189</v>
      </c>
      <c r="AH125" s="22" t="s">
        <v>558</v>
      </c>
      <c r="AI125" s="174" t="s">
        <v>492</v>
      </c>
    </row>
    <row r="126" spans="1:35" ht="15.45" customHeight="1">
      <c r="A126" s="168">
        <v>55962</v>
      </c>
      <c r="B126" s="8" t="s">
        <v>320</v>
      </c>
      <c r="C126" s="5" t="s">
        <v>321</v>
      </c>
      <c r="D126" s="46" t="s">
        <v>961</v>
      </c>
      <c r="E126" s="27" t="s">
        <v>699</v>
      </c>
      <c r="F126" s="29" t="s">
        <v>700</v>
      </c>
      <c r="G126" s="27">
        <v>947974081</v>
      </c>
      <c r="H126" s="18">
        <v>45609</v>
      </c>
      <c r="I126" s="21">
        <v>0.52708333333333335</v>
      </c>
      <c r="J126" s="6" t="s">
        <v>373</v>
      </c>
      <c r="K126" s="15">
        <f t="shared" si="7"/>
        <v>1</v>
      </c>
      <c r="L126" s="6" t="s">
        <v>398</v>
      </c>
      <c r="M126" s="6" t="s">
        <v>6</v>
      </c>
      <c r="N126" s="6" t="s">
        <v>1190</v>
      </c>
      <c r="O126" s="6">
        <v>100790416</v>
      </c>
      <c r="P126" s="6" t="s">
        <v>6</v>
      </c>
      <c r="Q126" s="6" t="s">
        <v>1191</v>
      </c>
      <c r="R126" s="16">
        <f t="shared" si="13"/>
        <v>25000</v>
      </c>
      <c r="S126" s="6" t="s">
        <v>400</v>
      </c>
      <c r="T126" s="6" t="s">
        <v>803</v>
      </c>
      <c r="U126" s="6" t="s">
        <v>1192</v>
      </c>
      <c r="V126" s="18">
        <v>45639</v>
      </c>
      <c r="W126" s="78">
        <v>0.91180555555555554</v>
      </c>
      <c r="X126" s="5" t="s">
        <v>1193</v>
      </c>
      <c r="Y126" s="5">
        <v>11318995</v>
      </c>
      <c r="Z126" s="5" t="s">
        <v>1194</v>
      </c>
      <c r="AA126" s="5">
        <v>997758427</v>
      </c>
      <c r="AB126" s="15">
        <f t="shared" si="8"/>
        <v>31</v>
      </c>
      <c r="AC126" s="23">
        <f t="shared" si="9"/>
        <v>146000</v>
      </c>
      <c r="AD126" s="16" t="s">
        <v>6</v>
      </c>
      <c r="AE126" s="17" t="str">
        <f t="shared" si="12"/>
        <v>NO APLICA</v>
      </c>
      <c r="AF126" s="6" t="s">
        <v>400</v>
      </c>
      <c r="AG126" s="39" t="s">
        <v>1189</v>
      </c>
      <c r="AH126" s="22" t="s">
        <v>558</v>
      </c>
      <c r="AI126" s="174" t="s">
        <v>492</v>
      </c>
    </row>
    <row r="127" spans="1:35" ht="15.45" customHeight="1">
      <c r="A127" s="168">
        <v>55963</v>
      </c>
      <c r="B127" s="39" t="s">
        <v>245</v>
      </c>
      <c r="C127" s="5" t="s">
        <v>246</v>
      </c>
      <c r="D127" s="39" t="s">
        <v>1008</v>
      </c>
      <c r="E127" s="6" t="s">
        <v>1009</v>
      </c>
      <c r="F127" s="6" t="s">
        <v>1010</v>
      </c>
      <c r="G127" s="6">
        <v>991915508</v>
      </c>
      <c r="H127" s="18">
        <v>45609</v>
      </c>
      <c r="I127" s="21">
        <v>12.44</v>
      </c>
      <c r="J127" s="6" t="s">
        <v>373</v>
      </c>
      <c r="K127" s="15">
        <f t="shared" si="7"/>
        <v>1</v>
      </c>
      <c r="L127" s="6" t="s">
        <v>398</v>
      </c>
      <c r="M127" s="6" t="s">
        <v>6</v>
      </c>
      <c r="N127" s="6" t="s">
        <v>1195</v>
      </c>
      <c r="O127" s="6">
        <v>27449718</v>
      </c>
      <c r="P127" s="6" t="s">
        <v>6</v>
      </c>
      <c r="Q127" s="6" t="s">
        <v>1196</v>
      </c>
      <c r="R127" s="16">
        <f t="shared" si="13"/>
        <v>25000</v>
      </c>
      <c r="S127" s="6" t="s">
        <v>400</v>
      </c>
      <c r="T127" s="6" t="s">
        <v>803</v>
      </c>
      <c r="U127" s="6" t="s">
        <v>1197</v>
      </c>
      <c r="V127" s="18">
        <v>45641</v>
      </c>
      <c r="W127" s="78">
        <v>0.87152777777777779</v>
      </c>
      <c r="X127" s="8" t="s">
        <v>1198</v>
      </c>
      <c r="Y127" s="8" t="s">
        <v>1199</v>
      </c>
      <c r="Z127" s="8" t="s">
        <v>1200</v>
      </c>
      <c r="AA127" s="8">
        <v>965582257</v>
      </c>
      <c r="AB127" s="6">
        <f t="shared" si="8"/>
        <v>33</v>
      </c>
      <c r="AC127" s="23">
        <f t="shared" si="9"/>
        <v>156000</v>
      </c>
      <c r="AD127" s="23" t="s">
        <v>6</v>
      </c>
      <c r="AE127" s="17" t="str">
        <f t="shared" ref="AE127:AE158" si="14">IFERROR(IF(AC127="","",IF(AD127="NO","NO APLICA",IF(AD127="SI",AC127*1.19,""))), "")</f>
        <v>NO APLICA</v>
      </c>
      <c r="AF127" s="6" t="s">
        <v>400</v>
      </c>
      <c r="AG127" s="39" t="s">
        <v>1201</v>
      </c>
      <c r="AH127" s="22" t="s">
        <v>983</v>
      </c>
      <c r="AI127" s="174" t="s">
        <v>492</v>
      </c>
    </row>
    <row r="128" spans="1:35" ht="15.45" customHeight="1">
      <c r="A128" s="168">
        <v>55964</v>
      </c>
      <c r="B128" s="8" t="s">
        <v>320</v>
      </c>
      <c r="C128" s="5" t="s">
        <v>321</v>
      </c>
      <c r="D128" s="45" t="s">
        <v>951</v>
      </c>
      <c r="E128" s="27" t="s">
        <v>952</v>
      </c>
      <c r="F128" s="27" t="s">
        <v>953</v>
      </c>
      <c r="G128" s="27">
        <v>993724954</v>
      </c>
      <c r="H128" s="18">
        <v>45609</v>
      </c>
      <c r="I128" s="21">
        <v>12.5</v>
      </c>
      <c r="J128" s="6" t="s">
        <v>373</v>
      </c>
      <c r="K128" s="15">
        <f t="shared" si="7"/>
        <v>1</v>
      </c>
      <c r="L128" s="6" t="s">
        <v>398</v>
      </c>
      <c r="M128" s="6" t="s">
        <v>6</v>
      </c>
      <c r="N128" s="6" t="s">
        <v>1202</v>
      </c>
      <c r="O128" s="6">
        <v>100790431</v>
      </c>
      <c r="P128" s="6" t="s">
        <v>6</v>
      </c>
      <c r="Q128" s="6" t="s">
        <v>1203</v>
      </c>
      <c r="R128" s="16">
        <f t="shared" si="13"/>
        <v>25000</v>
      </c>
      <c r="S128" s="6" t="s">
        <v>400</v>
      </c>
      <c r="T128" s="6" t="s">
        <v>803</v>
      </c>
      <c r="U128" s="6" t="s">
        <v>1204</v>
      </c>
      <c r="V128" s="18">
        <v>45639</v>
      </c>
      <c r="W128" s="78">
        <v>0.90972222222222221</v>
      </c>
      <c r="X128" s="5" t="s">
        <v>1205</v>
      </c>
      <c r="Y128" s="5">
        <v>15301259</v>
      </c>
      <c r="Z128" s="5" t="s">
        <v>1206</v>
      </c>
      <c r="AA128" s="5">
        <v>962374596</v>
      </c>
      <c r="AB128" s="15">
        <f t="shared" si="8"/>
        <v>31</v>
      </c>
      <c r="AC128" s="23">
        <f t="shared" si="9"/>
        <v>146000</v>
      </c>
      <c r="AD128" s="16" t="s">
        <v>6</v>
      </c>
      <c r="AE128" s="17" t="str">
        <f t="shared" si="14"/>
        <v>NO APLICA</v>
      </c>
      <c r="AF128" s="6" t="s">
        <v>400</v>
      </c>
      <c r="AG128" s="39" t="s">
        <v>1189</v>
      </c>
      <c r="AH128" s="22" t="s">
        <v>558</v>
      </c>
      <c r="AI128" s="174" t="s">
        <v>492</v>
      </c>
    </row>
    <row r="129" spans="1:35" ht="15.45" customHeight="1">
      <c r="A129" s="168">
        <v>55965</v>
      </c>
      <c r="B129" s="8" t="s">
        <v>320</v>
      </c>
      <c r="C129" s="5" t="s">
        <v>321</v>
      </c>
      <c r="D129" s="39" t="s">
        <v>1207</v>
      </c>
      <c r="E129" s="6" t="s">
        <v>1208</v>
      </c>
      <c r="F129" s="6" t="s">
        <v>1209</v>
      </c>
      <c r="G129" s="6">
        <v>944259293</v>
      </c>
      <c r="H129" s="18">
        <v>45609</v>
      </c>
      <c r="I129" s="21">
        <v>0.54027777777777775</v>
      </c>
      <c r="J129" s="6" t="s">
        <v>373</v>
      </c>
      <c r="K129" s="15">
        <f t="shared" si="7"/>
        <v>1</v>
      </c>
      <c r="L129" s="6" t="s">
        <v>398</v>
      </c>
      <c r="M129" s="6" t="s">
        <v>6</v>
      </c>
      <c r="N129" s="6" t="s">
        <v>1210</v>
      </c>
      <c r="O129" s="6">
        <v>100790446</v>
      </c>
      <c r="P129" s="6" t="s">
        <v>6</v>
      </c>
      <c r="Q129" s="6" t="s">
        <v>1211</v>
      </c>
      <c r="R129" s="16">
        <f t="shared" si="13"/>
        <v>25000</v>
      </c>
      <c r="S129" s="6" t="s">
        <v>400</v>
      </c>
      <c r="T129" s="6" t="s">
        <v>803</v>
      </c>
      <c r="U129" s="6" t="s">
        <v>1212</v>
      </c>
      <c r="V129" s="18">
        <v>45639</v>
      </c>
      <c r="W129" s="78">
        <v>0.90555555555555556</v>
      </c>
      <c r="X129" s="6" t="s">
        <v>1213</v>
      </c>
      <c r="Y129" s="6" t="s">
        <v>1214</v>
      </c>
      <c r="Z129" s="6" t="s">
        <v>1215</v>
      </c>
      <c r="AA129" s="6">
        <v>965487911</v>
      </c>
      <c r="AB129" s="15">
        <f t="shared" si="8"/>
        <v>31</v>
      </c>
      <c r="AC129" s="23">
        <f t="shared" si="9"/>
        <v>146000</v>
      </c>
      <c r="AD129" s="16" t="s">
        <v>6</v>
      </c>
      <c r="AE129" s="17" t="str">
        <f t="shared" si="14"/>
        <v>NO APLICA</v>
      </c>
      <c r="AF129" s="6" t="s">
        <v>400</v>
      </c>
      <c r="AG129" s="39" t="s">
        <v>1189</v>
      </c>
      <c r="AH129" s="22" t="s">
        <v>558</v>
      </c>
      <c r="AI129" s="174" t="s">
        <v>492</v>
      </c>
    </row>
    <row r="130" spans="1:35" ht="15.45" customHeight="1">
      <c r="A130" s="168">
        <v>55966</v>
      </c>
      <c r="B130" s="8" t="s">
        <v>320</v>
      </c>
      <c r="C130" s="5" t="s">
        <v>321</v>
      </c>
      <c r="D130" s="39" t="s">
        <v>830</v>
      </c>
      <c r="E130" s="6" t="s">
        <v>831</v>
      </c>
      <c r="F130" s="6" t="s">
        <v>832</v>
      </c>
      <c r="G130" s="6">
        <v>998794226</v>
      </c>
      <c r="H130" s="18">
        <v>45609</v>
      </c>
      <c r="I130" s="21">
        <v>0.54583333333333328</v>
      </c>
      <c r="J130" s="6" t="s">
        <v>373</v>
      </c>
      <c r="K130" s="15">
        <f t="shared" ref="K130:K193" si="15">IF(J130&lt;&gt;"",1,"")</f>
        <v>1</v>
      </c>
      <c r="L130" s="6" t="s">
        <v>398</v>
      </c>
      <c r="M130" s="6" t="s">
        <v>6</v>
      </c>
      <c r="N130" s="6" t="s">
        <v>1216</v>
      </c>
      <c r="O130" s="6">
        <v>100790455</v>
      </c>
      <c r="P130" s="6" t="s">
        <v>6</v>
      </c>
      <c r="Q130" s="6" t="s">
        <v>1217</v>
      </c>
      <c r="R130" s="16">
        <f t="shared" si="13"/>
        <v>25000</v>
      </c>
      <c r="S130" s="6" t="s">
        <v>400</v>
      </c>
      <c r="T130" s="6" t="s">
        <v>803</v>
      </c>
      <c r="U130" s="6" t="s">
        <v>1218</v>
      </c>
      <c r="V130" s="18">
        <v>45639</v>
      </c>
      <c r="W130" s="78">
        <v>0.9</v>
      </c>
      <c r="X130" s="6" t="s">
        <v>1219</v>
      </c>
      <c r="Y130" s="6" t="s">
        <v>1220</v>
      </c>
      <c r="Z130" s="6" t="s">
        <v>1221</v>
      </c>
      <c r="AA130" s="5">
        <v>963725752</v>
      </c>
      <c r="AB130" s="15">
        <f t="shared" ref="AB130:AB193" si="16">IF(AND(V130&lt;&gt;"",H130&lt;&gt;"",ISNUMBER(V130-H130)),V130-H130+1,"")</f>
        <v>31</v>
      </c>
      <c r="AC130" s="23">
        <f t="shared" ref="AC130:AC193" si="17">IF(AB130&lt;=0, "ERROR EN DÍA DE SALIDA",
    IF(AB130="", "",
        IF(OR(J130="1X40 RF VACIO", J130="1X40 DRY VACIO"),
            IF(L130="CUSTODIA",
                IF(AB130&lt;=5, 25000,
                    IF(AB130&gt;5, IF(AB130&lt;=8, 25000 + 2000*(AB130 - 5), 31000 + 5000*(AB130-8)), "")
                ),
                IF(OR(L130="TRASPASO",L130="MOVIMIENTO"), 18000, "")
            ),
            IF(OR(J130="1X20 RF VACIO", J130="1X20 DRY VACIO", J130="ISOTANK"),
                IF(L130="CUSTODIA",
                    IF(AB130&lt;=5, 18000,
                        IF(AB130&gt;5, IF(AB130&lt;=8, 18000 + 2000*(AB130 - 5), 24000 + 5000*(AB130-8)), "")
                    ),
                    IF(OR(L130="TRASPASO",L130="MOVIMIENTO"), 15000, "Error en tipo de acción")
                ),
                IF(AND(OR(J130="PALLET", J130="CAJON"), L130="CUSTODIA", AB130&lt;=5),
                    IF(M130="SI (XL)", 7000*K130,
                        IF(M130="SI (XXL)", 9000*K130, 5000*K130)
                    ),
                    IF(AND(OR(J130="PALLET", J130="CAJON"), L130="CUSTODIA", AB130&gt;5),
                        IF(M130="SI (XL)", (7000 + 1000*(AB130 - 5))*K130,
                            IF(M130="SI (XXL)", (9000 + 1000*(AB130 - 5))*K130, (5000 + 1000*(AB130 - 5))*K130)
                        ),
                        IF(AND(OR(J130="PALLET", J130="CAJON"),OR(L130="TRASPASO",L130="MOVIMIENTO")),
                            IF(M130="SI (XL)", 5000*K130,
                                IF(M130="SI (XXL)", 7000*K130, 3500*K130)
                            ),
                            ""
                        )
                    )
                )
            )
        )
    )
)</f>
        <v>146000</v>
      </c>
      <c r="AD130" s="16" t="s">
        <v>6</v>
      </c>
      <c r="AE130" s="17" t="str">
        <f t="shared" si="14"/>
        <v>NO APLICA</v>
      </c>
      <c r="AF130" s="6" t="s">
        <v>400</v>
      </c>
      <c r="AG130" s="39" t="s">
        <v>1189</v>
      </c>
      <c r="AH130" s="22" t="s">
        <v>558</v>
      </c>
      <c r="AI130" s="174" t="s">
        <v>492</v>
      </c>
    </row>
    <row r="131" spans="1:35" ht="15.45" customHeight="1">
      <c r="A131" s="168">
        <v>55967</v>
      </c>
      <c r="B131" s="8" t="s">
        <v>320</v>
      </c>
      <c r="C131" s="5" t="s">
        <v>321</v>
      </c>
      <c r="D131" s="39" t="s">
        <v>708</v>
      </c>
      <c r="E131" s="6" t="s">
        <v>709</v>
      </c>
      <c r="F131" s="6" t="s">
        <v>710</v>
      </c>
      <c r="G131" s="6">
        <v>987744411</v>
      </c>
      <c r="H131" s="18">
        <v>45609</v>
      </c>
      <c r="I131" s="21">
        <v>0.55277777777777781</v>
      </c>
      <c r="J131" s="6" t="s">
        <v>373</v>
      </c>
      <c r="K131" s="15">
        <f t="shared" si="15"/>
        <v>1</v>
      </c>
      <c r="L131" s="6" t="s">
        <v>398</v>
      </c>
      <c r="M131" s="6" t="s">
        <v>6</v>
      </c>
      <c r="N131" s="6" t="s">
        <v>1222</v>
      </c>
      <c r="O131" s="6">
        <v>100790470</v>
      </c>
      <c r="P131" s="6" t="s">
        <v>6</v>
      </c>
      <c r="Q131" s="6" t="s">
        <v>1223</v>
      </c>
      <c r="R131" s="16">
        <f t="shared" si="13"/>
        <v>25000</v>
      </c>
      <c r="S131" s="6" t="s">
        <v>400</v>
      </c>
      <c r="T131" s="6" t="s">
        <v>803</v>
      </c>
      <c r="U131" s="6" t="s">
        <v>1224</v>
      </c>
      <c r="V131" s="18">
        <v>45639</v>
      </c>
      <c r="W131" s="78">
        <v>0.89861111111111114</v>
      </c>
      <c r="X131" s="6" t="s">
        <v>1225</v>
      </c>
      <c r="Y131" s="6" t="s">
        <v>1226</v>
      </c>
      <c r="Z131" s="6" t="s">
        <v>1227</v>
      </c>
      <c r="AA131" s="5">
        <v>940579204</v>
      </c>
      <c r="AB131" s="15">
        <f t="shared" si="16"/>
        <v>31</v>
      </c>
      <c r="AC131" s="23">
        <f t="shared" si="17"/>
        <v>146000</v>
      </c>
      <c r="AD131" s="16" t="s">
        <v>6</v>
      </c>
      <c r="AE131" s="17" t="str">
        <f t="shared" si="14"/>
        <v>NO APLICA</v>
      </c>
      <c r="AF131" s="6" t="s">
        <v>400</v>
      </c>
      <c r="AG131" s="39" t="s">
        <v>1189</v>
      </c>
      <c r="AH131" s="22" t="s">
        <v>558</v>
      </c>
      <c r="AI131" s="174" t="s">
        <v>492</v>
      </c>
    </row>
    <row r="132" spans="1:35" ht="15.45" customHeight="1">
      <c r="A132" s="168">
        <v>55968</v>
      </c>
      <c r="B132" s="8" t="s">
        <v>320</v>
      </c>
      <c r="C132" s="5" t="s">
        <v>321</v>
      </c>
      <c r="D132" s="39" t="s">
        <v>1228</v>
      </c>
      <c r="E132" s="6" t="s">
        <v>1229</v>
      </c>
      <c r="F132" s="6" t="s">
        <v>1230</v>
      </c>
      <c r="G132" s="6">
        <v>973591252</v>
      </c>
      <c r="H132" s="18">
        <v>45609</v>
      </c>
      <c r="I132" s="21">
        <v>0.55763888888888891</v>
      </c>
      <c r="J132" s="6" t="s">
        <v>373</v>
      </c>
      <c r="K132" s="15">
        <f t="shared" si="15"/>
        <v>1</v>
      </c>
      <c r="L132" s="6" t="s">
        <v>398</v>
      </c>
      <c r="M132" s="6" t="s">
        <v>6</v>
      </c>
      <c r="N132" s="6" t="s">
        <v>1231</v>
      </c>
      <c r="O132" s="6">
        <v>100790467</v>
      </c>
      <c r="P132" s="6" t="s">
        <v>6</v>
      </c>
      <c r="Q132" s="6" t="s">
        <v>1232</v>
      </c>
      <c r="R132" s="16">
        <f t="shared" si="13"/>
        <v>25000</v>
      </c>
      <c r="S132" s="6" t="s">
        <v>400</v>
      </c>
      <c r="T132" s="6" t="s">
        <v>803</v>
      </c>
      <c r="U132" s="6" t="s">
        <v>1233</v>
      </c>
      <c r="V132" s="18">
        <v>45639</v>
      </c>
      <c r="W132" s="78">
        <v>0.8979166666666667</v>
      </c>
      <c r="X132" s="6" t="s">
        <v>1234</v>
      </c>
      <c r="Y132" s="6" t="s">
        <v>1235</v>
      </c>
      <c r="Z132" s="6" t="s">
        <v>1236</v>
      </c>
      <c r="AA132" s="6">
        <v>957142300</v>
      </c>
      <c r="AB132" s="15">
        <f t="shared" si="16"/>
        <v>31</v>
      </c>
      <c r="AC132" s="23">
        <f t="shared" si="17"/>
        <v>146000</v>
      </c>
      <c r="AD132" s="16" t="s">
        <v>6</v>
      </c>
      <c r="AE132" s="17" t="str">
        <f t="shared" si="14"/>
        <v>NO APLICA</v>
      </c>
      <c r="AF132" s="6" t="s">
        <v>400</v>
      </c>
      <c r="AG132" s="39" t="s">
        <v>1189</v>
      </c>
      <c r="AH132" s="22" t="s">
        <v>558</v>
      </c>
      <c r="AI132" s="174" t="s">
        <v>492</v>
      </c>
    </row>
    <row r="133" spans="1:35" ht="15.45" customHeight="1">
      <c r="A133" s="168">
        <v>55969</v>
      </c>
      <c r="B133" s="8" t="s">
        <v>320</v>
      </c>
      <c r="C133" s="5" t="s">
        <v>321</v>
      </c>
      <c r="D133" s="39" t="s">
        <v>1140</v>
      </c>
      <c r="E133" s="6" t="s">
        <v>1141</v>
      </c>
      <c r="F133" s="6" t="s">
        <v>1142</v>
      </c>
      <c r="G133" s="6">
        <v>950402989</v>
      </c>
      <c r="H133" s="18">
        <v>45609</v>
      </c>
      <c r="I133" s="21">
        <v>0.55972222222222223</v>
      </c>
      <c r="J133" s="6" t="s">
        <v>373</v>
      </c>
      <c r="K133" s="15">
        <f t="shared" si="15"/>
        <v>1</v>
      </c>
      <c r="L133" s="6" t="s">
        <v>398</v>
      </c>
      <c r="M133" s="6" t="s">
        <v>6</v>
      </c>
      <c r="N133" s="6" t="s">
        <v>1237</v>
      </c>
      <c r="O133" s="6">
        <v>100790478</v>
      </c>
      <c r="P133" s="6" t="s">
        <v>6</v>
      </c>
      <c r="Q133" s="6" t="s">
        <v>1238</v>
      </c>
      <c r="R133" s="16">
        <f t="shared" si="13"/>
        <v>25000</v>
      </c>
      <c r="S133" s="6" t="s">
        <v>400</v>
      </c>
      <c r="T133" s="6" t="s">
        <v>803</v>
      </c>
      <c r="U133" s="6" t="s">
        <v>1239</v>
      </c>
      <c r="V133" s="18">
        <v>45639</v>
      </c>
      <c r="W133" s="78">
        <v>0.89652777777777781</v>
      </c>
      <c r="X133" s="6" t="s">
        <v>1240</v>
      </c>
      <c r="Y133" s="6" t="s">
        <v>1241</v>
      </c>
      <c r="Z133" s="6" t="s">
        <v>1242</v>
      </c>
      <c r="AA133" s="6">
        <v>953402308</v>
      </c>
      <c r="AB133" s="15">
        <f t="shared" si="16"/>
        <v>31</v>
      </c>
      <c r="AC133" s="23">
        <f t="shared" si="17"/>
        <v>146000</v>
      </c>
      <c r="AD133" s="16" t="s">
        <v>6</v>
      </c>
      <c r="AE133" s="17" t="str">
        <f t="shared" si="14"/>
        <v>NO APLICA</v>
      </c>
      <c r="AF133" s="6" t="s">
        <v>400</v>
      </c>
      <c r="AG133" s="39" t="s">
        <v>1189</v>
      </c>
      <c r="AH133" s="22" t="s">
        <v>558</v>
      </c>
      <c r="AI133" s="174" t="s">
        <v>492</v>
      </c>
    </row>
    <row r="134" spans="1:35" ht="15.45" customHeight="1">
      <c r="A134" s="168">
        <v>55970</v>
      </c>
      <c r="B134" s="8" t="s">
        <v>320</v>
      </c>
      <c r="C134" s="5" t="s">
        <v>321</v>
      </c>
      <c r="D134" s="8" t="s">
        <v>734</v>
      </c>
      <c r="E134" s="5" t="s">
        <v>735</v>
      </c>
      <c r="F134" s="5" t="s">
        <v>736</v>
      </c>
      <c r="G134" s="5">
        <v>97326989</v>
      </c>
      <c r="H134" s="18">
        <v>45609</v>
      </c>
      <c r="I134" s="21">
        <v>0.56180555555555556</v>
      </c>
      <c r="J134" s="6" t="s">
        <v>373</v>
      </c>
      <c r="K134" s="15">
        <f t="shared" si="15"/>
        <v>1</v>
      </c>
      <c r="L134" s="6" t="s">
        <v>398</v>
      </c>
      <c r="M134" s="6" t="s">
        <v>6</v>
      </c>
      <c r="N134" s="6" t="s">
        <v>1243</v>
      </c>
      <c r="O134" s="6">
        <v>100790474</v>
      </c>
      <c r="P134" s="6" t="s">
        <v>6</v>
      </c>
      <c r="Q134" s="6" t="s">
        <v>1244</v>
      </c>
      <c r="R134" s="16">
        <f t="shared" si="13"/>
        <v>25000</v>
      </c>
      <c r="S134" s="6" t="s">
        <v>400</v>
      </c>
      <c r="T134" s="6" t="s">
        <v>803</v>
      </c>
      <c r="U134" s="6" t="s">
        <v>1245</v>
      </c>
      <c r="V134" s="18">
        <v>45639</v>
      </c>
      <c r="W134" s="78">
        <v>0.89583333333333337</v>
      </c>
      <c r="X134" s="6" t="s">
        <v>1246</v>
      </c>
      <c r="Y134" s="6" t="s">
        <v>1247</v>
      </c>
      <c r="Z134" s="6" t="s">
        <v>1248</v>
      </c>
      <c r="AA134" s="6">
        <v>998242658</v>
      </c>
      <c r="AB134" s="15">
        <f t="shared" si="16"/>
        <v>31</v>
      </c>
      <c r="AC134" s="23">
        <f t="shared" si="17"/>
        <v>146000</v>
      </c>
      <c r="AD134" s="16" t="s">
        <v>6</v>
      </c>
      <c r="AE134" s="17" t="str">
        <f t="shared" si="14"/>
        <v>NO APLICA</v>
      </c>
      <c r="AF134" s="6" t="s">
        <v>400</v>
      </c>
      <c r="AG134" s="39" t="s">
        <v>1189</v>
      </c>
      <c r="AH134" s="22" t="s">
        <v>558</v>
      </c>
      <c r="AI134" s="174" t="s">
        <v>492</v>
      </c>
    </row>
    <row r="135" spans="1:35" ht="15.45" customHeight="1">
      <c r="A135" s="168">
        <v>55971</v>
      </c>
      <c r="B135" s="8" t="s">
        <v>320</v>
      </c>
      <c r="C135" s="5" t="s">
        <v>321</v>
      </c>
      <c r="D135" s="39" t="s">
        <v>1249</v>
      </c>
      <c r="E135" s="6" t="s">
        <v>674</v>
      </c>
      <c r="F135" s="6" t="s">
        <v>675</v>
      </c>
      <c r="G135" s="6">
        <v>992654499</v>
      </c>
      <c r="H135" s="18">
        <v>45609</v>
      </c>
      <c r="I135" s="21">
        <v>0.57152777777777775</v>
      </c>
      <c r="J135" s="6" t="s">
        <v>373</v>
      </c>
      <c r="K135" s="15">
        <f t="shared" si="15"/>
        <v>1</v>
      </c>
      <c r="L135" s="6" t="s">
        <v>398</v>
      </c>
      <c r="M135" s="6" t="s">
        <v>6</v>
      </c>
      <c r="N135" s="6" t="s">
        <v>1250</v>
      </c>
      <c r="O135" s="6">
        <v>100790500</v>
      </c>
      <c r="P135" s="6" t="s">
        <v>6</v>
      </c>
      <c r="Q135" s="6" t="s">
        <v>1251</v>
      </c>
      <c r="R135" s="16">
        <f t="shared" ref="R135:R168" si="18">IF(OR(H135&lt;=0, H135=""), "",
    IF(OR(J135="1X40 RF VACIO", J135="1X40 DRY VACIO"),
        IF(L135="CUSTODIA", 25000,
            IF(OR(L135="TRASPASO", L135="MOVIMIENTO"), 18000, "")
        ),
        IF(OR(J135="1X20 RF VACIO", J135="1X20 DRY VACIO", J135="ISOTANK"),
            IF(L135="CUSTODIA", 18000,
                IF(OR(L135="TRASPASO", L135="MOVIMIENTO"), 15000, "Error en tipo de acción")
            ),
            IF(AND(OR(J135="PALLET", J135="CAJON"), L135="CUSTODIA"),
                IF(M135="SI (XL)", 7000*K135,
                    IF(M135="SI (XXL)", 9000*K135,
                        IF(M135="SI (OTRO)", "", 5000*K135)
                    )
                ),
                IF(AND(OR(J135="PALLET", J135="CAJON"),OR(L135="TRASPASO", L135="MOVIMIENTO")),
                    IF(M135="SI (XL)", 5000*K135,
                        IF(M135="SI (XXL)", 7000*K135,
                            IF(M135="SI (OTRO)", "", 3500*K135)
                        )
                    ),
                    ""
                )
            )
        )
    )
)</f>
        <v>25000</v>
      </c>
      <c r="S135" s="6" t="s">
        <v>400</v>
      </c>
      <c r="T135" s="6" t="s">
        <v>1252</v>
      </c>
      <c r="U135" s="6" t="s">
        <v>1253</v>
      </c>
      <c r="V135" s="18">
        <v>45639</v>
      </c>
      <c r="W135" s="78">
        <v>0.88541666666666663</v>
      </c>
      <c r="X135" s="5" t="s">
        <v>1254</v>
      </c>
      <c r="Y135" s="5" t="s">
        <v>1255</v>
      </c>
      <c r="Z135" s="5" t="s">
        <v>1256</v>
      </c>
      <c r="AA135" s="5">
        <v>976786176</v>
      </c>
      <c r="AB135" s="15">
        <f t="shared" si="16"/>
        <v>31</v>
      </c>
      <c r="AC135" s="23">
        <f t="shared" si="17"/>
        <v>146000</v>
      </c>
      <c r="AD135" s="16" t="s">
        <v>6</v>
      </c>
      <c r="AE135" s="17" t="str">
        <f t="shared" si="14"/>
        <v>NO APLICA</v>
      </c>
      <c r="AF135" s="6" t="s">
        <v>400</v>
      </c>
      <c r="AG135" s="39" t="s">
        <v>756</v>
      </c>
      <c r="AH135" s="22" t="s">
        <v>558</v>
      </c>
      <c r="AI135" s="174" t="s">
        <v>492</v>
      </c>
    </row>
    <row r="136" spans="1:35" ht="15.45" customHeight="1">
      <c r="A136" s="168">
        <v>55972</v>
      </c>
      <c r="B136" s="8" t="s">
        <v>320</v>
      </c>
      <c r="C136" s="5" t="s">
        <v>321</v>
      </c>
      <c r="D136" s="39" t="s">
        <v>1134</v>
      </c>
      <c r="E136" s="6" t="s">
        <v>1135</v>
      </c>
      <c r="F136" s="6" t="s">
        <v>1136</v>
      </c>
      <c r="G136" s="6">
        <v>966556539</v>
      </c>
      <c r="H136" s="18">
        <v>45609</v>
      </c>
      <c r="I136" s="21">
        <v>0.5756944444444444</v>
      </c>
      <c r="J136" s="6" t="s">
        <v>373</v>
      </c>
      <c r="K136" s="15">
        <f t="shared" si="15"/>
        <v>1</v>
      </c>
      <c r="L136" s="6" t="s">
        <v>398</v>
      </c>
      <c r="M136" s="6" t="s">
        <v>6</v>
      </c>
      <c r="N136" s="6" t="s">
        <v>1257</v>
      </c>
      <c r="O136" s="6">
        <v>10079482</v>
      </c>
      <c r="P136" s="6" t="s">
        <v>6</v>
      </c>
      <c r="Q136" s="6" t="s">
        <v>1258</v>
      </c>
      <c r="R136" s="16">
        <f t="shared" si="18"/>
        <v>25000</v>
      </c>
      <c r="S136" s="6" t="s">
        <v>400</v>
      </c>
      <c r="T136" s="6" t="s">
        <v>1252</v>
      </c>
      <c r="U136" s="6" t="s">
        <v>1259</v>
      </c>
      <c r="V136" s="18">
        <v>45639</v>
      </c>
      <c r="W136" s="78">
        <v>0.88402777777777775</v>
      </c>
      <c r="X136" s="5" t="s">
        <v>1260</v>
      </c>
      <c r="Y136" s="5" t="s">
        <v>1261</v>
      </c>
      <c r="Z136" s="5" t="s">
        <v>1262</v>
      </c>
      <c r="AA136" s="5">
        <v>936832365</v>
      </c>
      <c r="AB136" s="15">
        <f t="shared" si="16"/>
        <v>31</v>
      </c>
      <c r="AC136" s="23">
        <f t="shared" si="17"/>
        <v>146000</v>
      </c>
      <c r="AD136" s="16" t="s">
        <v>6</v>
      </c>
      <c r="AE136" s="17" t="str">
        <f t="shared" si="14"/>
        <v>NO APLICA</v>
      </c>
      <c r="AF136" s="6" t="s">
        <v>400</v>
      </c>
      <c r="AG136" s="39" t="s">
        <v>756</v>
      </c>
      <c r="AH136" s="22" t="s">
        <v>558</v>
      </c>
      <c r="AI136" s="174" t="s">
        <v>492</v>
      </c>
    </row>
    <row r="137" spans="1:35" ht="15.45" customHeight="1">
      <c r="A137" s="168">
        <v>55974</v>
      </c>
      <c r="B137" s="39" t="s">
        <v>245</v>
      </c>
      <c r="C137" s="5" t="s">
        <v>246</v>
      </c>
      <c r="D137" s="39" t="s">
        <v>1008</v>
      </c>
      <c r="E137" s="6" t="s">
        <v>1009</v>
      </c>
      <c r="F137" s="6" t="s">
        <v>1010</v>
      </c>
      <c r="G137" s="6">
        <v>991915508</v>
      </c>
      <c r="H137" s="18">
        <v>45609</v>
      </c>
      <c r="I137" s="21">
        <v>0.61250000000000004</v>
      </c>
      <c r="J137" s="6" t="s">
        <v>373</v>
      </c>
      <c r="K137" s="15">
        <f t="shared" si="15"/>
        <v>1</v>
      </c>
      <c r="L137" s="6" t="s">
        <v>398</v>
      </c>
      <c r="M137" s="6" t="s">
        <v>6</v>
      </c>
      <c r="N137" s="6" t="s">
        <v>1263</v>
      </c>
      <c r="O137" s="6">
        <v>24779951</v>
      </c>
      <c r="P137" s="6" t="s">
        <v>6</v>
      </c>
      <c r="Q137" s="6" t="s">
        <v>1264</v>
      </c>
      <c r="R137" s="16">
        <f t="shared" si="18"/>
        <v>25000</v>
      </c>
      <c r="S137" s="6" t="s">
        <v>400</v>
      </c>
      <c r="T137" s="6" t="s">
        <v>803</v>
      </c>
      <c r="U137" s="6" t="s">
        <v>1265</v>
      </c>
      <c r="V137" s="18">
        <v>45641</v>
      </c>
      <c r="W137" s="78">
        <v>0.86805555555555558</v>
      </c>
      <c r="X137" s="8" t="s">
        <v>1266</v>
      </c>
      <c r="Y137" s="8" t="s">
        <v>1267</v>
      </c>
      <c r="Z137" s="8" t="s">
        <v>1268</v>
      </c>
      <c r="AA137" s="8">
        <v>999643606</v>
      </c>
      <c r="AB137" s="6">
        <f t="shared" si="16"/>
        <v>33</v>
      </c>
      <c r="AC137" s="23">
        <f t="shared" si="17"/>
        <v>156000</v>
      </c>
      <c r="AD137" s="23" t="s">
        <v>6</v>
      </c>
      <c r="AE137" s="17" t="str">
        <f t="shared" si="14"/>
        <v>NO APLICA</v>
      </c>
      <c r="AF137" s="6" t="s">
        <v>400</v>
      </c>
      <c r="AG137" s="39" t="s">
        <v>1201</v>
      </c>
      <c r="AH137" s="22" t="s">
        <v>983</v>
      </c>
      <c r="AI137" s="174" t="s">
        <v>492</v>
      </c>
    </row>
    <row r="138" spans="1:35" ht="15.45" customHeight="1">
      <c r="A138" s="168">
        <v>55975</v>
      </c>
      <c r="B138" s="39" t="s">
        <v>245</v>
      </c>
      <c r="C138" s="5" t="s">
        <v>246</v>
      </c>
      <c r="D138" s="39" t="s">
        <v>1088</v>
      </c>
      <c r="E138" s="6" t="s">
        <v>1089</v>
      </c>
      <c r="F138" s="6" t="s">
        <v>979</v>
      </c>
      <c r="G138" s="6">
        <v>940233947</v>
      </c>
      <c r="H138" s="18">
        <v>45609</v>
      </c>
      <c r="I138" s="21">
        <v>0.61388888888888893</v>
      </c>
      <c r="J138" s="6" t="s">
        <v>373</v>
      </c>
      <c r="K138" s="15">
        <f t="shared" si="15"/>
        <v>1</v>
      </c>
      <c r="L138" s="6" t="s">
        <v>398</v>
      </c>
      <c r="M138" s="6" t="s">
        <v>6</v>
      </c>
      <c r="N138" s="6" t="s">
        <v>1269</v>
      </c>
      <c r="O138" s="6">
        <v>24779953</v>
      </c>
      <c r="P138" s="6" t="s">
        <v>6</v>
      </c>
      <c r="Q138" s="6" t="s">
        <v>1270</v>
      </c>
      <c r="R138" s="16">
        <f t="shared" si="18"/>
        <v>25000</v>
      </c>
      <c r="S138" s="6" t="s">
        <v>400</v>
      </c>
      <c r="T138" s="6" t="s">
        <v>1271</v>
      </c>
      <c r="U138" s="6" t="s">
        <v>1272</v>
      </c>
      <c r="V138" s="18">
        <v>45637</v>
      </c>
      <c r="W138" s="78">
        <v>0.60902777777777772</v>
      </c>
      <c r="X138" s="65" t="s">
        <v>1273</v>
      </c>
      <c r="Y138" s="8" t="s">
        <v>1274</v>
      </c>
      <c r="Z138" s="8" t="s">
        <v>1275</v>
      </c>
      <c r="AA138" s="8">
        <v>50755259</v>
      </c>
      <c r="AB138" s="15">
        <f t="shared" si="16"/>
        <v>29</v>
      </c>
      <c r="AC138" s="23">
        <f t="shared" si="17"/>
        <v>136000</v>
      </c>
      <c r="AD138" s="16" t="s">
        <v>6</v>
      </c>
      <c r="AE138" s="17" t="str">
        <f t="shared" si="14"/>
        <v>NO APLICA</v>
      </c>
      <c r="AF138" s="6" t="s">
        <v>400</v>
      </c>
      <c r="AG138" s="39"/>
      <c r="AH138" s="22" t="s">
        <v>983</v>
      </c>
      <c r="AI138" s="174" t="s">
        <v>492</v>
      </c>
    </row>
    <row r="139" spans="1:35" ht="15.45" customHeight="1">
      <c r="A139" s="168">
        <v>55976</v>
      </c>
      <c r="B139" s="39" t="s">
        <v>245</v>
      </c>
      <c r="C139" s="5" t="s">
        <v>246</v>
      </c>
      <c r="D139" s="39" t="s">
        <v>1002</v>
      </c>
      <c r="E139" s="6" t="s">
        <v>1003</v>
      </c>
      <c r="F139" s="6" t="s">
        <v>1004</v>
      </c>
      <c r="G139" s="6">
        <v>942723548</v>
      </c>
      <c r="H139" s="18">
        <v>45609</v>
      </c>
      <c r="I139" s="21">
        <v>0.61597222222222225</v>
      </c>
      <c r="J139" s="6" t="s">
        <v>373</v>
      </c>
      <c r="K139" s="15">
        <f t="shared" si="15"/>
        <v>1</v>
      </c>
      <c r="L139" s="6" t="s">
        <v>398</v>
      </c>
      <c r="M139" s="6" t="s">
        <v>6</v>
      </c>
      <c r="N139" s="6" t="s">
        <v>1276</v>
      </c>
      <c r="O139" s="6">
        <v>24779955</v>
      </c>
      <c r="P139" s="6" t="s">
        <v>6</v>
      </c>
      <c r="Q139" s="6" t="s">
        <v>1277</v>
      </c>
      <c r="R139" s="16">
        <f t="shared" si="18"/>
        <v>25000</v>
      </c>
      <c r="S139" s="6" t="s">
        <v>400</v>
      </c>
      <c r="T139" s="6" t="s">
        <v>1278</v>
      </c>
      <c r="U139" s="6" t="s">
        <v>1279</v>
      </c>
      <c r="V139" s="18">
        <v>45637</v>
      </c>
      <c r="W139" s="78">
        <v>0.95902777777777781</v>
      </c>
      <c r="X139" s="24" t="s">
        <v>1280</v>
      </c>
      <c r="Y139" s="25" t="s">
        <v>1281</v>
      </c>
      <c r="Z139" s="24" t="s">
        <v>1282</v>
      </c>
      <c r="AA139" s="24">
        <v>961554913</v>
      </c>
      <c r="AB139" s="15">
        <f t="shared" si="16"/>
        <v>29</v>
      </c>
      <c r="AC139" s="23">
        <f t="shared" si="17"/>
        <v>136000</v>
      </c>
      <c r="AD139" s="16" t="s">
        <v>6</v>
      </c>
      <c r="AE139" s="17" t="str">
        <f t="shared" si="14"/>
        <v>NO APLICA</v>
      </c>
      <c r="AF139" s="6" t="s">
        <v>400</v>
      </c>
      <c r="AG139" s="39"/>
      <c r="AH139" s="22" t="s">
        <v>983</v>
      </c>
      <c r="AI139" s="174" t="s">
        <v>1283</v>
      </c>
    </row>
    <row r="140" spans="1:35" ht="15.45" customHeight="1">
      <c r="A140" s="168">
        <v>55977</v>
      </c>
      <c r="B140" s="39" t="s">
        <v>245</v>
      </c>
      <c r="C140" s="5" t="s">
        <v>246</v>
      </c>
      <c r="D140" s="39" t="s">
        <v>984</v>
      </c>
      <c r="E140" s="6" t="s">
        <v>985</v>
      </c>
      <c r="F140" s="6" t="s">
        <v>986</v>
      </c>
      <c r="G140" s="6">
        <v>944666949</v>
      </c>
      <c r="H140" s="18">
        <v>45609</v>
      </c>
      <c r="I140" s="21">
        <v>0.61944444444444446</v>
      </c>
      <c r="J140" s="6" t="s">
        <v>373</v>
      </c>
      <c r="K140" s="15">
        <f t="shared" si="15"/>
        <v>1</v>
      </c>
      <c r="L140" s="6" t="s">
        <v>398</v>
      </c>
      <c r="M140" s="6" t="s">
        <v>6</v>
      </c>
      <c r="N140" s="6" t="s">
        <v>1284</v>
      </c>
      <c r="O140" s="6">
        <v>24779957</v>
      </c>
      <c r="P140" s="6" t="s">
        <v>6</v>
      </c>
      <c r="Q140" s="6" t="s">
        <v>1285</v>
      </c>
      <c r="R140" s="16">
        <f t="shared" si="18"/>
        <v>25000</v>
      </c>
      <c r="S140" s="6" t="s">
        <v>400</v>
      </c>
      <c r="T140" s="6" t="s">
        <v>1271</v>
      </c>
      <c r="U140" s="6" t="s">
        <v>1286</v>
      </c>
      <c r="V140" s="18">
        <v>45638</v>
      </c>
      <c r="W140" s="78">
        <v>0.34444444444444444</v>
      </c>
      <c r="X140" s="39" t="s">
        <v>1287</v>
      </c>
      <c r="Y140" s="39" t="s">
        <v>1288</v>
      </c>
      <c r="Z140" s="39" t="s">
        <v>1289</v>
      </c>
      <c r="AA140" s="8">
        <v>966934891</v>
      </c>
      <c r="AB140" s="15">
        <f t="shared" si="16"/>
        <v>30</v>
      </c>
      <c r="AC140" s="23">
        <f t="shared" si="17"/>
        <v>141000</v>
      </c>
      <c r="AD140" s="16" t="s">
        <v>6</v>
      </c>
      <c r="AE140" s="17" t="str">
        <f t="shared" si="14"/>
        <v>NO APLICA</v>
      </c>
      <c r="AF140" s="6" t="s">
        <v>400</v>
      </c>
      <c r="AG140" s="39"/>
      <c r="AH140" s="22" t="s">
        <v>983</v>
      </c>
      <c r="AI140" s="174" t="s">
        <v>263</v>
      </c>
    </row>
    <row r="141" spans="1:35" ht="15.45" customHeight="1">
      <c r="A141" s="168">
        <v>55978</v>
      </c>
      <c r="B141" s="39" t="s">
        <v>245</v>
      </c>
      <c r="C141" s="5" t="s">
        <v>246</v>
      </c>
      <c r="D141" s="39" t="s">
        <v>990</v>
      </c>
      <c r="E141" s="6" t="s">
        <v>991</v>
      </c>
      <c r="F141" s="6" t="s">
        <v>992</v>
      </c>
      <c r="G141" s="6">
        <v>994345393</v>
      </c>
      <c r="H141" s="18">
        <v>45609</v>
      </c>
      <c r="I141" s="21">
        <v>0.62013888888888891</v>
      </c>
      <c r="J141" s="6" t="s">
        <v>373</v>
      </c>
      <c r="K141" s="15">
        <f t="shared" si="15"/>
        <v>1</v>
      </c>
      <c r="L141" s="6" t="s">
        <v>398</v>
      </c>
      <c r="M141" s="6" t="s">
        <v>6</v>
      </c>
      <c r="N141" s="6" t="s">
        <v>1290</v>
      </c>
      <c r="O141" s="6">
        <v>24779961</v>
      </c>
      <c r="P141" s="6" t="s">
        <v>6</v>
      </c>
      <c r="Q141" s="6" t="s">
        <v>1291</v>
      </c>
      <c r="R141" s="16">
        <f t="shared" si="18"/>
        <v>25000</v>
      </c>
      <c r="S141" s="6" t="s">
        <v>400</v>
      </c>
      <c r="T141" s="6" t="s">
        <v>822</v>
      </c>
      <c r="U141" s="6" t="s">
        <v>1292</v>
      </c>
      <c r="V141" s="18">
        <v>45641</v>
      </c>
      <c r="W141" s="78">
        <v>0.60277777777777775</v>
      </c>
      <c r="X141" s="5" t="s">
        <v>1293</v>
      </c>
      <c r="Y141" s="8" t="s">
        <v>1294</v>
      </c>
      <c r="Z141" s="8" t="s">
        <v>1295</v>
      </c>
      <c r="AA141" s="8">
        <v>962094750</v>
      </c>
      <c r="AB141" s="6">
        <f t="shared" si="16"/>
        <v>33</v>
      </c>
      <c r="AC141" s="23">
        <f t="shared" si="17"/>
        <v>156000</v>
      </c>
      <c r="AD141" s="23" t="s">
        <v>6</v>
      </c>
      <c r="AE141" s="17" t="str">
        <f t="shared" si="14"/>
        <v>NO APLICA</v>
      </c>
      <c r="AF141" s="6" t="s">
        <v>400</v>
      </c>
      <c r="AG141" s="39"/>
      <c r="AH141" s="22" t="s">
        <v>983</v>
      </c>
      <c r="AI141" s="174" t="s">
        <v>492</v>
      </c>
    </row>
    <row r="142" spans="1:35" ht="15.45" customHeight="1">
      <c r="A142" s="168">
        <v>55981</v>
      </c>
      <c r="B142" s="8" t="s">
        <v>320</v>
      </c>
      <c r="C142" s="5" t="s">
        <v>321</v>
      </c>
      <c r="D142" s="39" t="s">
        <v>1149</v>
      </c>
      <c r="E142" s="6" t="s">
        <v>1150</v>
      </c>
      <c r="F142" s="6" t="s">
        <v>1151</v>
      </c>
      <c r="G142" s="6">
        <v>984444429</v>
      </c>
      <c r="H142" s="18">
        <v>45609</v>
      </c>
      <c r="I142" s="21">
        <v>0.68958333333333333</v>
      </c>
      <c r="J142" s="6" t="s">
        <v>373</v>
      </c>
      <c r="K142" s="15">
        <f t="shared" si="15"/>
        <v>1</v>
      </c>
      <c r="L142" s="6" t="s">
        <v>398</v>
      </c>
      <c r="M142" s="6" t="s">
        <v>6</v>
      </c>
      <c r="N142" s="6" t="s">
        <v>1296</v>
      </c>
      <c r="O142" s="6">
        <v>100790721</v>
      </c>
      <c r="P142" s="6" t="s">
        <v>6</v>
      </c>
      <c r="Q142" s="6" t="s">
        <v>1297</v>
      </c>
      <c r="R142" s="16">
        <f t="shared" si="18"/>
        <v>25000</v>
      </c>
      <c r="S142" s="6" t="s">
        <v>400</v>
      </c>
      <c r="T142" s="6" t="s">
        <v>542</v>
      </c>
      <c r="U142" s="6" t="s">
        <v>1298</v>
      </c>
      <c r="V142" s="18"/>
      <c r="W142" s="78"/>
      <c r="X142" s="8"/>
      <c r="Y142" s="52"/>
      <c r="Z142" s="8"/>
      <c r="AA142" s="8"/>
      <c r="AB142" s="6" t="str">
        <f t="shared" si="16"/>
        <v/>
      </c>
      <c r="AC142" s="23" t="str">
        <f t="shared" si="17"/>
        <v/>
      </c>
      <c r="AD142" s="23"/>
      <c r="AE142" s="17" t="str">
        <f t="shared" si="14"/>
        <v/>
      </c>
      <c r="AF142" s="6"/>
      <c r="AG142" s="39"/>
      <c r="AH142" s="22" t="s">
        <v>558</v>
      </c>
      <c r="AI142" s="174" t="s">
        <v>492</v>
      </c>
    </row>
    <row r="143" spans="1:35" ht="15.45" customHeight="1">
      <c r="A143" s="168">
        <v>55982</v>
      </c>
      <c r="B143" s="8" t="s">
        <v>320</v>
      </c>
      <c r="C143" s="5" t="s">
        <v>321</v>
      </c>
      <c r="D143" s="39" t="s">
        <v>635</v>
      </c>
      <c r="E143" s="6" t="s">
        <v>636</v>
      </c>
      <c r="F143" s="6" t="s">
        <v>637</v>
      </c>
      <c r="G143" s="6">
        <v>988364635</v>
      </c>
      <c r="H143" s="18">
        <v>45609</v>
      </c>
      <c r="I143" s="21">
        <v>0.69097222222222221</v>
      </c>
      <c r="J143" s="6" t="s">
        <v>373</v>
      </c>
      <c r="K143" s="15">
        <f t="shared" si="15"/>
        <v>1</v>
      </c>
      <c r="L143" s="6" t="s">
        <v>398</v>
      </c>
      <c r="M143" s="6" t="s">
        <v>6</v>
      </c>
      <c r="N143" s="6" t="s">
        <v>1299</v>
      </c>
      <c r="O143" s="6">
        <v>100790741</v>
      </c>
      <c r="P143" s="6" t="s">
        <v>6</v>
      </c>
      <c r="Q143" s="6" t="s">
        <v>1300</v>
      </c>
      <c r="R143" s="16">
        <f t="shared" si="18"/>
        <v>25000</v>
      </c>
      <c r="S143" s="6" t="s">
        <v>400</v>
      </c>
      <c r="T143" s="6" t="s">
        <v>803</v>
      </c>
      <c r="U143" s="6" t="s">
        <v>1301</v>
      </c>
      <c r="V143" s="18">
        <v>45632</v>
      </c>
      <c r="W143" s="78">
        <v>0.72291666666666665</v>
      </c>
      <c r="X143" s="5" t="s">
        <v>1302</v>
      </c>
      <c r="Y143" s="8" t="s">
        <v>1303</v>
      </c>
      <c r="Z143" s="8" t="s">
        <v>1304</v>
      </c>
      <c r="AA143" s="8">
        <v>975846799</v>
      </c>
      <c r="AB143" s="15">
        <f t="shared" si="16"/>
        <v>24</v>
      </c>
      <c r="AC143" s="23">
        <f t="shared" si="17"/>
        <v>111000</v>
      </c>
      <c r="AD143" s="16" t="s">
        <v>6</v>
      </c>
      <c r="AE143" s="17" t="str">
        <f t="shared" si="14"/>
        <v>NO APLICA</v>
      </c>
      <c r="AF143" s="6" t="s">
        <v>400</v>
      </c>
      <c r="AG143" s="39"/>
      <c r="AH143" s="22" t="s">
        <v>558</v>
      </c>
      <c r="AI143" s="174" t="s">
        <v>492</v>
      </c>
    </row>
    <row r="144" spans="1:35" ht="15.45" customHeight="1">
      <c r="A144" s="168">
        <v>55983</v>
      </c>
      <c r="B144" s="39" t="s">
        <v>245</v>
      </c>
      <c r="C144" s="5" t="s">
        <v>246</v>
      </c>
      <c r="D144" s="39" t="s">
        <v>1088</v>
      </c>
      <c r="E144" s="6" t="s">
        <v>1089</v>
      </c>
      <c r="F144" s="6" t="s">
        <v>979</v>
      </c>
      <c r="G144" s="6">
        <v>940233947</v>
      </c>
      <c r="H144" s="18">
        <v>45609</v>
      </c>
      <c r="I144" s="21">
        <v>0.70138888888888884</v>
      </c>
      <c r="J144" s="6" t="s">
        <v>373</v>
      </c>
      <c r="K144" s="15">
        <f t="shared" si="15"/>
        <v>1</v>
      </c>
      <c r="L144" s="6" t="s">
        <v>398</v>
      </c>
      <c r="M144" s="6" t="s">
        <v>6</v>
      </c>
      <c r="N144" s="6" t="s">
        <v>1305</v>
      </c>
      <c r="O144" s="6">
        <v>24780155</v>
      </c>
      <c r="P144" s="6" t="s">
        <v>6</v>
      </c>
      <c r="Q144" s="6" t="s">
        <v>1306</v>
      </c>
      <c r="R144" s="16">
        <f t="shared" si="18"/>
        <v>25000</v>
      </c>
      <c r="S144" s="6" t="s">
        <v>400</v>
      </c>
      <c r="T144" s="6" t="s">
        <v>822</v>
      </c>
      <c r="U144" s="6" t="s">
        <v>1307</v>
      </c>
      <c r="V144" s="18">
        <v>45641</v>
      </c>
      <c r="W144" s="78">
        <v>0.62569444444444444</v>
      </c>
      <c r="X144" s="5" t="s">
        <v>1308</v>
      </c>
      <c r="Y144" s="64" t="s">
        <v>1309</v>
      </c>
      <c r="Z144" s="64" t="s">
        <v>1310</v>
      </c>
      <c r="AA144" s="8">
        <v>993376874</v>
      </c>
      <c r="AB144" s="6">
        <f t="shared" si="16"/>
        <v>33</v>
      </c>
      <c r="AC144" s="23">
        <f t="shared" si="17"/>
        <v>156000</v>
      </c>
      <c r="AD144" s="23" t="s">
        <v>6</v>
      </c>
      <c r="AE144" s="17" t="str">
        <f t="shared" si="14"/>
        <v>NO APLICA</v>
      </c>
      <c r="AF144" s="6" t="s">
        <v>400</v>
      </c>
      <c r="AG144" s="39" t="s">
        <v>1311</v>
      </c>
      <c r="AH144" s="22" t="s">
        <v>983</v>
      </c>
      <c r="AI144" s="174" t="s">
        <v>492</v>
      </c>
    </row>
    <row r="145" spans="1:35" ht="15.45" customHeight="1">
      <c r="A145" s="168">
        <v>55984</v>
      </c>
      <c r="B145" s="39" t="s">
        <v>245</v>
      </c>
      <c r="C145" s="5" t="s">
        <v>246</v>
      </c>
      <c r="D145" s="39" t="s">
        <v>1002</v>
      </c>
      <c r="E145" s="6" t="s">
        <v>1003</v>
      </c>
      <c r="F145" s="6" t="s">
        <v>1004</v>
      </c>
      <c r="G145" s="6">
        <v>942723548</v>
      </c>
      <c r="H145" s="18">
        <v>45609</v>
      </c>
      <c r="I145" s="21">
        <v>0.70347222222222228</v>
      </c>
      <c r="J145" s="6" t="s">
        <v>373</v>
      </c>
      <c r="K145" s="15">
        <f t="shared" si="15"/>
        <v>1</v>
      </c>
      <c r="L145" s="6" t="s">
        <v>398</v>
      </c>
      <c r="M145" s="6" t="s">
        <v>6</v>
      </c>
      <c r="N145" s="6" t="s">
        <v>1312</v>
      </c>
      <c r="O145" s="6">
        <v>24780161</v>
      </c>
      <c r="P145" s="6" t="s">
        <v>6</v>
      </c>
      <c r="Q145" s="6" t="s">
        <v>1313</v>
      </c>
      <c r="R145" s="16">
        <f t="shared" si="18"/>
        <v>25000</v>
      </c>
      <c r="S145" s="6" t="s">
        <v>400</v>
      </c>
      <c r="T145" s="6" t="s">
        <v>1271</v>
      </c>
      <c r="U145" s="6" t="s">
        <v>1314</v>
      </c>
      <c r="V145" s="18">
        <v>45637</v>
      </c>
      <c r="W145" s="78">
        <v>0.53541666666666665</v>
      </c>
      <c r="X145" s="64" t="s">
        <v>1315</v>
      </c>
      <c r="Y145" s="64" t="s">
        <v>1316</v>
      </c>
      <c r="Z145" s="8" t="s">
        <v>979</v>
      </c>
      <c r="AA145" s="8">
        <v>940233947</v>
      </c>
      <c r="AB145" s="15">
        <f t="shared" si="16"/>
        <v>29</v>
      </c>
      <c r="AC145" s="23">
        <f t="shared" si="17"/>
        <v>136000</v>
      </c>
      <c r="AD145" s="16" t="s">
        <v>6</v>
      </c>
      <c r="AE145" s="17" t="str">
        <f t="shared" si="14"/>
        <v>NO APLICA</v>
      </c>
      <c r="AF145" s="6" t="s">
        <v>400</v>
      </c>
      <c r="AG145" s="39"/>
      <c r="AH145" s="22" t="s">
        <v>983</v>
      </c>
      <c r="AI145" s="174" t="s">
        <v>492</v>
      </c>
    </row>
    <row r="146" spans="1:35" ht="15.45" customHeight="1">
      <c r="A146" s="168">
        <v>55985</v>
      </c>
      <c r="B146" s="39" t="s">
        <v>245</v>
      </c>
      <c r="C146" s="5" t="s">
        <v>246</v>
      </c>
      <c r="D146" s="39" t="s">
        <v>1008</v>
      </c>
      <c r="E146" s="6" t="s">
        <v>1009</v>
      </c>
      <c r="F146" s="6" t="s">
        <v>1010</v>
      </c>
      <c r="G146" s="6">
        <v>991915508</v>
      </c>
      <c r="H146" s="18">
        <v>45609</v>
      </c>
      <c r="I146" s="21">
        <v>0.70486111111111116</v>
      </c>
      <c r="J146" s="6" t="s">
        <v>373</v>
      </c>
      <c r="K146" s="15">
        <f t="shared" si="15"/>
        <v>1</v>
      </c>
      <c r="L146" s="6" t="s">
        <v>398</v>
      </c>
      <c r="M146" s="6" t="s">
        <v>6</v>
      </c>
      <c r="N146" s="6" t="s">
        <v>1317</v>
      </c>
      <c r="O146" s="6">
        <v>24780147</v>
      </c>
      <c r="P146" s="6" t="s">
        <v>6</v>
      </c>
      <c r="Q146" s="6" t="s">
        <v>1318</v>
      </c>
      <c r="R146" s="16">
        <f t="shared" si="18"/>
        <v>25000</v>
      </c>
      <c r="S146" s="6" t="s">
        <v>400</v>
      </c>
      <c r="T146" s="6" t="s">
        <v>822</v>
      </c>
      <c r="U146" s="6" t="s">
        <v>1319</v>
      </c>
      <c r="V146" s="18">
        <v>45641</v>
      </c>
      <c r="W146" s="78">
        <v>0.63055555555555554</v>
      </c>
      <c r="X146" s="8" t="s">
        <v>990</v>
      </c>
      <c r="Y146" s="64" t="s">
        <v>1320</v>
      </c>
      <c r="Z146" s="64" t="s">
        <v>992</v>
      </c>
      <c r="AA146" s="64">
        <v>994345393</v>
      </c>
      <c r="AB146" s="6">
        <f t="shared" si="16"/>
        <v>33</v>
      </c>
      <c r="AC146" s="23">
        <f t="shared" si="17"/>
        <v>156000</v>
      </c>
      <c r="AD146" s="23" t="s">
        <v>6</v>
      </c>
      <c r="AE146" s="17" t="str">
        <f t="shared" si="14"/>
        <v>NO APLICA</v>
      </c>
      <c r="AF146" s="6" t="s">
        <v>400</v>
      </c>
      <c r="AG146" s="39" t="s">
        <v>1161</v>
      </c>
      <c r="AH146" s="22" t="s">
        <v>983</v>
      </c>
      <c r="AI146" s="174" t="s">
        <v>492</v>
      </c>
    </row>
    <row r="147" spans="1:35" ht="15.45" customHeight="1">
      <c r="A147" s="168">
        <v>55986</v>
      </c>
      <c r="B147" s="8" t="s">
        <v>320</v>
      </c>
      <c r="C147" s="5" t="s">
        <v>321</v>
      </c>
      <c r="D147" s="39" t="s">
        <v>568</v>
      </c>
      <c r="E147" s="6" t="s">
        <v>569</v>
      </c>
      <c r="F147" s="6" t="s">
        <v>570</v>
      </c>
      <c r="G147" s="6">
        <v>947401808</v>
      </c>
      <c r="H147" s="18">
        <v>45609</v>
      </c>
      <c r="I147" s="21">
        <v>0.70625000000000004</v>
      </c>
      <c r="J147" s="6" t="s">
        <v>373</v>
      </c>
      <c r="K147" s="15">
        <f t="shared" si="15"/>
        <v>1</v>
      </c>
      <c r="L147" s="6" t="s">
        <v>398</v>
      </c>
      <c r="M147" s="6" t="s">
        <v>6</v>
      </c>
      <c r="N147" s="6" t="s">
        <v>1321</v>
      </c>
      <c r="O147" s="6">
        <v>100790759</v>
      </c>
      <c r="P147" s="6" t="s">
        <v>6</v>
      </c>
      <c r="Q147" s="6" t="s">
        <v>1322</v>
      </c>
      <c r="R147" s="16">
        <f t="shared" si="18"/>
        <v>25000</v>
      </c>
      <c r="S147" s="6" t="s">
        <v>400</v>
      </c>
      <c r="T147" s="6" t="s">
        <v>542</v>
      </c>
      <c r="U147" s="6" t="s">
        <v>1323</v>
      </c>
      <c r="V147" s="18"/>
      <c r="W147" s="78"/>
      <c r="X147" s="8"/>
      <c r="Y147" s="52"/>
      <c r="Z147" s="8"/>
      <c r="AA147" s="8"/>
      <c r="AB147" s="6" t="str">
        <f t="shared" si="16"/>
        <v/>
      </c>
      <c r="AC147" s="23" t="str">
        <f t="shared" si="17"/>
        <v/>
      </c>
      <c r="AD147" s="23"/>
      <c r="AE147" s="17" t="str">
        <f t="shared" si="14"/>
        <v/>
      </c>
      <c r="AF147" s="6"/>
      <c r="AG147" s="39"/>
      <c r="AH147" s="22" t="s">
        <v>558</v>
      </c>
      <c r="AI147" s="174" t="s">
        <v>492</v>
      </c>
    </row>
    <row r="148" spans="1:35" ht="15.45" customHeight="1">
      <c r="A148" s="168">
        <v>55987</v>
      </c>
      <c r="B148" s="39" t="s">
        <v>245</v>
      </c>
      <c r="C148" s="5" t="s">
        <v>246</v>
      </c>
      <c r="D148" s="39" t="s">
        <v>990</v>
      </c>
      <c r="E148" s="6" t="s">
        <v>991</v>
      </c>
      <c r="F148" s="6" t="s">
        <v>992</v>
      </c>
      <c r="G148" s="6">
        <v>994345393</v>
      </c>
      <c r="H148" s="18">
        <v>45609</v>
      </c>
      <c r="I148" s="21">
        <v>0.70902777777777781</v>
      </c>
      <c r="J148" s="6" t="s">
        <v>373</v>
      </c>
      <c r="K148" s="15">
        <f t="shared" si="15"/>
        <v>1</v>
      </c>
      <c r="L148" s="6" t="s">
        <v>398</v>
      </c>
      <c r="M148" s="6" t="s">
        <v>6</v>
      </c>
      <c r="N148" s="6" t="s">
        <v>1324</v>
      </c>
      <c r="O148" s="6">
        <v>24780175</v>
      </c>
      <c r="P148" s="6" t="s">
        <v>6</v>
      </c>
      <c r="Q148" s="6" t="s">
        <v>1325</v>
      </c>
      <c r="R148" s="16">
        <f t="shared" si="18"/>
        <v>25000</v>
      </c>
      <c r="S148" s="6" t="s">
        <v>400</v>
      </c>
      <c r="T148" s="6" t="s">
        <v>822</v>
      </c>
      <c r="U148" s="6" t="s">
        <v>1326</v>
      </c>
      <c r="V148" s="18">
        <v>45641</v>
      </c>
      <c r="W148" s="78">
        <v>0.62847222222222221</v>
      </c>
      <c r="X148" s="78" t="s">
        <v>1327</v>
      </c>
      <c r="Y148" s="64" t="s">
        <v>1328</v>
      </c>
      <c r="Z148" s="64" t="s">
        <v>1329</v>
      </c>
      <c r="AA148" s="8">
        <v>9852104091</v>
      </c>
      <c r="AB148" s="6">
        <f t="shared" si="16"/>
        <v>33</v>
      </c>
      <c r="AC148" s="23">
        <f t="shared" si="17"/>
        <v>156000</v>
      </c>
      <c r="AD148" s="23" t="s">
        <v>6</v>
      </c>
      <c r="AE148" s="17" t="str">
        <f t="shared" si="14"/>
        <v>NO APLICA</v>
      </c>
      <c r="AF148" s="6" t="s">
        <v>400</v>
      </c>
      <c r="AG148" s="39" t="s">
        <v>1311</v>
      </c>
      <c r="AH148" s="22" t="s">
        <v>983</v>
      </c>
      <c r="AI148" s="174" t="s">
        <v>492</v>
      </c>
    </row>
    <row r="149" spans="1:35" ht="15.45" customHeight="1">
      <c r="A149" s="168">
        <v>55988</v>
      </c>
      <c r="B149" s="39" t="s">
        <v>245</v>
      </c>
      <c r="C149" s="5" t="s">
        <v>246</v>
      </c>
      <c r="D149" s="39" t="s">
        <v>984</v>
      </c>
      <c r="E149" s="6" t="s">
        <v>985</v>
      </c>
      <c r="F149" s="6" t="s">
        <v>986</v>
      </c>
      <c r="G149" s="6">
        <v>944666949</v>
      </c>
      <c r="H149" s="18">
        <v>45609</v>
      </c>
      <c r="I149" s="21">
        <v>0.7104166666666667</v>
      </c>
      <c r="J149" s="6" t="s">
        <v>373</v>
      </c>
      <c r="K149" s="15">
        <f t="shared" si="15"/>
        <v>1</v>
      </c>
      <c r="L149" s="6" t="s">
        <v>398</v>
      </c>
      <c r="M149" s="6" t="s">
        <v>6</v>
      </c>
      <c r="N149" s="6" t="s">
        <v>1330</v>
      </c>
      <c r="O149" s="6">
        <v>24780183</v>
      </c>
      <c r="P149" s="6" t="s">
        <v>6</v>
      </c>
      <c r="Q149" s="6" t="s">
        <v>1331</v>
      </c>
      <c r="R149" s="16">
        <f t="shared" si="18"/>
        <v>25000</v>
      </c>
      <c r="S149" s="6" t="s">
        <v>400</v>
      </c>
      <c r="T149" s="6" t="s">
        <v>1271</v>
      </c>
      <c r="U149" s="6" t="s">
        <v>1332</v>
      </c>
      <c r="V149" s="18">
        <v>45637</v>
      </c>
      <c r="W149" s="78">
        <v>0.54305555555555551</v>
      </c>
      <c r="X149" s="6" t="s">
        <v>1333</v>
      </c>
      <c r="Y149" s="39" t="s">
        <v>1334</v>
      </c>
      <c r="Z149" s="39" t="s">
        <v>1335</v>
      </c>
      <c r="AA149" s="8">
        <v>73471043</v>
      </c>
      <c r="AB149" s="15">
        <f t="shared" si="16"/>
        <v>29</v>
      </c>
      <c r="AC149" s="23">
        <f t="shared" si="17"/>
        <v>136000</v>
      </c>
      <c r="AD149" s="16" t="s">
        <v>6</v>
      </c>
      <c r="AE149" s="17" t="str">
        <f t="shared" si="14"/>
        <v>NO APLICA</v>
      </c>
      <c r="AF149" s="6" t="s">
        <v>400</v>
      </c>
      <c r="AG149" s="39"/>
      <c r="AH149" s="22" t="s">
        <v>983</v>
      </c>
      <c r="AI149" s="174" t="s">
        <v>492</v>
      </c>
    </row>
    <row r="150" spans="1:35" ht="15.45" customHeight="1">
      <c r="A150" s="168">
        <v>55989</v>
      </c>
      <c r="B150" s="8" t="s">
        <v>320</v>
      </c>
      <c r="C150" s="5" t="s">
        <v>321</v>
      </c>
      <c r="D150" s="46" t="s">
        <v>1113</v>
      </c>
      <c r="E150" s="27" t="s">
        <v>1114</v>
      </c>
      <c r="F150" s="29" t="s">
        <v>1115</v>
      </c>
      <c r="G150" s="27">
        <v>926464737</v>
      </c>
      <c r="H150" s="18">
        <v>45609</v>
      </c>
      <c r="I150" s="21">
        <v>0.72083333333333333</v>
      </c>
      <c r="J150" s="6" t="s">
        <v>373</v>
      </c>
      <c r="K150" s="15">
        <f t="shared" si="15"/>
        <v>1</v>
      </c>
      <c r="L150" s="6" t="s">
        <v>398</v>
      </c>
      <c r="M150" s="6" t="s">
        <v>6</v>
      </c>
      <c r="N150" s="6" t="s">
        <v>1336</v>
      </c>
      <c r="O150" s="6">
        <v>100790774</v>
      </c>
      <c r="P150" s="6" t="s">
        <v>6</v>
      </c>
      <c r="Q150" s="6" t="s">
        <v>1337</v>
      </c>
      <c r="R150" s="16">
        <f t="shared" si="18"/>
        <v>25000</v>
      </c>
      <c r="S150" s="6" t="s">
        <v>400</v>
      </c>
      <c r="T150" s="6" t="s">
        <v>1108</v>
      </c>
      <c r="U150" s="6" t="s">
        <v>1338</v>
      </c>
      <c r="V150" s="18">
        <v>45639</v>
      </c>
      <c r="W150" s="78">
        <v>0.8520833333333333</v>
      </c>
      <c r="X150" s="5" t="s">
        <v>1339</v>
      </c>
      <c r="Y150" s="5" t="s">
        <v>1340</v>
      </c>
      <c r="Z150" s="5" t="s">
        <v>1341</v>
      </c>
      <c r="AA150" s="5">
        <v>977647801</v>
      </c>
      <c r="AB150" s="15">
        <f t="shared" si="16"/>
        <v>31</v>
      </c>
      <c r="AC150" s="23">
        <f t="shared" si="17"/>
        <v>146000</v>
      </c>
      <c r="AD150" s="16" t="s">
        <v>6</v>
      </c>
      <c r="AE150" s="17" t="str">
        <f t="shared" si="14"/>
        <v>NO APLICA</v>
      </c>
      <c r="AF150" s="6" t="s">
        <v>400</v>
      </c>
      <c r="AG150" s="39" t="s">
        <v>1342</v>
      </c>
      <c r="AH150" s="22" t="s">
        <v>558</v>
      </c>
      <c r="AI150" s="174" t="s">
        <v>492</v>
      </c>
    </row>
    <row r="151" spans="1:35" ht="15.45" customHeight="1">
      <c r="A151" s="168">
        <v>55990</v>
      </c>
      <c r="B151" s="8" t="s">
        <v>320</v>
      </c>
      <c r="C151" s="5" t="s">
        <v>321</v>
      </c>
      <c r="D151" s="46" t="s">
        <v>559</v>
      </c>
      <c r="E151" s="6" t="s">
        <v>560</v>
      </c>
      <c r="F151" s="6" t="s">
        <v>561</v>
      </c>
      <c r="G151" s="6">
        <v>956055766</v>
      </c>
      <c r="H151" s="18">
        <v>45609</v>
      </c>
      <c r="I151" s="21">
        <v>0.72499999999999998</v>
      </c>
      <c r="J151" s="6" t="s">
        <v>373</v>
      </c>
      <c r="K151" s="15">
        <f t="shared" si="15"/>
        <v>1</v>
      </c>
      <c r="L151" s="6" t="s">
        <v>398</v>
      </c>
      <c r="M151" s="6" t="s">
        <v>6</v>
      </c>
      <c r="N151" s="6" t="s">
        <v>1343</v>
      </c>
      <c r="O151" s="6">
        <v>100790779</v>
      </c>
      <c r="P151" s="6" t="s">
        <v>6</v>
      </c>
      <c r="Q151" s="6" t="s">
        <v>1344</v>
      </c>
      <c r="R151" s="16">
        <f t="shared" si="18"/>
        <v>25000</v>
      </c>
      <c r="S151" s="6" t="s">
        <v>400</v>
      </c>
      <c r="T151" s="6" t="s">
        <v>542</v>
      </c>
      <c r="U151" s="6" t="s">
        <v>1345</v>
      </c>
      <c r="V151" s="18"/>
      <c r="W151" s="78"/>
      <c r="X151" s="8"/>
      <c r="Y151" s="52"/>
      <c r="Z151" s="8"/>
      <c r="AA151" s="8"/>
      <c r="AB151" s="6" t="str">
        <f t="shared" si="16"/>
        <v/>
      </c>
      <c r="AC151" s="23" t="str">
        <f t="shared" si="17"/>
        <v/>
      </c>
      <c r="AD151" s="23"/>
      <c r="AE151" s="17" t="str">
        <f t="shared" si="14"/>
        <v/>
      </c>
      <c r="AF151" s="6"/>
      <c r="AG151" s="39"/>
      <c r="AH151" s="22" t="s">
        <v>558</v>
      </c>
      <c r="AI151" s="174" t="s">
        <v>492</v>
      </c>
    </row>
    <row r="152" spans="1:35" ht="15.45" customHeight="1">
      <c r="A152" s="168">
        <v>55991</v>
      </c>
      <c r="B152" s="8" t="s">
        <v>320</v>
      </c>
      <c r="C152" s="5" t="s">
        <v>321</v>
      </c>
      <c r="D152" s="8" t="s">
        <v>734</v>
      </c>
      <c r="E152" s="5" t="s">
        <v>735</v>
      </c>
      <c r="F152" s="5" t="s">
        <v>736</v>
      </c>
      <c r="G152" s="5">
        <v>97326989</v>
      </c>
      <c r="H152" s="18">
        <v>45609</v>
      </c>
      <c r="I152" s="21">
        <v>0.72916666666666663</v>
      </c>
      <c r="J152" s="6" t="s">
        <v>373</v>
      </c>
      <c r="K152" s="15">
        <f t="shared" si="15"/>
        <v>1</v>
      </c>
      <c r="L152" s="6" t="s">
        <v>398</v>
      </c>
      <c r="M152" s="6" t="s">
        <v>6</v>
      </c>
      <c r="N152" s="6" t="s">
        <v>1346</v>
      </c>
      <c r="O152" s="6">
        <v>100790790</v>
      </c>
      <c r="P152" s="6" t="s">
        <v>6</v>
      </c>
      <c r="Q152" s="6" t="s">
        <v>1347</v>
      </c>
      <c r="R152" s="16">
        <f t="shared" si="18"/>
        <v>25000</v>
      </c>
      <c r="S152" s="6" t="s">
        <v>400</v>
      </c>
      <c r="T152" s="6" t="s">
        <v>803</v>
      </c>
      <c r="U152" s="6" t="s">
        <v>1348</v>
      </c>
      <c r="V152" s="18">
        <v>45639</v>
      </c>
      <c r="W152" s="78">
        <v>0.88194444444444442</v>
      </c>
      <c r="X152" s="5" t="s">
        <v>1349</v>
      </c>
      <c r="Y152" s="5" t="s">
        <v>1350</v>
      </c>
      <c r="Z152" s="5" t="s">
        <v>1351</v>
      </c>
      <c r="AA152" s="5">
        <v>953038284</v>
      </c>
      <c r="AB152" s="15">
        <f t="shared" si="16"/>
        <v>31</v>
      </c>
      <c r="AC152" s="23">
        <f t="shared" si="17"/>
        <v>146000</v>
      </c>
      <c r="AD152" s="16" t="s">
        <v>6</v>
      </c>
      <c r="AE152" s="17" t="str">
        <f t="shared" si="14"/>
        <v>NO APLICA</v>
      </c>
      <c r="AF152" s="6" t="s">
        <v>400</v>
      </c>
      <c r="AG152" s="39" t="s">
        <v>756</v>
      </c>
      <c r="AH152" s="22" t="s">
        <v>558</v>
      </c>
      <c r="AI152" s="174" t="s">
        <v>492</v>
      </c>
    </row>
    <row r="153" spans="1:35" ht="15.45" customHeight="1">
      <c r="A153" s="168">
        <v>55992</v>
      </c>
      <c r="B153" s="39" t="s">
        <v>269</v>
      </c>
      <c r="C153" s="5" t="s">
        <v>270</v>
      </c>
      <c r="D153" s="39" t="s">
        <v>1352</v>
      </c>
      <c r="E153" s="6" t="s">
        <v>1353</v>
      </c>
      <c r="F153" s="6" t="s">
        <v>1354</v>
      </c>
      <c r="G153" s="6" t="s">
        <v>1355</v>
      </c>
      <c r="H153" s="18">
        <v>45609</v>
      </c>
      <c r="I153" s="21">
        <v>0.75</v>
      </c>
      <c r="J153" s="6" t="s">
        <v>373</v>
      </c>
      <c r="K153" s="15">
        <f t="shared" si="15"/>
        <v>1</v>
      </c>
      <c r="L153" s="6" t="s">
        <v>398</v>
      </c>
      <c r="M153" s="6" t="s">
        <v>6</v>
      </c>
      <c r="N153" s="6" t="s">
        <v>1356</v>
      </c>
      <c r="O153" s="6">
        <v>24780277</v>
      </c>
      <c r="P153" s="6" t="s">
        <v>6</v>
      </c>
      <c r="Q153" s="6" t="s">
        <v>1357</v>
      </c>
      <c r="R153" s="16">
        <f t="shared" si="18"/>
        <v>25000</v>
      </c>
      <c r="S153" s="6" t="s">
        <v>400</v>
      </c>
      <c r="T153" s="6" t="s">
        <v>542</v>
      </c>
      <c r="U153" s="6" t="s">
        <v>1358</v>
      </c>
      <c r="V153" s="18"/>
      <c r="W153" s="78"/>
      <c r="X153" s="8"/>
      <c r="Y153" s="8"/>
      <c r="Z153" s="8"/>
      <c r="AA153" s="8"/>
      <c r="AB153" s="6" t="str">
        <f t="shared" si="16"/>
        <v/>
      </c>
      <c r="AC153" s="23" t="str">
        <f t="shared" si="17"/>
        <v/>
      </c>
      <c r="AD153" s="23"/>
      <c r="AE153" s="17" t="str">
        <f t="shared" si="14"/>
        <v/>
      </c>
      <c r="AF153" s="6"/>
      <c r="AG153" s="39"/>
      <c r="AH153" s="22" t="s">
        <v>1359</v>
      </c>
      <c r="AI153" s="174" t="s">
        <v>492</v>
      </c>
    </row>
    <row r="154" spans="1:35" ht="15.45" customHeight="1">
      <c r="A154" s="168">
        <v>55993</v>
      </c>
      <c r="B154" s="39" t="s">
        <v>269</v>
      </c>
      <c r="C154" s="5" t="s">
        <v>270</v>
      </c>
      <c r="D154" s="39" t="s">
        <v>1360</v>
      </c>
      <c r="E154" s="6" t="s">
        <v>1361</v>
      </c>
      <c r="F154" s="6" t="s">
        <v>1362</v>
      </c>
      <c r="G154" s="6">
        <v>988287678</v>
      </c>
      <c r="H154" s="18">
        <v>45609</v>
      </c>
      <c r="I154" s="21">
        <v>0.75208333333333333</v>
      </c>
      <c r="J154" s="6" t="s">
        <v>373</v>
      </c>
      <c r="K154" s="15">
        <f t="shared" si="15"/>
        <v>1</v>
      </c>
      <c r="L154" s="6" t="s">
        <v>398</v>
      </c>
      <c r="M154" s="6" t="s">
        <v>6</v>
      </c>
      <c r="N154" s="6" t="s">
        <v>1363</v>
      </c>
      <c r="O154" s="6">
        <v>24780280</v>
      </c>
      <c r="P154" s="6" t="s">
        <v>6</v>
      </c>
      <c r="Q154" s="6" t="s">
        <v>1364</v>
      </c>
      <c r="R154" s="16">
        <f t="shared" si="18"/>
        <v>25000</v>
      </c>
      <c r="S154" s="6" t="s">
        <v>400</v>
      </c>
      <c r="T154" s="6" t="s">
        <v>542</v>
      </c>
      <c r="U154" s="6" t="s">
        <v>1365</v>
      </c>
      <c r="V154" s="18"/>
      <c r="W154" s="78"/>
      <c r="X154" s="8"/>
      <c r="Y154" s="8"/>
      <c r="Z154" s="8"/>
      <c r="AA154" s="8"/>
      <c r="AB154" s="6" t="str">
        <f t="shared" si="16"/>
        <v/>
      </c>
      <c r="AC154" s="23" t="str">
        <f t="shared" si="17"/>
        <v/>
      </c>
      <c r="AD154" s="23"/>
      <c r="AE154" s="17" t="str">
        <f t="shared" si="14"/>
        <v/>
      </c>
      <c r="AF154" s="6"/>
      <c r="AG154" s="39"/>
      <c r="AH154" s="22" t="s">
        <v>1359</v>
      </c>
      <c r="AI154" s="174" t="s">
        <v>492</v>
      </c>
    </row>
    <row r="155" spans="1:35" ht="15.45" customHeight="1">
      <c r="A155" s="168">
        <v>55994</v>
      </c>
      <c r="B155" s="39" t="s">
        <v>269</v>
      </c>
      <c r="C155" s="5" t="s">
        <v>270</v>
      </c>
      <c r="D155" s="39" t="s">
        <v>1366</v>
      </c>
      <c r="E155" s="6" t="s">
        <v>1367</v>
      </c>
      <c r="F155" s="6" t="s">
        <v>1368</v>
      </c>
      <c r="G155" s="6">
        <v>973376435</v>
      </c>
      <c r="H155" s="18">
        <v>45609</v>
      </c>
      <c r="I155" s="21">
        <v>0.75416666666666665</v>
      </c>
      <c r="J155" s="6" t="s">
        <v>373</v>
      </c>
      <c r="K155" s="15">
        <f t="shared" si="15"/>
        <v>1</v>
      </c>
      <c r="L155" s="6" t="s">
        <v>398</v>
      </c>
      <c r="M155" s="6" t="s">
        <v>6</v>
      </c>
      <c r="N155" s="6" t="s">
        <v>1369</v>
      </c>
      <c r="O155" s="6">
        <v>24780287</v>
      </c>
      <c r="P155" s="6" t="s">
        <v>6</v>
      </c>
      <c r="Q155" s="6" t="s">
        <v>1370</v>
      </c>
      <c r="R155" s="16">
        <f t="shared" si="18"/>
        <v>25000</v>
      </c>
      <c r="S155" s="6" t="s">
        <v>400</v>
      </c>
      <c r="T155" s="6" t="s">
        <v>542</v>
      </c>
      <c r="U155" s="6" t="s">
        <v>1371</v>
      </c>
      <c r="V155" s="18"/>
      <c r="W155" s="78"/>
      <c r="X155" s="8"/>
      <c r="Y155" s="8"/>
      <c r="Z155" s="8"/>
      <c r="AA155" s="8"/>
      <c r="AB155" s="6" t="str">
        <f t="shared" si="16"/>
        <v/>
      </c>
      <c r="AC155" s="23" t="str">
        <f t="shared" si="17"/>
        <v/>
      </c>
      <c r="AD155" s="23"/>
      <c r="AE155" s="17" t="str">
        <f t="shared" si="14"/>
        <v/>
      </c>
      <c r="AF155" s="6"/>
      <c r="AG155" s="39"/>
      <c r="AH155" s="22" t="s">
        <v>1359</v>
      </c>
      <c r="AI155" s="174" t="s">
        <v>492</v>
      </c>
    </row>
    <row r="156" spans="1:35" ht="15.45" customHeight="1">
      <c r="A156" s="168">
        <v>55995</v>
      </c>
      <c r="B156" s="39" t="s">
        <v>269</v>
      </c>
      <c r="C156" s="5" t="s">
        <v>270</v>
      </c>
      <c r="D156" s="39" t="s">
        <v>1372</v>
      </c>
      <c r="E156" s="6" t="s">
        <v>1373</v>
      </c>
      <c r="F156" s="29" t="s">
        <v>1374</v>
      </c>
      <c r="G156" s="6">
        <v>961430375</v>
      </c>
      <c r="H156" s="18">
        <v>45609</v>
      </c>
      <c r="I156" s="21">
        <v>0.75694444444444442</v>
      </c>
      <c r="J156" s="6" t="s">
        <v>373</v>
      </c>
      <c r="K156" s="15">
        <f t="shared" si="15"/>
        <v>1</v>
      </c>
      <c r="L156" s="6" t="s">
        <v>398</v>
      </c>
      <c r="M156" s="6" t="s">
        <v>6</v>
      </c>
      <c r="N156" s="6" t="s">
        <v>1375</v>
      </c>
      <c r="O156" s="6">
        <v>24780288</v>
      </c>
      <c r="P156" s="6" t="s">
        <v>6</v>
      </c>
      <c r="Q156" s="6" t="s">
        <v>1376</v>
      </c>
      <c r="R156" s="16">
        <f t="shared" si="18"/>
        <v>25000</v>
      </c>
      <c r="S156" s="6" t="s">
        <v>400</v>
      </c>
      <c r="T156" s="6" t="s">
        <v>542</v>
      </c>
      <c r="U156" s="6" t="s">
        <v>1377</v>
      </c>
      <c r="V156" s="18"/>
      <c r="W156" s="78"/>
      <c r="X156" s="8"/>
      <c r="Y156" s="8"/>
      <c r="Z156" s="8"/>
      <c r="AA156" s="8"/>
      <c r="AB156" s="6" t="str">
        <f t="shared" si="16"/>
        <v/>
      </c>
      <c r="AC156" s="23" t="str">
        <f t="shared" si="17"/>
        <v/>
      </c>
      <c r="AD156" s="23"/>
      <c r="AE156" s="17" t="str">
        <f t="shared" si="14"/>
        <v/>
      </c>
      <c r="AF156" s="6"/>
      <c r="AG156" s="39"/>
      <c r="AH156" s="22" t="s">
        <v>1359</v>
      </c>
      <c r="AI156" s="174" t="s">
        <v>492</v>
      </c>
    </row>
    <row r="157" spans="1:35" ht="15.45" customHeight="1">
      <c r="A157" s="168">
        <v>55996</v>
      </c>
      <c r="B157" s="39" t="s">
        <v>269</v>
      </c>
      <c r="C157" s="5" t="s">
        <v>270</v>
      </c>
      <c r="D157" s="39" t="s">
        <v>1378</v>
      </c>
      <c r="E157" s="6" t="s">
        <v>1379</v>
      </c>
      <c r="F157" s="6" t="s">
        <v>1380</v>
      </c>
      <c r="G157" s="6">
        <v>9453327090</v>
      </c>
      <c r="H157" s="18">
        <v>45609</v>
      </c>
      <c r="I157" s="21">
        <v>0.7583333333333333</v>
      </c>
      <c r="J157" s="6" t="s">
        <v>373</v>
      </c>
      <c r="K157" s="15">
        <f t="shared" si="15"/>
        <v>1</v>
      </c>
      <c r="L157" s="6" t="s">
        <v>398</v>
      </c>
      <c r="M157" s="6" t="s">
        <v>6</v>
      </c>
      <c r="N157" s="6" t="s">
        <v>1381</v>
      </c>
      <c r="O157" s="6">
        <v>24780290</v>
      </c>
      <c r="P157" s="6" t="s">
        <v>6</v>
      </c>
      <c r="Q157" s="6" t="s">
        <v>1382</v>
      </c>
      <c r="R157" s="16">
        <f t="shared" si="18"/>
        <v>25000</v>
      </c>
      <c r="S157" s="6" t="s">
        <v>400</v>
      </c>
      <c r="T157" s="6" t="s">
        <v>542</v>
      </c>
      <c r="U157" s="6" t="s">
        <v>1383</v>
      </c>
      <c r="V157" s="18"/>
      <c r="W157" s="78"/>
      <c r="X157" s="8"/>
      <c r="Y157" s="8"/>
      <c r="Z157" s="8"/>
      <c r="AA157" s="8"/>
      <c r="AB157" s="6" t="str">
        <f t="shared" si="16"/>
        <v/>
      </c>
      <c r="AC157" s="23" t="str">
        <f t="shared" si="17"/>
        <v/>
      </c>
      <c r="AD157" s="23"/>
      <c r="AE157" s="17" t="str">
        <f t="shared" si="14"/>
        <v/>
      </c>
      <c r="AF157" s="6"/>
      <c r="AG157" s="39"/>
      <c r="AH157" s="22" t="s">
        <v>1359</v>
      </c>
      <c r="AI157" s="174" t="s">
        <v>492</v>
      </c>
    </row>
    <row r="158" spans="1:35" ht="15.45" customHeight="1">
      <c r="A158" s="168">
        <v>55997</v>
      </c>
      <c r="B158" s="39" t="s">
        <v>269</v>
      </c>
      <c r="C158" s="5" t="s">
        <v>270</v>
      </c>
      <c r="D158" s="39" t="s">
        <v>1384</v>
      </c>
      <c r="E158" s="6" t="s">
        <v>1385</v>
      </c>
      <c r="F158" s="6" t="s">
        <v>1386</v>
      </c>
      <c r="G158" s="6">
        <v>952151041</v>
      </c>
      <c r="H158" s="18">
        <v>45609</v>
      </c>
      <c r="I158" s="21">
        <v>0.76041666666666663</v>
      </c>
      <c r="J158" s="6" t="s">
        <v>373</v>
      </c>
      <c r="K158" s="15">
        <f t="shared" si="15"/>
        <v>1</v>
      </c>
      <c r="L158" s="6" t="s">
        <v>398</v>
      </c>
      <c r="M158" s="6" t="s">
        <v>6</v>
      </c>
      <c r="N158" s="6" t="s">
        <v>1387</v>
      </c>
      <c r="O158" s="6">
        <v>24780284</v>
      </c>
      <c r="P158" s="6" t="s">
        <v>6</v>
      </c>
      <c r="Q158" s="6" t="s">
        <v>1388</v>
      </c>
      <c r="R158" s="16">
        <f t="shared" si="18"/>
        <v>25000</v>
      </c>
      <c r="S158" s="6" t="s">
        <v>400</v>
      </c>
      <c r="T158" s="6" t="s">
        <v>542</v>
      </c>
      <c r="U158" s="6" t="s">
        <v>1389</v>
      </c>
      <c r="V158" s="18"/>
      <c r="W158" s="78"/>
      <c r="X158" s="8"/>
      <c r="Y158" s="8"/>
      <c r="Z158" s="8"/>
      <c r="AA158" s="8"/>
      <c r="AB158" s="6" t="str">
        <f t="shared" si="16"/>
        <v/>
      </c>
      <c r="AC158" s="23" t="str">
        <f t="shared" si="17"/>
        <v/>
      </c>
      <c r="AD158" s="23"/>
      <c r="AE158" s="17" t="str">
        <f t="shared" si="14"/>
        <v/>
      </c>
      <c r="AF158" s="6"/>
      <c r="AG158" s="39"/>
      <c r="AH158" s="22" t="s">
        <v>1359</v>
      </c>
      <c r="AI158" s="174" t="s">
        <v>492</v>
      </c>
    </row>
    <row r="159" spans="1:35" ht="15.45" customHeight="1">
      <c r="A159" s="168">
        <v>55999</v>
      </c>
      <c r="B159" s="39" t="s">
        <v>269</v>
      </c>
      <c r="C159" s="5" t="s">
        <v>270</v>
      </c>
      <c r="D159" s="39" t="s">
        <v>1390</v>
      </c>
      <c r="E159" s="6" t="s">
        <v>1391</v>
      </c>
      <c r="F159" s="6" t="s">
        <v>1392</v>
      </c>
      <c r="G159" s="6">
        <v>951215421</v>
      </c>
      <c r="H159" s="18">
        <v>45609</v>
      </c>
      <c r="I159" s="21">
        <v>0.76527777777777772</v>
      </c>
      <c r="J159" s="6" t="s">
        <v>373</v>
      </c>
      <c r="K159" s="15">
        <f t="shared" si="15"/>
        <v>1</v>
      </c>
      <c r="L159" s="6" t="s">
        <v>398</v>
      </c>
      <c r="M159" s="6" t="s">
        <v>6</v>
      </c>
      <c r="N159" s="6" t="s">
        <v>1393</v>
      </c>
      <c r="O159" s="6">
        <v>24780283</v>
      </c>
      <c r="P159" s="6" t="s">
        <v>6</v>
      </c>
      <c r="Q159" s="6" t="s">
        <v>1394</v>
      </c>
      <c r="R159" s="16">
        <f t="shared" si="18"/>
        <v>25000</v>
      </c>
      <c r="S159" s="6" t="s">
        <v>400</v>
      </c>
      <c r="T159" s="6" t="s">
        <v>542</v>
      </c>
      <c r="U159" s="6" t="s">
        <v>1395</v>
      </c>
      <c r="V159" s="18"/>
      <c r="W159" s="78"/>
      <c r="X159" s="8"/>
      <c r="Y159" s="8"/>
      <c r="Z159" s="8"/>
      <c r="AA159" s="8"/>
      <c r="AB159" s="6" t="str">
        <f t="shared" si="16"/>
        <v/>
      </c>
      <c r="AC159" s="23" t="str">
        <f t="shared" si="17"/>
        <v/>
      </c>
      <c r="AD159" s="23"/>
      <c r="AE159" s="17" t="str">
        <f t="shared" ref="AE159:AE190" si="19">IFERROR(IF(AC159="","",IF(AD159="NO","NO APLICA",IF(AD159="SI",AC159*1.19,""))), "")</f>
        <v/>
      </c>
      <c r="AF159" s="6"/>
      <c r="AG159" s="39"/>
      <c r="AH159" s="22" t="s">
        <v>1359</v>
      </c>
      <c r="AI159" s="174" t="s">
        <v>492</v>
      </c>
    </row>
    <row r="160" spans="1:35" ht="15.45" customHeight="1">
      <c r="A160" s="168">
        <v>56000</v>
      </c>
      <c r="B160" s="39" t="s">
        <v>1396</v>
      </c>
      <c r="C160" s="5" t="s">
        <v>246</v>
      </c>
      <c r="D160" s="46" t="s">
        <v>385</v>
      </c>
      <c r="E160" s="27" t="s">
        <v>699</v>
      </c>
      <c r="F160" s="29" t="s">
        <v>700</v>
      </c>
      <c r="G160" s="27">
        <v>947974081</v>
      </c>
      <c r="H160" s="18">
        <v>45609</v>
      </c>
      <c r="I160" s="21">
        <v>0.78541666666666665</v>
      </c>
      <c r="J160" s="6" t="s">
        <v>373</v>
      </c>
      <c r="K160" s="15">
        <f t="shared" si="15"/>
        <v>1</v>
      </c>
      <c r="L160" s="6" t="s">
        <v>398</v>
      </c>
      <c r="M160" s="6" t="s">
        <v>6</v>
      </c>
      <c r="N160" s="6" t="s">
        <v>1397</v>
      </c>
      <c r="O160" s="6">
        <v>100790886</v>
      </c>
      <c r="P160" s="6" t="s">
        <v>6</v>
      </c>
      <c r="Q160" s="6" t="s">
        <v>1398</v>
      </c>
      <c r="R160" s="16">
        <f t="shared" si="18"/>
        <v>25000</v>
      </c>
      <c r="S160" s="6" t="s">
        <v>400</v>
      </c>
      <c r="T160" s="6" t="s">
        <v>542</v>
      </c>
      <c r="U160" s="6" t="s">
        <v>1399</v>
      </c>
      <c r="V160" s="18"/>
      <c r="W160" s="78"/>
      <c r="X160" s="8"/>
      <c r="Y160" s="8"/>
      <c r="Z160" s="8"/>
      <c r="AA160" s="8"/>
      <c r="AB160" s="6" t="str">
        <f t="shared" si="16"/>
        <v/>
      </c>
      <c r="AC160" s="23" t="str">
        <f t="shared" si="17"/>
        <v/>
      </c>
      <c r="AD160" s="23"/>
      <c r="AE160" s="17" t="str">
        <f t="shared" si="19"/>
        <v/>
      </c>
      <c r="AF160" s="6"/>
      <c r="AG160" s="39"/>
      <c r="AH160" s="22" t="s">
        <v>983</v>
      </c>
      <c r="AI160" s="174" t="s">
        <v>492</v>
      </c>
    </row>
    <row r="161" spans="1:35" ht="15.45" customHeight="1">
      <c r="A161" s="168">
        <v>56001</v>
      </c>
      <c r="B161" s="39" t="s">
        <v>1396</v>
      </c>
      <c r="C161" s="5" t="s">
        <v>246</v>
      </c>
      <c r="D161" s="46" t="s">
        <v>817</v>
      </c>
      <c r="E161" s="28" t="s">
        <v>818</v>
      </c>
      <c r="F161" s="27" t="s">
        <v>819</v>
      </c>
      <c r="G161" s="27">
        <v>955172412</v>
      </c>
      <c r="H161" s="18">
        <v>45609</v>
      </c>
      <c r="I161" s="21">
        <v>0.78611111111111109</v>
      </c>
      <c r="J161" s="6" t="s">
        <v>373</v>
      </c>
      <c r="K161" s="15">
        <f t="shared" si="15"/>
        <v>1</v>
      </c>
      <c r="L161" s="6" t="s">
        <v>398</v>
      </c>
      <c r="M161" s="6" t="s">
        <v>6</v>
      </c>
      <c r="N161" s="6" t="s">
        <v>1400</v>
      </c>
      <c r="O161" s="6">
        <v>100790890</v>
      </c>
      <c r="P161" s="6" t="s">
        <v>6</v>
      </c>
      <c r="Q161" s="6" t="s">
        <v>1401</v>
      </c>
      <c r="R161" s="16">
        <f t="shared" si="18"/>
        <v>25000</v>
      </c>
      <c r="S161" s="6" t="s">
        <v>400</v>
      </c>
      <c r="T161" s="6" t="s">
        <v>542</v>
      </c>
      <c r="U161" s="6" t="s">
        <v>1402</v>
      </c>
      <c r="V161" s="18"/>
      <c r="W161" s="78"/>
      <c r="X161" s="8"/>
      <c r="Y161" s="8"/>
      <c r="Z161" s="8"/>
      <c r="AA161" s="8"/>
      <c r="AB161" s="6" t="str">
        <f t="shared" si="16"/>
        <v/>
      </c>
      <c r="AC161" s="23" t="str">
        <f t="shared" si="17"/>
        <v/>
      </c>
      <c r="AD161" s="23"/>
      <c r="AE161" s="17" t="str">
        <f t="shared" si="19"/>
        <v/>
      </c>
      <c r="AF161" s="6"/>
      <c r="AG161" s="39"/>
      <c r="AH161" s="22" t="s">
        <v>983</v>
      </c>
      <c r="AI161" s="174" t="s">
        <v>492</v>
      </c>
    </row>
    <row r="162" spans="1:35" ht="15.45" customHeight="1">
      <c r="A162" s="168">
        <v>56002</v>
      </c>
      <c r="B162" s="8" t="s">
        <v>320</v>
      </c>
      <c r="C162" s="5" t="s">
        <v>321</v>
      </c>
      <c r="D162" s="39" t="s">
        <v>708</v>
      </c>
      <c r="E162" s="6" t="s">
        <v>709</v>
      </c>
      <c r="F162" s="6" t="s">
        <v>710</v>
      </c>
      <c r="G162" s="6">
        <v>987744411</v>
      </c>
      <c r="H162" s="18">
        <v>45609</v>
      </c>
      <c r="I162" s="21">
        <v>0.79027777777777775</v>
      </c>
      <c r="J162" s="6" t="s">
        <v>373</v>
      </c>
      <c r="K162" s="15">
        <f t="shared" si="15"/>
        <v>1</v>
      </c>
      <c r="L162" s="6" t="s">
        <v>398</v>
      </c>
      <c r="M162" s="6" t="s">
        <v>6</v>
      </c>
      <c r="N162" s="6" t="s">
        <v>1403</v>
      </c>
      <c r="O162" s="6">
        <v>100790894</v>
      </c>
      <c r="P162" s="6" t="s">
        <v>6</v>
      </c>
      <c r="Q162" s="6" t="s">
        <v>1404</v>
      </c>
      <c r="R162" s="16">
        <f t="shared" si="18"/>
        <v>25000</v>
      </c>
      <c r="S162" s="6" t="s">
        <v>400</v>
      </c>
      <c r="T162" s="6" t="s">
        <v>542</v>
      </c>
      <c r="U162" s="6" t="s">
        <v>1405</v>
      </c>
      <c r="V162" s="18"/>
      <c r="W162" s="78"/>
      <c r="X162" s="8"/>
      <c r="Y162" s="52"/>
      <c r="Z162" s="8"/>
      <c r="AA162" s="8"/>
      <c r="AB162" s="6" t="str">
        <f t="shared" si="16"/>
        <v/>
      </c>
      <c r="AC162" s="23" t="str">
        <f t="shared" si="17"/>
        <v/>
      </c>
      <c r="AD162" s="23"/>
      <c r="AE162" s="17" t="str">
        <f t="shared" si="19"/>
        <v/>
      </c>
      <c r="AF162" s="6"/>
      <c r="AG162" s="39"/>
      <c r="AH162" s="22" t="s">
        <v>558</v>
      </c>
      <c r="AI162" s="174" t="s">
        <v>492</v>
      </c>
    </row>
    <row r="163" spans="1:35" ht="15.45" customHeight="1">
      <c r="A163" s="168">
        <v>56004</v>
      </c>
      <c r="B163" s="8" t="s">
        <v>320</v>
      </c>
      <c r="C163" s="5" t="s">
        <v>321</v>
      </c>
      <c r="D163" s="39" t="s">
        <v>1134</v>
      </c>
      <c r="E163" s="6" t="s">
        <v>1135</v>
      </c>
      <c r="F163" s="6" t="s">
        <v>1136</v>
      </c>
      <c r="G163" s="6">
        <v>966556539</v>
      </c>
      <c r="H163" s="18">
        <v>45609</v>
      </c>
      <c r="I163" s="21">
        <v>0.79652777777777772</v>
      </c>
      <c r="J163" s="6" t="s">
        <v>373</v>
      </c>
      <c r="K163" s="15">
        <f t="shared" si="15"/>
        <v>1</v>
      </c>
      <c r="L163" s="6" t="s">
        <v>398</v>
      </c>
      <c r="M163" s="6" t="s">
        <v>6</v>
      </c>
      <c r="N163" s="6" t="s">
        <v>1406</v>
      </c>
      <c r="O163" s="6">
        <v>100790903</v>
      </c>
      <c r="P163" s="6" t="s">
        <v>6</v>
      </c>
      <c r="Q163" s="6" t="s">
        <v>1407</v>
      </c>
      <c r="R163" s="16">
        <f t="shared" si="18"/>
        <v>25000</v>
      </c>
      <c r="S163" s="6" t="s">
        <v>400</v>
      </c>
      <c r="T163" s="6" t="s">
        <v>542</v>
      </c>
      <c r="U163" s="6" t="s">
        <v>1408</v>
      </c>
      <c r="V163" s="18"/>
      <c r="W163" s="78"/>
      <c r="X163" s="8"/>
      <c r="Y163" s="52"/>
      <c r="Z163" s="8"/>
      <c r="AA163" s="8"/>
      <c r="AB163" s="6" t="str">
        <f t="shared" si="16"/>
        <v/>
      </c>
      <c r="AC163" s="23" t="str">
        <f t="shared" si="17"/>
        <v/>
      </c>
      <c r="AD163" s="23"/>
      <c r="AE163" s="17" t="str">
        <f t="shared" si="19"/>
        <v/>
      </c>
      <c r="AF163" s="6"/>
      <c r="AG163" s="39"/>
      <c r="AH163" s="22" t="s">
        <v>558</v>
      </c>
      <c r="AI163" s="174" t="s">
        <v>492</v>
      </c>
    </row>
    <row r="164" spans="1:35" ht="15.45" customHeight="1">
      <c r="A164" s="168">
        <v>56005</v>
      </c>
      <c r="B164" s="8" t="s">
        <v>320</v>
      </c>
      <c r="C164" s="5" t="s">
        <v>321</v>
      </c>
      <c r="D164" s="39" t="s">
        <v>1140</v>
      </c>
      <c r="E164" s="6" t="s">
        <v>1141</v>
      </c>
      <c r="F164" s="6" t="s">
        <v>1142</v>
      </c>
      <c r="G164" s="6">
        <v>950402989</v>
      </c>
      <c r="H164" s="18">
        <v>45609</v>
      </c>
      <c r="I164" s="21">
        <v>0.80069444444444449</v>
      </c>
      <c r="J164" s="6" t="s">
        <v>373</v>
      </c>
      <c r="K164" s="15">
        <f t="shared" si="15"/>
        <v>1</v>
      </c>
      <c r="L164" s="6" t="s">
        <v>398</v>
      </c>
      <c r="M164" s="6" t="s">
        <v>6</v>
      </c>
      <c r="N164" s="6" t="s">
        <v>1409</v>
      </c>
      <c r="O164" s="6">
        <v>100790904</v>
      </c>
      <c r="P164" s="6" t="s">
        <v>6</v>
      </c>
      <c r="Q164" s="6" t="s">
        <v>1410</v>
      </c>
      <c r="R164" s="16">
        <f t="shared" si="18"/>
        <v>25000</v>
      </c>
      <c r="S164" s="6" t="s">
        <v>400</v>
      </c>
      <c r="T164" s="6" t="s">
        <v>542</v>
      </c>
      <c r="U164" s="6" t="s">
        <v>1411</v>
      </c>
      <c r="V164" s="18"/>
      <c r="W164" s="78"/>
      <c r="X164" s="8"/>
      <c r="Y164" s="52"/>
      <c r="Z164" s="8"/>
      <c r="AA164" s="8"/>
      <c r="AB164" s="6" t="str">
        <f t="shared" si="16"/>
        <v/>
      </c>
      <c r="AC164" s="23" t="str">
        <f t="shared" si="17"/>
        <v/>
      </c>
      <c r="AD164" s="23"/>
      <c r="AE164" s="17" t="str">
        <f t="shared" si="19"/>
        <v/>
      </c>
      <c r="AF164" s="6"/>
      <c r="AG164" s="39"/>
      <c r="AH164" s="22" t="s">
        <v>558</v>
      </c>
      <c r="AI164" s="174" t="s">
        <v>492</v>
      </c>
    </row>
    <row r="165" spans="1:35" ht="15.45" customHeight="1">
      <c r="A165" s="168">
        <v>56006</v>
      </c>
      <c r="B165" s="8" t="s">
        <v>320</v>
      </c>
      <c r="C165" s="5" t="s">
        <v>321</v>
      </c>
      <c r="D165" s="39" t="s">
        <v>548</v>
      </c>
      <c r="E165" s="6">
        <v>17669495</v>
      </c>
      <c r="F165" s="6" t="s">
        <v>549</v>
      </c>
      <c r="G165" s="6">
        <v>933260605</v>
      </c>
      <c r="H165" s="18">
        <v>45609</v>
      </c>
      <c r="I165" s="21">
        <v>0.80208333333333337</v>
      </c>
      <c r="J165" s="6" t="s">
        <v>373</v>
      </c>
      <c r="K165" s="15">
        <f t="shared" si="15"/>
        <v>1</v>
      </c>
      <c r="L165" s="6" t="s">
        <v>398</v>
      </c>
      <c r="M165" s="6" t="s">
        <v>6</v>
      </c>
      <c r="N165" s="6" t="s">
        <v>1412</v>
      </c>
      <c r="O165" s="6">
        <v>100790906</v>
      </c>
      <c r="P165" s="6" t="s">
        <v>6</v>
      </c>
      <c r="Q165" s="6" t="s">
        <v>1413</v>
      </c>
      <c r="R165" s="16">
        <f t="shared" si="18"/>
        <v>25000</v>
      </c>
      <c r="S165" s="6" t="s">
        <v>400</v>
      </c>
      <c r="T165" s="6" t="s">
        <v>542</v>
      </c>
      <c r="U165" s="6" t="s">
        <v>1414</v>
      </c>
      <c r="V165" s="18"/>
      <c r="W165" s="78"/>
      <c r="X165" s="8"/>
      <c r="Y165" s="52"/>
      <c r="Z165" s="8"/>
      <c r="AA165" s="8"/>
      <c r="AB165" s="6" t="str">
        <f t="shared" si="16"/>
        <v/>
      </c>
      <c r="AC165" s="23" t="str">
        <f t="shared" si="17"/>
        <v/>
      </c>
      <c r="AD165" s="23"/>
      <c r="AE165" s="17" t="str">
        <f t="shared" si="19"/>
        <v/>
      </c>
      <c r="AF165" s="6"/>
      <c r="AG165" s="39"/>
      <c r="AH165" s="22" t="s">
        <v>558</v>
      </c>
      <c r="AI165" s="174" t="s">
        <v>492</v>
      </c>
    </row>
    <row r="166" spans="1:35" ht="15.45" customHeight="1">
      <c r="A166" s="168">
        <v>56007</v>
      </c>
      <c r="B166" s="8" t="s">
        <v>320</v>
      </c>
      <c r="C166" s="5" t="s">
        <v>321</v>
      </c>
      <c r="D166" s="39" t="s">
        <v>1249</v>
      </c>
      <c r="E166" s="6" t="s">
        <v>674</v>
      </c>
      <c r="F166" s="6" t="s">
        <v>675</v>
      </c>
      <c r="G166" s="6">
        <v>992654499</v>
      </c>
      <c r="H166" s="18">
        <v>45609</v>
      </c>
      <c r="I166" s="21">
        <v>0.8041666666666667</v>
      </c>
      <c r="J166" s="6" t="s">
        <v>373</v>
      </c>
      <c r="K166" s="15">
        <f t="shared" si="15"/>
        <v>1</v>
      </c>
      <c r="L166" s="6" t="s">
        <v>398</v>
      </c>
      <c r="M166" s="6" t="s">
        <v>6</v>
      </c>
      <c r="N166" s="6" t="s">
        <v>1415</v>
      </c>
      <c r="O166" s="6">
        <v>100790905</v>
      </c>
      <c r="P166" s="6" t="s">
        <v>6</v>
      </c>
      <c r="Q166" s="6" t="s">
        <v>1416</v>
      </c>
      <c r="R166" s="16">
        <f t="shared" si="18"/>
        <v>25000</v>
      </c>
      <c r="S166" s="6" t="s">
        <v>400</v>
      </c>
      <c r="T166" s="6" t="s">
        <v>542</v>
      </c>
      <c r="U166" s="6" t="s">
        <v>1417</v>
      </c>
      <c r="V166" s="18"/>
      <c r="W166" s="78"/>
      <c r="X166" s="8"/>
      <c r="Y166" s="52"/>
      <c r="Z166" s="8"/>
      <c r="AA166" s="8"/>
      <c r="AB166" s="6" t="str">
        <f t="shared" si="16"/>
        <v/>
      </c>
      <c r="AC166" s="23" t="str">
        <f t="shared" si="17"/>
        <v/>
      </c>
      <c r="AD166" s="23"/>
      <c r="AE166" s="17" t="str">
        <f t="shared" si="19"/>
        <v/>
      </c>
      <c r="AF166" s="6"/>
      <c r="AG166" s="39"/>
      <c r="AH166" s="22" t="s">
        <v>558</v>
      </c>
      <c r="AI166" s="174" t="s">
        <v>492</v>
      </c>
    </row>
    <row r="167" spans="1:35" ht="15.45" customHeight="1">
      <c r="A167" s="168">
        <v>56008</v>
      </c>
      <c r="B167" s="8" t="s">
        <v>320</v>
      </c>
      <c r="C167" s="5" t="s">
        <v>321</v>
      </c>
      <c r="D167" s="46" t="s">
        <v>1113</v>
      </c>
      <c r="E167" s="27" t="s">
        <v>1114</v>
      </c>
      <c r="F167" s="29" t="s">
        <v>1115</v>
      </c>
      <c r="G167" s="27">
        <v>926464737</v>
      </c>
      <c r="H167" s="18">
        <v>45609</v>
      </c>
      <c r="I167" s="21">
        <v>0.80555555555555558</v>
      </c>
      <c r="J167" s="6" t="s">
        <v>373</v>
      </c>
      <c r="K167" s="15">
        <f t="shared" si="15"/>
        <v>1</v>
      </c>
      <c r="L167" s="6" t="s">
        <v>398</v>
      </c>
      <c r="M167" s="6" t="s">
        <v>6</v>
      </c>
      <c r="N167" s="6" t="s">
        <v>1418</v>
      </c>
      <c r="O167" s="6">
        <v>100790913</v>
      </c>
      <c r="P167" s="6" t="s">
        <v>6</v>
      </c>
      <c r="Q167" s="6" t="s">
        <v>1419</v>
      </c>
      <c r="R167" s="16">
        <f t="shared" si="18"/>
        <v>25000</v>
      </c>
      <c r="S167" s="6" t="s">
        <v>400</v>
      </c>
      <c r="T167" s="6" t="s">
        <v>542</v>
      </c>
      <c r="U167" s="6" t="s">
        <v>1420</v>
      </c>
      <c r="V167" s="18"/>
      <c r="W167" s="78"/>
      <c r="X167" s="8"/>
      <c r="Y167" s="52"/>
      <c r="Z167" s="8"/>
      <c r="AA167" s="8"/>
      <c r="AB167" s="6" t="str">
        <f t="shared" si="16"/>
        <v/>
      </c>
      <c r="AC167" s="23" t="str">
        <f t="shared" si="17"/>
        <v/>
      </c>
      <c r="AD167" s="23"/>
      <c r="AE167" s="17" t="str">
        <f t="shared" si="19"/>
        <v/>
      </c>
      <c r="AF167" s="6"/>
      <c r="AG167" s="39"/>
      <c r="AH167" s="22" t="s">
        <v>558</v>
      </c>
      <c r="AI167" s="174" t="s">
        <v>492</v>
      </c>
    </row>
    <row r="168" spans="1:35" ht="15.45" customHeight="1">
      <c r="A168" s="168">
        <v>56009</v>
      </c>
      <c r="B168" s="8" t="s">
        <v>320</v>
      </c>
      <c r="C168" s="5" t="s">
        <v>321</v>
      </c>
      <c r="D168" s="39" t="s">
        <v>1149</v>
      </c>
      <c r="E168" s="6" t="s">
        <v>1150</v>
      </c>
      <c r="F168" s="6" t="s">
        <v>1151</v>
      </c>
      <c r="G168" s="6">
        <v>984444429</v>
      </c>
      <c r="H168" s="18">
        <v>45609</v>
      </c>
      <c r="I168" s="21">
        <v>0.80763888888888891</v>
      </c>
      <c r="J168" s="6" t="s">
        <v>373</v>
      </c>
      <c r="K168" s="15">
        <f t="shared" si="15"/>
        <v>1</v>
      </c>
      <c r="L168" s="6" t="s">
        <v>398</v>
      </c>
      <c r="M168" s="6" t="s">
        <v>6</v>
      </c>
      <c r="N168" s="6" t="s">
        <v>1421</v>
      </c>
      <c r="O168" s="6">
        <v>100790919</v>
      </c>
      <c r="P168" s="6" t="s">
        <v>6</v>
      </c>
      <c r="Q168" s="6" t="s">
        <v>1422</v>
      </c>
      <c r="R168" s="16">
        <f t="shared" si="18"/>
        <v>25000</v>
      </c>
      <c r="S168" s="6" t="s">
        <v>400</v>
      </c>
      <c r="T168" s="6" t="s">
        <v>542</v>
      </c>
      <c r="U168" s="6" t="s">
        <v>1423</v>
      </c>
      <c r="V168" s="18"/>
      <c r="W168" s="78"/>
      <c r="X168" s="8"/>
      <c r="Y168" s="52"/>
      <c r="Z168" s="8"/>
      <c r="AA168" s="8"/>
      <c r="AB168" s="6" t="str">
        <f t="shared" si="16"/>
        <v/>
      </c>
      <c r="AC168" s="23" t="str">
        <f t="shared" si="17"/>
        <v/>
      </c>
      <c r="AD168" s="23"/>
      <c r="AE168" s="17" t="str">
        <f t="shared" si="19"/>
        <v/>
      </c>
      <c r="AF168" s="6"/>
      <c r="AG168" s="39"/>
      <c r="AH168" s="22" t="s">
        <v>558</v>
      </c>
      <c r="AI168" s="174" t="s">
        <v>492</v>
      </c>
    </row>
    <row r="169" spans="1:35" ht="15.45" customHeight="1">
      <c r="A169" s="168">
        <v>56012</v>
      </c>
      <c r="B169" s="39" t="s">
        <v>245</v>
      </c>
      <c r="C169" s="5" t="s">
        <v>246</v>
      </c>
      <c r="D169" s="39" t="s">
        <v>1008</v>
      </c>
      <c r="E169" s="6" t="s">
        <v>1009</v>
      </c>
      <c r="F169" s="6" t="s">
        <v>1010</v>
      </c>
      <c r="G169" s="6">
        <v>991915508</v>
      </c>
      <c r="H169" s="18">
        <v>45609</v>
      </c>
      <c r="I169" s="21">
        <v>0.81736111111111109</v>
      </c>
      <c r="J169" s="6" t="s">
        <v>373</v>
      </c>
      <c r="K169" s="15">
        <f t="shared" si="15"/>
        <v>1</v>
      </c>
      <c r="L169" s="6" t="s">
        <v>398</v>
      </c>
      <c r="M169" s="6" t="s">
        <v>6</v>
      </c>
      <c r="N169" s="6" t="s">
        <v>1424</v>
      </c>
      <c r="O169" s="6">
        <v>24780389</v>
      </c>
      <c r="P169" s="6" t="s">
        <v>6</v>
      </c>
      <c r="Q169" s="6" t="s">
        <v>488</v>
      </c>
      <c r="R169" s="16">
        <f>IF(OR(H170&lt;=0, H170=""), "",
    IF(OR(J169="1X40 RF VACIO", J169="1X40 DRY VACIO"),
        IF(L169="CUSTODIA", 25000,
            IF(OR(L169="TRASPASO", L169="MOVIMIENTO"), 18000, "")
        ),
        IF(OR(J169="1X20 RF VACIO", J169="1X20 DRY VACIO", J169="ISOTANK"),
            IF(L169="CUSTODIA", 18000,
                IF(OR(L169="TRASPASO", L169="MOVIMIENTO"), 15000, "Error en tipo de acción")
            ),
            IF(AND(OR(J169="PALLET", J169="CAJON"), L169="CUSTODIA"),
                IF(M169="SI (XL)", 7000*K169,
                    IF(M169="SI (XXL)", 9000*K169,
                        IF(M169="SI (OTRO)", "", 5000*K169)
                    )
                ),
                IF(AND(OR(J169="PALLET", J169="CAJON"),OR(L169="TRASPASO", L169="MOVIMIENTO")),
                    IF(M169="SI (XL)", 5000*K169,
                        IF(M169="SI (XXL)", 7000*K169,
                            IF(M169="SI (OTRO)", "", 3500*K169)
                        )
                    ),
                    ""
                )
            )
        )
    )
)</f>
        <v>25000</v>
      </c>
      <c r="S169" s="6" t="s">
        <v>400</v>
      </c>
      <c r="T169" s="6" t="s">
        <v>822</v>
      </c>
      <c r="U169" s="6" t="s">
        <v>1425</v>
      </c>
      <c r="V169" s="18">
        <v>45641</v>
      </c>
      <c r="W169" s="78">
        <v>0.64166666666666672</v>
      </c>
      <c r="X169" s="64" t="s">
        <v>1426</v>
      </c>
      <c r="Y169" s="64" t="s">
        <v>1427</v>
      </c>
      <c r="Z169" s="8" t="s">
        <v>1428</v>
      </c>
      <c r="AA169" s="8">
        <v>978864363</v>
      </c>
      <c r="AB169" s="6">
        <f t="shared" si="16"/>
        <v>33</v>
      </c>
      <c r="AC169" s="23">
        <f t="shared" si="17"/>
        <v>156000</v>
      </c>
      <c r="AD169" s="23" t="s">
        <v>6</v>
      </c>
      <c r="AE169" s="17" t="str">
        <f t="shared" si="19"/>
        <v>NO APLICA</v>
      </c>
      <c r="AF169" s="6" t="s">
        <v>400</v>
      </c>
      <c r="AG169" s="39" t="s">
        <v>1429</v>
      </c>
      <c r="AH169" s="22" t="s">
        <v>983</v>
      </c>
      <c r="AI169" s="174" t="s">
        <v>492</v>
      </c>
    </row>
    <row r="170" spans="1:35" ht="15.45" customHeight="1">
      <c r="A170" s="168">
        <v>56013</v>
      </c>
      <c r="B170" s="39" t="s">
        <v>245</v>
      </c>
      <c r="C170" s="5" t="s">
        <v>246</v>
      </c>
      <c r="D170" s="39" t="s">
        <v>1002</v>
      </c>
      <c r="E170" s="6" t="s">
        <v>1003</v>
      </c>
      <c r="F170" s="6" t="s">
        <v>1004</v>
      </c>
      <c r="G170" s="6">
        <v>942723548</v>
      </c>
      <c r="H170" s="18">
        <v>45609</v>
      </c>
      <c r="I170" s="21">
        <v>0.81944444444444442</v>
      </c>
      <c r="J170" s="6" t="s">
        <v>373</v>
      </c>
      <c r="K170" s="15">
        <f t="shared" si="15"/>
        <v>1</v>
      </c>
      <c r="L170" s="6" t="s">
        <v>398</v>
      </c>
      <c r="M170" s="6" t="s">
        <v>6</v>
      </c>
      <c r="N170" s="6" t="s">
        <v>1430</v>
      </c>
      <c r="O170" s="6">
        <v>24780391</v>
      </c>
      <c r="P170" s="6" t="s">
        <v>6</v>
      </c>
      <c r="Q170" s="6" t="s">
        <v>488</v>
      </c>
      <c r="R170" s="16">
        <f>IF(OR(H171&lt;=0, H171=""), "",
    IF(OR(J170="1X40 RF VACIO", J170="1X40 DRY VACIO"),
        IF(L170="CUSTODIA", 25000,
            IF(OR(L170="TRASPASO", L170="MOVIMIENTO"), 18000, "")
        ),
        IF(OR(J170="1X20 RF VACIO", J170="1X20 DRY VACIO", J170="ISOTANK"),
            IF(L170="CUSTODIA", 18000,
                IF(OR(L170="TRASPASO", L170="MOVIMIENTO"), 15000, "Error en tipo de acción")
            ),
            IF(AND(OR(J170="PALLET", J170="CAJON"), L170="CUSTODIA"),
                IF(M170="SI (XL)", 7000*K170,
                    IF(M170="SI (XXL)", 9000*K170,
                        IF(M170="SI (OTRO)", "", 5000*K170)
                    )
                ),
                IF(AND(OR(J170="PALLET", J170="CAJON"),OR(L170="TRASPASO", L170="MOVIMIENTO")),
                    IF(M170="SI (XL)", 5000*K170,
                        IF(M170="SI (XXL)", 7000*K170,
                            IF(M170="SI (OTRO)", "", 3500*K170)
                        )
                    ),
                    ""
                )
            )
        )
    )
)</f>
        <v>25000</v>
      </c>
      <c r="S170" s="6" t="s">
        <v>400</v>
      </c>
      <c r="T170" s="6" t="s">
        <v>822</v>
      </c>
      <c r="U170" s="6" t="s">
        <v>1431</v>
      </c>
      <c r="V170" s="18">
        <v>45641</v>
      </c>
      <c r="W170" s="78">
        <v>0.66527777777777775</v>
      </c>
      <c r="X170" s="8" t="s">
        <v>1432</v>
      </c>
      <c r="Y170" s="64" t="s">
        <v>1433</v>
      </c>
      <c r="Z170" s="64" t="s">
        <v>1434</v>
      </c>
      <c r="AA170" s="64">
        <v>967085939</v>
      </c>
      <c r="AB170" s="6">
        <f t="shared" si="16"/>
        <v>33</v>
      </c>
      <c r="AC170" s="23">
        <f t="shared" si="17"/>
        <v>156000</v>
      </c>
      <c r="AD170" s="23" t="s">
        <v>6</v>
      </c>
      <c r="AE170" s="17" t="str">
        <f t="shared" si="19"/>
        <v>NO APLICA</v>
      </c>
      <c r="AF170" s="6" t="s">
        <v>400</v>
      </c>
      <c r="AG170" s="39" t="s">
        <v>1435</v>
      </c>
      <c r="AH170" s="22" t="s">
        <v>983</v>
      </c>
      <c r="AI170" s="174" t="s">
        <v>492</v>
      </c>
    </row>
    <row r="171" spans="1:35" ht="15.45" customHeight="1">
      <c r="A171" s="168">
        <v>56014</v>
      </c>
      <c r="B171" s="8" t="s">
        <v>320</v>
      </c>
      <c r="C171" s="5" t="s">
        <v>321</v>
      </c>
      <c r="D171" s="39" t="s">
        <v>635</v>
      </c>
      <c r="E171" s="6" t="s">
        <v>636</v>
      </c>
      <c r="F171" s="6" t="s">
        <v>637</v>
      </c>
      <c r="G171" s="6">
        <v>988364635</v>
      </c>
      <c r="H171" s="18">
        <v>45609</v>
      </c>
      <c r="I171" s="21">
        <v>0.82152777777777775</v>
      </c>
      <c r="J171" s="6" t="s">
        <v>373</v>
      </c>
      <c r="K171" s="15">
        <f t="shared" si="15"/>
        <v>1</v>
      </c>
      <c r="L171" s="6" t="s">
        <v>398</v>
      </c>
      <c r="M171" s="6" t="s">
        <v>6</v>
      </c>
      <c r="N171" s="6" t="s">
        <v>1436</v>
      </c>
      <c r="O171" s="6">
        <v>100790936</v>
      </c>
      <c r="P171" s="6" t="s">
        <v>6</v>
      </c>
      <c r="Q171" s="6" t="s">
        <v>1437</v>
      </c>
      <c r="R171" s="16">
        <f t="shared" ref="R171:R234" si="20">IF(OR(H171&lt;=0, H171=""), "",
    IF(OR(J171="1X40 RF VACIO", J171="1X40 DRY VACIO"),
        IF(L171="CUSTODIA", 25000,
            IF(OR(L171="TRASPASO", L171="MOVIMIENTO"), 18000, "")
        ),
        IF(OR(J171="1X20 RF VACIO", J171="1X20 DRY VACIO", J171="ISOTANK"),
            IF(L171="CUSTODIA", 18000,
                IF(OR(L171="TRASPASO", L171="MOVIMIENTO"), 15000, "Error en tipo de acción")
            ),
            IF(AND(OR(J171="PALLET", J171="CAJON"), L171="CUSTODIA"),
                IF(M171="SI (XL)", 7000*K171,
                    IF(M171="SI (XXL)", 9000*K171,
                        IF(M171="SI (OTRO)", "", 5000*K171)
                    )
                ),
                IF(AND(OR(J171="PALLET", J171="CAJON"),OR(L171="TRASPASO", L171="MOVIMIENTO")),
                    IF(M171="SI (XL)", 5000*K171,
                        IF(M171="SI (XXL)", 7000*K171,
                            IF(M171="SI (OTRO)", "", 3500*K171)
                        )
                    ),
                    ""
                )
            )
        )
    )
)</f>
        <v>25000</v>
      </c>
      <c r="S171" s="6" t="s">
        <v>400</v>
      </c>
      <c r="T171" s="6" t="s">
        <v>542</v>
      </c>
      <c r="U171" s="6" t="s">
        <v>1438</v>
      </c>
      <c r="V171" s="18"/>
      <c r="W171" s="78"/>
      <c r="X171" s="8"/>
      <c r="Y171" s="52"/>
      <c r="Z171" s="8"/>
      <c r="AA171" s="8"/>
      <c r="AB171" s="6" t="str">
        <f t="shared" si="16"/>
        <v/>
      </c>
      <c r="AC171" s="23" t="str">
        <f t="shared" si="17"/>
        <v/>
      </c>
      <c r="AD171" s="23"/>
      <c r="AE171" s="17" t="str">
        <f t="shared" si="19"/>
        <v/>
      </c>
      <c r="AF171" s="6"/>
      <c r="AG171" s="39"/>
      <c r="AH171" s="22" t="s">
        <v>558</v>
      </c>
      <c r="AI171" s="174" t="s">
        <v>492</v>
      </c>
    </row>
    <row r="172" spans="1:35" ht="15.45" customHeight="1">
      <c r="A172" s="168">
        <v>56015</v>
      </c>
      <c r="B172" s="8" t="s">
        <v>320</v>
      </c>
      <c r="C172" s="5" t="s">
        <v>321</v>
      </c>
      <c r="D172" s="39" t="s">
        <v>830</v>
      </c>
      <c r="E172" s="6" t="s">
        <v>831</v>
      </c>
      <c r="F172" s="6" t="s">
        <v>832</v>
      </c>
      <c r="G172" s="6">
        <v>998794226</v>
      </c>
      <c r="H172" s="18">
        <v>45609</v>
      </c>
      <c r="I172" s="21">
        <v>0.82291666666666663</v>
      </c>
      <c r="J172" s="6" t="s">
        <v>373</v>
      </c>
      <c r="K172" s="15">
        <f t="shared" si="15"/>
        <v>1</v>
      </c>
      <c r="L172" s="6" t="s">
        <v>398</v>
      </c>
      <c r="M172" s="6" t="s">
        <v>6</v>
      </c>
      <c r="N172" s="6" t="s">
        <v>1439</v>
      </c>
      <c r="O172" s="6">
        <v>100790938</v>
      </c>
      <c r="P172" s="6" t="s">
        <v>6</v>
      </c>
      <c r="Q172" s="6" t="s">
        <v>1440</v>
      </c>
      <c r="R172" s="16">
        <f t="shared" si="20"/>
        <v>25000</v>
      </c>
      <c r="S172" s="6" t="s">
        <v>400</v>
      </c>
      <c r="T172" s="6" t="s">
        <v>542</v>
      </c>
      <c r="U172" s="6" t="s">
        <v>1441</v>
      </c>
      <c r="V172" s="18"/>
      <c r="W172" s="78"/>
      <c r="X172" s="8"/>
      <c r="Y172" s="52"/>
      <c r="Z172" s="8"/>
      <c r="AA172" s="8"/>
      <c r="AB172" s="6" t="str">
        <f t="shared" si="16"/>
        <v/>
      </c>
      <c r="AC172" s="23" t="str">
        <f t="shared" si="17"/>
        <v/>
      </c>
      <c r="AD172" s="23"/>
      <c r="AE172" s="17" t="str">
        <f t="shared" si="19"/>
        <v/>
      </c>
      <c r="AF172" s="6"/>
      <c r="AG172" s="39"/>
      <c r="AH172" s="22" t="s">
        <v>558</v>
      </c>
      <c r="AI172" s="174" t="s">
        <v>492</v>
      </c>
    </row>
    <row r="173" spans="1:35" ht="15.45" customHeight="1">
      <c r="A173" s="168">
        <v>56016</v>
      </c>
      <c r="B173" s="39" t="s">
        <v>245</v>
      </c>
      <c r="C173" s="5" t="s">
        <v>246</v>
      </c>
      <c r="D173" s="39" t="s">
        <v>990</v>
      </c>
      <c r="E173" s="6" t="s">
        <v>991</v>
      </c>
      <c r="F173" s="6" t="s">
        <v>992</v>
      </c>
      <c r="G173" s="6">
        <v>994345393</v>
      </c>
      <c r="H173" s="18">
        <v>45609</v>
      </c>
      <c r="I173" s="21">
        <v>0.82430555555555551</v>
      </c>
      <c r="J173" s="6" t="s">
        <v>373</v>
      </c>
      <c r="K173" s="15">
        <f t="shared" si="15"/>
        <v>1</v>
      </c>
      <c r="L173" s="6" t="s">
        <v>398</v>
      </c>
      <c r="M173" s="6" t="s">
        <v>6</v>
      </c>
      <c r="N173" s="6" t="s">
        <v>1442</v>
      </c>
      <c r="O173" s="6">
        <v>24780392</v>
      </c>
      <c r="P173" s="6" t="s">
        <v>6</v>
      </c>
      <c r="Q173" s="6" t="s">
        <v>1443</v>
      </c>
      <c r="R173" s="16">
        <f t="shared" si="20"/>
        <v>25000</v>
      </c>
      <c r="S173" s="6" t="s">
        <v>400</v>
      </c>
      <c r="T173" s="6" t="s">
        <v>822</v>
      </c>
      <c r="U173" s="6" t="s">
        <v>1444</v>
      </c>
      <c r="V173" s="18">
        <v>45641</v>
      </c>
      <c r="W173" s="78">
        <v>0.6875</v>
      </c>
      <c r="X173" s="8" t="s">
        <v>1445</v>
      </c>
      <c r="Y173" s="64" t="s">
        <v>1446</v>
      </c>
      <c r="Z173" s="8" t="s">
        <v>1447</v>
      </c>
      <c r="AA173" s="8">
        <v>992336047</v>
      </c>
      <c r="AB173" s="6">
        <f t="shared" si="16"/>
        <v>33</v>
      </c>
      <c r="AC173" s="23">
        <f t="shared" si="17"/>
        <v>156000</v>
      </c>
      <c r="AD173" s="23" t="s">
        <v>6</v>
      </c>
      <c r="AE173" s="17" t="str">
        <f t="shared" si="19"/>
        <v>NO APLICA</v>
      </c>
      <c r="AF173" s="6" t="s">
        <v>400</v>
      </c>
      <c r="AG173" s="39" t="s">
        <v>1435</v>
      </c>
      <c r="AH173" s="22" t="s">
        <v>983</v>
      </c>
      <c r="AI173" s="174" t="s">
        <v>492</v>
      </c>
    </row>
    <row r="174" spans="1:35" ht="15.45" customHeight="1">
      <c r="A174" s="169">
        <v>56017</v>
      </c>
      <c r="B174" s="85" t="s">
        <v>245</v>
      </c>
      <c r="C174" s="84" t="s">
        <v>246</v>
      </c>
      <c r="D174" s="85" t="s">
        <v>1315</v>
      </c>
      <c r="E174" s="76" t="s">
        <v>1089</v>
      </c>
      <c r="F174" s="76" t="s">
        <v>979</v>
      </c>
      <c r="G174" s="76">
        <v>940233947</v>
      </c>
      <c r="H174" s="86">
        <v>45609</v>
      </c>
      <c r="I174" s="87">
        <v>0.83819444444444446</v>
      </c>
      <c r="J174" s="76" t="s">
        <v>373</v>
      </c>
      <c r="K174" s="88">
        <f t="shared" si="15"/>
        <v>1</v>
      </c>
      <c r="L174" s="76" t="s">
        <v>398</v>
      </c>
      <c r="M174" s="76" t="s">
        <v>6</v>
      </c>
      <c r="N174" s="76" t="s">
        <v>1448</v>
      </c>
      <c r="O174" s="76">
        <v>24780401</v>
      </c>
      <c r="P174" s="76" t="s">
        <v>6</v>
      </c>
      <c r="Q174" s="76" t="s">
        <v>1449</v>
      </c>
      <c r="R174" s="89">
        <f t="shared" si="20"/>
        <v>25000</v>
      </c>
      <c r="S174" s="76" t="s">
        <v>400</v>
      </c>
      <c r="T174" s="76" t="s">
        <v>1450</v>
      </c>
      <c r="U174" s="76" t="s">
        <v>1451</v>
      </c>
      <c r="V174" s="86">
        <v>45641</v>
      </c>
      <c r="W174" s="90">
        <v>0.66319444444444442</v>
      </c>
      <c r="X174" s="5" t="s">
        <v>1452</v>
      </c>
      <c r="Y174" s="64" t="s">
        <v>1453</v>
      </c>
      <c r="Z174" s="8" t="s">
        <v>1454</v>
      </c>
      <c r="AA174" s="8">
        <v>964284814</v>
      </c>
      <c r="AB174" s="76">
        <f t="shared" si="16"/>
        <v>33</v>
      </c>
      <c r="AC174" s="130">
        <f t="shared" si="17"/>
        <v>156000</v>
      </c>
      <c r="AD174" s="130" t="s">
        <v>6</v>
      </c>
      <c r="AE174" s="91" t="str">
        <f t="shared" si="19"/>
        <v>NO APLICA</v>
      </c>
      <c r="AF174" s="76" t="s">
        <v>400</v>
      </c>
      <c r="AG174" s="39" t="s">
        <v>1311</v>
      </c>
      <c r="AH174" s="22" t="s">
        <v>983</v>
      </c>
      <c r="AI174" s="174" t="s">
        <v>492</v>
      </c>
    </row>
    <row r="175" spans="1:35" ht="15.45" customHeight="1">
      <c r="A175" s="168">
        <v>56018</v>
      </c>
      <c r="B175" s="39" t="s">
        <v>269</v>
      </c>
      <c r="C175" s="5" t="s">
        <v>270</v>
      </c>
      <c r="D175" s="39" t="s">
        <v>1455</v>
      </c>
      <c r="E175" s="6" t="s">
        <v>1456</v>
      </c>
      <c r="F175" s="6" t="s">
        <v>1457</v>
      </c>
      <c r="G175" s="6">
        <v>989020821</v>
      </c>
      <c r="H175" s="18">
        <v>45609</v>
      </c>
      <c r="I175" s="21">
        <v>0.84097222222222223</v>
      </c>
      <c r="J175" s="6" t="s">
        <v>373</v>
      </c>
      <c r="K175" s="15">
        <f t="shared" si="15"/>
        <v>1</v>
      </c>
      <c r="L175" s="6" t="s">
        <v>398</v>
      </c>
      <c r="M175" s="6" t="s">
        <v>6</v>
      </c>
      <c r="N175" s="6" t="s">
        <v>1458</v>
      </c>
      <c r="O175" s="6">
        <v>24780402</v>
      </c>
      <c r="P175" s="6" t="s">
        <v>6</v>
      </c>
      <c r="Q175" s="6" t="s">
        <v>1459</v>
      </c>
      <c r="R175" s="16">
        <f t="shared" si="20"/>
        <v>25000</v>
      </c>
      <c r="S175" s="6" t="s">
        <v>400</v>
      </c>
      <c r="T175" s="6" t="s">
        <v>524</v>
      </c>
      <c r="U175" s="6" t="s">
        <v>1460</v>
      </c>
      <c r="V175" s="18"/>
      <c r="W175" s="78"/>
      <c r="X175" s="8"/>
      <c r="Y175" s="8"/>
      <c r="Z175" s="8"/>
      <c r="AA175" s="8"/>
      <c r="AB175" s="6" t="str">
        <f t="shared" si="16"/>
        <v/>
      </c>
      <c r="AC175" s="23" t="str">
        <f t="shared" si="17"/>
        <v/>
      </c>
      <c r="AD175" s="23"/>
      <c r="AE175" s="17" t="str">
        <f t="shared" si="19"/>
        <v/>
      </c>
      <c r="AF175" s="6"/>
      <c r="AG175" s="39"/>
      <c r="AH175" s="22" t="s">
        <v>1359</v>
      </c>
      <c r="AI175" s="174" t="s">
        <v>492</v>
      </c>
    </row>
    <row r="176" spans="1:35" ht="15.45" customHeight="1">
      <c r="A176" s="168">
        <v>56019</v>
      </c>
      <c r="B176" s="39" t="s">
        <v>269</v>
      </c>
      <c r="C176" s="5" t="s">
        <v>270</v>
      </c>
      <c r="D176" s="39" t="s">
        <v>1461</v>
      </c>
      <c r="E176" s="6" t="s">
        <v>1462</v>
      </c>
      <c r="F176" s="6" t="s">
        <v>1463</v>
      </c>
      <c r="G176" s="6">
        <v>979961101</v>
      </c>
      <c r="H176" s="18">
        <v>45609</v>
      </c>
      <c r="I176" s="21">
        <v>0.84305555555555556</v>
      </c>
      <c r="J176" s="6" t="s">
        <v>373</v>
      </c>
      <c r="K176" s="15">
        <f t="shared" si="15"/>
        <v>1</v>
      </c>
      <c r="L176" s="6" t="s">
        <v>398</v>
      </c>
      <c r="M176" s="6" t="s">
        <v>6</v>
      </c>
      <c r="N176" s="6" t="s">
        <v>1464</v>
      </c>
      <c r="O176" s="6">
        <v>24780403</v>
      </c>
      <c r="P176" s="6" t="s">
        <v>6</v>
      </c>
      <c r="Q176" s="6" t="s">
        <v>1465</v>
      </c>
      <c r="R176" s="16">
        <f t="shared" si="20"/>
        <v>25000</v>
      </c>
      <c r="S176" s="6" t="s">
        <v>400</v>
      </c>
      <c r="T176" s="6" t="s">
        <v>524</v>
      </c>
      <c r="U176" s="6" t="s">
        <v>1466</v>
      </c>
      <c r="V176" s="18"/>
      <c r="W176" s="78"/>
      <c r="X176" s="8"/>
      <c r="Y176" s="8"/>
      <c r="Z176" s="8"/>
      <c r="AA176" s="8"/>
      <c r="AB176" s="6" t="str">
        <f t="shared" si="16"/>
        <v/>
      </c>
      <c r="AC176" s="23" t="str">
        <f t="shared" si="17"/>
        <v/>
      </c>
      <c r="AD176" s="23"/>
      <c r="AE176" s="17" t="str">
        <f t="shared" si="19"/>
        <v/>
      </c>
      <c r="AF176" s="6"/>
      <c r="AG176" s="39"/>
      <c r="AH176" s="22" t="s">
        <v>1359</v>
      </c>
      <c r="AI176" s="174" t="s">
        <v>492</v>
      </c>
    </row>
    <row r="177" spans="1:35" ht="15.45" customHeight="1">
      <c r="A177" s="168">
        <v>56020</v>
      </c>
      <c r="B177" s="8" t="s">
        <v>320</v>
      </c>
      <c r="C177" s="5" t="s">
        <v>321</v>
      </c>
      <c r="D177" s="39" t="s">
        <v>1467</v>
      </c>
      <c r="E177" s="6" t="s">
        <v>1468</v>
      </c>
      <c r="F177" s="6" t="s">
        <v>1469</v>
      </c>
      <c r="G177" s="6">
        <v>965345656</v>
      </c>
      <c r="H177" s="18">
        <v>45609</v>
      </c>
      <c r="I177" s="21">
        <v>0.85</v>
      </c>
      <c r="J177" s="6" t="s">
        <v>373</v>
      </c>
      <c r="K177" s="15">
        <f t="shared" si="15"/>
        <v>1</v>
      </c>
      <c r="L177" s="6" t="s">
        <v>398</v>
      </c>
      <c r="M177" s="6" t="s">
        <v>6</v>
      </c>
      <c r="N177" s="6" t="s">
        <v>1470</v>
      </c>
      <c r="O177" s="6">
        <v>100790941</v>
      </c>
      <c r="P177" s="6" t="s">
        <v>6</v>
      </c>
      <c r="Q177" s="6" t="s">
        <v>1471</v>
      </c>
      <c r="R177" s="16">
        <f t="shared" si="20"/>
        <v>25000</v>
      </c>
      <c r="S177" s="6" t="s">
        <v>400</v>
      </c>
      <c r="T177" s="6" t="s">
        <v>524</v>
      </c>
      <c r="U177" s="6" t="s">
        <v>1472</v>
      </c>
      <c r="V177" s="18"/>
      <c r="W177" s="78"/>
      <c r="X177" s="8"/>
      <c r="Y177" s="52"/>
      <c r="Z177" s="8"/>
      <c r="AA177" s="8"/>
      <c r="AB177" s="6" t="str">
        <f t="shared" si="16"/>
        <v/>
      </c>
      <c r="AC177" s="23" t="str">
        <f t="shared" si="17"/>
        <v/>
      </c>
      <c r="AD177" s="23"/>
      <c r="AE177" s="17" t="str">
        <f t="shared" si="19"/>
        <v/>
      </c>
      <c r="AF177" s="6"/>
      <c r="AG177" s="39"/>
      <c r="AH177" s="22" t="s">
        <v>558</v>
      </c>
      <c r="AI177" s="174" t="s">
        <v>492</v>
      </c>
    </row>
    <row r="178" spans="1:35" ht="15.45" customHeight="1">
      <c r="A178" s="168">
        <v>56022</v>
      </c>
      <c r="B178" s="8" t="s">
        <v>320</v>
      </c>
      <c r="C178" s="5" t="s">
        <v>321</v>
      </c>
      <c r="D178" s="39" t="s">
        <v>647</v>
      </c>
      <c r="E178" s="6" t="s">
        <v>648</v>
      </c>
      <c r="F178" s="6" t="s">
        <v>649</v>
      </c>
      <c r="G178" s="6">
        <v>968566439</v>
      </c>
      <c r="H178" s="18">
        <v>45609</v>
      </c>
      <c r="I178" s="21">
        <v>0.85763888888888884</v>
      </c>
      <c r="J178" s="6" t="s">
        <v>373</v>
      </c>
      <c r="K178" s="15">
        <f t="shared" si="15"/>
        <v>1</v>
      </c>
      <c r="L178" s="6" t="s">
        <v>398</v>
      </c>
      <c r="M178" s="6" t="s">
        <v>6</v>
      </c>
      <c r="N178" s="6" t="s">
        <v>1473</v>
      </c>
      <c r="O178" s="6">
        <v>100790945</v>
      </c>
      <c r="P178" s="6" t="s">
        <v>6</v>
      </c>
      <c r="Q178" s="6" t="s">
        <v>1474</v>
      </c>
      <c r="R178" s="16">
        <f t="shared" si="20"/>
        <v>25000</v>
      </c>
      <c r="S178" s="6" t="s">
        <v>400</v>
      </c>
      <c r="T178" s="6" t="s">
        <v>524</v>
      </c>
      <c r="U178" s="6" t="s">
        <v>1475</v>
      </c>
      <c r="V178" s="18"/>
      <c r="W178" s="78"/>
      <c r="X178" s="8"/>
      <c r="Y178" s="52"/>
      <c r="Z178" s="8"/>
      <c r="AA178" s="8"/>
      <c r="AB178" s="6" t="str">
        <f t="shared" si="16"/>
        <v/>
      </c>
      <c r="AC178" s="23" t="str">
        <f t="shared" si="17"/>
        <v/>
      </c>
      <c r="AD178" s="23"/>
      <c r="AE178" s="17" t="str">
        <f t="shared" si="19"/>
        <v/>
      </c>
      <c r="AF178" s="6"/>
      <c r="AG178" s="39"/>
      <c r="AH178" s="22" t="s">
        <v>558</v>
      </c>
      <c r="AI178" s="174" t="s">
        <v>492</v>
      </c>
    </row>
    <row r="179" spans="1:35" ht="15.45" customHeight="1">
      <c r="A179" s="168">
        <v>56023</v>
      </c>
      <c r="B179" s="39" t="s">
        <v>269</v>
      </c>
      <c r="C179" s="5" t="s">
        <v>270</v>
      </c>
      <c r="D179" s="39" t="s">
        <v>1476</v>
      </c>
      <c r="E179" s="6" t="s">
        <v>1477</v>
      </c>
      <c r="F179" s="6" t="s">
        <v>1478</v>
      </c>
      <c r="G179" s="6">
        <v>954134836</v>
      </c>
      <c r="H179" s="18">
        <v>45609</v>
      </c>
      <c r="I179" s="21">
        <v>0.85972222222222228</v>
      </c>
      <c r="J179" s="6" t="s">
        <v>373</v>
      </c>
      <c r="K179" s="15">
        <f t="shared" si="15"/>
        <v>1</v>
      </c>
      <c r="L179" s="6" t="s">
        <v>398</v>
      </c>
      <c r="M179" s="6" t="s">
        <v>6</v>
      </c>
      <c r="N179" s="6" t="s">
        <v>1479</v>
      </c>
      <c r="O179" s="6">
        <v>24780407</v>
      </c>
      <c r="P179" s="6" t="s">
        <v>6</v>
      </c>
      <c r="Q179" s="6" t="s">
        <v>1480</v>
      </c>
      <c r="R179" s="16">
        <f t="shared" si="20"/>
        <v>25000</v>
      </c>
      <c r="S179" s="6" t="s">
        <v>400</v>
      </c>
      <c r="T179" s="6" t="s">
        <v>524</v>
      </c>
      <c r="U179" s="6" t="s">
        <v>1481</v>
      </c>
      <c r="V179" s="18"/>
      <c r="W179" s="78"/>
      <c r="X179" s="8"/>
      <c r="Y179" s="8"/>
      <c r="Z179" s="8"/>
      <c r="AA179" s="8"/>
      <c r="AB179" s="6" t="str">
        <f t="shared" si="16"/>
        <v/>
      </c>
      <c r="AC179" s="23" t="str">
        <f t="shared" si="17"/>
        <v/>
      </c>
      <c r="AD179" s="23"/>
      <c r="AE179" s="17" t="str">
        <f t="shared" si="19"/>
        <v/>
      </c>
      <c r="AF179" s="6"/>
      <c r="AG179" s="39"/>
      <c r="AH179" s="22" t="s">
        <v>1359</v>
      </c>
      <c r="AI179" s="174" t="s">
        <v>492</v>
      </c>
    </row>
    <row r="180" spans="1:35" ht="15.45" customHeight="1">
      <c r="A180" s="168">
        <v>56024</v>
      </c>
      <c r="B180" s="8" t="s">
        <v>320</v>
      </c>
      <c r="C180" s="5" t="s">
        <v>321</v>
      </c>
      <c r="D180" s="39" t="s">
        <v>1482</v>
      </c>
      <c r="E180" s="6" t="s">
        <v>1483</v>
      </c>
      <c r="F180" s="6" t="s">
        <v>1484</v>
      </c>
      <c r="G180" s="6">
        <v>974070931</v>
      </c>
      <c r="H180" s="18">
        <v>45609</v>
      </c>
      <c r="I180" s="21">
        <v>0.86250000000000004</v>
      </c>
      <c r="J180" s="6" t="s">
        <v>373</v>
      </c>
      <c r="K180" s="15">
        <f t="shared" si="15"/>
        <v>1</v>
      </c>
      <c r="L180" s="6" t="s">
        <v>398</v>
      </c>
      <c r="M180" s="6" t="s">
        <v>6</v>
      </c>
      <c r="N180" s="6" t="s">
        <v>1485</v>
      </c>
      <c r="O180" s="6">
        <v>100790943</v>
      </c>
      <c r="P180" s="6" t="s">
        <v>6</v>
      </c>
      <c r="Q180" s="6" t="s">
        <v>1486</v>
      </c>
      <c r="R180" s="16">
        <f t="shared" si="20"/>
        <v>25000</v>
      </c>
      <c r="S180" s="6" t="s">
        <v>400</v>
      </c>
      <c r="T180" s="6" t="s">
        <v>524</v>
      </c>
      <c r="U180" s="6" t="s">
        <v>1487</v>
      </c>
      <c r="V180" s="18"/>
      <c r="W180" s="78"/>
      <c r="X180" s="8"/>
      <c r="Y180" s="52"/>
      <c r="Z180" s="8"/>
      <c r="AA180" s="8"/>
      <c r="AB180" s="6" t="str">
        <f t="shared" si="16"/>
        <v/>
      </c>
      <c r="AC180" s="23" t="str">
        <f t="shared" si="17"/>
        <v/>
      </c>
      <c r="AD180" s="23"/>
      <c r="AE180" s="17" t="str">
        <f t="shared" si="19"/>
        <v/>
      </c>
      <c r="AF180" s="6"/>
      <c r="AG180" s="39"/>
      <c r="AH180" s="22" t="s">
        <v>558</v>
      </c>
      <c r="AI180" s="174" t="s">
        <v>492</v>
      </c>
    </row>
    <row r="181" spans="1:35" ht="15.45" customHeight="1">
      <c r="A181" s="168">
        <v>56025</v>
      </c>
      <c r="B181" s="8" t="s">
        <v>320</v>
      </c>
      <c r="C181" s="5" t="s">
        <v>321</v>
      </c>
      <c r="D181" s="39" t="s">
        <v>688</v>
      </c>
      <c r="E181" s="6" t="s">
        <v>689</v>
      </c>
      <c r="F181" s="6" t="s">
        <v>1488</v>
      </c>
      <c r="G181" s="6">
        <v>989843586</v>
      </c>
      <c r="H181" s="18">
        <v>45609</v>
      </c>
      <c r="I181" s="21">
        <v>0.86944444444444446</v>
      </c>
      <c r="J181" s="6" t="s">
        <v>373</v>
      </c>
      <c r="K181" s="15">
        <f t="shared" si="15"/>
        <v>1</v>
      </c>
      <c r="L181" s="6" t="s">
        <v>398</v>
      </c>
      <c r="M181" s="6" t="s">
        <v>6</v>
      </c>
      <c r="N181" s="6" t="s">
        <v>1489</v>
      </c>
      <c r="O181" s="6">
        <v>100790948</v>
      </c>
      <c r="P181" s="6" t="s">
        <v>6</v>
      </c>
      <c r="Q181" s="6" t="s">
        <v>1490</v>
      </c>
      <c r="R181" s="16">
        <f t="shared" si="20"/>
        <v>25000</v>
      </c>
      <c r="S181" s="6" t="s">
        <v>400</v>
      </c>
      <c r="T181" s="6" t="s">
        <v>524</v>
      </c>
      <c r="U181" s="6" t="s">
        <v>1491</v>
      </c>
      <c r="V181" s="18"/>
      <c r="W181" s="78"/>
      <c r="X181" s="8"/>
      <c r="Y181" s="52"/>
      <c r="Z181" s="8"/>
      <c r="AA181" s="8"/>
      <c r="AB181" s="6" t="str">
        <f t="shared" si="16"/>
        <v/>
      </c>
      <c r="AC181" s="23" t="str">
        <f t="shared" si="17"/>
        <v/>
      </c>
      <c r="AD181" s="23"/>
      <c r="AE181" s="17" t="str">
        <f t="shared" si="19"/>
        <v/>
      </c>
      <c r="AF181" s="6"/>
      <c r="AG181" s="39"/>
      <c r="AH181" s="22" t="s">
        <v>558</v>
      </c>
      <c r="AI181" s="174" t="s">
        <v>492</v>
      </c>
    </row>
    <row r="182" spans="1:35" ht="15.45" customHeight="1">
      <c r="A182" s="168">
        <v>56026</v>
      </c>
      <c r="B182" s="8" t="s">
        <v>320</v>
      </c>
      <c r="C182" s="5" t="s">
        <v>321</v>
      </c>
      <c r="D182" s="39" t="s">
        <v>1492</v>
      </c>
      <c r="E182" s="6" t="s">
        <v>738</v>
      </c>
      <c r="F182" s="6" t="s">
        <v>739</v>
      </c>
      <c r="G182" s="6">
        <v>976320519</v>
      </c>
      <c r="H182" s="18">
        <v>45609</v>
      </c>
      <c r="I182" s="21">
        <v>0.87152777777777779</v>
      </c>
      <c r="J182" s="6" t="s">
        <v>373</v>
      </c>
      <c r="K182" s="15">
        <f t="shared" si="15"/>
        <v>1</v>
      </c>
      <c r="L182" s="6" t="s">
        <v>398</v>
      </c>
      <c r="M182" s="6" t="s">
        <v>6</v>
      </c>
      <c r="N182" s="6" t="s">
        <v>1493</v>
      </c>
      <c r="O182" s="6">
        <v>100790950</v>
      </c>
      <c r="P182" s="6" t="s">
        <v>6</v>
      </c>
      <c r="Q182" s="6" t="s">
        <v>1494</v>
      </c>
      <c r="R182" s="16">
        <f t="shared" si="20"/>
        <v>25000</v>
      </c>
      <c r="S182" s="6" t="s">
        <v>400</v>
      </c>
      <c r="T182" s="6" t="s">
        <v>524</v>
      </c>
      <c r="U182" s="6" t="s">
        <v>1495</v>
      </c>
      <c r="V182" s="18"/>
      <c r="W182" s="78"/>
      <c r="X182" s="8"/>
      <c r="Y182" s="52"/>
      <c r="Z182" s="8"/>
      <c r="AA182" s="8"/>
      <c r="AB182" s="6" t="str">
        <f t="shared" si="16"/>
        <v/>
      </c>
      <c r="AC182" s="23" t="str">
        <f t="shared" si="17"/>
        <v/>
      </c>
      <c r="AD182" s="23"/>
      <c r="AE182" s="17" t="str">
        <f t="shared" si="19"/>
        <v/>
      </c>
      <c r="AF182" s="6"/>
      <c r="AG182" s="39"/>
      <c r="AH182" s="22" t="s">
        <v>558</v>
      </c>
      <c r="AI182" s="174" t="s">
        <v>492</v>
      </c>
    </row>
    <row r="183" spans="1:35" ht="15.45" customHeight="1">
      <c r="A183" s="168">
        <v>56028</v>
      </c>
      <c r="B183" s="39" t="s">
        <v>1396</v>
      </c>
      <c r="C183" s="5" t="s">
        <v>246</v>
      </c>
      <c r="D183" s="39" t="s">
        <v>817</v>
      </c>
      <c r="E183" s="6" t="s">
        <v>818</v>
      </c>
      <c r="F183" s="6" t="s">
        <v>819</v>
      </c>
      <c r="G183" s="6">
        <v>955172412</v>
      </c>
      <c r="H183" s="18">
        <v>45609</v>
      </c>
      <c r="I183" s="21">
        <v>0.88055555555555554</v>
      </c>
      <c r="J183" s="6" t="s">
        <v>373</v>
      </c>
      <c r="K183" s="15">
        <f t="shared" si="15"/>
        <v>1</v>
      </c>
      <c r="L183" s="6" t="s">
        <v>398</v>
      </c>
      <c r="M183" s="6" t="s">
        <v>6</v>
      </c>
      <c r="N183" s="6" t="s">
        <v>1496</v>
      </c>
      <c r="O183" s="6">
        <v>100790960</v>
      </c>
      <c r="P183" s="6" t="s">
        <v>6</v>
      </c>
      <c r="Q183" s="6" t="s">
        <v>1497</v>
      </c>
      <c r="R183" s="16">
        <f t="shared" si="20"/>
        <v>25000</v>
      </c>
      <c r="S183" s="6" t="s">
        <v>400</v>
      </c>
      <c r="T183" s="6" t="s">
        <v>524</v>
      </c>
      <c r="U183" s="6" t="s">
        <v>1498</v>
      </c>
      <c r="V183" s="18"/>
      <c r="W183" s="78"/>
      <c r="X183" s="8"/>
      <c r="Y183" s="8"/>
      <c r="Z183" s="8"/>
      <c r="AA183" s="8"/>
      <c r="AB183" s="6" t="str">
        <f t="shared" si="16"/>
        <v/>
      </c>
      <c r="AC183" s="23" t="str">
        <f t="shared" si="17"/>
        <v/>
      </c>
      <c r="AD183" s="23"/>
      <c r="AE183" s="17" t="str">
        <f t="shared" si="19"/>
        <v/>
      </c>
      <c r="AF183" s="6"/>
      <c r="AG183" s="39"/>
      <c r="AH183" s="22" t="s">
        <v>983</v>
      </c>
      <c r="AI183" s="174" t="s">
        <v>492</v>
      </c>
    </row>
    <row r="184" spans="1:35" ht="15.45" customHeight="1">
      <c r="A184" s="168">
        <v>56029</v>
      </c>
      <c r="B184" s="39" t="s">
        <v>1396</v>
      </c>
      <c r="C184" s="5" t="s">
        <v>246</v>
      </c>
      <c r="D184" s="39" t="s">
        <v>817</v>
      </c>
      <c r="E184" s="6" t="s">
        <v>699</v>
      </c>
      <c r="F184" s="6" t="s">
        <v>700</v>
      </c>
      <c r="G184" s="6">
        <v>947974081</v>
      </c>
      <c r="H184" s="18">
        <v>45609</v>
      </c>
      <c r="I184" s="21">
        <v>0.88194444444444442</v>
      </c>
      <c r="J184" s="6" t="s">
        <v>373</v>
      </c>
      <c r="K184" s="15">
        <f t="shared" si="15"/>
        <v>1</v>
      </c>
      <c r="L184" s="6" t="s">
        <v>398</v>
      </c>
      <c r="M184" s="6" t="s">
        <v>6</v>
      </c>
      <c r="N184" s="6" t="s">
        <v>1499</v>
      </c>
      <c r="O184" s="6">
        <v>100790968</v>
      </c>
      <c r="P184" s="6" t="s">
        <v>6</v>
      </c>
      <c r="Q184" s="6" t="s">
        <v>1500</v>
      </c>
      <c r="R184" s="16">
        <f t="shared" si="20"/>
        <v>25000</v>
      </c>
      <c r="S184" s="6" t="s">
        <v>400</v>
      </c>
      <c r="T184" s="6" t="s">
        <v>524</v>
      </c>
      <c r="U184" s="6" t="s">
        <v>1501</v>
      </c>
      <c r="V184" s="18"/>
      <c r="W184" s="78"/>
      <c r="X184" s="8"/>
      <c r="Y184" s="8"/>
      <c r="Z184" s="8"/>
      <c r="AA184" s="8"/>
      <c r="AB184" s="6" t="str">
        <f t="shared" si="16"/>
        <v/>
      </c>
      <c r="AC184" s="23" t="str">
        <f t="shared" si="17"/>
        <v/>
      </c>
      <c r="AD184" s="23"/>
      <c r="AE184" s="17" t="str">
        <f t="shared" si="19"/>
        <v/>
      </c>
      <c r="AF184" s="6"/>
      <c r="AG184" s="39"/>
      <c r="AH184" s="22" t="s">
        <v>983</v>
      </c>
      <c r="AI184" s="174" t="s">
        <v>492</v>
      </c>
    </row>
    <row r="185" spans="1:35" ht="15.45" customHeight="1">
      <c r="A185" s="168">
        <v>56030</v>
      </c>
      <c r="B185" s="8" t="s">
        <v>320</v>
      </c>
      <c r="C185" s="5" t="s">
        <v>321</v>
      </c>
      <c r="D185" s="39" t="s">
        <v>1502</v>
      </c>
      <c r="E185" s="6" t="s">
        <v>1503</v>
      </c>
      <c r="F185" s="6" t="s">
        <v>1504</v>
      </c>
      <c r="G185" s="6">
        <v>974309634</v>
      </c>
      <c r="H185" s="18">
        <v>45609</v>
      </c>
      <c r="I185" s="21">
        <v>0.88472222222222219</v>
      </c>
      <c r="J185" s="6" t="s">
        <v>373</v>
      </c>
      <c r="K185" s="15">
        <f t="shared" si="15"/>
        <v>1</v>
      </c>
      <c r="L185" s="6" t="s">
        <v>398</v>
      </c>
      <c r="M185" s="6" t="s">
        <v>6</v>
      </c>
      <c r="N185" s="6" t="s">
        <v>1505</v>
      </c>
      <c r="O185" s="6">
        <v>100790976</v>
      </c>
      <c r="P185" s="6" t="s">
        <v>6</v>
      </c>
      <c r="Q185" s="6" t="s">
        <v>1506</v>
      </c>
      <c r="R185" s="16">
        <f t="shared" si="20"/>
        <v>25000</v>
      </c>
      <c r="S185" s="6" t="s">
        <v>400</v>
      </c>
      <c r="T185" s="6" t="s">
        <v>524</v>
      </c>
      <c r="U185" s="6" t="s">
        <v>1507</v>
      </c>
      <c r="V185" s="18"/>
      <c r="W185" s="78"/>
      <c r="X185" s="8"/>
      <c r="Y185" s="52"/>
      <c r="Z185" s="8"/>
      <c r="AA185" s="8"/>
      <c r="AB185" s="6" t="str">
        <f t="shared" si="16"/>
        <v/>
      </c>
      <c r="AC185" s="23" t="str">
        <f t="shared" si="17"/>
        <v/>
      </c>
      <c r="AD185" s="23"/>
      <c r="AE185" s="17" t="str">
        <f t="shared" si="19"/>
        <v/>
      </c>
      <c r="AF185" s="6"/>
      <c r="AG185" s="39"/>
      <c r="AH185" s="22" t="s">
        <v>558</v>
      </c>
      <c r="AI185" s="174" t="s">
        <v>492</v>
      </c>
    </row>
    <row r="186" spans="1:35" ht="15.45" customHeight="1">
      <c r="A186" s="168">
        <v>56031</v>
      </c>
      <c r="B186" s="8" t="s">
        <v>320</v>
      </c>
      <c r="C186" s="5" t="s">
        <v>321</v>
      </c>
      <c r="D186" s="39" t="s">
        <v>708</v>
      </c>
      <c r="E186" s="6" t="s">
        <v>709</v>
      </c>
      <c r="F186" s="6" t="s">
        <v>710</v>
      </c>
      <c r="G186" s="6">
        <v>987744411</v>
      </c>
      <c r="H186" s="18">
        <v>45609</v>
      </c>
      <c r="I186" s="21">
        <v>0.88680555555555551</v>
      </c>
      <c r="J186" s="6" t="s">
        <v>373</v>
      </c>
      <c r="K186" s="15">
        <f t="shared" si="15"/>
        <v>1</v>
      </c>
      <c r="L186" s="6" t="s">
        <v>398</v>
      </c>
      <c r="M186" s="6" t="s">
        <v>6</v>
      </c>
      <c r="N186" s="6" t="s">
        <v>1508</v>
      </c>
      <c r="O186" s="6">
        <v>100790978</v>
      </c>
      <c r="P186" s="6" t="s">
        <v>6</v>
      </c>
      <c r="Q186" s="6" t="s">
        <v>1509</v>
      </c>
      <c r="R186" s="16">
        <f t="shared" si="20"/>
        <v>25000</v>
      </c>
      <c r="S186" s="6" t="s">
        <v>400</v>
      </c>
      <c r="T186" s="6" t="s">
        <v>552</v>
      </c>
      <c r="U186" s="6" t="s">
        <v>1510</v>
      </c>
      <c r="V186" s="18">
        <v>45639</v>
      </c>
      <c r="W186" s="78">
        <v>0.85763888888888884</v>
      </c>
      <c r="X186" s="5" t="s">
        <v>1511</v>
      </c>
      <c r="Y186" s="5" t="s">
        <v>1512</v>
      </c>
      <c r="Z186" s="5" t="s">
        <v>1513</v>
      </c>
      <c r="AA186" s="5">
        <v>932021175</v>
      </c>
      <c r="AB186" s="15">
        <f t="shared" si="16"/>
        <v>31</v>
      </c>
      <c r="AC186" s="23">
        <f t="shared" si="17"/>
        <v>146000</v>
      </c>
      <c r="AD186" s="16" t="s">
        <v>6</v>
      </c>
      <c r="AE186" s="17" t="str">
        <f t="shared" si="19"/>
        <v>NO APLICA</v>
      </c>
      <c r="AF186" s="6" t="s">
        <v>400</v>
      </c>
      <c r="AG186" s="39" t="s">
        <v>1342</v>
      </c>
      <c r="AH186" s="22" t="s">
        <v>558</v>
      </c>
      <c r="AI186" s="174" t="s">
        <v>492</v>
      </c>
    </row>
    <row r="187" spans="1:35" ht="15.45" customHeight="1">
      <c r="A187" s="168">
        <v>56032</v>
      </c>
      <c r="B187" s="8" t="s">
        <v>320</v>
      </c>
      <c r="C187" s="5" t="s">
        <v>321</v>
      </c>
      <c r="D187" s="39" t="s">
        <v>568</v>
      </c>
      <c r="E187" s="6" t="s">
        <v>569</v>
      </c>
      <c r="F187" s="6" t="s">
        <v>570</v>
      </c>
      <c r="G187" s="6">
        <v>947401808</v>
      </c>
      <c r="H187" s="18">
        <v>45609</v>
      </c>
      <c r="I187" s="21">
        <v>0.88888888888888884</v>
      </c>
      <c r="J187" s="6" t="s">
        <v>373</v>
      </c>
      <c r="K187" s="15">
        <f t="shared" si="15"/>
        <v>1</v>
      </c>
      <c r="L187" s="6" t="s">
        <v>398</v>
      </c>
      <c r="M187" s="6" t="s">
        <v>6</v>
      </c>
      <c r="N187" s="6" t="s">
        <v>1514</v>
      </c>
      <c r="O187" s="6">
        <v>100790981</v>
      </c>
      <c r="P187" s="6" t="s">
        <v>6</v>
      </c>
      <c r="Q187" s="6" t="s">
        <v>1515</v>
      </c>
      <c r="R187" s="16">
        <f t="shared" si="20"/>
        <v>25000</v>
      </c>
      <c r="S187" s="6" t="s">
        <v>400</v>
      </c>
      <c r="T187" s="6" t="s">
        <v>610</v>
      </c>
      <c r="U187" s="6" t="s">
        <v>1516</v>
      </c>
      <c r="V187" s="18">
        <v>45639</v>
      </c>
      <c r="W187" s="78">
        <v>0.85555555555555551</v>
      </c>
      <c r="X187" s="5" t="s">
        <v>1193</v>
      </c>
      <c r="Y187" s="5">
        <v>11318995</v>
      </c>
      <c r="Z187" s="5" t="s">
        <v>1194</v>
      </c>
      <c r="AA187" s="5">
        <v>997758427</v>
      </c>
      <c r="AB187" s="15">
        <f t="shared" si="16"/>
        <v>31</v>
      </c>
      <c r="AC187" s="23">
        <f t="shared" si="17"/>
        <v>146000</v>
      </c>
      <c r="AD187" s="16" t="s">
        <v>6</v>
      </c>
      <c r="AE187" s="17" t="str">
        <f t="shared" si="19"/>
        <v>NO APLICA</v>
      </c>
      <c r="AF187" s="6" t="s">
        <v>400</v>
      </c>
      <c r="AG187" s="39" t="s">
        <v>1189</v>
      </c>
      <c r="AH187" s="22" t="s">
        <v>558</v>
      </c>
      <c r="AI187" s="174" t="s">
        <v>492</v>
      </c>
    </row>
    <row r="188" spans="1:35" ht="15.45" customHeight="1">
      <c r="A188" s="168">
        <v>56033</v>
      </c>
      <c r="B188" s="8" t="s">
        <v>320</v>
      </c>
      <c r="C188" s="5" t="s">
        <v>321</v>
      </c>
      <c r="D188" s="39" t="s">
        <v>1517</v>
      </c>
      <c r="E188" s="6" t="s">
        <v>674</v>
      </c>
      <c r="F188" s="6" t="s">
        <v>675</v>
      </c>
      <c r="G188" s="6">
        <v>992654499</v>
      </c>
      <c r="H188" s="18">
        <v>45609</v>
      </c>
      <c r="I188" s="21">
        <v>0.89097222222222228</v>
      </c>
      <c r="J188" s="6" t="s">
        <v>373</v>
      </c>
      <c r="K188" s="15">
        <f t="shared" si="15"/>
        <v>1</v>
      </c>
      <c r="L188" s="6" t="s">
        <v>398</v>
      </c>
      <c r="M188" s="6" t="s">
        <v>6</v>
      </c>
      <c r="N188" s="6" t="s">
        <v>1518</v>
      </c>
      <c r="O188" s="6">
        <v>100790985</v>
      </c>
      <c r="P188" s="6" t="s">
        <v>6</v>
      </c>
      <c r="Q188" s="6" t="s">
        <v>1519</v>
      </c>
      <c r="R188" s="16">
        <f t="shared" si="20"/>
        <v>25000</v>
      </c>
      <c r="S188" s="6" t="s">
        <v>400</v>
      </c>
      <c r="T188" s="6" t="s">
        <v>610</v>
      </c>
      <c r="U188" s="6" t="s">
        <v>1520</v>
      </c>
      <c r="V188" s="18">
        <v>45639</v>
      </c>
      <c r="W188" s="78">
        <v>0.85347222222222219</v>
      </c>
      <c r="X188" s="5" t="s">
        <v>1205</v>
      </c>
      <c r="Y188" s="5">
        <v>15301259</v>
      </c>
      <c r="Z188" s="5" t="s">
        <v>1206</v>
      </c>
      <c r="AA188" s="5">
        <v>962374596</v>
      </c>
      <c r="AB188" s="15">
        <f t="shared" si="16"/>
        <v>31</v>
      </c>
      <c r="AC188" s="23">
        <f t="shared" si="17"/>
        <v>146000</v>
      </c>
      <c r="AD188" s="16" t="s">
        <v>6</v>
      </c>
      <c r="AE188" s="17" t="str">
        <f t="shared" si="19"/>
        <v>NO APLICA</v>
      </c>
      <c r="AF188" s="6" t="s">
        <v>400</v>
      </c>
      <c r="AG188" s="39" t="s">
        <v>1189</v>
      </c>
      <c r="AH188" s="22" t="s">
        <v>558</v>
      </c>
      <c r="AI188" s="174" t="s">
        <v>492</v>
      </c>
    </row>
    <row r="189" spans="1:35" ht="15.45" customHeight="1">
      <c r="A189" s="168">
        <v>56034</v>
      </c>
      <c r="B189" s="8" t="s">
        <v>320</v>
      </c>
      <c r="C189" s="5" t="s">
        <v>321</v>
      </c>
      <c r="D189" s="46" t="s">
        <v>559</v>
      </c>
      <c r="E189" s="6" t="s">
        <v>560</v>
      </c>
      <c r="F189" s="6" t="s">
        <v>561</v>
      </c>
      <c r="G189" s="6">
        <v>956055766</v>
      </c>
      <c r="H189" s="18">
        <v>45609</v>
      </c>
      <c r="I189" s="21">
        <v>0.8930555555555556</v>
      </c>
      <c r="J189" s="6" t="s">
        <v>373</v>
      </c>
      <c r="K189" s="15">
        <f t="shared" si="15"/>
        <v>1</v>
      </c>
      <c r="L189" s="6" t="s">
        <v>398</v>
      </c>
      <c r="M189" s="6" t="s">
        <v>6</v>
      </c>
      <c r="N189" s="6" t="s">
        <v>1521</v>
      </c>
      <c r="O189" s="6">
        <v>100790988</v>
      </c>
      <c r="P189" s="6" t="s">
        <v>6</v>
      </c>
      <c r="Q189" s="6" t="s">
        <v>1522</v>
      </c>
      <c r="R189" s="16">
        <f t="shared" si="20"/>
        <v>25000</v>
      </c>
      <c r="S189" s="6" t="s">
        <v>400</v>
      </c>
      <c r="T189" s="6" t="s">
        <v>552</v>
      </c>
      <c r="U189" s="6" t="s">
        <v>1523</v>
      </c>
      <c r="V189" s="18">
        <v>45632</v>
      </c>
      <c r="W189" s="78">
        <v>0.69097222222222221</v>
      </c>
      <c r="X189" s="8" t="s">
        <v>1524</v>
      </c>
      <c r="Y189" s="8" t="s">
        <v>1525</v>
      </c>
      <c r="Z189" s="8" t="s">
        <v>1526</v>
      </c>
      <c r="AA189" s="8">
        <v>961366634</v>
      </c>
      <c r="AB189" s="15">
        <f t="shared" si="16"/>
        <v>24</v>
      </c>
      <c r="AC189" s="23">
        <f t="shared" si="17"/>
        <v>111000</v>
      </c>
      <c r="AD189" s="16" t="s">
        <v>6</v>
      </c>
      <c r="AE189" s="17" t="str">
        <f t="shared" si="19"/>
        <v>NO APLICA</v>
      </c>
      <c r="AF189" s="6" t="s">
        <v>400</v>
      </c>
      <c r="AG189" s="39"/>
      <c r="AH189" s="22" t="s">
        <v>558</v>
      </c>
      <c r="AI189" s="174" t="s">
        <v>492</v>
      </c>
    </row>
    <row r="190" spans="1:35" ht="15.45" customHeight="1">
      <c r="A190" s="168">
        <v>56035</v>
      </c>
      <c r="B190" s="39" t="s">
        <v>269</v>
      </c>
      <c r="C190" s="5" t="s">
        <v>270</v>
      </c>
      <c r="D190" s="39" t="s">
        <v>1527</v>
      </c>
      <c r="E190" s="6" t="s">
        <v>1361</v>
      </c>
      <c r="F190" s="6" t="s">
        <v>1362</v>
      </c>
      <c r="G190" s="6">
        <v>988287678</v>
      </c>
      <c r="H190" s="18">
        <v>45609</v>
      </c>
      <c r="I190" s="21">
        <v>0.89583333333333337</v>
      </c>
      <c r="J190" s="6" t="s">
        <v>373</v>
      </c>
      <c r="K190" s="15">
        <f t="shared" si="15"/>
        <v>1</v>
      </c>
      <c r="L190" s="6" t="s">
        <v>398</v>
      </c>
      <c r="M190" s="6" t="s">
        <v>6</v>
      </c>
      <c r="N190" s="6" t="s">
        <v>1528</v>
      </c>
      <c r="O190" s="6">
        <v>24780452</v>
      </c>
      <c r="P190" s="6" t="s">
        <v>6</v>
      </c>
      <c r="Q190" s="6" t="s">
        <v>1529</v>
      </c>
      <c r="R190" s="16">
        <f t="shared" si="20"/>
        <v>25000</v>
      </c>
      <c r="S190" s="6" t="s">
        <v>400</v>
      </c>
      <c r="T190" s="6" t="s">
        <v>524</v>
      </c>
      <c r="U190" s="6" t="s">
        <v>1530</v>
      </c>
      <c r="V190" s="18"/>
      <c r="W190" s="78"/>
      <c r="X190" s="8"/>
      <c r="Y190" s="8"/>
      <c r="Z190" s="8"/>
      <c r="AA190" s="8"/>
      <c r="AB190" s="6" t="str">
        <f t="shared" si="16"/>
        <v/>
      </c>
      <c r="AC190" s="23" t="str">
        <f t="shared" si="17"/>
        <v/>
      </c>
      <c r="AD190" s="23"/>
      <c r="AE190" s="17" t="str">
        <f t="shared" si="19"/>
        <v/>
      </c>
      <c r="AF190" s="6"/>
      <c r="AG190" s="39"/>
      <c r="AH190" s="22" t="s">
        <v>1359</v>
      </c>
      <c r="AI190" s="174" t="s">
        <v>492</v>
      </c>
    </row>
    <row r="191" spans="1:35" ht="15.45" customHeight="1">
      <c r="A191" s="168">
        <v>56036</v>
      </c>
      <c r="B191" s="39" t="s">
        <v>269</v>
      </c>
      <c r="C191" s="5" t="s">
        <v>270</v>
      </c>
      <c r="D191" s="39" t="s">
        <v>1352</v>
      </c>
      <c r="E191" s="6" t="s">
        <v>1353</v>
      </c>
      <c r="F191" s="6" t="s">
        <v>1354</v>
      </c>
      <c r="G191" s="6">
        <v>956749939</v>
      </c>
      <c r="H191" s="18">
        <v>45609</v>
      </c>
      <c r="I191" s="21">
        <v>0.89722222222222225</v>
      </c>
      <c r="J191" s="6" t="s">
        <v>373</v>
      </c>
      <c r="K191" s="15">
        <f t="shared" si="15"/>
        <v>1</v>
      </c>
      <c r="L191" s="6" t="s">
        <v>398</v>
      </c>
      <c r="M191" s="6" t="s">
        <v>6</v>
      </c>
      <c r="N191" s="6" t="s">
        <v>1531</v>
      </c>
      <c r="O191" s="6">
        <v>24780453</v>
      </c>
      <c r="P191" s="6" t="s">
        <v>6</v>
      </c>
      <c r="Q191" s="6" t="s">
        <v>1532</v>
      </c>
      <c r="R191" s="16">
        <f t="shared" si="20"/>
        <v>25000</v>
      </c>
      <c r="S191" s="6" t="s">
        <v>400</v>
      </c>
      <c r="T191" s="6" t="s">
        <v>524</v>
      </c>
      <c r="U191" s="6" t="s">
        <v>1533</v>
      </c>
      <c r="V191" s="18"/>
      <c r="W191" s="78"/>
      <c r="X191" s="8"/>
      <c r="Y191" s="8"/>
      <c r="Z191" s="8"/>
      <c r="AA191" s="8"/>
      <c r="AB191" s="6" t="str">
        <f t="shared" si="16"/>
        <v/>
      </c>
      <c r="AC191" s="23" t="str">
        <f t="shared" si="17"/>
        <v/>
      </c>
      <c r="AD191" s="23"/>
      <c r="AE191" s="17" t="str">
        <f t="shared" ref="AE191:AE222" si="21">IFERROR(IF(AC191="","",IF(AD191="NO","NO APLICA",IF(AD191="SI",AC191*1.19,""))), "")</f>
        <v/>
      </c>
      <c r="AF191" s="6"/>
      <c r="AG191" s="39"/>
      <c r="AH191" s="22" t="s">
        <v>1359</v>
      </c>
      <c r="AI191" s="174" t="s">
        <v>492</v>
      </c>
    </row>
    <row r="192" spans="1:35" ht="15.45" customHeight="1">
      <c r="A192" s="168">
        <v>56037</v>
      </c>
      <c r="B192" s="39" t="s">
        <v>269</v>
      </c>
      <c r="C192" s="5" t="s">
        <v>270</v>
      </c>
      <c r="D192" s="39" t="s">
        <v>1366</v>
      </c>
      <c r="E192" s="6" t="s">
        <v>1367</v>
      </c>
      <c r="F192" s="6" t="s">
        <v>1534</v>
      </c>
      <c r="G192" s="6">
        <v>973376435</v>
      </c>
      <c r="H192" s="18">
        <v>45609</v>
      </c>
      <c r="I192" s="21">
        <v>0.89930555555555558</v>
      </c>
      <c r="J192" s="6" t="s">
        <v>373</v>
      </c>
      <c r="K192" s="15">
        <f t="shared" si="15"/>
        <v>1</v>
      </c>
      <c r="L192" s="6" t="s">
        <v>398</v>
      </c>
      <c r="M192" s="6" t="s">
        <v>6</v>
      </c>
      <c r="N192" s="6" t="s">
        <v>1535</v>
      </c>
      <c r="O192" s="6">
        <v>24780454</v>
      </c>
      <c r="P192" s="6" t="s">
        <v>6</v>
      </c>
      <c r="Q192" s="6" t="s">
        <v>1536</v>
      </c>
      <c r="R192" s="16">
        <f t="shared" si="20"/>
        <v>25000</v>
      </c>
      <c r="S192" s="6" t="s">
        <v>400</v>
      </c>
      <c r="T192" s="6" t="s">
        <v>524</v>
      </c>
      <c r="U192" s="6" t="s">
        <v>1537</v>
      </c>
      <c r="V192" s="18"/>
      <c r="W192" s="78"/>
      <c r="X192" s="8"/>
      <c r="Y192" s="8"/>
      <c r="Z192" s="8"/>
      <c r="AA192" s="8"/>
      <c r="AB192" s="6" t="str">
        <f t="shared" si="16"/>
        <v/>
      </c>
      <c r="AC192" s="23" t="str">
        <f t="shared" si="17"/>
        <v/>
      </c>
      <c r="AD192" s="23"/>
      <c r="AE192" s="17" t="str">
        <f t="shared" si="21"/>
        <v/>
      </c>
      <c r="AF192" s="6"/>
      <c r="AG192" s="39"/>
      <c r="AH192" s="22" t="s">
        <v>1359</v>
      </c>
      <c r="AI192" s="174" t="s">
        <v>492</v>
      </c>
    </row>
    <row r="193" spans="1:35" ht="15.45" customHeight="1">
      <c r="A193" s="168">
        <v>56038</v>
      </c>
      <c r="B193" s="8" t="s">
        <v>320</v>
      </c>
      <c r="C193" s="5" t="s">
        <v>321</v>
      </c>
      <c r="D193" s="39" t="s">
        <v>1538</v>
      </c>
      <c r="E193" s="6">
        <v>17669495</v>
      </c>
      <c r="F193" s="6" t="s">
        <v>549</v>
      </c>
      <c r="G193" s="6">
        <v>933260605</v>
      </c>
      <c r="H193" s="18">
        <v>45609</v>
      </c>
      <c r="I193" s="21">
        <v>0.90277777777777779</v>
      </c>
      <c r="J193" s="6" t="s">
        <v>373</v>
      </c>
      <c r="K193" s="15">
        <f t="shared" si="15"/>
        <v>1</v>
      </c>
      <c r="L193" s="6" t="s">
        <v>398</v>
      </c>
      <c r="M193" s="6" t="s">
        <v>6</v>
      </c>
      <c r="N193" s="6" t="s">
        <v>1539</v>
      </c>
      <c r="O193" s="6">
        <v>100790990</v>
      </c>
      <c r="P193" s="6" t="s">
        <v>6</v>
      </c>
      <c r="Q193" s="6" t="s">
        <v>1540</v>
      </c>
      <c r="R193" s="16">
        <f t="shared" si="20"/>
        <v>25000</v>
      </c>
      <c r="S193" s="6" t="s">
        <v>400</v>
      </c>
      <c r="T193" s="6" t="s">
        <v>552</v>
      </c>
      <c r="U193" s="6" t="s">
        <v>1541</v>
      </c>
      <c r="V193" s="18">
        <v>45632</v>
      </c>
      <c r="W193" s="78">
        <v>0.64722222222222225</v>
      </c>
      <c r="X193" s="8" t="s">
        <v>1542</v>
      </c>
      <c r="Y193" s="8" t="s">
        <v>1543</v>
      </c>
      <c r="Z193" s="8" t="s">
        <v>1544</v>
      </c>
      <c r="AA193" s="8">
        <v>996877946</v>
      </c>
      <c r="AB193" s="15">
        <f t="shared" si="16"/>
        <v>24</v>
      </c>
      <c r="AC193" s="23">
        <f t="shared" si="17"/>
        <v>111000</v>
      </c>
      <c r="AD193" s="16" t="s">
        <v>6</v>
      </c>
      <c r="AE193" s="17" t="str">
        <f t="shared" si="21"/>
        <v>NO APLICA</v>
      </c>
      <c r="AF193" s="6" t="s">
        <v>400</v>
      </c>
      <c r="AG193" s="39"/>
      <c r="AH193" s="22" t="s">
        <v>558</v>
      </c>
      <c r="AI193" s="174" t="s">
        <v>492</v>
      </c>
    </row>
    <row r="194" spans="1:35" ht="15.45" customHeight="1">
      <c r="A194" s="168">
        <v>56039</v>
      </c>
      <c r="B194" s="8" t="s">
        <v>320</v>
      </c>
      <c r="C194" s="5" t="s">
        <v>321</v>
      </c>
      <c r="D194" s="39" t="s">
        <v>1149</v>
      </c>
      <c r="E194" s="6" t="s">
        <v>1150</v>
      </c>
      <c r="F194" s="6" t="s">
        <v>1151</v>
      </c>
      <c r="G194" s="6">
        <v>984444429</v>
      </c>
      <c r="H194" s="18">
        <v>45609</v>
      </c>
      <c r="I194" s="21">
        <v>0.90555555555555556</v>
      </c>
      <c r="J194" s="6" t="s">
        <v>373</v>
      </c>
      <c r="K194" s="15">
        <f t="shared" ref="K194:K257" si="22">IF(J194&lt;&gt;"",1,"")</f>
        <v>1</v>
      </c>
      <c r="L194" s="6" t="s">
        <v>398</v>
      </c>
      <c r="M194" s="6" t="s">
        <v>6</v>
      </c>
      <c r="N194" s="6" t="s">
        <v>1545</v>
      </c>
      <c r="O194" s="6">
        <v>100790989</v>
      </c>
      <c r="P194" s="6" t="s">
        <v>6</v>
      </c>
      <c r="Q194" s="6" t="s">
        <v>1546</v>
      </c>
      <c r="R194" s="16">
        <f t="shared" si="20"/>
        <v>25000</v>
      </c>
      <c r="S194" s="6" t="s">
        <v>400</v>
      </c>
      <c r="T194" s="6" t="s">
        <v>1547</v>
      </c>
      <c r="U194" s="6" t="s">
        <v>1548</v>
      </c>
      <c r="V194" s="18">
        <v>45632</v>
      </c>
      <c r="W194" s="78">
        <v>0.62361111111111112</v>
      </c>
      <c r="X194" s="8" t="s">
        <v>1549</v>
      </c>
      <c r="Y194" s="8" t="s">
        <v>1550</v>
      </c>
      <c r="Z194" s="8" t="s">
        <v>1551</v>
      </c>
      <c r="AA194" s="8">
        <v>988043047</v>
      </c>
      <c r="AB194" s="15">
        <f t="shared" ref="AB194:AB257" si="23">IF(AND(V194&lt;&gt;"",H194&lt;&gt;"",ISNUMBER(V194-H194)),V194-H194+1,"")</f>
        <v>24</v>
      </c>
      <c r="AC194" s="23">
        <f t="shared" ref="AC194:AC257" si="24">IF(AB194&lt;=0, "ERROR EN DÍA DE SALIDA",
    IF(AB194="", "",
        IF(OR(J194="1X40 RF VACIO", J194="1X40 DRY VACIO"),
            IF(L194="CUSTODIA",
                IF(AB194&lt;=5, 25000,
                    IF(AB194&gt;5, IF(AB194&lt;=8, 25000 + 2000*(AB194 - 5), 31000 + 5000*(AB194-8)), "")
                ),
                IF(OR(L194="TRASPASO",L194="MOVIMIENTO"), 18000, "")
            ),
            IF(OR(J194="1X20 RF VACIO", J194="1X20 DRY VACIO", J194="ISOTANK"),
                IF(L194="CUSTODIA",
                    IF(AB194&lt;=5, 18000,
                        IF(AB194&gt;5, IF(AB194&lt;=8, 18000 + 2000*(AB194 - 5), 24000 + 5000*(AB194-8)), "")
                    ),
                    IF(OR(L194="TRASPASO",L194="MOVIMIENTO"), 15000, "Error en tipo de acción")
                ),
                IF(AND(OR(J194="PALLET", J194="CAJON"), L194="CUSTODIA", AB194&lt;=5),
                    IF(M194="SI (XL)", 7000*K194,
                        IF(M194="SI (XXL)", 9000*K194, 5000*K194)
                    ),
                    IF(AND(OR(J194="PALLET", J194="CAJON"), L194="CUSTODIA", AB194&gt;5),
                        IF(M194="SI (XL)", (7000 + 1000*(AB194 - 5))*K194,
                            IF(M194="SI (XXL)", (9000 + 1000*(AB194 - 5))*K194, (5000 + 1000*(AB194 - 5))*K194)
                        ),
                        IF(AND(OR(J194="PALLET", J194="CAJON"),OR(L194="TRASPASO",L194="MOVIMIENTO")),
                            IF(M194="SI (XL)", 5000*K194,
                                IF(M194="SI (XXL)", 7000*K194, 3500*K194)
                            ),
                            ""
                        )
                    )
                )
            )
        )
    )
)</f>
        <v>111000</v>
      </c>
      <c r="AD194" s="16" t="s">
        <v>6</v>
      </c>
      <c r="AE194" s="17" t="str">
        <f t="shared" si="21"/>
        <v>NO APLICA</v>
      </c>
      <c r="AF194" s="6" t="s">
        <v>400</v>
      </c>
      <c r="AG194" s="39" t="s">
        <v>1189</v>
      </c>
      <c r="AH194" s="22" t="s">
        <v>558</v>
      </c>
      <c r="AI194" s="174" t="s">
        <v>492</v>
      </c>
    </row>
    <row r="195" spans="1:35" ht="15.45" customHeight="1">
      <c r="A195" s="168">
        <v>56040</v>
      </c>
      <c r="B195" s="39" t="s">
        <v>269</v>
      </c>
      <c r="C195" s="5" t="s">
        <v>270</v>
      </c>
      <c r="D195" s="39" t="s">
        <v>1378</v>
      </c>
      <c r="E195" s="6" t="s">
        <v>1379</v>
      </c>
      <c r="F195" s="6" t="s">
        <v>1380</v>
      </c>
      <c r="G195" s="6">
        <v>945327090</v>
      </c>
      <c r="H195" s="18">
        <v>45609</v>
      </c>
      <c r="I195" s="21">
        <v>0.90763888888888888</v>
      </c>
      <c r="J195" s="6" t="s">
        <v>373</v>
      </c>
      <c r="K195" s="15">
        <f t="shared" si="22"/>
        <v>1</v>
      </c>
      <c r="L195" s="6" t="s">
        <v>398</v>
      </c>
      <c r="M195" s="6" t="s">
        <v>6</v>
      </c>
      <c r="N195" s="6" t="s">
        <v>1552</v>
      </c>
      <c r="O195" s="6">
        <v>24780455</v>
      </c>
      <c r="P195" s="6" t="s">
        <v>6</v>
      </c>
      <c r="Q195" s="6" t="s">
        <v>1553</v>
      </c>
      <c r="R195" s="16">
        <f t="shared" si="20"/>
        <v>25000</v>
      </c>
      <c r="S195" s="6" t="s">
        <v>400</v>
      </c>
      <c r="T195" s="6" t="s">
        <v>524</v>
      </c>
      <c r="U195" s="6" t="s">
        <v>1554</v>
      </c>
      <c r="V195" s="18"/>
      <c r="W195" s="78"/>
      <c r="X195" s="8"/>
      <c r="Y195" s="8"/>
      <c r="Z195" s="8"/>
      <c r="AA195" s="8"/>
      <c r="AB195" s="6" t="str">
        <f t="shared" si="23"/>
        <v/>
      </c>
      <c r="AC195" s="23" t="str">
        <f t="shared" si="24"/>
        <v/>
      </c>
      <c r="AD195" s="23"/>
      <c r="AE195" s="17" t="str">
        <f t="shared" si="21"/>
        <v/>
      </c>
      <c r="AF195" s="6"/>
      <c r="AG195" s="39"/>
      <c r="AH195" s="22" t="s">
        <v>1359</v>
      </c>
      <c r="AI195" s="174" t="s">
        <v>492</v>
      </c>
    </row>
    <row r="196" spans="1:35" ht="15.45" customHeight="1">
      <c r="A196" s="168">
        <v>56041</v>
      </c>
      <c r="B196" s="8" t="s">
        <v>320</v>
      </c>
      <c r="C196" s="5" t="s">
        <v>321</v>
      </c>
      <c r="D196" s="39" t="s">
        <v>1555</v>
      </c>
      <c r="E196" s="6" t="s">
        <v>721</v>
      </c>
      <c r="F196" s="6" t="s">
        <v>722</v>
      </c>
      <c r="G196" s="6">
        <v>97177590</v>
      </c>
      <c r="H196" s="18">
        <v>45609</v>
      </c>
      <c r="I196" s="21">
        <v>0.91041666666666665</v>
      </c>
      <c r="J196" s="6" t="s">
        <v>373</v>
      </c>
      <c r="K196" s="15">
        <f t="shared" si="22"/>
        <v>1</v>
      </c>
      <c r="L196" s="6" t="s">
        <v>398</v>
      </c>
      <c r="M196" s="6" t="s">
        <v>6</v>
      </c>
      <c r="N196" s="6" t="s">
        <v>1556</v>
      </c>
      <c r="O196" s="6">
        <v>100790994</v>
      </c>
      <c r="P196" s="6" t="s">
        <v>6</v>
      </c>
      <c r="Q196" s="6" t="s">
        <v>1557</v>
      </c>
      <c r="R196" s="16">
        <f t="shared" si="20"/>
        <v>25000</v>
      </c>
      <c r="S196" s="6" t="s">
        <v>400</v>
      </c>
      <c r="T196" s="6" t="s">
        <v>524</v>
      </c>
      <c r="U196" s="6" t="s">
        <v>1558</v>
      </c>
      <c r="V196" s="18"/>
      <c r="W196" s="78"/>
      <c r="X196" s="8"/>
      <c r="Y196" s="52"/>
      <c r="Z196" s="8"/>
      <c r="AA196" s="8"/>
      <c r="AB196" s="6" t="str">
        <f t="shared" si="23"/>
        <v/>
      </c>
      <c r="AC196" s="23" t="str">
        <f t="shared" si="24"/>
        <v/>
      </c>
      <c r="AD196" s="23"/>
      <c r="AE196" s="17" t="str">
        <f t="shared" si="21"/>
        <v/>
      </c>
      <c r="AF196" s="6"/>
      <c r="AG196" s="39"/>
      <c r="AH196" s="22" t="s">
        <v>558</v>
      </c>
      <c r="AI196" s="174" t="s">
        <v>492</v>
      </c>
    </row>
    <row r="197" spans="1:35" ht="15.45" customHeight="1">
      <c r="A197" s="168">
        <v>56042</v>
      </c>
      <c r="B197" s="39" t="s">
        <v>269</v>
      </c>
      <c r="C197" s="5" t="s">
        <v>270</v>
      </c>
      <c r="D197" s="39" t="s">
        <v>1390</v>
      </c>
      <c r="E197" s="6" t="s">
        <v>1391</v>
      </c>
      <c r="F197" s="6" t="s">
        <v>1392</v>
      </c>
      <c r="G197" s="6">
        <v>951215421</v>
      </c>
      <c r="H197" s="18">
        <v>45609</v>
      </c>
      <c r="I197" s="21">
        <v>0.91388888888888886</v>
      </c>
      <c r="J197" s="6" t="s">
        <v>373</v>
      </c>
      <c r="K197" s="15">
        <f t="shared" si="22"/>
        <v>1</v>
      </c>
      <c r="L197" s="6" t="s">
        <v>398</v>
      </c>
      <c r="M197" s="6" t="s">
        <v>6</v>
      </c>
      <c r="N197" s="6" t="s">
        <v>1559</v>
      </c>
      <c r="O197" s="6">
        <v>24780459</v>
      </c>
      <c r="P197" s="6" t="s">
        <v>6</v>
      </c>
      <c r="Q197" s="6" t="s">
        <v>1560</v>
      </c>
      <c r="R197" s="16">
        <f t="shared" si="20"/>
        <v>25000</v>
      </c>
      <c r="S197" s="6" t="s">
        <v>400</v>
      </c>
      <c r="T197" s="6" t="s">
        <v>1561</v>
      </c>
      <c r="U197" s="6" t="s">
        <v>1562</v>
      </c>
      <c r="V197" s="18">
        <v>45631</v>
      </c>
      <c r="W197" s="78">
        <v>0.7006944444444444</v>
      </c>
      <c r="X197" s="8" t="s">
        <v>1563</v>
      </c>
      <c r="Y197" s="8" t="s">
        <v>1564</v>
      </c>
      <c r="Z197" s="8" t="s">
        <v>1565</v>
      </c>
      <c r="AA197" s="8">
        <v>982990215</v>
      </c>
      <c r="AB197" s="15">
        <f t="shared" si="23"/>
        <v>23</v>
      </c>
      <c r="AC197" s="23">
        <f t="shared" si="24"/>
        <v>106000</v>
      </c>
      <c r="AD197" s="16" t="s">
        <v>6</v>
      </c>
      <c r="AE197" s="17" t="str">
        <f t="shared" si="21"/>
        <v>NO APLICA</v>
      </c>
      <c r="AF197" s="6" t="s">
        <v>400</v>
      </c>
      <c r="AG197" s="39"/>
      <c r="AH197" s="22" t="s">
        <v>1359</v>
      </c>
      <c r="AI197" s="174" t="s">
        <v>492</v>
      </c>
    </row>
    <row r="198" spans="1:35" ht="15.45" customHeight="1">
      <c r="A198" s="168">
        <v>56043</v>
      </c>
      <c r="B198" s="39" t="s">
        <v>269</v>
      </c>
      <c r="C198" s="5" t="s">
        <v>270</v>
      </c>
      <c r="D198" s="39" t="s">
        <v>1566</v>
      </c>
      <c r="E198" s="6" t="s">
        <v>1373</v>
      </c>
      <c r="F198" s="6" t="s">
        <v>1374</v>
      </c>
      <c r="G198" s="6">
        <v>961430375</v>
      </c>
      <c r="H198" s="18">
        <v>45609</v>
      </c>
      <c r="I198" s="21">
        <v>0.93055555555555558</v>
      </c>
      <c r="J198" s="6" t="s">
        <v>373</v>
      </c>
      <c r="K198" s="15">
        <f t="shared" si="22"/>
        <v>1</v>
      </c>
      <c r="L198" s="6" t="s">
        <v>398</v>
      </c>
      <c r="M198" s="6" t="s">
        <v>6</v>
      </c>
      <c r="N198" s="6" t="s">
        <v>1567</v>
      </c>
      <c r="O198" s="6">
        <v>24780460</v>
      </c>
      <c r="P198" s="6" t="s">
        <v>6</v>
      </c>
      <c r="Q198" s="6" t="s">
        <v>1568</v>
      </c>
      <c r="R198" s="16">
        <f t="shared" si="20"/>
        <v>25000</v>
      </c>
      <c r="S198" s="6" t="s">
        <v>400</v>
      </c>
      <c r="T198" s="6" t="s">
        <v>1561</v>
      </c>
      <c r="U198" s="6" t="s">
        <v>1569</v>
      </c>
      <c r="V198" s="18">
        <v>45631</v>
      </c>
      <c r="W198" s="78">
        <v>0.72916666666666663</v>
      </c>
      <c r="X198" s="8" t="s">
        <v>1563</v>
      </c>
      <c r="Y198" s="8" t="s">
        <v>1564</v>
      </c>
      <c r="Z198" s="8" t="s">
        <v>1565</v>
      </c>
      <c r="AA198" s="8">
        <v>982990215</v>
      </c>
      <c r="AB198" s="15">
        <f t="shared" si="23"/>
        <v>23</v>
      </c>
      <c r="AC198" s="23">
        <f t="shared" si="24"/>
        <v>106000</v>
      </c>
      <c r="AD198" s="16" t="s">
        <v>6</v>
      </c>
      <c r="AE198" s="17" t="str">
        <f t="shared" si="21"/>
        <v>NO APLICA</v>
      </c>
      <c r="AF198" s="6" t="s">
        <v>400</v>
      </c>
      <c r="AG198" s="39"/>
      <c r="AH198" s="22" t="s">
        <v>1359</v>
      </c>
      <c r="AI198" s="174" t="s">
        <v>492</v>
      </c>
    </row>
    <row r="199" spans="1:35" ht="15.45" customHeight="1">
      <c r="A199" s="168">
        <v>56044</v>
      </c>
      <c r="B199" s="39" t="s">
        <v>269</v>
      </c>
      <c r="C199" s="5" t="s">
        <v>270</v>
      </c>
      <c r="D199" s="39" t="s">
        <v>1384</v>
      </c>
      <c r="E199" s="6" t="s">
        <v>1385</v>
      </c>
      <c r="F199" s="6" t="s">
        <v>1386</v>
      </c>
      <c r="G199" s="6">
        <v>952151041</v>
      </c>
      <c r="H199" s="18">
        <v>45609</v>
      </c>
      <c r="I199" s="21">
        <v>0.93125000000000002</v>
      </c>
      <c r="J199" s="6" t="s">
        <v>373</v>
      </c>
      <c r="K199" s="15">
        <f t="shared" si="22"/>
        <v>1</v>
      </c>
      <c r="L199" s="6" t="s">
        <v>398</v>
      </c>
      <c r="M199" s="6" t="s">
        <v>6</v>
      </c>
      <c r="N199" s="6" t="s">
        <v>1570</v>
      </c>
      <c r="O199" s="6">
        <v>24780458</v>
      </c>
      <c r="P199" s="6" t="s">
        <v>6</v>
      </c>
      <c r="Q199" s="6" t="s">
        <v>1571</v>
      </c>
      <c r="R199" s="16">
        <f t="shared" si="20"/>
        <v>25000</v>
      </c>
      <c r="S199" s="6" t="s">
        <v>400</v>
      </c>
      <c r="T199" s="6" t="s">
        <v>1572</v>
      </c>
      <c r="U199" s="6" t="s">
        <v>1573</v>
      </c>
      <c r="V199" s="18">
        <v>45632</v>
      </c>
      <c r="W199" s="78">
        <v>0.54305555555555551</v>
      </c>
      <c r="X199" s="8" t="s">
        <v>1574</v>
      </c>
      <c r="Y199" s="8" t="s">
        <v>1575</v>
      </c>
      <c r="Z199" s="8" t="s">
        <v>1576</v>
      </c>
      <c r="AA199" s="8">
        <v>982344966</v>
      </c>
      <c r="AB199" s="15">
        <f t="shared" si="23"/>
        <v>24</v>
      </c>
      <c r="AC199" s="23">
        <f t="shared" si="24"/>
        <v>111000</v>
      </c>
      <c r="AD199" s="16" t="s">
        <v>6</v>
      </c>
      <c r="AE199" s="17" t="str">
        <f t="shared" si="21"/>
        <v>NO APLICA</v>
      </c>
      <c r="AF199" s="6" t="s">
        <v>400</v>
      </c>
      <c r="AG199" s="39"/>
      <c r="AH199" s="22" t="s">
        <v>1359</v>
      </c>
      <c r="AI199" s="174" t="s">
        <v>492</v>
      </c>
    </row>
    <row r="200" spans="1:35" ht="15.45" customHeight="1">
      <c r="A200" s="168">
        <v>56045</v>
      </c>
      <c r="B200" s="39" t="s">
        <v>269</v>
      </c>
      <c r="C200" s="5" t="s">
        <v>270</v>
      </c>
      <c r="D200" s="39" t="s">
        <v>1577</v>
      </c>
      <c r="E200" s="6" t="s">
        <v>1462</v>
      </c>
      <c r="F200" s="6" t="s">
        <v>1463</v>
      </c>
      <c r="G200" s="6">
        <v>979961101</v>
      </c>
      <c r="H200" s="18">
        <v>45609</v>
      </c>
      <c r="I200" s="21">
        <v>0.93333333333333335</v>
      </c>
      <c r="J200" s="6" t="s">
        <v>373</v>
      </c>
      <c r="K200" s="15">
        <f t="shared" si="22"/>
        <v>1</v>
      </c>
      <c r="L200" s="6" t="s">
        <v>398</v>
      </c>
      <c r="M200" s="6" t="s">
        <v>6</v>
      </c>
      <c r="N200" s="6" t="s">
        <v>1578</v>
      </c>
      <c r="O200" s="6">
        <v>24780463</v>
      </c>
      <c r="P200" s="6" t="s">
        <v>6</v>
      </c>
      <c r="Q200" s="6" t="s">
        <v>1579</v>
      </c>
      <c r="R200" s="16">
        <f t="shared" si="20"/>
        <v>25000</v>
      </c>
      <c r="S200" s="6" t="s">
        <v>400</v>
      </c>
      <c r="T200" s="6" t="s">
        <v>552</v>
      </c>
      <c r="U200" s="6" t="s">
        <v>1580</v>
      </c>
      <c r="V200" s="18">
        <v>45632</v>
      </c>
      <c r="W200" s="78">
        <v>0.68402777777777779</v>
      </c>
      <c r="X200" s="8" t="s">
        <v>1581</v>
      </c>
      <c r="Y200" s="8" t="s">
        <v>1582</v>
      </c>
      <c r="Z200" s="8" t="s">
        <v>1583</v>
      </c>
      <c r="AA200" s="137">
        <v>966372408</v>
      </c>
      <c r="AB200" s="15">
        <f t="shared" si="23"/>
        <v>24</v>
      </c>
      <c r="AC200" s="23">
        <f t="shared" si="24"/>
        <v>111000</v>
      </c>
      <c r="AD200" s="16" t="s">
        <v>6</v>
      </c>
      <c r="AE200" s="17" t="str">
        <f t="shared" si="21"/>
        <v>NO APLICA</v>
      </c>
      <c r="AF200" s="6" t="s">
        <v>400</v>
      </c>
      <c r="AG200" s="39"/>
      <c r="AH200" s="22" t="s">
        <v>1359</v>
      </c>
      <c r="AI200" s="174" t="s">
        <v>492</v>
      </c>
    </row>
    <row r="201" spans="1:35" ht="15.45" customHeight="1">
      <c r="A201" s="168">
        <v>56046</v>
      </c>
      <c r="B201" s="39" t="s">
        <v>269</v>
      </c>
      <c r="C201" s="5" t="s">
        <v>270</v>
      </c>
      <c r="D201" s="39" t="s">
        <v>1455</v>
      </c>
      <c r="E201" s="6" t="s">
        <v>1456</v>
      </c>
      <c r="F201" s="6" t="s">
        <v>1457</v>
      </c>
      <c r="G201" s="6">
        <v>989020821</v>
      </c>
      <c r="H201" s="18">
        <v>45609</v>
      </c>
      <c r="I201" s="21">
        <v>0.93541666666666667</v>
      </c>
      <c r="J201" s="6" t="s">
        <v>373</v>
      </c>
      <c r="K201" s="15">
        <f t="shared" si="22"/>
        <v>1</v>
      </c>
      <c r="L201" s="6" t="s">
        <v>398</v>
      </c>
      <c r="M201" s="6" t="s">
        <v>6</v>
      </c>
      <c r="N201" s="6" t="s">
        <v>1584</v>
      </c>
      <c r="O201" s="6">
        <v>24780464</v>
      </c>
      <c r="P201" s="6" t="s">
        <v>6</v>
      </c>
      <c r="Q201" s="6" t="s">
        <v>1585</v>
      </c>
      <c r="R201" s="16">
        <f t="shared" si="20"/>
        <v>25000</v>
      </c>
      <c r="S201" s="6" t="s">
        <v>400</v>
      </c>
      <c r="T201" s="6" t="s">
        <v>552</v>
      </c>
      <c r="U201" s="6" t="s">
        <v>1586</v>
      </c>
      <c r="V201" s="18">
        <v>45634</v>
      </c>
      <c r="W201" s="78">
        <v>0.68888888888888888</v>
      </c>
      <c r="X201" s="8" t="s">
        <v>1563</v>
      </c>
      <c r="Y201" s="8" t="s">
        <v>1564</v>
      </c>
      <c r="Z201" s="8" t="s">
        <v>1565</v>
      </c>
      <c r="AA201" s="137">
        <v>982990215</v>
      </c>
      <c r="AB201" s="15">
        <f t="shared" si="23"/>
        <v>26</v>
      </c>
      <c r="AC201" s="23">
        <f t="shared" si="24"/>
        <v>121000</v>
      </c>
      <c r="AD201" s="16" t="s">
        <v>6</v>
      </c>
      <c r="AE201" s="17" t="str">
        <f t="shared" si="21"/>
        <v>NO APLICA</v>
      </c>
      <c r="AF201" s="6" t="s">
        <v>400</v>
      </c>
      <c r="AG201" s="39"/>
      <c r="AH201" s="22" t="s">
        <v>1359</v>
      </c>
      <c r="AI201" s="174" t="s">
        <v>492</v>
      </c>
    </row>
    <row r="202" spans="1:35" ht="15.45" customHeight="1">
      <c r="A202" s="168">
        <v>56047</v>
      </c>
      <c r="B202" s="39" t="s">
        <v>269</v>
      </c>
      <c r="C202" s="5" t="s">
        <v>270</v>
      </c>
      <c r="D202" s="39" t="s">
        <v>1476</v>
      </c>
      <c r="E202" s="6" t="s">
        <v>1477</v>
      </c>
      <c r="F202" s="6" t="s">
        <v>1478</v>
      </c>
      <c r="G202" s="6">
        <v>954134836</v>
      </c>
      <c r="H202" s="18">
        <v>45609</v>
      </c>
      <c r="I202" s="21">
        <v>0.9375</v>
      </c>
      <c r="J202" s="6" t="s">
        <v>373</v>
      </c>
      <c r="K202" s="15">
        <f t="shared" si="22"/>
        <v>1</v>
      </c>
      <c r="L202" s="6" t="s">
        <v>398</v>
      </c>
      <c r="M202" s="6" t="s">
        <v>6</v>
      </c>
      <c r="N202" s="6" t="s">
        <v>1587</v>
      </c>
      <c r="O202" s="6">
        <v>24780465</v>
      </c>
      <c r="P202" s="6" t="s">
        <v>6</v>
      </c>
      <c r="Q202" s="6" t="s">
        <v>1588</v>
      </c>
      <c r="R202" s="16">
        <f t="shared" si="20"/>
        <v>25000</v>
      </c>
      <c r="S202" s="6" t="s">
        <v>400</v>
      </c>
      <c r="T202" s="6" t="s">
        <v>552</v>
      </c>
      <c r="U202" s="6" t="s">
        <v>1589</v>
      </c>
      <c r="V202" s="18">
        <v>45634</v>
      </c>
      <c r="W202" s="78">
        <v>0.69097222222222221</v>
      </c>
      <c r="X202" s="8" t="s">
        <v>1590</v>
      </c>
      <c r="Y202" s="8" t="s">
        <v>1591</v>
      </c>
      <c r="Z202" s="8" t="s">
        <v>1592</v>
      </c>
      <c r="AA202" s="137">
        <v>982990218</v>
      </c>
      <c r="AB202" s="15">
        <f t="shared" si="23"/>
        <v>26</v>
      </c>
      <c r="AC202" s="23">
        <f t="shared" si="24"/>
        <v>121000</v>
      </c>
      <c r="AD202" s="16" t="s">
        <v>6</v>
      </c>
      <c r="AE202" s="17" t="str">
        <f t="shared" si="21"/>
        <v>NO APLICA</v>
      </c>
      <c r="AF202" s="6" t="s">
        <v>400</v>
      </c>
      <c r="AG202" s="39"/>
      <c r="AH202" s="22" t="s">
        <v>1359</v>
      </c>
      <c r="AI202" s="174" t="s">
        <v>492</v>
      </c>
    </row>
    <row r="203" spans="1:35" ht="15.45" customHeight="1">
      <c r="A203" s="168">
        <v>56048</v>
      </c>
      <c r="B203" s="6" t="s">
        <v>245</v>
      </c>
      <c r="C203" s="5" t="s">
        <v>246</v>
      </c>
      <c r="D203" s="6" t="s">
        <v>1008</v>
      </c>
      <c r="E203" s="6" t="s">
        <v>1009</v>
      </c>
      <c r="F203" s="6" t="s">
        <v>1010</v>
      </c>
      <c r="G203" s="6">
        <v>991915508</v>
      </c>
      <c r="H203" s="18">
        <v>45609</v>
      </c>
      <c r="I203" s="21">
        <v>0.93958333333333333</v>
      </c>
      <c r="J203" s="6" t="s">
        <v>373</v>
      </c>
      <c r="K203" s="15">
        <f t="shared" si="22"/>
        <v>1</v>
      </c>
      <c r="L203" s="6" t="s">
        <v>398</v>
      </c>
      <c r="M203" s="6" t="s">
        <v>6</v>
      </c>
      <c r="N203" s="6" t="s">
        <v>1593</v>
      </c>
      <c r="O203" s="6">
        <v>24780466</v>
      </c>
      <c r="P203" s="6" t="s">
        <v>6</v>
      </c>
      <c r="Q203" s="6" t="s">
        <v>1594</v>
      </c>
      <c r="R203" s="16">
        <f t="shared" si="20"/>
        <v>25000</v>
      </c>
      <c r="S203" s="6" t="s">
        <v>400</v>
      </c>
      <c r="T203" s="6" t="s">
        <v>524</v>
      </c>
      <c r="U203" s="6" t="s">
        <v>1595</v>
      </c>
      <c r="V203" s="18">
        <v>45641</v>
      </c>
      <c r="W203" s="78">
        <v>0.83888888888888891</v>
      </c>
      <c r="X203" s="5" t="s">
        <v>1596</v>
      </c>
      <c r="Y203" s="5" t="s">
        <v>206</v>
      </c>
      <c r="Z203" s="5" t="s">
        <v>1597</v>
      </c>
      <c r="AA203" s="138">
        <v>999981610</v>
      </c>
      <c r="AB203" s="6">
        <f t="shared" si="23"/>
        <v>33</v>
      </c>
      <c r="AC203" s="23">
        <f t="shared" si="24"/>
        <v>156000</v>
      </c>
      <c r="AD203" s="23" t="s">
        <v>6</v>
      </c>
      <c r="AE203" s="17" t="str">
        <f t="shared" si="21"/>
        <v>NO APLICA</v>
      </c>
      <c r="AF203" s="6" t="s">
        <v>400</v>
      </c>
      <c r="AG203" s="6" t="s">
        <v>1598</v>
      </c>
      <c r="AH203" s="22" t="s">
        <v>983</v>
      </c>
      <c r="AI203" s="174" t="s">
        <v>492</v>
      </c>
    </row>
    <row r="204" spans="1:35" ht="15.45" customHeight="1">
      <c r="A204" s="168">
        <v>56049</v>
      </c>
      <c r="B204" s="39" t="s">
        <v>245</v>
      </c>
      <c r="C204" s="5" t="s">
        <v>246</v>
      </c>
      <c r="D204" s="39" t="s">
        <v>1599</v>
      </c>
      <c r="E204" s="6" t="s">
        <v>1003</v>
      </c>
      <c r="F204" s="6" t="s">
        <v>1173</v>
      </c>
      <c r="G204" s="6">
        <v>942723548</v>
      </c>
      <c r="H204" s="18">
        <v>45609</v>
      </c>
      <c r="I204" s="21">
        <v>0.94236111111111109</v>
      </c>
      <c r="J204" s="6" t="s">
        <v>373</v>
      </c>
      <c r="K204" s="15">
        <f t="shared" si="22"/>
        <v>1</v>
      </c>
      <c r="L204" s="6" t="s">
        <v>398</v>
      </c>
      <c r="M204" s="6" t="s">
        <v>6</v>
      </c>
      <c r="N204" s="6" t="s">
        <v>1600</v>
      </c>
      <c r="O204" s="6">
        <v>24780467</v>
      </c>
      <c r="P204" s="6" t="s">
        <v>6</v>
      </c>
      <c r="Q204" s="6" t="s">
        <v>1601</v>
      </c>
      <c r="R204" s="16">
        <f t="shared" si="20"/>
        <v>25000</v>
      </c>
      <c r="S204" s="6" t="s">
        <v>400</v>
      </c>
      <c r="T204" s="6" t="s">
        <v>1450</v>
      </c>
      <c r="U204" s="6" t="s">
        <v>1602</v>
      </c>
      <c r="V204" s="18">
        <v>45641</v>
      </c>
      <c r="W204" s="78">
        <v>0.82499999999999996</v>
      </c>
      <c r="X204" s="8" t="s">
        <v>1603</v>
      </c>
      <c r="Y204" s="64" t="s">
        <v>1604</v>
      </c>
      <c r="Z204" s="64" t="s">
        <v>1605</v>
      </c>
      <c r="AA204" s="137">
        <v>985782139</v>
      </c>
      <c r="AB204" s="6">
        <f t="shared" si="23"/>
        <v>33</v>
      </c>
      <c r="AC204" s="23">
        <f t="shared" si="24"/>
        <v>156000</v>
      </c>
      <c r="AD204" s="23" t="s">
        <v>6</v>
      </c>
      <c r="AE204" s="17" t="str">
        <f t="shared" si="21"/>
        <v>NO APLICA</v>
      </c>
      <c r="AF204" s="6" t="s">
        <v>400</v>
      </c>
      <c r="AG204" s="39" t="s">
        <v>1598</v>
      </c>
      <c r="AH204" s="22" t="s">
        <v>983</v>
      </c>
      <c r="AI204" s="174" t="s">
        <v>492</v>
      </c>
    </row>
    <row r="205" spans="1:35" ht="15.45" customHeight="1">
      <c r="A205" s="168">
        <v>56050</v>
      </c>
      <c r="B205" s="39" t="s">
        <v>245</v>
      </c>
      <c r="C205" s="5" t="s">
        <v>246</v>
      </c>
      <c r="D205" s="39" t="s">
        <v>990</v>
      </c>
      <c r="E205" s="6" t="s">
        <v>991</v>
      </c>
      <c r="F205" s="6" t="s">
        <v>992</v>
      </c>
      <c r="G205" s="6">
        <v>994345393</v>
      </c>
      <c r="H205" s="18">
        <v>45609</v>
      </c>
      <c r="I205" s="21">
        <v>0.94374999999999998</v>
      </c>
      <c r="J205" s="6" t="s">
        <v>373</v>
      </c>
      <c r="K205" s="15">
        <f t="shared" si="22"/>
        <v>1</v>
      </c>
      <c r="L205" s="6" t="s">
        <v>398</v>
      </c>
      <c r="M205" s="6" t="s">
        <v>6</v>
      </c>
      <c r="N205" s="6" t="s">
        <v>1606</v>
      </c>
      <c r="O205" s="6">
        <v>24780468</v>
      </c>
      <c r="P205" s="6" t="s">
        <v>6</v>
      </c>
      <c r="Q205" s="6" t="s">
        <v>1607</v>
      </c>
      <c r="R205" s="16">
        <f t="shared" si="20"/>
        <v>25000</v>
      </c>
      <c r="S205" s="6" t="s">
        <v>400</v>
      </c>
      <c r="T205" s="6" t="s">
        <v>1450</v>
      </c>
      <c r="U205" s="6" t="s">
        <v>1608</v>
      </c>
      <c r="V205" s="18">
        <v>45641</v>
      </c>
      <c r="W205" s="78">
        <v>0.79236111111111107</v>
      </c>
      <c r="X205" s="5" t="s">
        <v>1609</v>
      </c>
      <c r="Y205" s="64" t="s">
        <v>1610</v>
      </c>
      <c r="Z205" s="64" t="s">
        <v>1611</v>
      </c>
      <c r="AA205" t="s">
        <v>1612</v>
      </c>
      <c r="AB205" s="6">
        <f t="shared" si="23"/>
        <v>33</v>
      </c>
      <c r="AC205" s="23">
        <f t="shared" si="24"/>
        <v>156000</v>
      </c>
      <c r="AD205" s="23" t="s">
        <v>6</v>
      </c>
      <c r="AE205" s="17" t="str">
        <f t="shared" si="21"/>
        <v>NO APLICA</v>
      </c>
      <c r="AF205" s="6" t="s">
        <v>400</v>
      </c>
      <c r="AG205" s="39" t="s">
        <v>1613</v>
      </c>
      <c r="AH205" s="22" t="s">
        <v>983</v>
      </c>
      <c r="AI205" s="174" t="s">
        <v>492</v>
      </c>
    </row>
    <row r="206" spans="1:35" ht="15.45" customHeight="1">
      <c r="A206" s="168">
        <v>56051</v>
      </c>
      <c r="B206" s="39" t="s">
        <v>245</v>
      </c>
      <c r="C206" s="5" t="s">
        <v>246</v>
      </c>
      <c r="D206" s="39" t="s">
        <v>990</v>
      </c>
      <c r="E206" s="6" t="s">
        <v>991</v>
      </c>
      <c r="F206" s="6" t="s">
        <v>992</v>
      </c>
      <c r="G206" s="6">
        <v>994345393</v>
      </c>
      <c r="H206" s="18">
        <v>45609</v>
      </c>
      <c r="I206" s="21">
        <v>0.98819444444444449</v>
      </c>
      <c r="J206" s="6" t="s">
        <v>373</v>
      </c>
      <c r="K206" s="15">
        <f t="shared" si="22"/>
        <v>1</v>
      </c>
      <c r="L206" s="6" t="s">
        <v>398</v>
      </c>
      <c r="M206" s="6" t="s">
        <v>6</v>
      </c>
      <c r="N206" s="6" t="s">
        <v>1614</v>
      </c>
      <c r="O206" s="6">
        <v>24780469</v>
      </c>
      <c r="P206" s="6" t="s">
        <v>6</v>
      </c>
      <c r="Q206" s="6" t="s">
        <v>1615</v>
      </c>
      <c r="R206" s="16">
        <f t="shared" si="20"/>
        <v>25000</v>
      </c>
      <c r="S206" s="6" t="s">
        <v>400</v>
      </c>
      <c r="T206" s="6" t="s">
        <v>1450</v>
      </c>
      <c r="U206" s="6" t="s">
        <v>1616</v>
      </c>
      <c r="V206" s="18">
        <v>45641</v>
      </c>
      <c r="W206" s="78">
        <v>0.7055555555555556</v>
      </c>
      <c r="X206" s="5" t="s">
        <v>1617</v>
      </c>
      <c r="Y206" s="64" t="s">
        <v>1618</v>
      </c>
      <c r="Z206" s="8" t="s">
        <v>1619</v>
      </c>
      <c r="AA206" s="137">
        <v>961160101</v>
      </c>
      <c r="AB206" s="6">
        <f t="shared" si="23"/>
        <v>33</v>
      </c>
      <c r="AC206" s="23">
        <f t="shared" si="24"/>
        <v>156000</v>
      </c>
      <c r="AD206" s="23" t="s">
        <v>6</v>
      </c>
      <c r="AE206" s="17" t="str">
        <f t="shared" si="21"/>
        <v>NO APLICA</v>
      </c>
      <c r="AF206" s="6" t="s">
        <v>400</v>
      </c>
      <c r="AG206" s="39" t="s">
        <v>1429</v>
      </c>
      <c r="AH206" s="22" t="s">
        <v>983</v>
      </c>
      <c r="AI206" s="174" t="s">
        <v>492</v>
      </c>
    </row>
    <row r="207" spans="1:35" ht="15.45" customHeight="1">
      <c r="A207" s="168">
        <v>56054</v>
      </c>
      <c r="B207" s="39" t="s">
        <v>269</v>
      </c>
      <c r="C207" s="5" t="s">
        <v>270</v>
      </c>
      <c r="D207" s="39" t="s">
        <v>507</v>
      </c>
      <c r="E207" s="6" t="s">
        <v>508</v>
      </c>
      <c r="F207" s="6" t="s">
        <v>509</v>
      </c>
      <c r="G207" s="6">
        <v>997062936</v>
      </c>
      <c r="H207" s="18">
        <v>45610</v>
      </c>
      <c r="I207" s="21">
        <v>0.4</v>
      </c>
      <c r="J207" s="6" t="s">
        <v>373</v>
      </c>
      <c r="K207" s="15">
        <f t="shared" si="22"/>
        <v>1</v>
      </c>
      <c r="L207" s="6" t="s">
        <v>398</v>
      </c>
      <c r="M207" s="6" t="s">
        <v>6</v>
      </c>
      <c r="N207" s="6" t="s">
        <v>1620</v>
      </c>
      <c r="O207" s="6">
        <v>24780561</v>
      </c>
      <c r="P207" s="6" t="s">
        <v>6</v>
      </c>
      <c r="Q207" s="6" t="s">
        <v>1621</v>
      </c>
      <c r="R207" s="16">
        <f t="shared" si="20"/>
        <v>25000</v>
      </c>
      <c r="S207" s="6" t="s">
        <v>400</v>
      </c>
      <c r="T207" s="6" t="s">
        <v>542</v>
      </c>
      <c r="U207" s="6" t="s">
        <v>1622</v>
      </c>
      <c r="V207" s="18"/>
      <c r="W207" s="78"/>
      <c r="X207" s="8"/>
      <c r="Y207" s="8"/>
      <c r="Z207" s="8"/>
      <c r="AA207" s="8"/>
      <c r="AB207" s="6" t="str">
        <f t="shared" si="23"/>
        <v/>
      </c>
      <c r="AC207" s="23" t="str">
        <f t="shared" si="24"/>
        <v/>
      </c>
      <c r="AD207" s="23"/>
      <c r="AE207" s="17" t="str">
        <f t="shared" si="21"/>
        <v/>
      </c>
      <c r="AF207" s="6"/>
      <c r="AG207" s="39"/>
      <c r="AH207" s="22" t="s">
        <v>1359</v>
      </c>
      <c r="AI207" s="174" t="s">
        <v>492</v>
      </c>
    </row>
    <row r="208" spans="1:35" ht="15.45" customHeight="1">
      <c r="A208" s="168">
        <v>56055</v>
      </c>
      <c r="B208" s="39" t="s">
        <v>269</v>
      </c>
      <c r="C208" s="5" t="s">
        <v>270</v>
      </c>
      <c r="D208" s="39" t="s">
        <v>1623</v>
      </c>
      <c r="E208" s="6" t="s">
        <v>1379</v>
      </c>
      <c r="F208" s="6" t="s">
        <v>1380</v>
      </c>
      <c r="G208" s="6">
        <v>945327090</v>
      </c>
      <c r="H208" s="18">
        <v>45610</v>
      </c>
      <c r="I208" s="21">
        <v>9.41</v>
      </c>
      <c r="J208" s="6" t="s">
        <v>373</v>
      </c>
      <c r="K208" s="15">
        <f t="shared" si="22"/>
        <v>1</v>
      </c>
      <c r="L208" s="6" t="s">
        <v>398</v>
      </c>
      <c r="M208" s="6" t="s">
        <v>6</v>
      </c>
      <c r="N208" s="6" t="s">
        <v>1624</v>
      </c>
      <c r="O208" s="6">
        <v>24780567</v>
      </c>
      <c r="P208" s="6" t="s">
        <v>6</v>
      </c>
      <c r="Q208" s="6" t="s">
        <v>1625</v>
      </c>
      <c r="R208" s="16">
        <f t="shared" si="20"/>
        <v>25000</v>
      </c>
      <c r="S208" s="6" t="s">
        <v>400</v>
      </c>
      <c r="T208" s="6" t="s">
        <v>542</v>
      </c>
      <c r="U208" s="6" t="s">
        <v>1626</v>
      </c>
      <c r="V208" s="18"/>
      <c r="W208" s="78"/>
      <c r="X208" s="8"/>
      <c r="Y208" s="8"/>
      <c r="Z208" s="8"/>
      <c r="AA208" s="8"/>
      <c r="AB208" s="6" t="str">
        <f t="shared" si="23"/>
        <v/>
      </c>
      <c r="AC208" s="23" t="str">
        <f t="shared" si="24"/>
        <v/>
      </c>
      <c r="AD208" s="23"/>
      <c r="AE208" s="17" t="str">
        <f t="shared" si="21"/>
        <v/>
      </c>
      <c r="AF208" s="6"/>
      <c r="AG208" s="39"/>
      <c r="AH208" s="22" t="s">
        <v>1359</v>
      </c>
      <c r="AI208" s="174" t="s">
        <v>492</v>
      </c>
    </row>
    <row r="209" spans="1:35" ht="15.45" customHeight="1">
      <c r="A209" s="168">
        <v>56058</v>
      </c>
      <c r="B209" s="39" t="s">
        <v>269</v>
      </c>
      <c r="C209" s="5" t="s">
        <v>270</v>
      </c>
      <c r="D209" s="39" t="s">
        <v>1360</v>
      </c>
      <c r="E209" s="6" t="s">
        <v>1361</v>
      </c>
      <c r="F209" s="6" t="s">
        <v>1362</v>
      </c>
      <c r="G209" s="6">
        <v>988287678</v>
      </c>
      <c r="H209" s="18">
        <v>45610</v>
      </c>
      <c r="I209" s="21">
        <v>0.45277777777777778</v>
      </c>
      <c r="J209" s="6" t="s">
        <v>373</v>
      </c>
      <c r="K209" s="15">
        <f t="shared" si="22"/>
        <v>1</v>
      </c>
      <c r="L209" s="6" t="s">
        <v>398</v>
      </c>
      <c r="M209" s="6" t="s">
        <v>6</v>
      </c>
      <c r="N209" s="6" t="s">
        <v>1627</v>
      </c>
      <c r="O209" s="6">
        <v>24780651</v>
      </c>
      <c r="P209" s="6" t="s">
        <v>6</v>
      </c>
      <c r="Q209" s="6" t="s">
        <v>1628</v>
      </c>
      <c r="R209" s="16">
        <f t="shared" si="20"/>
        <v>25000</v>
      </c>
      <c r="S209" s="6" t="s">
        <v>400</v>
      </c>
      <c r="T209" s="6" t="s">
        <v>542</v>
      </c>
      <c r="U209" s="6" t="s">
        <v>1629</v>
      </c>
      <c r="V209" s="18"/>
      <c r="W209" s="78"/>
      <c r="X209" s="8"/>
      <c r="Y209" s="8"/>
      <c r="Z209" s="8"/>
      <c r="AA209" s="8"/>
      <c r="AB209" s="6" t="str">
        <f t="shared" si="23"/>
        <v/>
      </c>
      <c r="AC209" s="23" t="str">
        <f t="shared" si="24"/>
        <v/>
      </c>
      <c r="AD209" s="23"/>
      <c r="AE209" s="17" t="str">
        <f t="shared" si="21"/>
        <v/>
      </c>
      <c r="AF209" s="6"/>
      <c r="AG209" s="39"/>
      <c r="AH209" s="22" t="s">
        <v>1359</v>
      </c>
      <c r="AI209" s="174" t="s">
        <v>492</v>
      </c>
    </row>
    <row r="210" spans="1:35" ht="15.45" customHeight="1">
      <c r="A210" s="168">
        <v>56059</v>
      </c>
      <c r="B210" s="39" t="s">
        <v>269</v>
      </c>
      <c r="C210" s="5" t="s">
        <v>270</v>
      </c>
      <c r="D210" s="39" t="s">
        <v>507</v>
      </c>
      <c r="E210" s="6" t="s">
        <v>508</v>
      </c>
      <c r="F210" s="6" t="s">
        <v>509</v>
      </c>
      <c r="G210" s="6">
        <v>997062936</v>
      </c>
      <c r="H210" s="18">
        <v>45610</v>
      </c>
      <c r="I210" s="21">
        <v>10.55</v>
      </c>
      <c r="J210" s="6" t="s">
        <v>373</v>
      </c>
      <c r="K210" s="15">
        <f t="shared" si="22"/>
        <v>1</v>
      </c>
      <c r="L210" s="6" t="s">
        <v>398</v>
      </c>
      <c r="M210" s="6" t="s">
        <v>6</v>
      </c>
      <c r="N210" s="6" t="s">
        <v>1630</v>
      </c>
      <c r="O210" s="6">
        <v>24780654</v>
      </c>
      <c r="P210" s="6" t="s">
        <v>6</v>
      </c>
      <c r="Q210" s="6" t="s">
        <v>1631</v>
      </c>
      <c r="R210" s="16">
        <f t="shared" si="20"/>
        <v>25000</v>
      </c>
      <c r="S210" s="6" t="s">
        <v>400</v>
      </c>
      <c r="T210" s="6" t="s">
        <v>542</v>
      </c>
      <c r="U210" s="6" t="s">
        <v>1632</v>
      </c>
      <c r="V210" s="18"/>
      <c r="W210" s="78"/>
      <c r="X210" s="8"/>
      <c r="Y210" s="8"/>
      <c r="Z210" s="8"/>
      <c r="AA210" s="8"/>
      <c r="AB210" s="6" t="str">
        <f t="shared" si="23"/>
        <v/>
      </c>
      <c r="AC210" s="23" t="str">
        <f t="shared" si="24"/>
        <v/>
      </c>
      <c r="AD210" s="23"/>
      <c r="AE210" s="17" t="str">
        <f t="shared" si="21"/>
        <v/>
      </c>
      <c r="AF210" s="6"/>
      <c r="AG210" s="39"/>
      <c r="AH210" s="22" t="s">
        <v>1359</v>
      </c>
      <c r="AI210" s="174" t="s">
        <v>492</v>
      </c>
    </row>
    <row r="211" spans="1:35" ht="15.45" customHeight="1">
      <c r="A211" s="168">
        <v>56060</v>
      </c>
      <c r="B211" s="39" t="s">
        <v>269</v>
      </c>
      <c r="C211" s="5" t="s">
        <v>270</v>
      </c>
      <c r="D211" s="39" t="s">
        <v>1378</v>
      </c>
      <c r="E211" s="6" t="s">
        <v>1379</v>
      </c>
      <c r="F211" s="6" t="s">
        <v>1380</v>
      </c>
      <c r="G211" s="6">
        <v>945327090</v>
      </c>
      <c r="H211" s="18">
        <v>45610</v>
      </c>
      <c r="I211" s="21">
        <v>0.45624999999999999</v>
      </c>
      <c r="J211" s="6" t="s">
        <v>373</v>
      </c>
      <c r="K211" s="15">
        <f t="shared" si="22"/>
        <v>1</v>
      </c>
      <c r="L211" s="6" t="s">
        <v>398</v>
      </c>
      <c r="M211" s="6" t="s">
        <v>6</v>
      </c>
      <c r="N211" s="6" t="s">
        <v>1633</v>
      </c>
      <c r="O211" s="6">
        <v>24780657</v>
      </c>
      <c r="P211" s="6" t="s">
        <v>6</v>
      </c>
      <c r="Q211" s="6" t="s">
        <v>1634</v>
      </c>
      <c r="R211" s="16">
        <f t="shared" si="20"/>
        <v>25000</v>
      </c>
      <c r="S211" s="6" t="s">
        <v>400</v>
      </c>
      <c r="T211" s="6" t="s">
        <v>542</v>
      </c>
      <c r="U211" s="6" t="s">
        <v>1635</v>
      </c>
      <c r="V211" s="18"/>
      <c r="W211" s="78"/>
      <c r="X211" s="8"/>
      <c r="Y211" s="8"/>
      <c r="Z211" s="8"/>
      <c r="AA211" s="8"/>
      <c r="AB211" s="6" t="str">
        <f t="shared" si="23"/>
        <v/>
      </c>
      <c r="AC211" s="23" t="str">
        <f t="shared" si="24"/>
        <v/>
      </c>
      <c r="AD211" s="23"/>
      <c r="AE211" s="17" t="str">
        <f t="shared" si="21"/>
        <v/>
      </c>
      <c r="AF211" s="6"/>
      <c r="AG211" s="39"/>
      <c r="AH211" s="22" t="s">
        <v>1359</v>
      </c>
      <c r="AI211" s="174" t="s">
        <v>492</v>
      </c>
    </row>
    <row r="212" spans="1:35" ht="15.45" customHeight="1">
      <c r="A212" s="168">
        <v>56061</v>
      </c>
      <c r="B212" s="39" t="s">
        <v>269</v>
      </c>
      <c r="C212" s="5" t="s">
        <v>270</v>
      </c>
      <c r="D212" s="39" t="s">
        <v>1352</v>
      </c>
      <c r="E212" s="6" t="s">
        <v>1353</v>
      </c>
      <c r="F212" s="6" t="s">
        <v>1354</v>
      </c>
      <c r="G212" s="6">
        <v>956749939</v>
      </c>
      <c r="H212" s="18">
        <v>45610</v>
      </c>
      <c r="I212" s="21">
        <v>0.45763888888888887</v>
      </c>
      <c r="J212" s="6" t="s">
        <v>373</v>
      </c>
      <c r="K212" s="15">
        <f t="shared" si="22"/>
        <v>1</v>
      </c>
      <c r="L212" s="6" t="s">
        <v>398</v>
      </c>
      <c r="M212" s="6" t="s">
        <v>6</v>
      </c>
      <c r="N212" s="6" t="s">
        <v>1636</v>
      </c>
      <c r="O212" s="6">
        <v>24780668</v>
      </c>
      <c r="P212" s="6" t="s">
        <v>6</v>
      </c>
      <c r="Q212" s="6" t="s">
        <v>1637</v>
      </c>
      <c r="R212" s="16">
        <f t="shared" si="20"/>
        <v>25000</v>
      </c>
      <c r="S212" s="6" t="s">
        <v>400</v>
      </c>
      <c r="T212" s="6" t="s">
        <v>542</v>
      </c>
      <c r="U212" s="6" t="s">
        <v>1638</v>
      </c>
      <c r="V212" s="18"/>
      <c r="W212" s="78"/>
      <c r="X212" s="8"/>
      <c r="Y212" s="8"/>
      <c r="Z212" s="8"/>
      <c r="AA212" s="8"/>
      <c r="AB212" s="6" t="str">
        <f t="shared" si="23"/>
        <v/>
      </c>
      <c r="AC212" s="23" t="str">
        <f t="shared" si="24"/>
        <v/>
      </c>
      <c r="AD212" s="23"/>
      <c r="AE212" s="17" t="str">
        <f t="shared" si="21"/>
        <v/>
      </c>
      <c r="AF212" s="6"/>
      <c r="AG212" s="39"/>
      <c r="AH212" s="22" t="s">
        <v>1359</v>
      </c>
      <c r="AI212" s="174" t="s">
        <v>492</v>
      </c>
    </row>
    <row r="213" spans="1:35" ht="15.45" customHeight="1">
      <c r="A213" s="168">
        <v>56063</v>
      </c>
      <c r="B213" s="8" t="s">
        <v>320</v>
      </c>
      <c r="C213" s="5" t="s">
        <v>321</v>
      </c>
      <c r="D213" s="39" t="s">
        <v>1149</v>
      </c>
      <c r="E213" s="6" t="s">
        <v>1150</v>
      </c>
      <c r="F213" s="6" t="s">
        <v>1151</v>
      </c>
      <c r="G213" s="6">
        <v>984444429</v>
      </c>
      <c r="H213" s="18">
        <v>45610</v>
      </c>
      <c r="I213" s="21">
        <v>0.47916666666666669</v>
      </c>
      <c r="J213" s="6" t="s">
        <v>373</v>
      </c>
      <c r="K213" s="15">
        <f t="shared" si="22"/>
        <v>1</v>
      </c>
      <c r="L213" s="6" t="s">
        <v>398</v>
      </c>
      <c r="M213" s="6" t="s">
        <v>6</v>
      </c>
      <c r="N213" s="6" t="s">
        <v>1639</v>
      </c>
      <c r="O213" s="6">
        <v>100791445</v>
      </c>
      <c r="P213" s="6" t="s">
        <v>6</v>
      </c>
      <c r="Q213" s="6" t="s">
        <v>1640</v>
      </c>
      <c r="R213" s="16">
        <f t="shared" si="20"/>
        <v>25000</v>
      </c>
      <c r="S213" s="6" t="s">
        <v>400</v>
      </c>
      <c r="T213" s="6" t="s">
        <v>542</v>
      </c>
      <c r="U213" s="6" t="s">
        <v>1641</v>
      </c>
      <c r="V213" s="18"/>
      <c r="W213" s="78"/>
      <c r="X213" s="8"/>
      <c r="Y213" s="52"/>
      <c r="Z213" s="8"/>
      <c r="AA213" s="8"/>
      <c r="AB213" s="6" t="str">
        <f t="shared" si="23"/>
        <v/>
      </c>
      <c r="AC213" s="23" t="str">
        <f t="shared" si="24"/>
        <v/>
      </c>
      <c r="AD213" s="23"/>
      <c r="AE213" s="17" t="str">
        <f t="shared" si="21"/>
        <v/>
      </c>
      <c r="AF213" s="6"/>
      <c r="AG213" s="39"/>
      <c r="AH213" s="22" t="s">
        <v>558</v>
      </c>
      <c r="AI213" s="174" t="s">
        <v>492</v>
      </c>
    </row>
    <row r="214" spans="1:35" ht="15.45" customHeight="1">
      <c r="A214" s="168">
        <v>56070</v>
      </c>
      <c r="B214" s="39" t="s">
        <v>269</v>
      </c>
      <c r="C214" s="5" t="s">
        <v>270</v>
      </c>
      <c r="D214" s="39" t="s">
        <v>507</v>
      </c>
      <c r="E214" s="6" t="s">
        <v>508</v>
      </c>
      <c r="F214" s="6" t="s">
        <v>509</v>
      </c>
      <c r="G214" s="6">
        <v>997062936</v>
      </c>
      <c r="H214" s="18">
        <v>45610</v>
      </c>
      <c r="I214" s="21">
        <v>0.50069444444444444</v>
      </c>
      <c r="J214" s="6" t="s">
        <v>373</v>
      </c>
      <c r="K214" s="15">
        <f t="shared" si="22"/>
        <v>1</v>
      </c>
      <c r="L214" s="6" t="s">
        <v>398</v>
      </c>
      <c r="M214" s="6" t="s">
        <v>6</v>
      </c>
      <c r="N214" s="6" t="s">
        <v>1642</v>
      </c>
      <c r="O214" s="6">
        <v>24780748</v>
      </c>
      <c r="P214" s="6" t="s">
        <v>6</v>
      </c>
      <c r="Q214" s="6" t="s">
        <v>1643</v>
      </c>
      <c r="R214" s="16">
        <f t="shared" si="20"/>
        <v>25000</v>
      </c>
      <c r="S214" s="6" t="s">
        <v>400</v>
      </c>
      <c r="T214" s="6" t="s">
        <v>803</v>
      </c>
      <c r="U214" s="6" t="s">
        <v>1644</v>
      </c>
      <c r="V214" s="18">
        <v>45635</v>
      </c>
      <c r="W214" s="78">
        <v>0.57013888888888886</v>
      </c>
      <c r="X214" s="8" t="s">
        <v>1581</v>
      </c>
      <c r="Y214" s="8" t="s">
        <v>1582</v>
      </c>
      <c r="Z214" s="8" t="s">
        <v>1645</v>
      </c>
      <c r="AA214" s="8">
        <v>966372408</v>
      </c>
      <c r="AB214" s="15">
        <f t="shared" si="23"/>
        <v>26</v>
      </c>
      <c r="AC214" s="23">
        <f t="shared" si="24"/>
        <v>121000</v>
      </c>
      <c r="AD214" s="16" t="s">
        <v>6</v>
      </c>
      <c r="AE214" s="17" t="str">
        <f t="shared" si="21"/>
        <v>NO APLICA</v>
      </c>
      <c r="AF214" s="6" t="s">
        <v>400</v>
      </c>
      <c r="AG214" s="39"/>
      <c r="AH214" s="22" t="s">
        <v>1359</v>
      </c>
      <c r="AI214" s="174" t="s">
        <v>492</v>
      </c>
    </row>
    <row r="215" spans="1:35" ht="15.45" customHeight="1">
      <c r="A215" s="168">
        <v>56071</v>
      </c>
      <c r="B215" s="39" t="s">
        <v>269</v>
      </c>
      <c r="C215" s="5" t="s">
        <v>270</v>
      </c>
      <c r="D215" s="39" t="s">
        <v>1360</v>
      </c>
      <c r="E215" s="6" t="s">
        <v>1361</v>
      </c>
      <c r="F215" s="6" t="s">
        <v>1362</v>
      </c>
      <c r="G215" s="6">
        <v>988287678</v>
      </c>
      <c r="H215" s="18">
        <v>45610</v>
      </c>
      <c r="I215" s="21">
        <v>12.06</v>
      </c>
      <c r="J215" s="6" t="s">
        <v>373</v>
      </c>
      <c r="K215" s="15">
        <f t="shared" si="22"/>
        <v>1</v>
      </c>
      <c r="L215" s="6" t="s">
        <v>398</v>
      </c>
      <c r="M215" s="6" t="s">
        <v>6</v>
      </c>
      <c r="N215" s="6" t="s">
        <v>1646</v>
      </c>
      <c r="O215" s="6">
        <v>24780752</v>
      </c>
      <c r="P215" s="6" t="s">
        <v>6</v>
      </c>
      <c r="Q215" s="6" t="s">
        <v>1647</v>
      </c>
      <c r="R215" s="16">
        <f t="shared" si="20"/>
        <v>25000</v>
      </c>
      <c r="S215" s="6" t="s">
        <v>400</v>
      </c>
      <c r="T215" s="6" t="s">
        <v>803</v>
      </c>
      <c r="U215" s="6" t="s">
        <v>1648</v>
      </c>
      <c r="V215" s="18">
        <v>45635</v>
      </c>
      <c r="W215" s="78">
        <v>0.57708333333333328</v>
      </c>
      <c r="X215" s="8" t="s">
        <v>199</v>
      </c>
      <c r="Y215" s="8" t="s">
        <v>1649</v>
      </c>
      <c r="Z215" s="8" t="s">
        <v>1650</v>
      </c>
      <c r="AA215" s="8">
        <v>946496260</v>
      </c>
      <c r="AB215" s="15">
        <f t="shared" si="23"/>
        <v>26</v>
      </c>
      <c r="AC215" s="23">
        <f t="shared" si="24"/>
        <v>121000</v>
      </c>
      <c r="AD215" s="16" t="s">
        <v>6</v>
      </c>
      <c r="AE215" s="17" t="str">
        <f t="shared" si="21"/>
        <v>NO APLICA</v>
      </c>
      <c r="AF215" s="6" t="s">
        <v>400</v>
      </c>
      <c r="AG215" s="39"/>
      <c r="AH215" s="22" t="s">
        <v>1359</v>
      </c>
      <c r="AI215" s="174" t="s">
        <v>492</v>
      </c>
    </row>
    <row r="216" spans="1:35" ht="15.45" customHeight="1">
      <c r="A216" s="168">
        <v>56073</v>
      </c>
      <c r="B216" s="39" t="s">
        <v>269</v>
      </c>
      <c r="C216" s="5" t="s">
        <v>270</v>
      </c>
      <c r="D216" s="39" t="s">
        <v>1623</v>
      </c>
      <c r="E216" s="6" t="s">
        <v>1379</v>
      </c>
      <c r="F216" s="6" t="s">
        <v>1380</v>
      </c>
      <c r="G216" s="6">
        <v>945327090</v>
      </c>
      <c r="H216" s="18">
        <v>45610</v>
      </c>
      <c r="I216" s="21">
        <v>0.50763888888888886</v>
      </c>
      <c r="J216" s="6" t="s">
        <v>373</v>
      </c>
      <c r="K216" s="15">
        <f t="shared" si="22"/>
        <v>1</v>
      </c>
      <c r="L216" s="6" t="s">
        <v>398</v>
      </c>
      <c r="M216" s="6" t="s">
        <v>6</v>
      </c>
      <c r="N216" s="6" t="s">
        <v>1651</v>
      </c>
      <c r="O216" s="6">
        <v>24780759</v>
      </c>
      <c r="P216" s="6" t="s">
        <v>6</v>
      </c>
      <c r="Q216" s="6" t="s">
        <v>1652</v>
      </c>
      <c r="R216" s="16">
        <f t="shared" si="20"/>
        <v>25000</v>
      </c>
      <c r="S216" s="6" t="s">
        <v>400</v>
      </c>
      <c r="T216" s="6" t="s">
        <v>803</v>
      </c>
      <c r="U216" s="6" t="s">
        <v>1653</v>
      </c>
      <c r="V216" s="18">
        <v>45635</v>
      </c>
      <c r="W216" s="78">
        <v>0.5493055555555556</v>
      </c>
      <c r="X216" s="8" t="s">
        <v>199</v>
      </c>
      <c r="Y216" s="8" t="s">
        <v>1649</v>
      </c>
      <c r="Z216" s="8" t="s">
        <v>1650</v>
      </c>
      <c r="AA216" s="8">
        <v>946496260</v>
      </c>
      <c r="AB216" s="15">
        <f t="shared" si="23"/>
        <v>26</v>
      </c>
      <c r="AC216" s="23">
        <f t="shared" si="24"/>
        <v>121000</v>
      </c>
      <c r="AD216" s="16" t="s">
        <v>6</v>
      </c>
      <c r="AE216" s="17" t="str">
        <f t="shared" si="21"/>
        <v>NO APLICA</v>
      </c>
      <c r="AF216" s="6" t="s">
        <v>400</v>
      </c>
      <c r="AG216" s="39"/>
      <c r="AH216" s="22" t="s">
        <v>1359</v>
      </c>
      <c r="AI216" s="174" t="s">
        <v>492</v>
      </c>
    </row>
    <row r="217" spans="1:35" ht="15.45" customHeight="1">
      <c r="A217" s="168">
        <v>56074</v>
      </c>
      <c r="B217" s="39" t="s">
        <v>269</v>
      </c>
      <c r="C217" s="5" t="s">
        <v>270</v>
      </c>
      <c r="D217" s="39" t="s">
        <v>1352</v>
      </c>
      <c r="E217" s="6" t="s">
        <v>1353</v>
      </c>
      <c r="F217" s="6" t="s">
        <v>1354</v>
      </c>
      <c r="G217" s="6">
        <v>956749939</v>
      </c>
      <c r="H217" s="18">
        <v>45610</v>
      </c>
      <c r="I217" s="21">
        <v>0.50972222222222219</v>
      </c>
      <c r="J217" s="6" t="s">
        <v>373</v>
      </c>
      <c r="K217" s="15">
        <f t="shared" si="22"/>
        <v>1</v>
      </c>
      <c r="L217" s="6" t="s">
        <v>398</v>
      </c>
      <c r="M217" s="6" t="s">
        <v>6</v>
      </c>
      <c r="N217" s="6" t="s">
        <v>1654</v>
      </c>
      <c r="O217" s="6">
        <v>24780766</v>
      </c>
      <c r="P217" s="6" t="s">
        <v>6</v>
      </c>
      <c r="Q217" s="6" t="s">
        <v>1655</v>
      </c>
      <c r="R217" s="16">
        <f t="shared" si="20"/>
        <v>25000</v>
      </c>
      <c r="S217" s="6" t="s">
        <v>400</v>
      </c>
      <c r="T217" s="6" t="s">
        <v>803</v>
      </c>
      <c r="U217" s="6" t="s">
        <v>1656</v>
      </c>
      <c r="V217" s="18">
        <v>45634</v>
      </c>
      <c r="W217" s="78">
        <v>0.70138888888888884</v>
      </c>
      <c r="X217" s="8" t="s">
        <v>1657</v>
      </c>
      <c r="Y217" s="8" t="s">
        <v>1582</v>
      </c>
      <c r="Z217" s="8" t="s">
        <v>1645</v>
      </c>
      <c r="AA217" s="8">
        <v>966372408</v>
      </c>
      <c r="AB217" s="15">
        <f t="shared" si="23"/>
        <v>25</v>
      </c>
      <c r="AC217" s="23">
        <f t="shared" si="24"/>
        <v>116000</v>
      </c>
      <c r="AD217" s="16" t="s">
        <v>6</v>
      </c>
      <c r="AE217" s="17" t="str">
        <f t="shared" si="21"/>
        <v>NO APLICA</v>
      </c>
      <c r="AF217" s="6" t="s">
        <v>400</v>
      </c>
      <c r="AG217" s="39"/>
      <c r="AH217" s="22" t="s">
        <v>1359</v>
      </c>
      <c r="AI217" s="174" t="s">
        <v>492</v>
      </c>
    </row>
    <row r="218" spans="1:35" ht="15.45" customHeight="1">
      <c r="A218" s="168">
        <v>56075</v>
      </c>
      <c r="B218" s="39" t="s">
        <v>245</v>
      </c>
      <c r="C218" s="5" t="s">
        <v>246</v>
      </c>
      <c r="D218" s="39" t="s">
        <v>1658</v>
      </c>
      <c r="E218" s="6" t="s">
        <v>1659</v>
      </c>
      <c r="F218" s="6" t="s">
        <v>986</v>
      </c>
      <c r="G218" s="6">
        <v>993315189</v>
      </c>
      <c r="H218" s="18">
        <v>45610</v>
      </c>
      <c r="I218" s="21">
        <v>0.54097222222222219</v>
      </c>
      <c r="J218" s="6" t="s">
        <v>373</v>
      </c>
      <c r="K218" s="15">
        <f t="shared" si="22"/>
        <v>1</v>
      </c>
      <c r="L218" s="6" t="s">
        <v>398</v>
      </c>
      <c r="M218" s="6" t="s">
        <v>6</v>
      </c>
      <c r="N218" s="6" t="s">
        <v>1660</v>
      </c>
      <c r="O218" s="6">
        <v>24780833</v>
      </c>
      <c r="P218" s="6" t="s">
        <v>6</v>
      </c>
      <c r="Q218" s="6" t="s">
        <v>1661</v>
      </c>
      <c r="R218" s="16">
        <f t="shared" si="20"/>
        <v>25000</v>
      </c>
      <c r="S218" s="6" t="s">
        <v>400</v>
      </c>
      <c r="T218" s="6" t="s">
        <v>1271</v>
      </c>
      <c r="U218" s="6" t="s">
        <v>1662</v>
      </c>
      <c r="V218" s="18">
        <v>45637</v>
      </c>
      <c r="W218" s="78">
        <v>0.53402777777777777</v>
      </c>
      <c r="X218" s="8" t="s">
        <v>1663</v>
      </c>
      <c r="Y218" s="64" t="s">
        <v>1664</v>
      </c>
      <c r="Z218" s="8" t="s">
        <v>1173</v>
      </c>
      <c r="AA218" s="8">
        <v>942723548</v>
      </c>
      <c r="AB218" s="15">
        <f t="shared" si="23"/>
        <v>28</v>
      </c>
      <c r="AC218" s="23">
        <f t="shared" si="24"/>
        <v>131000</v>
      </c>
      <c r="AD218" s="16" t="s">
        <v>6</v>
      </c>
      <c r="AE218" s="17" t="str">
        <f t="shared" si="21"/>
        <v>NO APLICA</v>
      </c>
      <c r="AF218" s="6" t="s">
        <v>400</v>
      </c>
      <c r="AG218" s="39"/>
      <c r="AH218" s="22" t="s">
        <v>983</v>
      </c>
      <c r="AI218" s="174" t="s">
        <v>492</v>
      </c>
    </row>
    <row r="219" spans="1:35" ht="15.45" customHeight="1">
      <c r="A219" s="168">
        <v>56076</v>
      </c>
      <c r="B219" s="8" t="s">
        <v>320</v>
      </c>
      <c r="C219" s="5" t="s">
        <v>321</v>
      </c>
      <c r="D219" s="39" t="s">
        <v>1502</v>
      </c>
      <c r="E219" s="6" t="s">
        <v>1503</v>
      </c>
      <c r="F219" s="6" t="s">
        <v>1504</v>
      </c>
      <c r="G219" s="6">
        <v>974309634</v>
      </c>
      <c r="H219" s="18">
        <v>45610</v>
      </c>
      <c r="I219" s="21">
        <v>0.56111111111111112</v>
      </c>
      <c r="J219" s="6" t="s">
        <v>373</v>
      </c>
      <c r="K219" s="15">
        <f t="shared" si="22"/>
        <v>1</v>
      </c>
      <c r="L219" s="6" t="s">
        <v>398</v>
      </c>
      <c r="M219" s="6" t="s">
        <v>6</v>
      </c>
      <c r="N219" s="6" t="s">
        <v>1665</v>
      </c>
      <c r="O219" s="6">
        <v>100791601</v>
      </c>
      <c r="P219" s="6" t="s">
        <v>6</v>
      </c>
      <c r="Q219" s="6" t="s">
        <v>1666</v>
      </c>
      <c r="R219" s="16">
        <f t="shared" si="20"/>
        <v>25000</v>
      </c>
      <c r="S219" s="6" t="s">
        <v>400</v>
      </c>
      <c r="T219" s="6" t="s">
        <v>542</v>
      </c>
      <c r="U219" s="6" t="s">
        <v>1667</v>
      </c>
      <c r="V219" s="18"/>
      <c r="W219" s="78"/>
      <c r="X219" s="8"/>
      <c r="Y219" s="52"/>
      <c r="Z219" s="8"/>
      <c r="AA219" s="8"/>
      <c r="AB219" s="6" t="str">
        <f t="shared" si="23"/>
        <v/>
      </c>
      <c r="AC219" s="23" t="str">
        <f t="shared" si="24"/>
        <v/>
      </c>
      <c r="AD219" s="23"/>
      <c r="AE219" s="17" t="str">
        <f t="shared" si="21"/>
        <v/>
      </c>
      <c r="AF219" s="6"/>
      <c r="AG219" s="39"/>
      <c r="AH219" s="22" t="s">
        <v>558</v>
      </c>
      <c r="AI219" s="174" t="s">
        <v>492</v>
      </c>
    </row>
    <row r="220" spans="1:35" ht="15.45" customHeight="1">
      <c r="A220" s="168">
        <v>56077</v>
      </c>
      <c r="B220" s="8" t="s">
        <v>320</v>
      </c>
      <c r="C220" s="5" t="s">
        <v>321</v>
      </c>
      <c r="D220" s="39" t="s">
        <v>1482</v>
      </c>
      <c r="E220" s="6" t="s">
        <v>1483</v>
      </c>
      <c r="F220" s="6" t="s">
        <v>1484</v>
      </c>
      <c r="G220" s="6">
        <v>974070931</v>
      </c>
      <c r="H220" s="18">
        <v>45610</v>
      </c>
      <c r="I220" s="21">
        <v>0.54791666666666672</v>
      </c>
      <c r="J220" s="6" t="s">
        <v>373</v>
      </c>
      <c r="K220" s="15">
        <f t="shared" si="22"/>
        <v>1</v>
      </c>
      <c r="L220" s="6" t="s">
        <v>398</v>
      </c>
      <c r="M220" s="6" t="s">
        <v>6</v>
      </c>
      <c r="N220" s="6" t="s">
        <v>1668</v>
      </c>
      <c r="O220" s="6">
        <v>100791605</v>
      </c>
      <c r="P220" s="6" t="s">
        <v>6</v>
      </c>
      <c r="Q220" s="6" t="s">
        <v>1669</v>
      </c>
      <c r="R220" s="16">
        <f t="shared" si="20"/>
        <v>25000</v>
      </c>
      <c r="S220" s="6" t="s">
        <v>400</v>
      </c>
      <c r="T220" s="6" t="s">
        <v>542</v>
      </c>
      <c r="U220" s="6" t="s">
        <v>1670</v>
      </c>
      <c r="V220" s="18"/>
      <c r="W220" s="78"/>
      <c r="X220" s="8"/>
      <c r="Y220" s="52"/>
      <c r="Z220" s="8"/>
      <c r="AA220" s="8"/>
      <c r="AB220" s="6" t="str">
        <f t="shared" si="23"/>
        <v/>
      </c>
      <c r="AC220" s="23" t="str">
        <f t="shared" si="24"/>
        <v/>
      </c>
      <c r="AD220" s="23"/>
      <c r="AE220" s="17" t="str">
        <f t="shared" si="21"/>
        <v/>
      </c>
      <c r="AF220" s="6"/>
      <c r="AG220" s="39"/>
      <c r="AH220" s="22" t="s">
        <v>558</v>
      </c>
      <c r="AI220" s="174" t="s">
        <v>492</v>
      </c>
    </row>
    <row r="221" spans="1:35" ht="15.45" customHeight="1">
      <c r="A221" s="168">
        <v>56078</v>
      </c>
      <c r="B221" s="39" t="s">
        <v>1396</v>
      </c>
      <c r="C221" s="5" t="s">
        <v>246</v>
      </c>
      <c r="D221" s="46" t="s">
        <v>1671</v>
      </c>
      <c r="E221" s="27" t="s">
        <v>1672</v>
      </c>
      <c r="F221" s="29" t="s">
        <v>1673</v>
      </c>
      <c r="G221" s="27">
        <v>953511839</v>
      </c>
      <c r="H221" s="18">
        <v>45610</v>
      </c>
      <c r="I221" s="21">
        <v>0.55347222222222225</v>
      </c>
      <c r="J221" s="6" t="s">
        <v>373</v>
      </c>
      <c r="K221" s="15">
        <f t="shared" si="22"/>
        <v>1</v>
      </c>
      <c r="L221" s="6" t="s">
        <v>398</v>
      </c>
      <c r="M221" s="6" t="s">
        <v>6</v>
      </c>
      <c r="N221" s="6" t="s">
        <v>1674</v>
      </c>
      <c r="O221" s="6">
        <v>100791645</v>
      </c>
      <c r="P221" s="6" t="s">
        <v>6</v>
      </c>
      <c r="Q221" s="6" t="s">
        <v>1675</v>
      </c>
      <c r="R221" s="16">
        <f t="shared" si="20"/>
        <v>25000</v>
      </c>
      <c r="S221" s="6" t="s">
        <v>400</v>
      </c>
      <c r="T221" s="6" t="s">
        <v>542</v>
      </c>
      <c r="U221" s="6" t="s">
        <v>1676</v>
      </c>
      <c r="V221" s="18"/>
      <c r="W221" s="78"/>
      <c r="X221" s="8"/>
      <c r="Y221" s="8"/>
      <c r="Z221" s="8"/>
      <c r="AA221" s="8"/>
      <c r="AB221" s="6" t="str">
        <f t="shared" si="23"/>
        <v/>
      </c>
      <c r="AC221" s="23" t="str">
        <f t="shared" si="24"/>
        <v/>
      </c>
      <c r="AD221" s="23"/>
      <c r="AE221" s="17" t="str">
        <f t="shared" si="21"/>
        <v/>
      </c>
      <c r="AF221" s="6"/>
      <c r="AG221" s="39"/>
      <c r="AH221" s="22" t="s">
        <v>983</v>
      </c>
      <c r="AI221" s="174" t="s">
        <v>492</v>
      </c>
    </row>
    <row r="222" spans="1:35" ht="15.45" customHeight="1">
      <c r="A222" s="168">
        <v>56079</v>
      </c>
      <c r="B222" s="39" t="s">
        <v>1396</v>
      </c>
      <c r="C222" s="5" t="s">
        <v>246</v>
      </c>
      <c r="D222" s="39" t="s">
        <v>1677</v>
      </c>
      <c r="E222" s="6" t="s">
        <v>1678</v>
      </c>
      <c r="F222" s="6" t="s">
        <v>1679</v>
      </c>
      <c r="G222" s="6">
        <v>979940016</v>
      </c>
      <c r="H222" s="18">
        <v>45610</v>
      </c>
      <c r="I222" s="21">
        <v>0.55555555555555558</v>
      </c>
      <c r="J222" s="6" t="s">
        <v>373</v>
      </c>
      <c r="K222" s="15">
        <f t="shared" si="22"/>
        <v>1</v>
      </c>
      <c r="L222" s="6" t="s">
        <v>398</v>
      </c>
      <c r="M222" s="6" t="s">
        <v>6</v>
      </c>
      <c r="N222" s="6" t="s">
        <v>1680</v>
      </c>
      <c r="O222" s="6">
        <v>100791644</v>
      </c>
      <c r="P222" s="6" t="s">
        <v>6</v>
      </c>
      <c r="Q222" s="6" t="s">
        <v>1681</v>
      </c>
      <c r="R222" s="16">
        <f t="shared" si="20"/>
        <v>25000</v>
      </c>
      <c r="S222" s="6" t="s">
        <v>400</v>
      </c>
      <c r="T222" s="6" t="s">
        <v>542</v>
      </c>
      <c r="U222" s="6" t="s">
        <v>1682</v>
      </c>
      <c r="V222" s="18"/>
      <c r="W222" s="78"/>
      <c r="X222" s="8"/>
      <c r="Y222" s="8"/>
      <c r="Z222" s="8"/>
      <c r="AA222" s="8"/>
      <c r="AB222" s="6" t="str">
        <f t="shared" si="23"/>
        <v/>
      </c>
      <c r="AC222" s="23" t="str">
        <f t="shared" si="24"/>
        <v/>
      </c>
      <c r="AD222" s="23"/>
      <c r="AE222" s="17" t="str">
        <f t="shared" si="21"/>
        <v/>
      </c>
      <c r="AF222" s="6"/>
      <c r="AG222" s="39"/>
      <c r="AH222" s="22" t="s">
        <v>983</v>
      </c>
      <c r="AI222" s="174" t="s">
        <v>492</v>
      </c>
    </row>
    <row r="223" spans="1:35" ht="15.45" customHeight="1">
      <c r="A223" s="168">
        <v>56080</v>
      </c>
      <c r="B223" s="39" t="s">
        <v>245</v>
      </c>
      <c r="C223" s="5" t="s">
        <v>246</v>
      </c>
      <c r="D223" s="39" t="s">
        <v>990</v>
      </c>
      <c r="E223" s="6" t="s">
        <v>991</v>
      </c>
      <c r="F223" s="6" t="s">
        <v>992</v>
      </c>
      <c r="G223" s="6">
        <v>994345393</v>
      </c>
      <c r="H223" s="18">
        <v>45610</v>
      </c>
      <c r="I223" s="21">
        <v>0.55902777777777779</v>
      </c>
      <c r="J223" s="6" t="s">
        <v>373</v>
      </c>
      <c r="K223" s="15">
        <f t="shared" si="22"/>
        <v>1</v>
      </c>
      <c r="L223" s="6" t="s">
        <v>398</v>
      </c>
      <c r="M223" s="6" t="s">
        <v>6</v>
      </c>
      <c r="N223" s="6" t="s">
        <v>1683</v>
      </c>
      <c r="O223" s="6">
        <v>24780877</v>
      </c>
      <c r="P223" s="6" t="s">
        <v>6</v>
      </c>
      <c r="Q223" s="6" t="s">
        <v>1684</v>
      </c>
      <c r="R223" s="16">
        <f t="shared" si="20"/>
        <v>25000</v>
      </c>
      <c r="S223" s="6" t="s">
        <v>400</v>
      </c>
      <c r="T223" s="6" t="s">
        <v>1271</v>
      </c>
      <c r="U223" s="6" t="s">
        <v>1685</v>
      </c>
      <c r="V223" s="18">
        <v>45637</v>
      </c>
      <c r="W223" s="78">
        <v>0.53263888888888888</v>
      </c>
      <c r="X223" s="65" t="s">
        <v>1686</v>
      </c>
      <c r="Y223" s="6" t="s">
        <v>1687</v>
      </c>
      <c r="Z223" s="65" t="s">
        <v>1688</v>
      </c>
      <c r="AA223" s="6">
        <v>982742829</v>
      </c>
      <c r="AB223" s="15">
        <f t="shared" si="23"/>
        <v>28</v>
      </c>
      <c r="AC223" s="23">
        <f t="shared" si="24"/>
        <v>131000</v>
      </c>
      <c r="AD223" s="16" t="s">
        <v>6</v>
      </c>
      <c r="AE223" s="17" t="str">
        <f t="shared" ref="AE223:AE254" si="25">IFERROR(IF(AC223="","",IF(AD223="NO","NO APLICA",IF(AD223="SI",AC223*1.19,""))), "")</f>
        <v>NO APLICA</v>
      </c>
      <c r="AF223" s="6" t="s">
        <v>400</v>
      </c>
      <c r="AG223" s="39"/>
      <c r="AH223" s="22" t="s">
        <v>983</v>
      </c>
      <c r="AI223" s="174" t="s">
        <v>492</v>
      </c>
    </row>
    <row r="224" spans="1:35" ht="15.45" customHeight="1">
      <c r="A224" s="168">
        <v>56084</v>
      </c>
      <c r="B224" s="39" t="s">
        <v>1396</v>
      </c>
      <c r="C224" s="5" t="s">
        <v>246</v>
      </c>
      <c r="D224" s="39" t="s">
        <v>1689</v>
      </c>
      <c r="E224" s="6" t="s">
        <v>1690</v>
      </c>
      <c r="F224" s="6" t="s">
        <v>1691</v>
      </c>
      <c r="G224" s="6">
        <v>993480204</v>
      </c>
      <c r="H224" s="18">
        <v>45610</v>
      </c>
      <c r="I224" s="21">
        <v>0.64166666666666672</v>
      </c>
      <c r="J224" s="6" t="s">
        <v>373</v>
      </c>
      <c r="K224" s="15">
        <f t="shared" si="22"/>
        <v>1</v>
      </c>
      <c r="L224" s="6" t="s">
        <v>398</v>
      </c>
      <c r="M224" s="6" t="s">
        <v>6</v>
      </c>
      <c r="N224" s="6" t="s">
        <v>1692</v>
      </c>
      <c r="O224" s="6">
        <v>100791816</v>
      </c>
      <c r="P224" s="6" t="s">
        <v>6</v>
      </c>
      <c r="Q224" s="6" t="s">
        <v>1693</v>
      </c>
      <c r="R224" s="16">
        <f t="shared" si="20"/>
        <v>25000</v>
      </c>
      <c r="S224" s="6" t="s">
        <v>400</v>
      </c>
      <c r="T224" s="6" t="s">
        <v>542</v>
      </c>
      <c r="U224" s="6" t="s">
        <v>1694</v>
      </c>
      <c r="V224" s="18"/>
      <c r="W224" s="78"/>
      <c r="X224" s="8"/>
      <c r="Y224" s="8"/>
      <c r="Z224" s="8"/>
      <c r="AA224" s="8"/>
      <c r="AB224" s="6" t="str">
        <f t="shared" si="23"/>
        <v/>
      </c>
      <c r="AC224" s="23" t="str">
        <f t="shared" si="24"/>
        <v/>
      </c>
      <c r="AD224" s="23"/>
      <c r="AE224" s="17" t="str">
        <f t="shared" si="25"/>
        <v/>
      </c>
      <c r="AF224" s="6"/>
      <c r="AG224" s="39"/>
      <c r="AH224" s="22" t="s">
        <v>983</v>
      </c>
      <c r="AI224" s="174" t="s">
        <v>492</v>
      </c>
    </row>
    <row r="225" spans="1:35" ht="15.45" customHeight="1">
      <c r="A225" s="168">
        <v>56085</v>
      </c>
      <c r="B225" s="39" t="s">
        <v>1396</v>
      </c>
      <c r="C225" s="5" t="s">
        <v>246</v>
      </c>
      <c r="D225" s="39" t="s">
        <v>1695</v>
      </c>
      <c r="E225" s="6" t="s">
        <v>1696</v>
      </c>
      <c r="F225" s="6" t="s">
        <v>1697</v>
      </c>
      <c r="G225" s="6">
        <v>993447245</v>
      </c>
      <c r="H225" s="18">
        <v>45610</v>
      </c>
      <c r="I225" s="21">
        <v>0.6479166666666667</v>
      </c>
      <c r="J225" s="6" t="s">
        <v>373</v>
      </c>
      <c r="K225" s="15">
        <f t="shared" si="22"/>
        <v>1</v>
      </c>
      <c r="L225" s="6" t="s">
        <v>398</v>
      </c>
      <c r="M225" s="6" t="s">
        <v>6</v>
      </c>
      <c r="N225" s="6" t="s">
        <v>1698</v>
      </c>
      <c r="O225" s="6">
        <v>100791826</v>
      </c>
      <c r="P225" s="6" t="s">
        <v>6</v>
      </c>
      <c r="Q225" s="6" t="s">
        <v>1699</v>
      </c>
      <c r="R225" s="16">
        <f t="shared" si="20"/>
        <v>25000</v>
      </c>
      <c r="S225" s="6" t="s">
        <v>400</v>
      </c>
      <c r="T225" s="6" t="s">
        <v>542</v>
      </c>
      <c r="U225" s="6" t="s">
        <v>1700</v>
      </c>
      <c r="V225" s="18"/>
      <c r="W225" s="78"/>
      <c r="X225" s="8"/>
      <c r="Y225" s="8"/>
      <c r="Z225" s="8"/>
      <c r="AA225" s="8"/>
      <c r="AB225" s="6" t="str">
        <f t="shared" si="23"/>
        <v/>
      </c>
      <c r="AC225" s="23" t="str">
        <f t="shared" si="24"/>
        <v/>
      </c>
      <c r="AD225" s="23"/>
      <c r="AE225" s="17" t="str">
        <f t="shared" si="25"/>
        <v/>
      </c>
      <c r="AF225" s="6"/>
      <c r="AG225" s="39"/>
      <c r="AH225" s="22" t="s">
        <v>983</v>
      </c>
      <c r="AI225" s="174" t="s">
        <v>492</v>
      </c>
    </row>
    <row r="226" spans="1:35" ht="15.45" customHeight="1">
      <c r="A226" s="168">
        <v>56086</v>
      </c>
      <c r="B226" s="39" t="s">
        <v>1396</v>
      </c>
      <c r="C226" s="5" t="s">
        <v>246</v>
      </c>
      <c r="D226" s="46" t="s">
        <v>1671</v>
      </c>
      <c r="E226" s="27" t="s">
        <v>1672</v>
      </c>
      <c r="F226" s="29" t="s">
        <v>1673</v>
      </c>
      <c r="G226" s="27">
        <v>953511839</v>
      </c>
      <c r="H226" s="18">
        <v>45610</v>
      </c>
      <c r="I226" s="21">
        <v>0.64930555555555558</v>
      </c>
      <c r="J226" s="6" t="s">
        <v>373</v>
      </c>
      <c r="K226" s="15">
        <f t="shared" si="22"/>
        <v>1</v>
      </c>
      <c r="L226" s="6" t="s">
        <v>398</v>
      </c>
      <c r="M226" s="6" t="s">
        <v>6</v>
      </c>
      <c r="N226" s="6" t="s">
        <v>1701</v>
      </c>
      <c r="O226" s="6">
        <v>100791848</v>
      </c>
      <c r="P226" s="6" t="s">
        <v>6</v>
      </c>
      <c r="Q226" s="6" t="s">
        <v>1702</v>
      </c>
      <c r="R226" s="16">
        <f t="shared" si="20"/>
        <v>25000</v>
      </c>
      <c r="S226" s="6" t="s">
        <v>400</v>
      </c>
      <c r="T226" s="6" t="s">
        <v>542</v>
      </c>
      <c r="U226" s="6" t="s">
        <v>1703</v>
      </c>
      <c r="V226" s="18"/>
      <c r="W226" s="78"/>
      <c r="X226" s="8"/>
      <c r="Y226" s="8"/>
      <c r="Z226" s="8"/>
      <c r="AA226" s="8"/>
      <c r="AB226" s="6" t="str">
        <f t="shared" si="23"/>
        <v/>
      </c>
      <c r="AC226" s="23" t="str">
        <f t="shared" si="24"/>
        <v/>
      </c>
      <c r="AD226" s="23"/>
      <c r="AE226" s="17" t="str">
        <f t="shared" si="25"/>
        <v/>
      </c>
      <c r="AF226" s="6"/>
      <c r="AG226" s="39"/>
      <c r="AH226" s="22" t="s">
        <v>983</v>
      </c>
      <c r="AI226" s="174" t="s">
        <v>492</v>
      </c>
    </row>
    <row r="227" spans="1:35" ht="15.45" customHeight="1">
      <c r="A227" s="168">
        <v>56087</v>
      </c>
      <c r="B227" s="39" t="s">
        <v>1396</v>
      </c>
      <c r="C227" s="5" t="s">
        <v>246</v>
      </c>
      <c r="D227" s="39" t="s">
        <v>1677</v>
      </c>
      <c r="E227" s="6" t="s">
        <v>1678</v>
      </c>
      <c r="F227" s="6" t="s">
        <v>1679</v>
      </c>
      <c r="G227" s="6">
        <v>979940016</v>
      </c>
      <c r="H227" s="18">
        <v>45610</v>
      </c>
      <c r="I227" s="21">
        <v>0.66111111111111109</v>
      </c>
      <c r="J227" s="6" t="s">
        <v>373</v>
      </c>
      <c r="K227" s="15">
        <f t="shared" si="22"/>
        <v>1</v>
      </c>
      <c r="L227" s="6" t="s">
        <v>398</v>
      </c>
      <c r="M227" s="6" t="s">
        <v>6</v>
      </c>
      <c r="N227" s="6" t="s">
        <v>1704</v>
      </c>
      <c r="O227" s="6">
        <v>100791857</v>
      </c>
      <c r="P227" s="6" t="s">
        <v>6</v>
      </c>
      <c r="Q227" s="6" t="s">
        <v>1705</v>
      </c>
      <c r="R227" s="16">
        <f t="shared" si="20"/>
        <v>25000</v>
      </c>
      <c r="S227" s="6" t="s">
        <v>400</v>
      </c>
      <c r="T227" s="6" t="s">
        <v>542</v>
      </c>
      <c r="U227" s="6" t="s">
        <v>1706</v>
      </c>
      <c r="V227" s="18"/>
      <c r="W227" s="78"/>
      <c r="X227" s="8"/>
      <c r="Y227" s="8"/>
      <c r="Z227" s="8"/>
      <c r="AA227" s="8"/>
      <c r="AB227" s="6" t="str">
        <f t="shared" si="23"/>
        <v/>
      </c>
      <c r="AC227" s="23" t="str">
        <f t="shared" si="24"/>
        <v/>
      </c>
      <c r="AD227" s="23"/>
      <c r="AE227" s="17" t="str">
        <f t="shared" si="25"/>
        <v/>
      </c>
      <c r="AF227" s="6"/>
      <c r="AG227" s="39"/>
      <c r="AH227" s="22" t="s">
        <v>983</v>
      </c>
      <c r="AI227" s="174" t="s">
        <v>492</v>
      </c>
    </row>
    <row r="228" spans="1:35" ht="15.45" customHeight="1">
      <c r="A228" s="168">
        <v>56089</v>
      </c>
      <c r="B228" s="39" t="s">
        <v>1396</v>
      </c>
      <c r="C228" s="5" t="s">
        <v>246</v>
      </c>
      <c r="D228" s="39" t="s">
        <v>1707</v>
      </c>
      <c r="E228" s="6" t="s">
        <v>1708</v>
      </c>
      <c r="F228" s="6" t="s">
        <v>1709</v>
      </c>
      <c r="G228" s="6">
        <v>991521079</v>
      </c>
      <c r="H228" s="18">
        <v>45610</v>
      </c>
      <c r="I228" s="21">
        <v>0.69444444444444442</v>
      </c>
      <c r="J228" s="6" t="s">
        <v>373</v>
      </c>
      <c r="K228" s="15">
        <f t="shared" si="22"/>
        <v>1</v>
      </c>
      <c r="L228" s="6" t="s">
        <v>398</v>
      </c>
      <c r="M228" s="6" t="s">
        <v>6</v>
      </c>
      <c r="N228" s="6" t="s">
        <v>1710</v>
      </c>
      <c r="O228" s="6">
        <v>100791863</v>
      </c>
      <c r="P228" s="6" t="s">
        <v>6</v>
      </c>
      <c r="Q228" s="6" t="s">
        <v>1711</v>
      </c>
      <c r="R228" s="16">
        <f t="shared" si="20"/>
        <v>25000</v>
      </c>
      <c r="S228" s="6" t="s">
        <v>400</v>
      </c>
      <c r="T228" s="6" t="s">
        <v>542</v>
      </c>
      <c r="U228" s="6" t="s">
        <v>1712</v>
      </c>
      <c r="V228" s="18"/>
      <c r="W228" s="78"/>
      <c r="X228" s="8"/>
      <c r="Y228" s="8"/>
      <c r="Z228" s="8"/>
      <c r="AA228" s="8"/>
      <c r="AB228" s="6" t="str">
        <f t="shared" si="23"/>
        <v/>
      </c>
      <c r="AC228" s="23" t="str">
        <f t="shared" si="24"/>
        <v/>
      </c>
      <c r="AD228" s="23"/>
      <c r="AE228" s="17" t="str">
        <f t="shared" si="25"/>
        <v/>
      </c>
      <c r="AF228" s="6"/>
      <c r="AG228" s="39"/>
      <c r="AH228" s="22" t="s">
        <v>983</v>
      </c>
      <c r="AI228" s="174" t="s">
        <v>492</v>
      </c>
    </row>
    <row r="229" spans="1:35" ht="15.45" customHeight="1">
      <c r="A229" s="168">
        <v>56092</v>
      </c>
      <c r="B229" s="39" t="s">
        <v>1396</v>
      </c>
      <c r="C229" s="5" t="s">
        <v>246</v>
      </c>
      <c r="D229" s="39" t="s">
        <v>1713</v>
      </c>
      <c r="E229" s="5" t="s">
        <v>1714</v>
      </c>
      <c r="F229" s="5" t="s">
        <v>1715</v>
      </c>
      <c r="G229" s="5">
        <v>953992026</v>
      </c>
      <c r="H229" s="18">
        <v>45610</v>
      </c>
      <c r="I229" s="21">
        <v>0.70902777777777781</v>
      </c>
      <c r="J229" s="6" t="s">
        <v>373</v>
      </c>
      <c r="K229" s="15">
        <f t="shared" si="22"/>
        <v>1</v>
      </c>
      <c r="L229" s="6" t="s">
        <v>398</v>
      </c>
      <c r="M229" s="6" t="s">
        <v>6</v>
      </c>
      <c r="N229" s="6" t="s">
        <v>1716</v>
      </c>
      <c r="O229" s="6">
        <v>100791794</v>
      </c>
      <c r="P229" s="6" t="s">
        <v>6</v>
      </c>
      <c r="Q229" s="6" t="s">
        <v>1717</v>
      </c>
      <c r="R229" s="16">
        <f t="shared" si="20"/>
        <v>25000</v>
      </c>
      <c r="S229" s="6" t="s">
        <v>400</v>
      </c>
      <c r="T229" s="6" t="s">
        <v>542</v>
      </c>
      <c r="U229" s="6" t="s">
        <v>1718</v>
      </c>
      <c r="V229" s="18"/>
      <c r="W229" s="78"/>
      <c r="X229" s="8"/>
      <c r="Y229" s="8"/>
      <c r="Z229" s="8"/>
      <c r="AA229" s="8"/>
      <c r="AB229" s="6" t="str">
        <f t="shared" si="23"/>
        <v/>
      </c>
      <c r="AC229" s="23" t="str">
        <f t="shared" si="24"/>
        <v/>
      </c>
      <c r="AD229" s="23"/>
      <c r="AE229" s="17" t="str">
        <f t="shared" si="25"/>
        <v/>
      </c>
      <c r="AF229" s="6"/>
      <c r="AG229" s="39"/>
      <c r="AH229" s="22" t="s">
        <v>983</v>
      </c>
      <c r="AI229" s="174" t="s">
        <v>492</v>
      </c>
    </row>
    <row r="230" spans="1:35" ht="15.45" customHeight="1">
      <c r="A230" s="168">
        <v>56104</v>
      </c>
      <c r="B230" s="39" t="s">
        <v>1396</v>
      </c>
      <c r="C230" s="5" t="s">
        <v>246</v>
      </c>
      <c r="D230" s="39" t="s">
        <v>1476</v>
      </c>
      <c r="E230" s="6" t="s">
        <v>1477</v>
      </c>
      <c r="F230" s="6" t="s">
        <v>1478</v>
      </c>
      <c r="G230" s="6">
        <v>954134836</v>
      </c>
      <c r="H230" s="18">
        <v>45610</v>
      </c>
      <c r="I230" s="21">
        <v>0.80972222222222223</v>
      </c>
      <c r="J230" s="6" t="s">
        <v>373</v>
      </c>
      <c r="K230" s="15">
        <f t="shared" si="22"/>
        <v>1</v>
      </c>
      <c r="L230" s="6" t="s">
        <v>398</v>
      </c>
      <c r="M230" s="6" t="s">
        <v>6</v>
      </c>
      <c r="N230" s="6" t="s">
        <v>1719</v>
      </c>
      <c r="O230" s="6">
        <v>10079238</v>
      </c>
      <c r="P230" s="6" t="s">
        <v>6</v>
      </c>
      <c r="Q230" s="6" t="s">
        <v>1720</v>
      </c>
      <c r="R230" s="16">
        <f t="shared" si="20"/>
        <v>25000</v>
      </c>
      <c r="S230" s="6" t="s">
        <v>400</v>
      </c>
      <c r="T230" s="6" t="s">
        <v>542</v>
      </c>
      <c r="U230" s="6" t="s">
        <v>1721</v>
      </c>
      <c r="V230" s="18"/>
      <c r="W230" s="78"/>
      <c r="X230" s="8"/>
      <c r="Y230" s="8"/>
      <c r="Z230" s="8"/>
      <c r="AA230" s="8"/>
      <c r="AB230" s="6" t="str">
        <f t="shared" si="23"/>
        <v/>
      </c>
      <c r="AC230" s="23" t="str">
        <f t="shared" si="24"/>
        <v/>
      </c>
      <c r="AD230" s="23"/>
      <c r="AE230" s="17" t="str">
        <f t="shared" si="25"/>
        <v/>
      </c>
      <c r="AF230" s="6"/>
      <c r="AG230" s="39"/>
      <c r="AH230" s="22" t="s">
        <v>983</v>
      </c>
      <c r="AI230" s="174" t="s">
        <v>492</v>
      </c>
    </row>
    <row r="231" spans="1:35" ht="15.45" customHeight="1">
      <c r="A231" s="168">
        <v>56105</v>
      </c>
      <c r="B231" s="39" t="s">
        <v>1396</v>
      </c>
      <c r="C231" s="5" t="s">
        <v>246</v>
      </c>
      <c r="D231" s="39" t="s">
        <v>1689</v>
      </c>
      <c r="E231" s="6" t="s">
        <v>1690</v>
      </c>
      <c r="F231" s="6" t="s">
        <v>1691</v>
      </c>
      <c r="G231" s="6">
        <v>993480204</v>
      </c>
      <c r="H231" s="18">
        <v>45610</v>
      </c>
      <c r="I231" s="21">
        <v>0.81527777777777777</v>
      </c>
      <c r="J231" s="6" t="s">
        <v>373</v>
      </c>
      <c r="K231" s="15">
        <f t="shared" si="22"/>
        <v>1</v>
      </c>
      <c r="L231" s="6" t="s">
        <v>398</v>
      </c>
      <c r="M231" s="6" t="s">
        <v>6</v>
      </c>
      <c r="N231" s="6" t="s">
        <v>1722</v>
      </c>
      <c r="O231" s="6">
        <v>100792141</v>
      </c>
      <c r="P231" s="6" t="s">
        <v>6</v>
      </c>
      <c r="Q231" s="6" t="s">
        <v>1723</v>
      </c>
      <c r="R231" s="16">
        <f t="shared" si="20"/>
        <v>25000</v>
      </c>
      <c r="S231" s="6" t="s">
        <v>400</v>
      </c>
      <c r="T231" s="6" t="s">
        <v>542</v>
      </c>
      <c r="U231" s="6" t="s">
        <v>1724</v>
      </c>
      <c r="V231" s="18"/>
      <c r="W231" s="78"/>
      <c r="X231" s="8"/>
      <c r="Y231" s="8"/>
      <c r="Z231" s="8"/>
      <c r="AA231" s="8"/>
      <c r="AB231" s="6" t="str">
        <f t="shared" si="23"/>
        <v/>
      </c>
      <c r="AC231" s="23" t="str">
        <f t="shared" si="24"/>
        <v/>
      </c>
      <c r="AD231" s="23"/>
      <c r="AE231" s="17" t="str">
        <f t="shared" si="25"/>
        <v/>
      </c>
      <c r="AF231" s="6"/>
      <c r="AG231" s="39"/>
      <c r="AH231" s="22" t="s">
        <v>983</v>
      </c>
      <c r="AI231" s="174" t="s">
        <v>492</v>
      </c>
    </row>
    <row r="232" spans="1:35" ht="15.45" customHeight="1">
      <c r="A232" s="168">
        <v>56106</v>
      </c>
      <c r="B232" s="39" t="s">
        <v>1396</v>
      </c>
      <c r="C232" s="5" t="s">
        <v>246</v>
      </c>
      <c r="D232" s="39" t="s">
        <v>1725</v>
      </c>
      <c r="E232" s="6" t="s">
        <v>1726</v>
      </c>
      <c r="F232" s="6" t="s">
        <v>1727</v>
      </c>
      <c r="G232" s="6">
        <v>935206430</v>
      </c>
      <c r="H232" s="18">
        <v>45610</v>
      </c>
      <c r="I232" s="21">
        <v>0.81944444444444442</v>
      </c>
      <c r="J232" s="6" t="s">
        <v>373</v>
      </c>
      <c r="K232" s="15">
        <f t="shared" si="22"/>
        <v>1</v>
      </c>
      <c r="L232" s="6" t="s">
        <v>398</v>
      </c>
      <c r="M232" s="6" t="s">
        <v>6</v>
      </c>
      <c r="N232" s="6" t="s">
        <v>1728</v>
      </c>
      <c r="O232" s="6">
        <v>100792149</v>
      </c>
      <c r="P232" s="6" t="s">
        <v>6</v>
      </c>
      <c r="Q232" s="6" t="s">
        <v>1729</v>
      </c>
      <c r="R232" s="16">
        <f t="shared" si="20"/>
        <v>25000</v>
      </c>
      <c r="S232" s="6" t="s">
        <v>400</v>
      </c>
      <c r="T232" s="6" t="s">
        <v>542</v>
      </c>
      <c r="U232" s="6" t="s">
        <v>1730</v>
      </c>
      <c r="V232" s="18"/>
      <c r="W232" s="78"/>
      <c r="X232" s="8"/>
      <c r="Y232" s="8"/>
      <c r="Z232" s="8"/>
      <c r="AA232" s="8"/>
      <c r="AB232" s="6" t="str">
        <f t="shared" si="23"/>
        <v/>
      </c>
      <c r="AC232" s="23" t="str">
        <f t="shared" si="24"/>
        <v/>
      </c>
      <c r="AD232" s="23"/>
      <c r="AE232" s="17" t="str">
        <f t="shared" si="25"/>
        <v/>
      </c>
      <c r="AF232" s="6"/>
      <c r="AG232" s="39"/>
      <c r="AH232" s="22" t="s">
        <v>983</v>
      </c>
      <c r="AI232" s="174" t="s">
        <v>492</v>
      </c>
    </row>
    <row r="233" spans="1:35" ht="15.45" customHeight="1">
      <c r="A233" s="168">
        <v>56107</v>
      </c>
      <c r="B233" s="39" t="s">
        <v>1396</v>
      </c>
      <c r="C233" s="5" t="s">
        <v>246</v>
      </c>
      <c r="D233" s="39" t="s">
        <v>1713</v>
      </c>
      <c r="E233" s="5" t="s">
        <v>1714</v>
      </c>
      <c r="F233" s="5" t="s">
        <v>1715</v>
      </c>
      <c r="G233" s="5">
        <v>953992026</v>
      </c>
      <c r="H233" s="18">
        <v>45610</v>
      </c>
      <c r="I233" s="21">
        <v>0.82013888888888886</v>
      </c>
      <c r="J233" s="6" t="s">
        <v>373</v>
      </c>
      <c r="K233" s="15">
        <f t="shared" si="22"/>
        <v>1</v>
      </c>
      <c r="L233" s="6" t="s">
        <v>398</v>
      </c>
      <c r="M233" s="6" t="s">
        <v>6</v>
      </c>
      <c r="N233" s="6" t="s">
        <v>1731</v>
      </c>
      <c r="O233" s="6">
        <v>100792153</v>
      </c>
      <c r="P233" s="6" t="s">
        <v>6</v>
      </c>
      <c r="Q233" s="6" t="s">
        <v>1732</v>
      </c>
      <c r="R233" s="16">
        <f t="shared" si="20"/>
        <v>25000</v>
      </c>
      <c r="S233" s="6" t="s">
        <v>400</v>
      </c>
      <c r="T233" s="6" t="s">
        <v>512</v>
      </c>
      <c r="U233" s="6" t="s">
        <v>1733</v>
      </c>
      <c r="V233" s="18"/>
      <c r="W233" s="78"/>
      <c r="X233" s="8"/>
      <c r="Y233" s="8"/>
      <c r="Z233" s="8"/>
      <c r="AA233" s="8"/>
      <c r="AB233" s="6" t="str">
        <f t="shared" si="23"/>
        <v/>
      </c>
      <c r="AC233" s="23" t="str">
        <f t="shared" si="24"/>
        <v/>
      </c>
      <c r="AD233" s="23"/>
      <c r="AE233" s="17" t="str">
        <f t="shared" si="25"/>
        <v/>
      </c>
      <c r="AF233" s="6"/>
      <c r="AG233" s="39"/>
      <c r="AH233" s="22" t="s">
        <v>983</v>
      </c>
      <c r="AI233" s="174" t="s">
        <v>492</v>
      </c>
    </row>
    <row r="234" spans="1:35" ht="15.45" customHeight="1">
      <c r="A234" s="168">
        <v>56108</v>
      </c>
      <c r="B234" s="39" t="s">
        <v>1396</v>
      </c>
      <c r="C234" s="5" t="s">
        <v>246</v>
      </c>
      <c r="D234" s="39" t="s">
        <v>1372</v>
      </c>
      <c r="E234" s="6" t="s">
        <v>1373</v>
      </c>
      <c r="F234" s="6" t="s">
        <v>1374</v>
      </c>
      <c r="G234" s="6">
        <v>961430375</v>
      </c>
      <c r="H234" s="18">
        <v>45610</v>
      </c>
      <c r="I234" s="21">
        <v>0.82361111111111107</v>
      </c>
      <c r="J234" s="6" t="s">
        <v>373</v>
      </c>
      <c r="K234" s="15">
        <f t="shared" si="22"/>
        <v>1</v>
      </c>
      <c r="L234" s="6" t="s">
        <v>398</v>
      </c>
      <c r="M234" s="6" t="s">
        <v>6</v>
      </c>
      <c r="N234" s="6" t="s">
        <v>1734</v>
      </c>
      <c r="O234" s="6">
        <v>100792165</v>
      </c>
      <c r="P234" s="6" t="s">
        <v>6</v>
      </c>
      <c r="Q234" s="6" t="s">
        <v>1735</v>
      </c>
      <c r="R234" s="16">
        <f t="shared" si="20"/>
        <v>25000</v>
      </c>
      <c r="S234" s="6" t="s">
        <v>400</v>
      </c>
      <c r="T234" s="6" t="s">
        <v>512</v>
      </c>
      <c r="U234" s="6" t="s">
        <v>1736</v>
      </c>
      <c r="V234" s="18"/>
      <c r="W234" s="78"/>
      <c r="X234" s="8"/>
      <c r="Y234" s="8"/>
      <c r="Z234" s="8"/>
      <c r="AA234" s="8"/>
      <c r="AB234" s="6" t="str">
        <f t="shared" si="23"/>
        <v/>
      </c>
      <c r="AC234" s="23" t="str">
        <f t="shared" si="24"/>
        <v/>
      </c>
      <c r="AD234" s="23"/>
      <c r="AE234" s="17" t="str">
        <f t="shared" si="25"/>
        <v/>
      </c>
      <c r="AF234" s="6"/>
      <c r="AG234" s="39"/>
      <c r="AH234" s="22" t="s">
        <v>983</v>
      </c>
      <c r="AI234" s="174" t="s">
        <v>492</v>
      </c>
    </row>
    <row r="235" spans="1:35" ht="15.45" customHeight="1">
      <c r="A235" s="168">
        <v>56109</v>
      </c>
      <c r="B235" s="39" t="s">
        <v>1396</v>
      </c>
      <c r="C235" s="5" t="s">
        <v>246</v>
      </c>
      <c r="D235" s="39" t="s">
        <v>1737</v>
      </c>
      <c r="E235" s="6" t="s">
        <v>1696</v>
      </c>
      <c r="F235" s="6" t="s">
        <v>1697</v>
      </c>
      <c r="G235" s="6">
        <v>993447245</v>
      </c>
      <c r="H235" s="18">
        <v>45610</v>
      </c>
      <c r="I235" s="21">
        <v>19.489999999999998</v>
      </c>
      <c r="J235" s="6" t="s">
        <v>373</v>
      </c>
      <c r="K235" s="15">
        <f t="shared" si="22"/>
        <v>1</v>
      </c>
      <c r="L235" s="6" t="s">
        <v>398</v>
      </c>
      <c r="M235" s="6" t="s">
        <v>6</v>
      </c>
      <c r="N235" s="6" t="s">
        <v>1738</v>
      </c>
      <c r="O235" s="6">
        <v>100792171</v>
      </c>
      <c r="P235" s="6" t="s">
        <v>6</v>
      </c>
      <c r="Q235" s="6" t="s">
        <v>1739</v>
      </c>
      <c r="R235" s="16">
        <f t="shared" ref="R235:R298" si="26">IF(OR(H235&lt;=0, H235=""), "",
    IF(OR(J235="1X40 RF VACIO", J235="1X40 DRY VACIO"),
        IF(L235="CUSTODIA", 25000,
            IF(OR(L235="TRASPASO", L235="MOVIMIENTO"), 18000, "")
        ),
        IF(OR(J235="1X20 RF VACIO", J235="1X20 DRY VACIO", J235="ISOTANK"),
            IF(L235="CUSTODIA", 18000,
                IF(OR(L235="TRASPASO", L235="MOVIMIENTO"), 15000, "Error en tipo de acción")
            ),
            IF(AND(OR(J235="PALLET", J235="CAJON"), L235="CUSTODIA"),
                IF(M235="SI (XL)", 7000*K235,
                    IF(M235="SI (XXL)", 9000*K235,
                        IF(M235="SI (OTRO)", "", 5000*K235)
                    )
                ),
                IF(AND(OR(J235="PALLET", J235="CAJON"),OR(L235="TRASPASO", L235="MOVIMIENTO")),
                    IF(M235="SI (XL)", 5000*K235,
                        IF(M235="SI (XXL)", 7000*K235,
                            IF(M235="SI (OTRO)", "", 3500*K235)
                        )
                    ),
                    ""
                )
            )
        )
    )
)</f>
        <v>25000</v>
      </c>
      <c r="S235" s="6" t="s">
        <v>400</v>
      </c>
      <c r="T235" s="6" t="s">
        <v>542</v>
      </c>
      <c r="U235" s="6" t="s">
        <v>1740</v>
      </c>
      <c r="V235" s="18"/>
      <c r="W235" s="78"/>
      <c r="X235" s="8"/>
      <c r="Y235" s="8"/>
      <c r="Z235" s="8"/>
      <c r="AA235" s="8"/>
      <c r="AB235" s="6" t="str">
        <f t="shared" si="23"/>
        <v/>
      </c>
      <c r="AC235" s="23" t="str">
        <f t="shared" si="24"/>
        <v/>
      </c>
      <c r="AD235" s="23"/>
      <c r="AE235" s="17" t="str">
        <f t="shared" si="25"/>
        <v/>
      </c>
      <c r="AF235" s="6"/>
      <c r="AG235" s="39"/>
      <c r="AH235" s="22" t="s">
        <v>983</v>
      </c>
      <c r="AI235" s="174" t="s">
        <v>492</v>
      </c>
    </row>
    <row r="236" spans="1:35" ht="15.45" customHeight="1">
      <c r="A236" s="168">
        <v>56111</v>
      </c>
      <c r="B236" s="39" t="s">
        <v>1396</v>
      </c>
      <c r="C236" s="5" t="s">
        <v>246</v>
      </c>
      <c r="D236" s="39" t="s">
        <v>1577</v>
      </c>
      <c r="E236" s="6" t="s">
        <v>1462</v>
      </c>
      <c r="F236" s="6" t="s">
        <v>1463</v>
      </c>
      <c r="G236" s="6">
        <v>979961101</v>
      </c>
      <c r="H236" s="18">
        <v>45610</v>
      </c>
      <c r="I236" s="21">
        <v>0.83402777777777781</v>
      </c>
      <c r="J236" s="6" t="s">
        <v>373</v>
      </c>
      <c r="K236" s="15">
        <f t="shared" si="22"/>
        <v>1</v>
      </c>
      <c r="L236" s="6" t="s">
        <v>398</v>
      </c>
      <c r="M236" s="6" t="s">
        <v>6</v>
      </c>
      <c r="N236" s="6" t="s">
        <v>1741</v>
      </c>
      <c r="O236" s="6">
        <v>100792175</v>
      </c>
      <c r="P236" s="6" t="s">
        <v>6</v>
      </c>
      <c r="Q236" s="6" t="s">
        <v>1742</v>
      </c>
      <c r="R236" s="16">
        <f t="shared" si="26"/>
        <v>25000</v>
      </c>
      <c r="S236" s="6" t="s">
        <v>400</v>
      </c>
      <c r="T236" s="6" t="s">
        <v>524</v>
      </c>
      <c r="U236" s="6" t="s">
        <v>1743</v>
      </c>
      <c r="V236" s="18"/>
      <c r="W236" s="78"/>
      <c r="X236" s="8"/>
      <c r="Y236" s="8"/>
      <c r="Z236" s="8"/>
      <c r="AA236" s="8"/>
      <c r="AB236" s="6" t="str">
        <f t="shared" si="23"/>
        <v/>
      </c>
      <c r="AC236" s="23" t="str">
        <f t="shared" si="24"/>
        <v/>
      </c>
      <c r="AD236" s="23"/>
      <c r="AE236" s="17" t="str">
        <f t="shared" si="25"/>
        <v/>
      </c>
      <c r="AF236" s="6"/>
      <c r="AG236" s="39"/>
      <c r="AH236" s="22" t="s">
        <v>983</v>
      </c>
      <c r="AI236" s="174" t="s">
        <v>492</v>
      </c>
    </row>
    <row r="237" spans="1:35" ht="15.45" customHeight="1">
      <c r="A237" s="168">
        <v>56113</v>
      </c>
      <c r="B237" s="39" t="s">
        <v>1396</v>
      </c>
      <c r="C237" s="5" t="s">
        <v>246</v>
      </c>
      <c r="D237" s="39" t="s">
        <v>1455</v>
      </c>
      <c r="E237" s="6" t="s">
        <v>1456</v>
      </c>
      <c r="F237" s="6" t="s">
        <v>1457</v>
      </c>
      <c r="G237" s="6">
        <v>989020821</v>
      </c>
      <c r="H237" s="18">
        <v>45610</v>
      </c>
      <c r="I237" s="21">
        <v>0.86319444444444449</v>
      </c>
      <c r="J237" s="6" t="s">
        <v>373</v>
      </c>
      <c r="K237" s="15">
        <f t="shared" si="22"/>
        <v>1</v>
      </c>
      <c r="L237" s="6" t="s">
        <v>398</v>
      </c>
      <c r="M237" s="6" t="s">
        <v>6</v>
      </c>
      <c r="N237" s="6" t="s">
        <v>1744</v>
      </c>
      <c r="O237" s="6">
        <v>100792204</v>
      </c>
      <c r="P237" s="6" t="s">
        <v>6</v>
      </c>
      <c r="Q237" s="6" t="s">
        <v>1745</v>
      </c>
      <c r="R237" s="16">
        <f t="shared" si="26"/>
        <v>25000</v>
      </c>
      <c r="S237" s="6" t="s">
        <v>400</v>
      </c>
      <c r="T237" s="6" t="s">
        <v>524</v>
      </c>
      <c r="U237" s="6" t="s">
        <v>1746</v>
      </c>
      <c r="V237" s="18"/>
      <c r="W237" s="78"/>
      <c r="X237" s="8"/>
      <c r="Y237" s="8"/>
      <c r="Z237" s="8"/>
      <c r="AA237" s="8"/>
      <c r="AB237" s="6" t="str">
        <f t="shared" si="23"/>
        <v/>
      </c>
      <c r="AC237" s="23" t="str">
        <f t="shared" si="24"/>
        <v/>
      </c>
      <c r="AD237" s="23"/>
      <c r="AE237" s="17" t="str">
        <f t="shared" si="25"/>
        <v/>
      </c>
      <c r="AF237" s="6"/>
      <c r="AG237" s="39"/>
      <c r="AH237" s="22" t="s">
        <v>983</v>
      </c>
      <c r="AI237" s="174" t="s">
        <v>492</v>
      </c>
    </row>
    <row r="238" spans="1:35" ht="15.45" customHeight="1">
      <c r="A238" s="168">
        <v>56128</v>
      </c>
      <c r="B238" s="8" t="s">
        <v>320</v>
      </c>
      <c r="C238" s="5" t="s">
        <v>321</v>
      </c>
      <c r="D238" s="46" t="s">
        <v>1113</v>
      </c>
      <c r="E238" s="27" t="s">
        <v>1114</v>
      </c>
      <c r="F238" s="29" t="s">
        <v>1115</v>
      </c>
      <c r="G238" s="27">
        <v>926464737</v>
      </c>
      <c r="H238" s="18">
        <v>45611</v>
      </c>
      <c r="I238" s="21">
        <v>0.49166666666666664</v>
      </c>
      <c r="J238" s="6" t="s">
        <v>373</v>
      </c>
      <c r="K238" s="15">
        <f t="shared" si="22"/>
        <v>1</v>
      </c>
      <c r="L238" s="6" t="s">
        <v>398</v>
      </c>
      <c r="M238" s="6" t="s">
        <v>6</v>
      </c>
      <c r="N238" s="6" t="s">
        <v>1747</v>
      </c>
      <c r="O238" s="6">
        <v>210877446</v>
      </c>
      <c r="P238" s="6" t="s">
        <v>6</v>
      </c>
      <c r="Q238" s="6" t="s">
        <v>1748</v>
      </c>
      <c r="R238" s="16">
        <f t="shared" si="26"/>
        <v>25000</v>
      </c>
      <c r="S238" s="6" t="s">
        <v>400</v>
      </c>
      <c r="T238" s="6" t="s">
        <v>542</v>
      </c>
      <c r="U238" s="6" t="s">
        <v>1749</v>
      </c>
      <c r="V238" s="18"/>
      <c r="W238" s="78"/>
      <c r="X238" s="8"/>
      <c r="Y238" s="8"/>
      <c r="Z238" s="8"/>
      <c r="AA238" s="8"/>
      <c r="AB238" s="6" t="str">
        <f t="shared" si="23"/>
        <v/>
      </c>
      <c r="AC238" s="23" t="str">
        <f t="shared" si="24"/>
        <v/>
      </c>
      <c r="AD238" s="23"/>
      <c r="AE238" s="17" t="str">
        <f t="shared" si="25"/>
        <v/>
      </c>
      <c r="AF238" s="6"/>
      <c r="AG238" s="39"/>
      <c r="AH238" s="22" t="s">
        <v>558</v>
      </c>
      <c r="AI238" s="174" t="s">
        <v>492</v>
      </c>
    </row>
    <row r="239" spans="1:35" ht="15.45" customHeight="1">
      <c r="A239" s="168">
        <v>56130</v>
      </c>
      <c r="B239" s="39" t="s">
        <v>1396</v>
      </c>
      <c r="C239" s="5" t="s">
        <v>246</v>
      </c>
      <c r="D239" s="39" t="s">
        <v>1707</v>
      </c>
      <c r="E239" s="6" t="s">
        <v>1708</v>
      </c>
      <c r="F239" s="6" t="s">
        <v>1709</v>
      </c>
      <c r="G239" s="6">
        <v>991521079</v>
      </c>
      <c r="H239" s="18">
        <v>45611</v>
      </c>
      <c r="I239" s="21">
        <v>0.49652777777777779</v>
      </c>
      <c r="J239" s="6" t="s">
        <v>373</v>
      </c>
      <c r="K239" s="15">
        <f t="shared" si="22"/>
        <v>1</v>
      </c>
      <c r="L239" s="6" t="s">
        <v>398</v>
      </c>
      <c r="M239" s="6" t="s">
        <v>6</v>
      </c>
      <c r="N239" s="6" t="s">
        <v>1750</v>
      </c>
      <c r="O239" s="6">
        <v>100792864</v>
      </c>
      <c r="P239" s="6" t="s">
        <v>6</v>
      </c>
      <c r="Q239" s="6" t="s">
        <v>1751</v>
      </c>
      <c r="R239" s="16">
        <f t="shared" si="26"/>
        <v>25000</v>
      </c>
      <c r="S239" s="6" t="s">
        <v>400</v>
      </c>
      <c r="T239" s="6" t="s">
        <v>542</v>
      </c>
      <c r="U239" s="6" t="s">
        <v>1752</v>
      </c>
      <c r="V239" s="18"/>
      <c r="W239" s="78"/>
      <c r="X239" s="8"/>
      <c r="Y239" s="8"/>
      <c r="Z239" s="8"/>
      <c r="AA239" s="8"/>
      <c r="AB239" s="6" t="str">
        <f t="shared" si="23"/>
        <v/>
      </c>
      <c r="AC239" s="23" t="str">
        <f t="shared" si="24"/>
        <v/>
      </c>
      <c r="AD239" s="23"/>
      <c r="AE239" s="17" t="str">
        <f t="shared" si="25"/>
        <v/>
      </c>
      <c r="AF239" s="6"/>
      <c r="AG239" s="39"/>
      <c r="AH239" s="22" t="s">
        <v>983</v>
      </c>
      <c r="AI239" s="174" t="s">
        <v>492</v>
      </c>
    </row>
    <row r="240" spans="1:35" ht="15.45" customHeight="1">
      <c r="A240" s="168">
        <v>56131</v>
      </c>
      <c r="B240" s="39" t="s">
        <v>245</v>
      </c>
      <c r="C240" s="5" t="s">
        <v>246</v>
      </c>
      <c r="D240" s="39" t="s">
        <v>647</v>
      </c>
      <c r="E240" s="6" t="s">
        <v>648</v>
      </c>
      <c r="F240" s="6" t="s">
        <v>649</v>
      </c>
      <c r="G240" s="6">
        <v>968566439</v>
      </c>
      <c r="H240" s="18">
        <v>45611</v>
      </c>
      <c r="I240" s="21">
        <v>0.49861111111111112</v>
      </c>
      <c r="J240" s="6" t="s">
        <v>373</v>
      </c>
      <c r="K240" s="15">
        <f t="shared" si="22"/>
        <v>1</v>
      </c>
      <c r="L240" s="6" t="s">
        <v>398</v>
      </c>
      <c r="M240" s="6" t="s">
        <v>6</v>
      </c>
      <c r="N240" s="6" t="s">
        <v>1753</v>
      </c>
      <c r="O240" s="6">
        <v>24781668</v>
      </c>
      <c r="P240" s="6" t="s">
        <v>6</v>
      </c>
      <c r="Q240" s="6" t="s">
        <v>1754</v>
      </c>
      <c r="R240" s="16">
        <f t="shared" si="26"/>
        <v>25000</v>
      </c>
      <c r="S240" s="6" t="s">
        <v>400</v>
      </c>
      <c r="T240" s="6" t="s">
        <v>1271</v>
      </c>
      <c r="U240" s="6" t="s">
        <v>1755</v>
      </c>
      <c r="V240" s="18">
        <v>45637</v>
      </c>
      <c r="W240" s="78">
        <v>0.52777777777777779</v>
      </c>
      <c r="X240" s="7" t="s">
        <v>1756</v>
      </c>
      <c r="Y240" s="7" t="s">
        <v>1757</v>
      </c>
      <c r="Z240" s="7" t="s">
        <v>1758</v>
      </c>
      <c r="AA240" s="6">
        <v>965406891</v>
      </c>
      <c r="AB240" s="6">
        <f t="shared" si="23"/>
        <v>27</v>
      </c>
      <c r="AC240" s="17">
        <f t="shared" si="24"/>
        <v>126000</v>
      </c>
      <c r="AD240" s="6" t="s">
        <v>6</v>
      </c>
      <c r="AE240" s="17" t="str">
        <f t="shared" si="25"/>
        <v>NO APLICA</v>
      </c>
      <c r="AF240" s="6" t="s">
        <v>400</v>
      </c>
      <c r="AG240" s="39"/>
      <c r="AH240" s="22" t="s">
        <v>983</v>
      </c>
      <c r="AI240" s="174" t="s">
        <v>492</v>
      </c>
    </row>
    <row r="241" spans="1:35" ht="15.45" customHeight="1">
      <c r="A241" s="168">
        <v>56132</v>
      </c>
      <c r="B241" s="8" t="s">
        <v>320</v>
      </c>
      <c r="C241" s="5" t="s">
        <v>321</v>
      </c>
      <c r="D241" s="39" t="s">
        <v>1538</v>
      </c>
      <c r="E241" s="6">
        <v>17669495</v>
      </c>
      <c r="F241" s="6" t="s">
        <v>549</v>
      </c>
      <c r="G241" s="6">
        <v>933260605</v>
      </c>
      <c r="H241" s="18">
        <v>45611</v>
      </c>
      <c r="I241" s="21">
        <v>0.50138888888888888</v>
      </c>
      <c r="J241" s="6" t="s">
        <v>373</v>
      </c>
      <c r="K241" s="15">
        <f t="shared" si="22"/>
        <v>1</v>
      </c>
      <c r="L241" s="6" t="s">
        <v>398</v>
      </c>
      <c r="M241" s="6" t="s">
        <v>6</v>
      </c>
      <c r="N241" s="6" t="s">
        <v>1759</v>
      </c>
      <c r="O241" s="6">
        <v>21087749</v>
      </c>
      <c r="P241" s="6" t="s">
        <v>6</v>
      </c>
      <c r="Q241" s="6" t="s">
        <v>1760</v>
      </c>
      <c r="R241" s="16">
        <f t="shared" si="26"/>
        <v>25000</v>
      </c>
      <c r="S241" s="6" t="s">
        <v>400</v>
      </c>
      <c r="T241" s="6" t="s">
        <v>542</v>
      </c>
      <c r="U241" s="6" t="s">
        <v>1761</v>
      </c>
      <c r="V241" s="18"/>
      <c r="W241" s="78"/>
      <c r="X241" s="8"/>
      <c r="Y241" s="8"/>
      <c r="Z241" s="8"/>
      <c r="AA241" s="8"/>
      <c r="AB241" s="6" t="str">
        <f t="shared" si="23"/>
        <v/>
      </c>
      <c r="AC241" s="23" t="str">
        <f t="shared" si="24"/>
        <v/>
      </c>
      <c r="AD241" s="23"/>
      <c r="AE241" s="17" t="str">
        <f t="shared" si="25"/>
        <v/>
      </c>
      <c r="AF241" s="6"/>
      <c r="AG241" s="39"/>
      <c r="AH241" s="22" t="s">
        <v>558</v>
      </c>
      <c r="AI241" s="174" t="s">
        <v>492</v>
      </c>
    </row>
    <row r="242" spans="1:35" ht="15.45" customHeight="1">
      <c r="A242" s="168">
        <v>56135</v>
      </c>
      <c r="B242" s="8" t="s">
        <v>320</v>
      </c>
      <c r="C242" s="5" t="s">
        <v>321</v>
      </c>
      <c r="D242" s="8" t="s">
        <v>734</v>
      </c>
      <c r="E242" s="5" t="s">
        <v>735</v>
      </c>
      <c r="F242" s="5" t="s">
        <v>736</v>
      </c>
      <c r="G242" s="5">
        <v>97326989</v>
      </c>
      <c r="H242" s="18">
        <v>45611</v>
      </c>
      <c r="I242" s="21">
        <v>0.50972222222222219</v>
      </c>
      <c r="J242" s="6" t="s">
        <v>373</v>
      </c>
      <c r="K242" s="15">
        <f t="shared" si="22"/>
        <v>1</v>
      </c>
      <c r="L242" s="6" t="s">
        <v>398</v>
      </c>
      <c r="M242" s="6" t="s">
        <v>6</v>
      </c>
      <c r="N242" s="6" t="s">
        <v>1762</v>
      </c>
      <c r="O242" s="6">
        <v>21087748</v>
      </c>
      <c r="P242" s="6" t="s">
        <v>6</v>
      </c>
      <c r="Q242" s="6" t="s">
        <v>1763</v>
      </c>
      <c r="R242" s="16">
        <f t="shared" si="26"/>
        <v>25000</v>
      </c>
      <c r="S242" s="6" t="s">
        <v>400</v>
      </c>
      <c r="T242" s="6" t="s">
        <v>542</v>
      </c>
      <c r="U242" s="6" t="s">
        <v>1764</v>
      </c>
      <c r="V242" s="18"/>
      <c r="W242" s="78"/>
      <c r="X242" s="8"/>
      <c r="Y242" s="8"/>
      <c r="Z242" s="8"/>
      <c r="AA242" s="8"/>
      <c r="AB242" s="6" t="str">
        <f t="shared" si="23"/>
        <v/>
      </c>
      <c r="AC242" s="23" t="str">
        <f t="shared" si="24"/>
        <v/>
      </c>
      <c r="AD242" s="23"/>
      <c r="AE242" s="17" t="str">
        <f t="shared" si="25"/>
        <v/>
      </c>
      <c r="AF242" s="6"/>
      <c r="AG242" s="39"/>
      <c r="AH242" s="22" t="s">
        <v>558</v>
      </c>
      <c r="AI242" s="174" t="s">
        <v>492</v>
      </c>
    </row>
    <row r="243" spans="1:35" ht="15.45" customHeight="1">
      <c r="A243" s="168">
        <v>56136</v>
      </c>
      <c r="B243" s="39" t="s">
        <v>1396</v>
      </c>
      <c r="C243" s="5" t="s">
        <v>246</v>
      </c>
      <c r="D243" s="39" t="s">
        <v>1677</v>
      </c>
      <c r="E243" s="6" t="s">
        <v>1678</v>
      </c>
      <c r="F243" s="6" t="s">
        <v>1679</v>
      </c>
      <c r="G243" s="6">
        <v>979940016</v>
      </c>
      <c r="H243" s="18">
        <v>45611</v>
      </c>
      <c r="I243" s="21">
        <v>0.5131944444444444</v>
      </c>
      <c r="J243" s="6" t="s">
        <v>373</v>
      </c>
      <c r="K243" s="15">
        <f t="shared" si="22"/>
        <v>1</v>
      </c>
      <c r="L243" s="6" t="s">
        <v>398</v>
      </c>
      <c r="M243" s="6" t="s">
        <v>6</v>
      </c>
      <c r="N243" s="6" t="s">
        <v>1765</v>
      </c>
      <c r="O243" s="6">
        <v>100792917</v>
      </c>
      <c r="P243" s="6" t="s">
        <v>6</v>
      </c>
      <c r="Q243" s="6" t="s">
        <v>1766</v>
      </c>
      <c r="R243" s="16">
        <f t="shared" si="26"/>
        <v>25000</v>
      </c>
      <c r="S243" s="6" t="s">
        <v>400</v>
      </c>
      <c r="T243" s="6" t="s">
        <v>542</v>
      </c>
      <c r="U243" s="6" t="s">
        <v>1767</v>
      </c>
      <c r="V243" s="18"/>
      <c r="W243" s="78"/>
      <c r="X243" s="8"/>
      <c r="Y243" s="8"/>
      <c r="Z243" s="8"/>
      <c r="AA243" s="8"/>
      <c r="AB243" s="6" t="str">
        <f t="shared" si="23"/>
        <v/>
      </c>
      <c r="AC243" s="23" t="str">
        <f t="shared" si="24"/>
        <v/>
      </c>
      <c r="AD243" s="23"/>
      <c r="AE243" s="17" t="str">
        <f t="shared" si="25"/>
        <v/>
      </c>
      <c r="AF243" s="6"/>
      <c r="AG243" s="39"/>
      <c r="AH243" s="22" t="s">
        <v>983</v>
      </c>
      <c r="AI243" s="174" t="s">
        <v>492</v>
      </c>
    </row>
    <row r="244" spans="1:35" ht="15.45" customHeight="1">
      <c r="A244" s="168">
        <v>56137</v>
      </c>
      <c r="B244" s="39" t="s">
        <v>1396</v>
      </c>
      <c r="C244" s="5" t="s">
        <v>246</v>
      </c>
      <c r="D244" s="39" t="s">
        <v>1768</v>
      </c>
      <c r="E244" s="6" t="s">
        <v>1769</v>
      </c>
      <c r="F244" s="6" t="s">
        <v>1770</v>
      </c>
      <c r="G244" s="6">
        <v>968555931</v>
      </c>
      <c r="H244" s="18">
        <v>45611</v>
      </c>
      <c r="I244" s="21">
        <v>0.51944444444444449</v>
      </c>
      <c r="J244" s="6" t="s">
        <v>373</v>
      </c>
      <c r="K244" s="15">
        <f t="shared" si="22"/>
        <v>1</v>
      </c>
      <c r="L244" s="6" t="s">
        <v>398</v>
      </c>
      <c r="M244" s="6" t="s">
        <v>6</v>
      </c>
      <c r="N244" s="6" t="s">
        <v>1771</v>
      </c>
      <c r="O244" s="6">
        <v>100792935</v>
      </c>
      <c r="P244" s="6" t="s">
        <v>6</v>
      </c>
      <c r="Q244" s="6" t="s">
        <v>1772</v>
      </c>
      <c r="R244" s="16">
        <f t="shared" si="26"/>
        <v>25000</v>
      </c>
      <c r="S244" s="6" t="s">
        <v>400</v>
      </c>
      <c r="T244" s="6" t="s">
        <v>542</v>
      </c>
      <c r="U244" s="6" t="s">
        <v>1773</v>
      </c>
      <c r="V244" s="18"/>
      <c r="W244" s="78"/>
      <c r="X244" s="8"/>
      <c r="Y244" s="8"/>
      <c r="Z244" s="8"/>
      <c r="AA244" s="8"/>
      <c r="AB244" s="6" t="str">
        <f t="shared" si="23"/>
        <v/>
      </c>
      <c r="AC244" s="23" t="str">
        <f t="shared" si="24"/>
        <v/>
      </c>
      <c r="AD244" s="23"/>
      <c r="AE244" s="17" t="str">
        <f t="shared" si="25"/>
        <v/>
      </c>
      <c r="AF244" s="6"/>
      <c r="AG244" s="39"/>
      <c r="AH244" s="22" t="s">
        <v>983</v>
      </c>
      <c r="AI244" s="174" t="s">
        <v>492</v>
      </c>
    </row>
    <row r="245" spans="1:35" ht="15.45" customHeight="1">
      <c r="A245" s="168">
        <v>56138</v>
      </c>
      <c r="B245" s="39" t="s">
        <v>1396</v>
      </c>
      <c r="C245" s="5" t="s">
        <v>246</v>
      </c>
      <c r="D245" s="39" t="s">
        <v>817</v>
      </c>
      <c r="E245" s="6" t="s">
        <v>699</v>
      </c>
      <c r="F245" s="6" t="s">
        <v>700</v>
      </c>
      <c r="G245" s="6">
        <v>947974081</v>
      </c>
      <c r="H245" s="18">
        <v>45611</v>
      </c>
      <c r="I245" s="21">
        <v>0.53055555555555556</v>
      </c>
      <c r="J245" s="6" t="s">
        <v>373</v>
      </c>
      <c r="K245" s="15">
        <f t="shared" si="22"/>
        <v>1</v>
      </c>
      <c r="L245" s="6" t="s">
        <v>398</v>
      </c>
      <c r="M245" s="6" t="s">
        <v>6</v>
      </c>
      <c r="N245" s="6" t="s">
        <v>1774</v>
      </c>
      <c r="O245" s="6">
        <v>100792964</v>
      </c>
      <c r="P245" s="6" t="s">
        <v>6</v>
      </c>
      <c r="Q245" s="6" t="s">
        <v>1775</v>
      </c>
      <c r="R245" s="16">
        <f t="shared" si="26"/>
        <v>25000</v>
      </c>
      <c r="S245" s="6" t="s">
        <v>400</v>
      </c>
      <c r="T245" s="6" t="s">
        <v>542</v>
      </c>
      <c r="U245" s="6" t="s">
        <v>1776</v>
      </c>
      <c r="V245" s="18"/>
      <c r="W245" s="78"/>
      <c r="X245" s="8"/>
      <c r="Y245" s="8"/>
      <c r="Z245" s="8"/>
      <c r="AA245" s="8"/>
      <c r="AB245" s="6" t="str">
        <f t="shared" si="23"/>
        <v/>
      </c>
      <c r="AC245" s="23" t="str">
        <f t="shared" si="24"/>
        <v/>
      </c>
      <c r="AD245" s="23"/>
      <c r="AE245" s="17" t="str">
        <f t="shared" si="25"/>
        <v/>
      </c>
      <c r="AF245" s="6"/>
      <c r="AG245" s="39"/>
      <c r="AH245" s="22" t="s">
        <v>983</v>
      </c>
      <c r="AI245" s="174" t="s">
        <v>492</v>
      </c>
    </row>
    <row r="246" spans="1:35" ht="15.45" customHeight="1">
      <c r="A246" s="168">
        <v>56139</v>
      </c>
      <c r="B246" s="39" t="s">
        <v>1396</v>
      </c>
      <c r="C246" s="5" t="s">
        <v>246</v>
      </c>
      <c r="D246" s="39" t="s">
        <v>817</v>
      </c>
      <c r="E246" s="6" t="s">
        <v>818</v>
      </c>
      <c r="F246" s="6" t="s">
        <v>819</v>
      </c>
      <c r="G246" s="6">
        <v>955172412</v>
      </c>
      <c r="H246" s="18">
        <v>45611</v>
      </c>
      <c r="I246" s="21">
        <v>0.53194444444444444</v>
      </c>
      <c r="J246" s="6" t="s">
        <v>373</v>
      </c>
      <c r="K246" s="15">
        <f t="shared" si="22"/>
        <v>1</v>
      </c>
      <c r="L246" s="6" t="s">
        <v>398</v>
      </c>
      <c r="M246" s="6" t="s">
        <v>6</v>
      </c>
      <c r="N246" s="6" t="s">
        <v>1777</v>
      </c>
      <c r="O246" s="6">
        <v>100792971</v>
      </c>
      <c r="P246" s="6" t="s">
        <v>6</v>
      </c>
      <c r="Q246" s="6" t="s">
        <v>1778</v>
      </c>
      <c r="R246" s="16">
        <f t="shared" si="26"/>
        <v>25000</v>
      </c>
      <c r="S246" s="6" t="s">
        <v>400</v>
      </c>
      <c r="T246" s="6" t="s">
        <v>542</v>
      </c>
      <c r="U246" s="6" t="s">
        <v>1779</v>
      </c>
      <c r="V246" s="18"/>
      <c r="W246" s="78"/>
      <c r="X246" s="8"/>
      <c r="Y246" s="8"/>
      <c r="Z246" s="8"/>
      <c r="AA246" s="8"/>
      <c r="AB246" s="6" t="str">
        <f t="shared" si="23"/>
        <v/>
      </c>
      <c r="AC246" s="23" t="str">
        <f t="shared" si="24"/>
        <v/>
      </c>
      <c r="AD246" s="23"/>
      <c r="AE246" s="17" t="str">
        <f t="shared" si="25"/>
        <v/>
      </c>
      <c r="AF246" s="6"/>
      <c r="AG246" s="39"/>
      <c r="AH246" s="22" t="s">
        <v>983</v>
      </c>
      <c r="AI246" s="174" t="s">
        <v>492</v>
      </c>
    </row>
    <row r="247" spans="1:35" ht="15.45" customHeight="1">
      <c r="A247" s="168">
        <v>56144</v>
      </c>
      <c r="B247" s="39" t="s">
        <v>245</v>
      </c>
      <c r="C247" s="5" t="s">
        <v>246</v>
      </c>
      <c r="D247" s="39" t="s">
        <v>1707</v>
      </c>
      <c r="E247" s="6" t="s">
        <v>1708</v>
      </c>
      <c r="F247" s="6" t="s">
        <v>1709</v>
      </c>
      <c r="G247" s="6">
        <v>991521079</v>
      </c>
      <c r="H247" s="18">
        <v>45611</v>
      </c>
      <c r="I247" s="21">
        <v>0.55486111111111114</v>
      </c>
      <c r="J247" s="6" t="s">
        <v>373</v>
      </c>
      <c r="K247" s="15">
        <f t="shared" si="22"/>
        <v>1</v>
      </c>
      <c r="L247" s="6" t="s">
        <v>398</v>
      </c>
      <c r="M247" s="6" t="s">
        <v>6</v>
      </c>
      <c r="N247" s="6" t="s">
        <v>1780</v>
      </c>
      <c r="O247" s="6">
        <v>24781815</v>
      </c>
      <c r="P247" s="6" t="s">
        <v>6</v>
      </c>
      <c r="Q247" s="6" t="s">
        <v>1781</v>
      </c>
      <c r="R247" s="16">
        <f t="shared" si="26"/>
        <v>25000</v>
      </c>
      <c r="S247" s="6" t="s">
        <v>400</v>
      </c>
      <c r="T247" s="6" t="s">
        <v>759</v>
      </c>
      <c r="U247" s="6" t="s">
        <v>1782</v>
      </c>
      <c r="V247" s="18">
        <v>45637</v>
      </c>
      <c r="W247" s="78">
        <v>0.5229166666666667</v>
      </c>
      <c r="X247" s="65" t="s">
        <v>1783</v>
      </c>
      <c r="Y247" s="6" t="s">
        <v>1784</v>
      </c>
      <c r="Z247" s="65" t="s">
        <v>1785</v>
      </c>
      <c r="AA247" s="6">
        <v>950664007</v>
      </c>
      <c r="AB247" s="6">
        <f t="shared" si="23"/>
        <v>27</v>
      </c>
      <c r="AC247" s="17">
        <f t="shared" si="24"/>
        <v>126000</v>
      </c>
      <c r="AD247" s="6" t="s">
        <v>6</v>
      </c>
      <c r="AE247" s="17" t="str">
        <f t="shared" si="25"/>
        <v>NO APLICA</v>
      </c>
      <c r="AF247" s="6" t="s">
        <v>400</v>
      </c>
      <c r="AG247" s="39"/>
      <c r="AH247" s="22" t="s">
        <v>983</v>
      </c>
      <c r="AI247" s="174" t="s">
        <v>492</v>
      </c>
    </row>
    <row r="248" spans="1:35" ht="15.45" customHeight="1">
      <c r="A248" s="168">
        <v>56147</v>
      </c>
      <c r="B248" s="39" t="s">
        <v>1396</v>
      </c>
      <c r="C248" s="5" t="s">
        <v>246</v>
      </c>
      <c r="D248" s="39" t="s">
        <v>1689</v>
      </c>
      <c r="E248" s="6" t="s">
        <v>1690</v>
      </c>
      <c r="F248" s="6" t="s">
        <v>1691</v>
      </c>
      <c r="G248" s="6">
        <v>993480204</v>
      </c>
      <c r="H248" s="18">
        <v>45611</v>
      </c>
      <c r="I248" s="21">
        <v>0.56736111111111109</v>
      </c>
      <c r="J248" s="6" t="s">
        <v>373</v>
      </c>
      <c r="K248" s="15">
        <f t="shared" si="22"/>
        <v>1</v>
      </c>
      <c r="L248" s="6" t="s">
        <v>398</v>
      </c>
      <c r="M248" s="6" t="s">
        <v>6</v>
      </c>
      <c r="N248" s="6" t="s">
        <v>1786</v>
      </c>
      <c r="O248" s="6">
        <v>100793039</v>
      </c>
      <c r="P248" s="6" t="s">
        <v>6</v>
      </c>
      <c r="Q248" s="6" t="s">
        <v>1787</v>
      </c>
      <c r="R248" s="16">
        <f t="shared" si="26"/>
        <v>25000</v>
      </c>
      <c r="S248" s="6" t="s">
        <v>400</v>
      </c>
      <c r="T248" s="6" t="s">
        <v>547</v>
      </c>
      <c r="U248" s="6" t="s">
        <v>1788</v>
      </c>
      <c r="V248" s="18"/>
      <c r="W248" s="78"/>
      <c r="X248" s="8"/>
      <c r="Y248" s="8"/>
      <c r="Z248" s="8"/>
      <c r="AA248" s="8"/>
      <c r="AB248" s="6" t="str">
        <f t="shared" si="23"/>
        <v/>
      </c>
      <c r="AC248" s="23" t="str">
        <f t="shared" si="24"/>
        <v/>
      </c>
      <c r="AD248" s="23"/>
      <c r="AE248" s="17" t="str">
        <f t="shared" si="25"/>
        <v/>
      </c>
      <c r="AF248" s="6"/>
      <c r="AG248" s="39"/>
      <c r="AH248" s="22" t="s">
        <v>983</v>
      </c>
      <c r="AI248" s="174" t="s">
        <v>492</v>
      </c>
    </row>
    <row r="249" spans="1:35" ht="15.45" customHeight="1">
      <c r="A249" s="168">
        <v>56149</v>
      </c>
      <c r="B249" s="39" t="s">
        <v>1396</v>
      </c>
      <c r="C249" s="5" t="s">
        <v>246</v>
      </c>
      <c r="D249" s="39" t="s">
        <v>1789</v>
      </c>
      <c r="E249" s="6" t="s">
        <v>1790</v>
      </c>
      <c r="F249" s="6" t="s">
        <v>1791</v>
      </c>
      <c r="G249" s="6">
        <v>932139395</v>
      </c>
      <c r="H249" s="18">
        <v>45611</v>
      </c>
      <c r="I249" s="21">
        <v>0.58125000000000004</v>
      </c>
      <c r="J249" s="6" t="s">
        <v>373</v>
      </c>
      <c r="K249" s="15">
        <f t="shared" si="22"/>
        <v>1</v>
      </c>
      <c r="L249" s="6" t="s">
        <v>398</v>
      </c>
      <c r="M249" s="6" t="s">
        <v>6</v>
      </c>
      <c r="N249" s="6" t="s">
        <v>1792</v>
      </c>
      <c r="O249" s="6">
        <v>100793049</v>
      </c>
      <c r="P249" s="6" t="s">
        <v>6</v>
      </c>
      <c r="Q249" s="6" t="s">
        <v>1793</v>
      </c>
      <c r="R249" s="16">
        <f t="shared" si="26"/>
        <v>25000</v>
      </c>
      <c r="S249" s="6" t="s">
        <v>400</v>
      </c>
      <c r="T249" s="6" t="s">
        <v>547</v>
      </c>
      <c r="U249" s="6" t="s">
        <v>1794</v>
      </c>
      <c r="V249" s="18"/>
      <c r="W249" s="78"/>
      <c r="X249" s="8"/>
      <c r="Y249" s="8"/>
      <c r="Z249" s="8"/>
      <c r="AA249" s="8"/>
      <c r="AB249" s="6" t="str">
        <f t="shared" si="23"/>
        <v/>
      </c>
      <c r="AC249" s="23" t="str">
        <f t="shared" si="24"/>
        <v/>
      </c>
      <c r="AD249" s="23"/>
      <c r="AE249" s="17" t="str">
        <f t="shared" si="25"/>
        <v/>
      </c>
      <c r="AF249" s="6"/>
      <c r="AG249" s="39"/>
      <c r="AH249" s="22" t="s">
        <v>983</v>
      </c>
      <c r="AI249" s="174" t="s">
        <v>492</v>
      </c>
    </row>
    <row r="250" spans="1:35" ht="15.45" customHeight="1">
      <c r="A250" s="168">
        <v>56150</v>
      </c>
      <c r="B250" s="39" t="s">
        <v>1396</v>
      </c>
      <c r="C250" s="5" t="s">
        <v>246</v>
      </c>
      <c r="D250" s="39" t="s">
        <v>1695</v>
      </c>
      <c r="E250" s="6" t="s">
        <v>1696</v>
      </c>
      <c r="F250" s="6" t="s">
        <v>1697</v>
      </c>
      <c r="G250" s="6">
        <v>993447245</v>
      </c>
      <c r="H250" s="18">
        <v>45611</v>
      </c>
      <c r="I250" s="21">
        <v>0.58472222222222225</v>
      </c>
      <c r="J250" s="6" t="s">
        <v>373</v>
      </c>
      <c r="K250" s="15">
        <f t="shared" si="22"/>
        <v>1</v>
      </c>
      <c r="L250" s="6" t="s">
        <v>398</v>
      </c>
      <c r="M250" s="6" t="s">
        <v>6</v>
      </c>
      <c r="N250" s="6" t="s">
        <v>1795</v>
      </c>
      <c r="O250" s="6">
        <v>100793054</v>
      </c>
      <c r="P250" s="6" t="s">
        <v>6</v>
      </c>
      <c r="Q250" s="6" t="s">
        <v>1796</v>
      </c>
      <c r="R250" s="16">
        <f t="shared" si="26"/>
        <v>25000</v>
      </c>
      <c r="S250" s="6" t="s">
        <v>400</v>
      </c>
      <c r="T250" s="6" t="s">
        <v>547</v>
      </c>
      <c r="U250" s="6" t="s">
        <v>1797</v>
      </c>
      <c r="V250" s="18"/>
      <c r="W250" s="78"/>
      <c r="X250" s="8"/>
      <c r="Y250" s="8"/>
      <c r="Z250" s="8"/>
      <c r="AA250" s="8"/>
      <c r="AB250" s="6" t="str">
        <f t="shared" si="23"/>
        <v/>
      </c>
      <c r="AC250" s="23" t="str">
        <f t="shared" si="24"/>
        <v/>
      </c>
      <c r="AD250" s="23"/>
      <c r="AE250" s="17" t="str">
        <f t="shared" si="25"/>
        <v/>
      </c>
      <c r="AF250" s="6"/>
      <c r="AG250" s="39"/>
      <c r="AH250" s="22" t="s">
        <v>983</v>
      </c>
      <c r="AI250" s="174" t="s">
        <v>492</v>
      </c>
    </row>
    <row r="251" spans="1:35" ht="15.45" customHeight="1">
      <c r="A251" s="168">
        <v>56153</v>
      </c>
      <c r="B251" s="39" t="s">
        <v>245</v>
      </c>
      <c r="C251" s="5" t="s">
        <v>246</v>
      </c>
      <c r="D251" s="39" t="s">
        <v>1768</v>
      </c>
      <c r="E251" s="6" t="s">
        <v>1769</v>
      </c>
      <c r="F251" s="6" t="s">
        <v>1770</v>
      </c>
      <c r="G251" s="6">
        <v>968555931</v>
      </c>
      <c r="H251" s="18">
        <v>45611</v>
      </c>
      <c r="I251" s="21">
        <v>0.59513888888888888</v>
      </c>
      <c r="J251" s="6" t="s">
        <v>373</v>
      </c>
      <c r="K251" s="15">
        <f t="shared" si="22"/>
        <v>1</v>
      </c>
      <c r="L251" s="6" t="s">
        <v>398</v>
      </c>
      <c r="M251" s="6" t="s">
        <v>6</v>
      </c>
      <c r="N251" s="6" t="s">
        <v>1798</v>
      </c>
      <c r="O251" s="6">
        <v>24781856</v>
      </c>
      <c r="P251" s="6" t="s">
        <v>6</v>
      </c>
      <c r="Q251" s="6" t="s">
        <v>1799</v>
      </c>
      <c r="R251" s="16">
        <f t="shared" si="26"/>
        <v>25000</v>
      </c>
      <c r="S251" s="6" t="s">
        <v>400</v>
      </c>
      <c r="T251" s="6" t="s">
        <v>759</v>
      </c>
      <c r="U251" s="6" t="s">
        <v>1800</v>
      </c>
      <c r="V251" s="18">
        <v>45637</v>
      </c>
      <c r="W251" s="78">
        <v>0.51875000000000004</v>
      </c>
      <c r="X251" s="48" t="s">
        <v>1801</v>
      </c>
      <c r="Y251" s="25" t="s">
        <v>1802</v>
      </c>
      <c r="Z251" s="24" t="s">
        <v>1803</v>
      </c>
      <c r="AA251" s="24">
        <v>992506882</v>
      </c>
      <c r="AB251" s="6">
        <f t="shared" si="23"/>
        <v>27</v>
      </c>
      <c r="AC251" s="17">
        <f t="shared" si="24"/>
        <v>126000</v>
      </c>
      <c r="AD251" s="6" t="s">
        <v>6</v>
      </c>
      <c r="AE251" s="17" t="str">
        <f t="shared" si="25"/>
        <v>NO APLICA</v>
      </c>
      <c r="AF251" s="6" t="s">
        <v>400</v>
      </c>
      <c r="AG251" s="39"/>
      <c r="AH251" s="22" t="s">
        <v>983</v>
      </c>
      <c r="AI251" s="174" t="s">
        <v>492</v>
      </c>
    </row>
    <row r="252" spans="1:35" ht="15.45" customHeight="1">
      <c r="A252" s="168">
        <v>56155</v>
      </c>
      <c r="B252" s="8" t="s">
        <v>320</v>
      </c>
      <c r="C252" s="5" t="s">
        <v>321</v>
      </c>
      <c r="D252" s="39" t="s">
        <v>568</v>
      </c>
      <c r="E252" s="6" t="s">
        <v>569</v>
      </c>
      <c r="F252" s="6" t="s">
        <v>570</v>
      </c>
      <c r="G252" s="6">
        <v>947401808</v>
      </c>
      <c r="H252" s="18">
        <v>45611</v>
      </c>
      <c r="I252" s="21">
        <v>0.62708333333333333</v>
      </c>
      <c r="J252" s="6" t="s">
        <v>373</v>
      </c>
      <c r="K252" s="15">
        <f t="shared" si="22"/>
        <v>1</v>
      </c>
      <c r="L252" s="6" t="s">
        <v>398</v>
      </c>
      <c r="M252" s="6" t="s">
        <v>6</v>
      </c>
      <c r="N252" s="6" t="s">
        <v>1804</v>
      </c>
      <c r="O252" s="6">
        <v>21087810</v>
      </c>
      <c r="P252" s="6" t="s">
        <v>6</v>
      </c>
      <c r="Q252" s="6" t="s">
        <v>1805</v>
      </c>
      <c r="R252" s="16">
        <f t="shared" si="26"/>
        <v>25000</v>
      </c>
      <c r="S252" s="6" t="s">
        <v>400</v>
      </c>
      <c r="T252" s="6" t="s">
        <v>542</v>
      </c>
      <c r="U252" s="6" t="s">
        <v>1806</v>
      </c>
      <c r="V252" s="18"/>
      <c r="W252" s="78"/>
      <c r="X252" s="8"/>
      <c r="Y252" s="8"/>
      <c r="Z252" s="8"/>
      <c r="AA252" s="8"/>
      <c r="AB252" s="6" t="str">
        <f t="shared" si="23"/>
        <v/>
      </c>
      <c r="AC252" s="23" t="str">
        <f t="shared" si="24"/>
        <v/>
      </c>
      <c r="AD252" s="23"/>
      <c r="AE252" s="17" t="str">
        <f t="shared" si="25"/>
        <v/>
      </c>
      <c r="AF252" s="6"/>
      <c r="AG252" s="39"/>
      <c r="AH252" s="22" t="s">
        <v>558</v>
      </c>
      <c r="AI252" s="174" t="s">
        <v>492</v>
      </c>
    </row>
    <row r="253" spans="1:35" ht="15.45" customHeight="1">
      <c r="A253" s="168">
        <v>56157</v>
      </c>
      <c r="B253" s="8" t="s">
        <v>320</v>
      </c>
      <c r="C253" s="5" t="s">
        <v>321</v>
      </c>
      <c r="D253" s="39" t="s">
        <v>1140</v>
      </c>
      <c r="E253" s="6" t="s">
        <v>1141</v>
      </c>
      <c r="F253" s="6" t="s">
        <v>1142</v>
      </c>
      <c r="G253" s="6">
        <v>950402989</v>
      </c>
      <c r="H253" s="18">
        <v>45611</v>
      </c>
      <c r="I253" s="21">
        <v>0.6333333333333333</v>
      </c>
      <c r="J253" s="6" t="s">
        <v>373</v>
      </c>
      <c r="K253" s="15">
        <f t="shared" si="22"/>
        <v>1</v>
      </c>
      <c r="L253" s="6" t="s">
        <v>398</v>
      </c>
      <c r="M253" s="6" t="s">
        <v>6</v>
      </c>
      <c r="N253" s="6" t="s">
        <v>1807</v>
      </c>
      <c r="O253" s="6">
        <v>21087811</v>
      </c>
      <c r="P253" s="6" t="s">
        <v>6</v>
      </c>
      <c r="Q253" s="6" t="s">
        <v>1808</v>
      </c>
      <c r="R253" s="16">
        <f t="shared" si="26"/>
        <v>25000</v>
      </c>
      <c r="S253" s="6" t="s">
        <v>400</v>
      </c>
      <c r="T253" s="6" t="s">
        <v>542</v>
      </c>
      <c r="U253" s="6" t="s">
        <v>1809</v>
      </c>
      <c r="V253" s="18"/>
      <c r="W253" s="78"/>
      <c r="X253" s="8"/>
      <c r="Y253" s="8"/>
      <c r="Z253" s="8"/>
      <c r="AA253" s="8"/>
      <c r="AB253" s="6" t="str">
        <f t="shared" si="23"/>
        <v/>
      </c>
      <c r="AC253" s="23" t="str">
        <f t="shared" si="24"/>
        <v/>
      </c>
      <c r="AD253" s="23"/>
      <c r="AE253" s="17" t="str">
        <f t="shared" si="25"/>
        <v/>
      </c>
      <c r="AF253" s="6"/>
      <c r="AG253" s="39"/>
      <c r="AH253" s="22" t="s">
        <v>558</v>
      </c>
      <c r="AI253" s="174" t="s">
        <v>492</v>
      </c>
    </row>
    <row r="254" spans="1:35" ht="15.45" customHeight="1">
      <c r="A254" s="168">
        <v>56158</v>
      </c>
      <c r="B254" s="8" t="s">
        <v>320</v>
      </c>
      <c r="C254" s="5" t="s">
        <v>321</v>
      </c>
      <c r="D254" s="39" t="s">
        <v>830</v>
      </c>
      <c r="E254" s="6" t="s">
        <v>831</v>
      </c>
      <c r="F254" s="6" t="s">
        <v>832</v>
      </c>
      <c r="G254" s="6">
        <v>998794226</v>
      </c>
      <c r="H254" s="18">
        <v>45611</v>
      </c>
      <c r="I254" s="21">
        <v>0.63888888888888884</v>
      </c>
      <c r="J254" s="6" t="s">
        <v>373</v>
      </c>
      <c r="K254" s="15">
        <f t="shared" si="22"/>
        <v>1</v>
      </c>
      <c r="L254" s="6" t="s">
        <v>398</v>
      </c>
      <c r="M254" s="6" t="s">
        <v>6</v>
      </c>
      <c r="N254" s="6" t="s">
        <v>1810</v>
      </c>
      <c r="O254" s="6">
        <v>21087812</v>
      </c>
      <c r="P254" s="6" t="s">
        <v>6</v>
      </c>
      <c r="Q254" s="6" t="s">
        <v>1811</v>
      </c>
      <c r="R254" s="16">
        <f t="shared" si="26"/>
        <v>25000</v>
      </c>
      <c r="S254" s="6" t="s">
        <v>400</v>
      </c>
      <c r="T254" s="6" t="s">
        <v>542</v>
      </c>
      <c r="U254" s="6" t="s">
        <v>1812</v>
      </c>
      <c r="V254" s="18"/>
      <c r="W254" s="78"/>
      <c r="X254" s="8"/>
      <c r="Y254" s="8"/>
      <c r="Z254" s="8"/>
      <c r="AA254" s="8"/>
      <c r="AB254" s="6" t="str">
        <f t="shared" si="23"/>
        <v/>
      </c>
      <c r="AC254" s="23" t="str">
        <f t="shared" si="24"/>
        <v/>
      </c>
      <c r="AD254" s="23"/>
      <c r="AE254" s="17" t="str">
        <f t="shared" si="25"/>
        <v/>
      </c>
      <c r="AF254" s="6"/>
      <c r="AG254" s="39"/>
      <c r="AH254" s="22" t="s">
        <v>558</v>
      </c>
      <c r="AI254" s="174" t="s">
        <v>492</v>
      </c>
    </row>
    <row r="255" spans="1:35" ht="15.45" customHeight="1">
      <c r="A255" s="168">
        <v>56159</v>
      </c>
      <c r="B255" s="8" t="s">
        <v>320</v>
      </c>
      <c r="C255" s="5" t="s">
        <v>321</v>
      </c>
      <c r="D255" s="39" t="s">
        <v>1813</v>
      </c>
      <c r="E255" s="6" t="s">
        <v>1814</v>
      </c>
      <c r="F255" s="6" t="s">
        <v>1815</v>
      </c>
      <c r="G255" s="6">
        <v>988775128</v>
      </c>
      <c r="H255" s="18">
        <v>45611</v>
      </c>
      <c r="I255" s="21">
        <v>0.64236111111111116</v>
      </c>
      <c r="J255" s="6" t="s">
        <v>373</v>
      </c>
      <c r="K255" s="15">
        <f t="shared" si="22"/>
        <v>1</v>
      </c>
      <c r="L255" s="6" t="s">
        <v>398</v>
      </c>
      <c r="M255" s="6" t="s">
        <v>6</v>
      </c>
      <c r="N255" s="6" t="s">
        <v>1816</v>
      </c>
      <c r="O255" s="6">
        <v>21087814</v>
      </c>
      <c r="P255" s="6" t="s">
        <v>6</v>
      </c>
      <c r="Q255" s="6" t="s">
        <v>1817</v>
      </c>
      <c r="R255" s="16">
        <f t="shared" si="26"/>
        <v>25000</v>
      </c>
      <c r="S255" s="6" t="s">
        <v>400</v>
      </c>
      <c r="T255" s="6" t="s">
        <v>542</v>
      </c>
      <c r="U255" s="6" t="s">
        <v>1818</v>
      </c>
      <c r="V255" s="18"/>
      <c r="W255" s="78"/>
      <c r="X255" s="8"/>
      <c r="Y255" s="8"/>
      <c r="Z255" s="8"/>
      <c r="AA255" s="8"/>
      <c r="AB255" s="6" t="str">
        <f t="shared" si="23"/>
        <v/>
      </c>
      <c r="AC255" s="23" t="str">
        <f t="shared" si="24"/>
        <v/>
      </c>
      <c r="AD255" s="23"/>
      <c r="AE255" s="17" t="str">
        <f t="shared" ref="AE255:AE286" si="27">IFERROR(IF(AC255="","",IF(AD255="NO","NO APLICA",IF(AD255="SI",AC255*1.19,""))), "")</f>
        <v/>
      </c>
      <c r="AF255" s="6"/>
      <c r="AG255" s="39"/>
      <c r="AH255" s="22" t="s">
        <v>558</v>
      </c>
      <c r="AI255" s="174" t="s">
        <v>492</v>
      </c>
    </row>
    <row r="256" spans="1:35" ht="15.45" customHeight="1">
      <c r="A256" s="168">
        <v>56160</v>
      </c>
      <c r="B256" s="39" t="s">
        <v>1396</v>
      </c>
      <c r="C256" s="5" t="s">
        <v>246</v>
      </c>
      <c r="D256" s="39" t="s">
        <v>817</v>
      </c>
      <c r="E256" s="6" t="s">
        <v>699</v>
      </c>
      <c r="F256" s="6" t="s">
        <v>700</v>
      </c>
      <c r="G256" s="6">
        <v>947974081</v>
      </c>
      <c r="H256" s="18">
        <v>45611</v>
      </c>
      <c r="I256" s="21">
        <v>0.64513888888888893</v>
      </c>
      <c r="J256" s="6" t="s">
        <v>373</v>
      </c>
      <c r="K256" s="15">
        <f t="shared" si="22"/>
        <v>1</v>
      </c>
      <c r="L256" s="6" t="s">
        <v>398</v>
      </c>
      <c r="M256" s="6" t="s">
        <v>6</v>
      </c>
      <c r="N256" s="6" t="s">
        <v>1819</v>
      </c>
      <c r="O256" s="6">
        <v>100793146</v>
      </c>
      <c r="P256" s="6" t="s">
        <v>6</v>
      </c>
      <c r="Q256" s="6" t="s">
        <v>1820</v>
      </c>
      <c r="R256" s="16">
        <f t="shared" si="26"/>
        <v>25000</v>
      </c>
      <c r="S256" s="6" t="s">
        <v>400</v>
      </c>
      <c r="T256" s="6" t="s">
        <v>542</v>
      </c>
      <c r="U256" s="6" t="s">
        <v>1821</v>
      </c>
      <c r="V256" s="18"/>
      <c r="W256" s="78"/>
      <c r="X256" s="8"/>
      <c r="Y256" s="8"/>
      <c r="Z256" s="8"/>
      <c r="AA256" s="8"/>
      <c r="AB256" s="6" t="str">
        <f t="shared" si="23"/>
        <v/>
      </c>
      <c r="AC256" s="23" t="str">
        <f t="shared" si="24"/>
        <v/>
      </c>
      <c r="AD256" s="23"/>
      <c r="AE256" s="17" t="str">
        <f t="shared" si="27"/>
        <v/>
      </c>
      <c r="AF256" s="6"/>
      <c r="AG256" s="39"/>
      <c r="AH256" s="22" t="s">
        <v>983</v>
      </c>
      <c r="AI256" s="174" t="s">
        <v>492</v>
      </c>
    </row>
    <row r="257" spans="1:35" ht="15.45" customHeight="1">
      <c r="A257" s="168">
        <v>56161</v>
      </c>
      <c r="B257" s="39" t="s">
        <v>1396</v>
      </c>
      <c r="C257" s="5" t="s">
        <v>246</v>
      </c>
      <c r="D257" s="39" t="s">
        <v>817</v>
      </c>
      <c r="E257" s="6" t="s">
        <v>818</v>
      </c>
      <c r="F257" s="6" t="s">
        <v>819</v>
      </c>
      <c r="G257" s="6">
        <v>955172412</v>
      </c>
      <c r="H257" s="18">
        <v>45611</v>
      </c>
      <c r="I257" s="21">
        <v>0.6479166666666667</v>
      </c>
      <c r="J257" s="6" t="s">
        <v>373</v>
      </c>
      <c r="K257" s="15">
        <f t="shared" si="22"/>
        <v>1</v>
      </c>
      <c r="L257" s="6" t="s">
        <v>398</v>
      </c>
      <c r="M257" s="6" t="s">
        <v>6</v>
      </c>
      <c r="N257" s="6" t="s">
        <v>1822</v>
      </c>
      <c r="O257" s="6">
        <v>100793149</v>
      </c>
      <c r="P257" s="6" t="s">
        <v>6</v>
      </c>
      <c r="Q257" s="6" t="s">
        <v>1823</v>
      </c>
      <c r="R257" s="16">
        <f t="shared" si="26"/>
        <v>25000</v>
      </c>
      <c r="S257" s="6" t="s">
        <v>400</v>
      </c>
      <c r="T257" s="6" t="s">
        <v>542</v>
      </c>
      <c r="U257" s="6" t="s">
        <v>1824</v>
      </c>
      <c r="V257" s="18"/>
      <c r="W257" s="78"/>
      <c r="X257" s="8"/>
      <c r="Y257" s="8"/>
      <c r="Z257" s="8"/>
      <c r="AA257" s="8"/>
      <c r="AB257" s="6" t="str">
        <f t="shared" si="23"/>
        <v/>
      </c>
      <c r="AC257" s="23" t="str">
        <f t="shared" si="24"/>
        <v/>
      </c>
      <c r="AD257" s="23"/>
      <c r="AE257" s="17" t="str">
        <f t="shared" si="27"/>
        <v/>
      </c>
      <c r="AF257" s="6"/>
      <c r="AG257" s="39"/>
      <c r="AH257" s="22" t="s">
        <v>983</v>
      </c>
      <c r="AI257" s="174" t="s">
        <v>492</v>
      </c>
    </row>
    <row r="258" spans="1:35" ht="15.45" customHeight="1">
      <c r="A258" s="168">
        <v>56162</v>
      </c>
      <c r="B258" s="39" t="s">
        <v>1396</v>
      </c>
      <c r="C258" s="5" t="s">
        <v>246</v>
      </c>
      <c r="D258" s="39" t="s">
        <v>1476</v>
      </c>
      <c r="E258" s="6" t="s">
        <v>1477</v>
      </c>
      <c r="F258" s="6" t="s">
        <v>1478</v>
      </c>
      <c r="G258" s="6">
        <v>954134836</v>
      </c>
      <c r="H258" s="18">
        <v>45611</v>
      </c>
      <c r="I258" s="21">
        <v>0.65</v>
      </c>
      <c r="J258" s="6" t="s">
        <v>373</v>
      </c>
      <c r="K258" s="15">
        <f t="shared" ref="K258:K321" si="28">IF(J258&lt;&gt;"",1,"")</f>
        <v>1</v>
      </c>
      <c r="L258" s="6" t="s">
        <v>398</v>
      </c>
      <c r="M258" s="6" t="s">
        <v>6</v>
      </c>
      <c r="N258" s="6" t="s">
        <v>1825</v>
      </c>
      <c r="O258" s="6">
        <v>100793154</v>
      </c>
      <c r="P258" s="6" t="s">
        <v>6</v>
      </c>
      <c r="Q258" s="6" t="s">
        <v>1826</v>
      </c>
      <c r="R258" s="16">
        <f t="shared" si="26"/>
        <v>25000</v>
      </c>
      <c r="S258" s="6" t="s">
        <v>400</v>
      </c>
      <c r="T258" s="6" t="s">
        <v>542</v>
      </c>
      <c r="U258" s="6" t="s">
        <v>1827</v>
      </c>
      <c r="V258" s="18"/>
      <c r="W258" s="78"/>
      <c r="X258" s="8"/>
      <c r="Y258" s="8"/>
      <c r="Z258" s="8"/>
      <c r="AA258" s="8"/>
      <c r="AB258" s="6" t="str">
        <f t="shared" ref="AB258:AB321" si="29">IF(AND(V258&lt;&gt;"",H258&lt;&gt;"",ISNUMBER(V258-H258)),V258-H258+1,"")</f>
        <v/>
      </c>
      <c r="AC258" s="23" t="str">
        <f t="shared" ref="AC258:AC321" si="30">IF(AB258&lt;=0, "ERROR EN DÍA DE SALIDA",
    IF(AB258="", "",
        IF(OR(J258="1X40 RF VACIO", J258="1X40 DRY VACIO"),
            IF(L258="CUSTODIA",
                IF(AB258&lt;=5, 25000,
                    IF(AB258&gt;5, IF(AB258&lt;=8, 25000 + 2000*(AB258 - 5), 31000 + 5000*(AB258-8)), "")
                ),
                IF(OR(L258="TRASPASO",L258="MOVIMIENTO"), 18000, "")
            ),
            IF(OR(J258="1X20 RF VACIO", J258="1X20 DRY VACIO", J258="ISOTANK"),
                IF(L258="CUSTODIA",
                    IF(AB258&lt;=5, 18000,
                        IF(AB258&gt;5, IF(AB258&lt;=8, 18000 + 2000*(AB258 - 5), 24000 + 5000*(AB258-8)), "")
                    ),
                    IF(OR(L258="TRASPASO",L258="MOVIMIENTO"), 15000, "Error en tipo de acción")
                ),
                IF(AND(OR(J258="PALLET", J258="CAJON"), L258="CUSTODIA", AB258&lt;=5),
                    IF(M258="SI (XL)", 7000*K258,
                        IF(M258="SI (XXL)", 9000*K258, 5000*K258)
                    ),
                    IF(AND(OR(J258="PALLET", J258="CAJON"), L258="CUSTODIA", AB258&gt;5),
                        IF(M258="SI (XL)", (7000 + 1000*(AB258 - 5))*K258,
                            IF(M258="SI (XXL)", (9000 + 1000*(AB258 - 5))*K258, (5000 + 1000*(AB258 - 5))*K258)
                        ),
                        IF(AND(OR(J258="PALLET", J258="CAJON"),OR(L258="TRASPASO",L258="MOVIMIENTO")),
                            IF(M258="SI (XL)", 5000*K258,
                                IF(M258="SI (XXL)", 7000*K258, 3500*K258)
                            ),
                            ""
                        )
                    )
                )
            )
        )
    )
)</f>
        <v/>
      </c>
      <c r="AD258" s="23"/>
      <c r="AE258" s="17" t="str">
        <f t="shared" si="27"/>
        <v/>
      </c>
      <c r="AF258" s="6"/>
      <c r="AG258" s="39"/>
      <c r="AH258" s="22" t="s">
        <v>983</v>
      </c>
      <c r="AI258" s="174" t="s">
        <v>492</v>
      </c>
    </row>
    <row r="259" spans="1:35" ht="15.45" customHeight="1">
      <c r="A259" s="168">
        <v>56163</v>
      </c>
      <c r="B259" s="8" t="s">
        <v>320</v>
      </c>
      <c r="C259" s="5" t="s">
        <v>321</v>
      </c>
      <c r="D259" s="39" t="s">
        <v>635</v>
      </c>
      <c r="E259" s="6" t="s">
        <v>636</v>
      </c>
      <c r="F259" s="6" t="s">
        <v>637</v>
      </c>
      <c r="G259" s="6">
        <v>988364635</v>
      </c>
      <c r="H259" s="18">
        <v>45611</v>
      </c>
      <c r="I259" s="21">
        <v>0.65277777777777779</v>
      </c>
      <c r="J259" s="6" t="s">
        <v>373</v>
      </c>
      <c r="K259" s="15">
        <f t="shared" si="28"/>
        <v>1</v>
      </c>
      <c r="L259" s="6" t="s">
        <v>398</v>
      </c>
      <c r="M259" s="6" t="s">
        <v>6</v>
      </c>
      <c r="N259" s="6" t="s">
        <v>1828</v>
      </c>
      <c r="O259" s="6">
        <v>21087819</v>
      </c>
      <c r="P259" s="6" t="s">
        <v>6</v>
      </c>
      <c r="Q259" s="6" t="s">
        <v>1829</v>
      </c>
      <c r="R259" s="16">
        <f t="shared" si="26"/>
        <v>25000</v>
      </c>
      <c r="S259" s="6" t="s">
        <v>400</v>
      </c>
      <c r="T259" s="6" t="s">
        <v>542</v>
      </c>
      <c r="U259" s="6" t="s">
        <v>1830</v>
      </c>
      <c r="V259" s="18"/>
      <c r="W259" s="78"/>
      <c r="X259" s="8"/>
      <c r="Y259" s="8"/>
      <c r="Z259" s="8"/>
      <c r="AA259" s="8"/>
      <c r="AB259" s="6" t="str">
        <f t="shared" si="29"/>
        <v/>
      </c>
      <c r="AC259" s="23" t="str">
        <f t="shared" si="30"/>
        <v/>
      </c>
      <c r="AD259" s="23"/>
      <c r="AE259" s="17" t="str">
        <f t="shared" si="27"/>
        <v/>
      </c>
      <c r="AF259" s="6"/>
      <c r="AG259" s="39"/>
      <c r="AH259" s="22" t="s">
        <v>558</v>
      </c>
      <c r="AI259" s="174" t="s">
        <v>492</v>
      </c>
    </row>
    <row r="260" spans="1:35" ht="15.45" customHeight="1">
      <c r="A260" s="168">
        <v>56164</v>
      </c>
      <c r="B260" s="8" t="s">
        <v>320</v>
      </c>
      <c r="C260" s="5" t="s">
        <v>321</v>
      </c>
      <c r="D260" s="46" t="s">
        <v>559</v>
      </c>
      <c r="E260" s="6" t="s">
        <v>560</v>
      </c>
      <c r="F260" s="6" t="s">
        <v>561</v>
      </c>
      <c r="G260" s="6">
        <v>956055766</v>
      </c>
      <c r="H260" s="18">
        <v>45611</v>
      </c>
      <c r="I260" s="21">
        <v>0.65486111111111112</v>
      </c>
      <c r="J260" s="6" t="s">
        <v>373</v>
      </c>
      <c r="K260" s="15">
        <f t="shared" si="28"/>
        <v>1</v>
      </c>
      <c r="L260" s="6" t="s">
        <v>398</v>
      </c>
      <c r="M260" s="6" t="s">
        <v>6</v>
      </c>
      <c r="N260" s="6" t="s">
        <v>1831</v>
      </c>
      <c r="O260" s="6">
        <v>21087818</v>
      </c>
      <c r="P260" s="6" t="s">
        <v>6</v>
      </c>
      <c r="Q260" s="6" t="s">
        <v>1832</v>
      </c>
      <c r="R260" s="16">
        <f t="shared" si="26"/>
        <v>25000</v>
      </c>
      <c r="S260" s="6" t="s">
        <v>400</v>
      </c>
      <c r="T260" s="6" t="s">
        <v>542</v>
      </c>
      <c r="U260" s="6" t="s">
        <v>1833</v>
      </c>
      <c r="V260" s="18"/>
      <c r="W260" s="78"/>
      <c r="X260" s="8"/>
      <c r="Y260" s="8"/>
      <c r="Z260" s="8"/>
      <c r="AA260" s="8"/>
      <c r="AB260" s="6" t="str">
        <f t="shared" si="29"/>
        <v/>
      </c>
      <c r="AC260" s="23" t="str">
        <f t="shared" si="30"/>
        <v/>
      </c>
      <c r="AD260" s="23"/>
      <c r="AE260" s="17" t="str">
        <f t="shared" si="27"/>
        <v/>
      </c>
      <c r="AF260" s="6"/>
      <c r="AG260" s="39"/>
      <c r="AH260" s="22" t="s">
        <v>558</v>
      </c>
      <c r="AI260" s="174" t="s">
        <v>492</v>
      </c>
    </row>
    <row r="261" spans="1:35" ht="15.45" customHeight="1">
      <c r="A261" s="168">
        <v>56165</v>
      </c>
      <c r="B261" s="39" t="s">
        <v>1396</v>
      </c>
      <c r="C261" s="5" t="s">
        <v>246</v>
      </c>
      <c r="D261" s="46" t="s">
        <v>1671</v>
      </c>
      <c r="E261" s="27" t="s">
        <v>1672</v>
      </c>
      <c r="F261" s="29" t="s">
        <v>1673</v>
      </c>
      <c r="G261" s="27">
        <v>953511839</v>
      </c>
      <c r="H261" s="18">
        <v>45611</v>
      </c>
      <c r="I261" s="21">
        <v>0.65763888888888888</v>
      </c>
      <c r="J261" s="6" t="s">
        <v>373</v>
      </c>
      <c r="K261" s="15">
        <f t="shared" si="28"/>
        <v>1</v>
      </c>
      <c r="L261" s="6" t="s">
        <v>398</v>
      </c>
      <c r="M261" s="6" t="s">
        <v>6</v>
      </c>
      <c r="N261" s="6" t="s">
        <v>1834</v>
      </c>
      <c r="O261" s="6">
        <v>100793165</v>
      </c>
      <c r="P261" s="6" t="s">
        <v>6</v>
      </c>
      <c r="Q261" s="6" t="s">
        <v>1835</v>
      </c>
      <c r="R261" s="16">
        <f t="shared" si="26"/>
        <v>25000</v>
      </c>
      <c r="S261" s="6" t="s">
        <v>400</v>
      </c>
      <c r="T261" s="6" t="s">
        <v>542</v>
      </c>
      <c r="U261" s="6" t="s">
        <v>1836</v>
      </c>
      <c r="V261" s="18"/>
      <c r="W261" s="78"/>
      <c r="X261" s="8"/>
      <c r="Y261" s="8"/>
      <c r="Z261" s="8"/>
      <c r="AA261" s="8"/>
      <c r="AB261" s="6" t="str">
        <f t="shared" si="29"/>
        <v/>
      </c>
      <c r="AC261" s="23" t="str">
        <f t="shared" si="30"/>
        <v/>
      </c>
      <c r="AD261" s="23"/>
      <c r="AE261" s="17" t="str">
        <f t="shared" si="27"/>
        <v/>
      </c>
      <c r="AF261" s="6"/>
      <c r="AG261" s="39"/>
      <c r="AH261" s="22" t="s">
        <v>983</v>
      </c>
      <c r="AI261" s="174" t="s">
        <v>492</v>
      </c>
    </row>
    <row r="262" spans="1:35" ht="15.45" customHeight="1">
      <c r="A262" s="168">
        <v>56166</v>
      </c>
      <c r="B262" s="8" t="s">
        <v>320</v>
      </c>
      <c r="C262" s="5" t="s">
        <v>321</v>
      </c>
      <c r="D262" s="39" t="s">
        <v>1538</v>
      </c>
      <c r="E262" s="6">
        <v>17669495</v>
      </c>
      <c r="F262" s="6" t="s">
        <v>549</v>
      </c>
      <c r="G262" s="6">
        <v>933260605</v>
      </c>
      <c r="H262" s="18">
        <v>45611</v>
      </c>
      <c r="I262" s="21">
        <v>0.66180555555555554</v>
      </c>
      <c r="J262" s="6" t="s">
        <v>373</v>
      </c>
      <c r="K262" s="15">
        <f t="shared" si="28"/>
        <v>1</v>
      </c>
      <c r="L262" s="6" t="s">
        <v>398</v>
      </c>
      <c r="M262" s="6" t="s">
        <v>6</v>
      </c>
      <c r="N262" s="6" t="s">
        <v>1837</v>
      </c>
      <c r="O262" s="6">
        <v>21087820</v>
      </c>
      <c r="P262" s="6" t="s">
        <v>6</v>
      </c>
      <c r="Q262" s="6" t="s">
        <v>1838</v>
      </c>
      <c r="R262" s="16">
        <f t="shared" si="26"/>
        <v>25000</v>
      </c>
      <c r="S262" s="6" t="s">
        <v>400</v>
      </c>
      <c r="T262" s="6" t="s">
        <v>542</v>
      </c>
      <c r="U262" s="6" t="s">
        <v>1839</v>
      </c>
      <c r="V262" s="18"/>
      <c r="W262" s="78"/>
      <c r="X262" s="8"/>
      <c r="Y262" s="8"/>
      <c r="Z262" s="8"/>
      <c r="AA262" s="8"/>
      <c r="AB262" s="6" t="str">
        <f t="shared" si="29"/>
        <v/>
      </c>
      <c r="AC262" s="23" t="str">
        <f t="shared" si="30"/>
        <v/>
      </c>
      <c r="AD262" s="23"/>
      <c r="AE262" s="17" t="str">
        <f t="shared" si="27"/>
        <v/>
      </c>
      <c r="AF262" s="6"/>
      <c r="AG262" s="39"/>
      <c r="AH262" s="22" t="s">
        <v>558</v>
      </c>
      <c r="AI262" s="174" t="s">
        <v>492</v>
      </c>
    </row>
    <row r="263" spans="1:35" ht="15.45" customHeight="1">
      <c r="A263" s="168">
        <v>56168</v>
      </c>
      <c r="B263" s="39" t="s">
        <v>245</v>
      </c>
      <c r="C263" s="5" t="s">
        <v>246</v>
      </c>
      <c r="D263" s="39" t="s">
        <v>1840</v>
      </c>
      <c r="E263" s="6">
        <v>15265026</v>
      </c>
      <c r="F263" s="6" t="s">
        <v>1841</v>
      </c>
      <c r="G263" s="6">
        <v>931439689</v>
      </c>
      <c r="H263" s="18">
        <v>45611</v>
      </c>
      <c r="I263" s="21">
        <v>0.67847222222222225</v>
      </c>
      <c r="J263" s="6" t="s">
        <v>373</v>
      </c>
      <c r="K263" s="15">
        <f t="shared" si="28"/>
        <v>1</v>
      </c>
      <c r="L263" s="6" t="s">
        <v>398</v>
      </c>
      <c r="M263" s="6" t="s">
        <v>6</v>
      </c>
      <c r="N263" s="6" t="s">
        <v>1842</v>
      </c>
      <c r="O263" s="6">
        <v>24782058</v>
      </c>
      <c r="P263" s="6" t="s">
        <v>6</v>
      </c>
      <c r="Q263" s="6" t="s">
        <v>1843</v>
      </c>
      <c r="R263" s="16">
        <f t="shared" si="26"/>
        <v>25000</v>
      </c>
      <c r="S263" s="6" t="s">
        <v>400</v>
      </c>
      <c r="T263" s="6" t="s">
        <v>1271</v>
      </c>
      <c r="U263" s="6" t="s">
        <v>1844</v>
      </c>
      <c r="V263" s="18">
        <v>45637</v>
      </c>
      <c r="W263" s="78">
        <v>0.50347222222222221</v>
      </c>
      <c r="X263" s="64" t="s">
        <v>1159</v>
      </c>
      <c r="Y263" s="64" t="s">
        <v>1845</v>
      </c>
      <c r="Z263" s="8" t="s">
        <v>1010</v>
      </c>
      <c r="AA263" s="8">
        <v>991915508</v>
      </c>
      <c r="AB263" s="6">
        <f t="shared" si="29"/>
        <v>27</v>
      </c>
      <c r="AC263" s="17">
        <f t="shared" si="30"/>
        <v>126000</v>
      </c>
      <c r="AD263" s="6" t="s">
        <v>6</v>
      </c>
      <c r="AE263" s="17" t="str">
        <f t="shared" si="27"/>
        <v>NO APLICA</v>
      </c>
      <c r="AF263" s="6" t="s">
        <v>400</v>
      </c>
      <c r="AG263" s="39"/>
      <c r="AH263" s="22" t="s">
        <v>983</v>
      </c>
      <c r="AI263" s="174" t="s">
        <v>492</v>
      </c>
    </row>
    <row r="264" spans="1:35" ht="15.45" customHeight="1">
      <c r="A264" s="168">
        <v>56169</v>
      </c>
      <c r="B264" s="39" t="s">
        <v>245</v>
      </c>
      <c r="C264" s="5" t="s">
        <v>246</v>
      </c>
      <c r="D264" s="46" t="s">
        <v>1846</v>
      </c>
      <c r="E264" s="27" t="s">
        <v>1847</v>
      </c>
      <c r="F264" s="29" t="s">
        <v>1848</v>
      </c>
      <c r="G264" s="27">
        <v>941283805</v>
      </c>
      <c r="H264" s="18">
        <v>45611</v>
      </c>
      <c r="I264" s="21">
        <v>0.68125000000000002</v>
      </c>
      <c r="J264" s="6" t="s">
        <v>373</v>
      </c>
      <c r="K264" s="15">
        <f t="shared" si="28"/>
        <v>1</v>
      </c>
      <c r="L264" s="6" t="s">
        <v>398</v>
      </c>
      <c r="M264" s="6" t="s">
        <v>6</v>
      </c>
      <c r="N264" s="6" t="s">
        <v>1849</v>
      </c>
      <c r="O264" s="6">
        <v>24782060</v>
      </c>
      <c r="P264" s="6" t="s">
        <v>6</v>
      </c>
      <c r="Q264" s="6" t="s">
        <v>1850</v>
      </c>
      <c r="R264" s="16">
        <f t="shared" si="26"/>
        <v>25000</v>
      </c>
      <c r="S264" s="6" t="s">
        <v>400</v>
      </c>
      <c r="T264" s="6" t="s">
        <v>1108</v>
      </c>
      <c r="U264" s="6" t="s">
        <v>1851</v>
      </c>
      <c r="V264" s="18">
        <v>45636</v>
      </c>
      <c r="W264" s="78">
        <v>0.67500000000000004</v>
      </c>
      <c r="X264" s="8" t="s">
        <v>1852</v>
      </c>
      <c r="Y264" s="8" t="s">
        <v>1853</v>
      </c>
      <c r="Z264" s="8" t="s">
        <v>1854</v>
      </c>
      <c r="AA264" s="8">
        <v>948052611</v>
      </c>
      <c r="AB264" s="6">
        <f t="shared" si="29"/>
        <v>26</v>
      </c>
      <c r="AC264" s="17">
        <f t="shared" si="30"/>
        <v>121000</v>
      </c>
      <c r="AD264" s="6" t="s">
        <v>6</v>
      </c>
      <c r="AE264" s="17" t="str">
        <f t="shared" si="27"/>
        <v>NO APLICA</v>
      </c>
      <c r="AF264" s="6" t="s">
        <v>400</v>
      </c>
      <c r="AG264" s="39"/>
      <c r="AH264" s="22" t="s">
        <v>983</v>
      </c>
      <c r="AI264" s="174" t="s">
        <v>492</v>
      </c>
    </row>
    <row r="265" spans="1:35" ht="15.45" customHeight="1">
      <c r="A265" s="168">
        <v>56170</v>
      </c>
      <c r="B265" s="39" t="s">
        <v>245</v>
      </c>
      <c r="C265" s="5" t="s">
        <v>246</v>
      </c>
      <c r="D265" s="39" t="s">
        <v>1855</v>
      </c>
      <c r="E265" s="6" t="s">
        <v>1856</v>
      </c>
      <c r="F265" s="6" t="s">
        <v>1857</v>
      </c>
      <c r="G265" s="6">
        <v>983137351</v>
      </c>
      <c r="H265" s="18">
        <v>45611</v>
      </c>
      <c r="I265" s="21">
        <v>0.7055555555555556</v>
      </c>
      <c r="J265" s="6" t="s">
        <v>373</v>
      </c>
      <c r="K265" s="15">
        <f t="shared" si="28"/>
        <v>1</v>
      </c>
      <c r="L265" s="6" t="s">
        <v>398</v>
      </c>
      <c r="M265" s="6" t="s">
        <v>6</v>
      </c>
      <c r="N265" s="6" t="s">
        <v>1858</v>
      </c>
      <c r="O265" s="6">
        <v>24782063</v>
      </c>
      <c r="P265" s="6" t="s">
        <v>6</v>
      </c>
      <c r="Q265" s="6" t="s">
        <v>1859</v>
      </c>
      <c r="R265" s="16">
        <f t="shared" si="26"/>
        <v>25000</v>
      </c>
      <c r="S265" s="6" t="s">
        <v>400</v>
      </c>
      <c r="T265" s="6" t="s">
        <v>1108</v>
      </c>
      <c r="U265" s="6" t="s">
        <v>1860</v>
      </c>
      <c r="V265" s="18">
        <v>45636</v>
      </c>
      <c r="W265" s="78">
        <v>0.65138888888888891</v>
      </c>
      <c r="X265" s="8" t="s">
        <v>1861</v>
      </c>
      <c r="Y265" s="8" t="s">
        <v>1862</v>
      </c>
      <c r="Z265" s="8" t="s">
        <v>1863</v>
      </c>
      <c r="AA265" s="8">
        <v>990617961</v>
      </c>
      <c r="AB265" s="6">
        <f t="shared" si="29"/>
        <v>26</v>
      </c>
      <c r="AC265" s="17">
        <f t="shared" si="30"/>
        <v>121000</v>
      </c>
      <c r="AD265" s="6" t="s">
        <v>6</v>
      </c>
      <c r="AE265" s="17" t="str">
        <f t="shared" si="27"/>
        <v>NO APLICA</v>
      </c>
      <c r="AF265" s="6" t="s">
        <v>400</v>
      </c>
      <c r="AG265" s="39"/>
      <c r="AH265" s="22" t="s">
        <v>983</v>
      </c>
      <c r="AI265" s="174" t="s">
        <v>492</v>
      </c>
    </row>
    <row r="266" spans="1:35" ht="15.45" customHeight="1">
      <c r="A266" s="168">
        <v>56171</v>
      </c>
      <c r="B266" s="39" t="s">
        <v>245</v>
      </c>
      <c r="C266" s="5" t="s">
        <v>246</v>
      </c>
      <c r="D266" s="39" t="s">
        <v>830</v>
      </c>
      <c r="E266" s="6" t="s">
        <v>831</v>
      </c>
      <c r="F266" s="6" t="s">
        <v>832</v>
      </c>
      <c r="G266" s="6">
        <v>998794226</v>
      </c>
      <c r="H266" s="18">
        <v>45611</v>
      </c>
      <c r="I266" s="21">
        <v>0.6875</v>
      </c>
      <c r="J266" s="6" t="s">
        <v>373</v>
      </c>
      <c r="K266" s="15">
        <f t="shared" si="28"/>
        <v>1</v>
      </c>
      <c r="L266" s="6" t="s">
        <v>398</v>
      </c>
      <c r="M266" s="6" t="s">
        <v>6</v>
      </c>
      <c r="N266" s="6" t="s">
        <v>1864</v>
      </c>
      <c r="O266" s="6">
        <v>24782067</v>
      </c>
      <c r="P266" s="6" t="s">
        <v>6</v>
      </c>
      <c r="Q266" s="6" t="s">
        <v>1865</v>
      </c>
      <c r="R266" s="16">
        <f t="shared" si="26"/>
        <v>25000</v>
      </c>
      <c r="S266" s="6" t="s">
        <v>400</v>
      </c>
      <c r="T266" s="6" t="s">
        <v>1108</v>
      </c>
      <c r="U266" s="6" t="s">
        <v>1866</v>
      </c>
      <c r="V266" s="18">
        <v>45636</v>
      </c>
      <c r="W266" s="78">
        <v>0.65</v>
      </c>
      <c r="X266" s="5" t="s">
        <v>1867</v>
      </c>
      <c r="Y266" s="8" t="s">
        <v>1868</v>
      </c>
      <c r="Z266" s="8" t="s">
        <v>1869</v>
      </c>
      <c r="AA266" s="8">
        <v>987374708</v>
      </c>
      <c r="AB266" s="6">
        <f t="shared" si="29"/>
        <v>26</v>
      </c>
      <c r="AC266" s="17">
        <f t="shared" si="30"/>
        <v>121000</v>
      </c>
      <c r="AD266" s="6" t="s">
        <v>6</v>
      </c>
      <c r="AE266" s="17" t="str">
        <f t="shared" si="27"/>
        <v>NO APLICA</v>
      </c>
      <c r="AF266" s="6" t="s">
        <v>400</v>
      </c>
      <c r="AG266" s="39"/>
      <c r="AH266" s="22" t="s">
        <v>983</v>
      </c>
      <c r="AI266" s="174" t="s">
        <v>492</v>
      </c>
    </row>
    <row r="267" spans="1:35" ht="15.45" customHeight="1">
      <c r="A267" s="168">
        <v>56172</v>
      </c>
      <c r="B267" s="39" t="s">
        <v>10</v>
      </c>
      <c r="C267" s="5" t="s">
        <v>11</v>
      </c>
      <c r="D267" s="39" t="s">
        <v>1870</v>
      </c>
      <c r="E267" s="6" t="s">
        <v>1871</v>
      </c>
      <c r="F267" s="6" t="s">
        <v>1872</v>
      </c>
      <c r="G267" s="6">
        <v>98763558</v>
      </c>
      <c r="H267" s="18">
        <v>45611</v>
      </c>
      <c r="I267" s="21">
        <v>0.69513888888888886</v>
      </c>
      <c r="J267" s="6" t="s">
        <v>1873</v>
      </c>
      <c r="K267" s="15">
        <f t="shared" si="28"/>
        <v>1</v>
      </c>
      <c r="L267" s="6" t="s">
        <v>398</v>
      </c>
      <c r="M267" s="6" t="s">
        <v>6</v>
      </c>
      <c r="N267" s="6" t="s">
        <v>1355</v>
      </c>
      <c r="O267" s="6">
        <v>7035</v>
      </c>
      <c r="P267" s="6" t="s">
        <v>6</v>
      </c>
      <c r="Q267" s="6" t="s">
        <v>488</v>
      </c>
      <c r="R267" s="16">
        <f t="shared" si="26"/>
        <v>5000</v>
      </c>
      <c r="S267" s="6" t="s">
        <v>400</v>
      </c>
      <c r="T267" s="6" t="s">
        <v>1108</v>
      </c>
      <c r="U267" s="6" t="s">
        <v>490</v>
      </c>
      <c r="V267" s="18">
        <v>45628</v>
      </c>
      <c r="W267" s="78">
        <v>0.79166666666666663</v>
      </c>
      <c r="X267" s="5" t="s">
        <v>1870</v>
      </c>
      <c r="Y267" s="8" t="s">
        <v>1871</v>
      </c>
      <c r="Z267" s="8" t="s">
        <v>1872</v>
      </c>
      <c r="AA267" s="8">
        <v>98763558</v>
      </c>
      <c r="AB267" s="6">
        <f t="shared" si="29"/>
        <v>18</v>
      </c>
      <c r="AC267" s="17">
        <f t="shared" si="30"/>
        <v>18000</v>
      </c>
      <c r="AD267" s="6" t="s">
        <v>6</v>
      </c>
      <c r="AE267" s="17" t="str">
        <f t="shared" si="27"/>
        <v>NO APLICA</v>
      </c>
      <c r="AF267" s="6" t="s">
        <v>1874</v>
      </c>
      <c r="AG267" s="39" t="s">
        <v>1875</v>
      </c>
      <c r="AH267" s="22" t="s">
        <v>1876</v>
      </c>
      <c r="AI267" s="174" t="s">
        <v>492</v>
      </c>
    </row>
    <row r="268" spans="1:35" ht="15.45" customHeight="1">
      <c r="A268" s="168">
        <v>56173</v>
      </c>
      <c r="B268" s="39" t="s">
        <v>245</v>
      </c>
      <c r="C268" s="5" t="s">
        <v>246</v>
      </c>
      <c r="D268" s="39" t="s">
        <v>817</v>
      </c>
      <c r="E268" s="6" t="s">
        <v>699</v>
      </c>
      <c r="F268" s="6" t="s">
        <v>700</v>
      </c>
      <c r="G268" s="6">
        <v>947974081</v>
      </c>
      <c r="H268" s="18">
        <v>45611</v>
      </c>
      <c r="I268" s="21">
        <v>0.69861111111111107</v>
      </c>
      <c r="J268" s="6" t="s">
        <v>373</v>
      </c>
      <c r="K268" s="15">
        <f t="shared" si="28"/>
        <v>1</v>
      </c>
      <c r="L268" s="6" t="s">
        <v>398</v>
      </c>
      <c r="M268" s="6" t="s">
        <v>6</v>
      </c>
      <c r="N268" s="6" t="s">
        <v>1877</v>
      </c>
      <c r="O268" s="6">
        <v>2482115</v>
      </c>
      <c r="P268" s="6" t="s">
        <v>6</v>
      </c>
      <c r="Q268" s="6" t="s">
        <v>1878</v>
      </c>
      <c r="R268" s="16">
        <f t="shared" si="26"/>
        <v>25000</v>
      </c>
      <c r="S268" s="6" t="s">
        <v>400</v>
      </c>
      <c r="T268" s="6" t="s">
        <v>732</v>
      </c>
      <c r="U268" s="6" t="s">
        <v>1879</v>
      </c>
      <c r="V268" s="18">
        <v>45636</v>
      </c>
      <c r="W268" s="78">
        <v>0.6333333333333333</v>
      </c>
      <c r="X268" s="5" t="s">
        <v>1880</v>
      </c>
      <c r="Y268" s="8" t="s">
        <v>1881</v>
      </c>
      <c r="Z268" s="8" t="s">
        <v>1882</v>
      </c>
      <c r="AA268" s="8">
        <v>923977073</v>
      </c>
      <c r="AB268" s="6">
        <f t="shared" si="29"/>
        <v>26</v>
      </c>
      <c r="AC268" s="17">
        <f t="shared" si="30"/>
        <v>121000</v>
      </c>
      <c r="AD268" s="6" t="s">
        <v>6</v>
      </c>
      <c r="AE268" s="17" t="str">
        <f t="shared" si="27"/>
        <v>NO APLICA</v>
      </c>
      <c r="AF268" s="6" t="s">
        <v>400</v>
      </c>
      <c r="AG268" s="39"/>
      <c r="AH268" s="22" t="s">
        <v>983</v>
      </c>
      <c r="AI268" s="174" t="s">
        <v>492</v>
      </c>
    </row>
    <row r="269" spans="1:35" ht="15.45" customHeight="1">
      <c r="A269" s="168">
        <v>56180</v>
      </c>
      <c r="B269" s="39" t="s">
        <v>1396</v>
      </c>
      <c r="C269" s="5" t="s">
        <v>246</v>
      </c>
      <c r="D269" s="39" t="s">
        <v>1677</v>
      </c>
      <c r="E269" s="6" t="s">
        <v>1678</v>
      </c>
      <c r="F269" s="6" t="s">
        <v>1679</v>
      </c>
      <c r="G269" s="6">
        <v>979940016</v>
      </c>
      <c r="H269" s="18">
        <v>45611</v>
      </c>
      <c r="I269" s="21">
        <v>0.76249999999999996</v>
      </c>
      <c r="J269" s="6" t="s">
        <v>373</v>
      </c>
      <c r="K269" s="15">
        <f t="shared" si="28"/>
        <v>1</v>
      </c>
      <c r="L269" s="6" t="s">
        <v>398</v>
      </c>
      <c r="M269" s="6" t="s">
        <v>6</v>
      </c>
      <c r="N269" s="6" t="s">
        <v>1883</v>
      </c>
      <c r="O269" s="6">
        <v>100793403</v>
      </c>
      <c r="P269" s="6" t="s">
        <v>6</v>
      </c>
      <c r="Q269" s="6" t="s">
        <v>1884</v>
      </c>
      <c r="R269" s="16">
        <f t="shared" si="26"/>
        <v>25000</v>
      </c>
      <c r="S269" s="6" t="s">
        <v>400</v>
      </c>
      <c r="T269" s="6" t="s">
        <v>547</v>
      </c>
      <c r="U269" s="6" t="s">
        <v>1885</v>
      </c>
      <c r="V269" s="18"/>
      <c r="W269" s="78"/>
      <c r="X269" s="8"/>
      <c r="Y269" s="8"/>
      <c r="Z269" s="8"/>
      <c r="AA269" s="8"/>
      <c r="AB269" s="6" t="str">
        <f t="shared" si="29"/>
        <v/>
      </c>
      <c r="AC269" s="23" t="str">
        <f t="shared" si="30"/>
        <v/>
      </c>
      <c r="AD269" s="23"/>
      <c r="AE269" s="17" t="str">
        <f t="shared" si="27"/>
        <v/>
      </c>
      <c r="AF269" s="6"/>
      <c r="AG269" s="39"/>
      <c r="AH269" s="22" t="s">
        <v>983</v>
      </c>
      <c r="AI269" s="174" t="s">
        <v>492</v>
      </c>
    </row>
    <row r="270" spans="1:35" ht="15.45" customHeight="1">
      <c r="A270" s="168">
        <v>56184</v>
      </c>
      <c r="B270" s="39" t="s">
        <v>1396</v>
      </c>
      <c r="C270" s="5" t="s">
        <v>246</v>
      </c>
      <c r="D270" s="39" t="s">
        <v>1689</v>
      </c>
      <c r="E270" s="6" t="s">
        <v>1690</v>
      </c>
      <c r="F270" s="6" t="s">
        <v>1691</v>
      </c>
      <c r="G270" s="6">
        <v>993480204</v>
      </c>
      <c r="H270" s="18">
        <v>45611</v>
      </c>
      <c r="I270" s="21">
        <v>0.77500000000000002</v>
      </c>
      <c r="J270" s="6" t="s">
        <v>373</v>
      </c>
      <c r="K270" s="15">
        <f t="shared" si="28"/>
        <v>1</v>
      </c>
      <c r="L270" s="6" t="s">
        <v>398</v>
      </c>
      <c r="M270" s="6" t="s">
        <v>6</v>
      </c>
      <c r="N270" s="6" t="s">
        <v>1886</v>
      </c>
      <c r="O270" s="6">
        <v>100793410</v>
      </c>
      <c r="P270" s="6" t="s">
        <v>6</v>
      </c>
      <c r="Q270" s="6" t="s">
        <v>1887</v>
      </c>
      <c r="R270" s="16">
        <f t="shared" si="26"/>
        <v>25000</v>
      </c>
      <c r="S270" s="6" t="s">
        <v>400</v>
      </c>
      <c r="T270" s="6" t="s">
        <v>547</v>
      </c>
      <c r="U270" s="6" t="s">
        <v>1888</v>
      </c>
      <c r="V270" s="18"/>
      <c r="W270" s="78"/>
      <c r="X270" s="8"/>
      <c r="Y270" s="8"/>
      <c r="Z270" s="8"/>
      <c r="AA270" s="8"/>
      <c r="AB270" s="6" t="str">
        <f t="shared" si="29"/>
        <v/>
      </c>
      <c r="AC270" s="23" t="str">
        <f t="shared" si="30"/>
        <v/>
      </c>
      <c r="AD270" s="23"/>
      <c r="AE270" s="17" t="str">
        <f t="shared" si="27"/>
        <v/>
      </c>
      <c r="AF270" s="6"/>
      <c r="AG270" s="39"/>
      <c r="AH270" s="22" t="s">
        <v>983</v>
      </c>
      <c r="AI270" s="174" t="s">
        <v>492</v>
      </c>
    </row>
    <row r="271" spans="1:35" ht="15.45" customHeight="1">
      <c r="A271" s="168">
        <v>56187</v>
      </c>
      <c r="B271" s="39" t="s">
        <v>1396</v>
      </c>
      <c r="C271" s="5" t="s">
        <v>246</v>
      </c>
      <c r="D271" s="39" t="s">
        <v>1707</v>
      </c>
      <c r="E271" s="6" t="s">
        <v>1708</v>
      </c>
      <c r="F271" s="6" t="s">
        <v>1709</v>
      </c>
      <c r="G271" s="6">
        <v>991521079</v>
      </c>
      <c r="H271" s="18">
        <v>45611</v>
      </c>
      <c r="I271" s="21">
        <v>0.78541666666666665</v>
      </c>
      <c r="J271" s="6" t="s">
        <v>373</v>
      </c>
      <c r="K271" s="15">
        <f t="shared" si="28"/>
        <v>1</v>
      </c>
      <c r="L271" s="6" t="s">
        <v>398</v>
      </c>
      <c r="M271" s="6" t="s">
        <v>6</v>
      </c>
      <c r="N271" s="6" t="s">
        <v>1889</v>
      </c>
      <c r="O271" s="6">
        <v>1007834418</v>
      </c>
      <c r="P271" s="6" t="s">
        <v>6</v>
      </c>
      <c r="Q271" s="6" t="s">
        <v>1890</v>
      </c>
      <c r="R271" s="16">
        <f t="shared" si="26"/>
        <v>25000</v>
      </c>
      <c r="S271" s="6" t="s">
        <v>400</v>
      </c>
      <c r="T271" s="6" t="s">
        <v>547</v>
      </c>
      <c r="U271" s="6" t="s">
        <v>1891</v>
      </c>
      <c r="V271" s="18"/>
      <c r="W271" s="78"/>
      <c r="X271" s="8"/>
      <c r="Y271" s="8"/>
      <c r="Z271" s="8"/>
      <c r="AA271" s="8"/>
      <c r="AB271" s="6" t="str">
        <f t="shared" si="29"/>
        <v/>
      </c>
      <c r="AC271" s="23" t="str">
        <f t="shared" si="30"/>
        <v/>
      </c>
      <c r="AD271" s="23"/>
      <c r="AE271" s="17" t="str">
        <f t="shared" si="27"/>
        <v/>
      </c>
      <c r="AF271" s="6"/>
      <c r="AG271" s="39"/>
      <c r="AH271" s="22" t="s">
        <v>983</v>
      </c>
      <c r="AI271" s="174" t="s">
        <v>492</v>
      </c>
    </row>
    <row r="272" spans="1:35" ht="15.45" customHeight="1">
      <c r="A272" s="168">
        <v>56189</v>
      </c>
      <c r="B272" s="39" t="s">
        <v>1396</v>
      </c>
      <c r="C272" s="5" t="s">
        <v>246</v>
      </c>
      <c r="D272" s="39" t="s">
        <v>1789</v>
      </c>
      <c r="E272" s="6" t="s">
        <v>1790</v>
      </c>
      <c r="F272" s="6" t="s">
        <v>1791</v>
      </c>
      <c r="G272" s="6">
        <v>932139395</v>
      </c>
      <c r="H272" s="18">
        <v>45611</v>
      </c>
      <c r="I272" s="21">
        <v>0.79166666666666663</v>
      </c>
      <c r="J272" s="6" t="s">
        <v>373</v>
      </c>
      <c r="K272" s="15">
        <f t="shared" si="28"/>
        <v>1</v>
      </c>
      <c r="L272" s="6" t="s">
        <v>398</v>
      </c>
      <c r="M272" s="6" t="s">
        <v>6</v>
      </c>
      <c r="N272" s="6" t="s">
        <v>1892</v>
      </c>
      <c r="O272" s="6">
        <v>100793432</v>
      </c>
      <c r="P272" s="6" t="s">
        <v>6</v>
      </c>
      <c r="Q272" s="6" t="s">
        <v>1893</v>
      </c>
      <c r="R272" s="16">
        <f t="shared" si="26"/>
        <v>25000</v>
      </c>
      <c r="S272" s="6" t="s">
        <v>400</v>
      </c>
      <c r="T272" s="6" t="s">
        <v>547</v>
      </c>
      <c r="U272" s="6" t="s">
        <v>1894</v>
      </c>
      <c r="V272" s="18"/>
      <c r="W272" s="78"/>
      <c r="X272" s="8"/>
      <c r="Y272" s="8"/>
      <c r="Z272" s="8"/>
      <c r="AA272" s="8"/>
      <c r="AB272" s="6" t="str">
        <f t="shared" si="29"/>
        <v/>
      </c>
      <c r="AC272" s="23" t="str">
        <f t="shared" si="30"/>
        <v/>
      </c>
      <c r="AD272" s="23"/>
      <c r="AE272" s="17" t="str">
        <f t="shared" si="27"/>
        <v/>
      </c>
      <c r="AF272" s="6"/>
      <c r="AG272" s="39"/>
      <c r="AH272" s="22" t="s">
        <v>983</v>
      </c>
      <c r="AI272" s="174" t="s">
        <v>492</v>
      </c>
    </row>
    <row r="273" spans="1:35" ht="15.45" customHeight="1">
      <c r="A273" s="168">
        <v>56190</v>
      </c>
      <c r="B273" s="39" t="s">
        <v>245</v>
      </c>
      <c r="C273" s="5" t="s">
        <v>246</v>
      </c>
      <c r="D273" s="39" t="s">
        <v>817</v>
      </c>
      <c r="E273" s="6" t="s">
        <v>818</v>
      </c>
      <c r="F273" s="6" t="s">
        <v>819</v>
      </c>
      <c r="G273" s="6">
        <v>955172412</v>
      </c>
      <c r="H273" s="18">
        <v>45611</v>
      </c>
      <c r="I273" s="21">
        <v>0.79374999999999996</v>
      </c>
      <c r="J273" s="6" t="s">
        <v>373</v>
      </c>
      <c r="K273" s="15">
        <f t="shared" si="28"/>
        <v>1</v>
      </c>
      <c r="L273" s="6" t="s">
        <v>398</v>
      </c>
      <c r="M273" s="6" t="s">
        <v>6</v>
      </c>
      <c r="N273" s="6" t="s">
        <v>1895</v>
      </c>
      <c r="O273" s="6">
        <v>24782243</v>
      </c>
      <c r="P273" s="6" t="s">
        <v>6</v>
      </c>
      <c r="Q273" s="6" t="s">
        <v>1896</v>
      </c>
      <c r="R273" s="16">
        <f t="shared" si="26"/>
        <v>25000</v>
      </c>
      <c r="S273" s="6" t="s">
        <v>400</v>
      </c>
      <c r="T273" s="6" t="s">
        <v>759</v>
      </c>
      <c r="U273" s="6" t="s">
        <v>1897</v>
      </c>
      <c r="V273" s="18">
        <v>45636</v>
      </c>
      <c r="W273" s="79">
        <v>0.61805555555555558</v>
      </c>
      <c r="X273" s="39" t="s">
        <v>1898</v>
      </c>
      <c r="Y273" s="39" t="s">
        <v>1899</v>
      </c>
      <c r="Z273" s="39" t="s">
        <v>1900</v>
      </c>
      <c r="AA273" s="39">
        <v>981754941</v>
      </c>
      <c r="AB273" s="6">
        <f t="shared" si="29"/>
        <v>26</v>
      </c>
      <c r="AC273" s="17">
        <f t="shared" si="30"/>
        <v>121000</v>
      </c>
      <c r="AD273" s="6" t="s">
        <v>6</v>
      </c>
      <c r="AE273" s="17" t="str">
        <f t="shared" si="27"/>
        <v>NO APLICA</v>
      </c>
      <c r="AF273" s="6" t="s">
        <v>400</v>
      </c>
      <c r="AG273" s="39"/>
      <c r="AH273" s="22" t="s">
        <v>983</v>
      </c>
      <c r="AI273" s="174" t="s">
        <v>492</v>
      </c>
    </row>
    <row r="274" spans="1:35" ht="15.45" customHeight="1">
      <c r="A274" s="168">
        <v>56191</v>
      </c>
      <c r="B274" s="39" t="s">
        <v>1396</v>
      </c>
      <c r="C274" s="5" t="s">
        <v>246</v>
      </c>
      <c r="D274" s="39" t="s">
        <v>1695</v>
      </c>
      <c r="E274" s="6" t="s">
        <v>1696</v>
      </c>
      <c r="F274" s="6" t="s">
        <v>1697</v>
      </c>
      <c r="G274" s="6">
        <v>993447245</v>
      </c>
      <c r="H274" s="18">
        <v>45611</v>
      </c>
      <c r="I274" s="21">
        <v>0.75555555555555554</v>
      </c>
      <c r="J274" s="6" t="s">
        <v>373</v>
      </c>
      <c r="K274" s="15">
        <f t="shared" si="28"/>
        <v>1</v>
      </c>
      <c r="L274" s="6" t="s">
        <v>398</v>
      </c>
      <c r="M274" s="6" t="s">
        <v>6</v>
      </c>
      <c r="N274" s="6" t="s">
        <v>1901</v>
      </c>
      <c r="O274" s="6">
        <v>100793433</v>
      </c>
      <c r="P274" s="6" t="s">
        <v>6</v>
      </c>
      <c r="Q274" s="6" t="s">
        <v>1902</v>
      </c>
      <c r="R274" s="16">
        <f t="shared" si="26"/>
        <v>25000</v>
      </c>
      <c r="S274" s="6" t="s">
        <v>400</v>
      </c>
      <c r="T274" s="6" t="s">
        <v>547</v>
      </c>
      <c r="U274" s="6" t="s">
        <v>1903</v>
      </c>
      <c r="V274" s="18"/>
      <c r="W274" s="78"/>
      <c r="X274" s="8"/>
      <c r="Y274" s="8"/>
      <c r="Z274" s="8"/>
      <c r="AA274" s="8"/>
      <c r="AB274" s="6" t="str">
        <f t="shared" si="29"/>
        <v/>
      </c>
      <c r="AC274" s="23" t="str">
        <f t="shared" si="30"/>
        <v/>
      </c>
      <c r="AD274" s="23"/>
      <c r="AE274" s="17" t="str">
        <f t="shared" si="27"/>
        <v/>
      </c>
      <c r="AF274" s="6"/>
      <c r="AG274" s="39"/>
      <c r="AH274" s="22" t="s">
        <v>983</v>
      </c>
      <c r="AI274" s="174" t="s">
        <v>492</v>
      </c>
    </row>
    <row r="275" spans="1:35" ht="15.45" customHeight="1">
      <c r="A275" s="168">
        <v>56192</v>
      </c>
      <c r="B275" s="39" t="s">
        <v>380</v>
      </c>
      <c r="C275" s="5" t="s">
        <v>246</v>
      </c>
      <c r="D275" s="39" t="s">
        <v>817</v>
      </c>
      <c r="E275" s="6" t="s">
        <v>699</v>
      </c>
      <c r="F275" s="6" t="s">
        <v>700</v>
      </c>
      <c r="G275" s="6">
        <v>947974081</v>
      </c>
      <c r="H275" s="18">
        <v>45611</v>
      </c>
      <c r="I275" s="21">
        <v>0.80069444444444449</v>
      </c>
      <c r="J275" s="6" t="s">
        <v>373</v>
      </c>
      <c r="K275" s="15">
        <f t="shared" si="28"/>
        <v>1</v>
      </c>
      <c r="L275" s="6" t="s">
        <v>398</v>
      </c>
      <c r="M275" s="6" t="s">
        <v>6</v>
      </c>
      <c r="N275" s="6" t="s">
        <v>1904</v>
      </c>
      <c r="O275" s="6">
        <v>24782247</v>
      </c>
      <c r="P275" s="6" t="s">
        <v>6</v>
      </c>
      <c r="Q275" s="6" t="s">
        <v>1905</v>
      </c>
      <c r="R275" s="16">
        <f t="shared" si="26"/>
        <v>25000</v>
      </c>
      <c r="S275" s="6" t="s">
        <v>400</v>
      </c>
      <c r="T275" s="6" t="s">
        <v>759</v>
      </c>
      <c r="U275" s="6" t="s">
        <v>1906</v>
      </c>
      <c r="V275" s="18">
        <v>45636</v>
      </c>
      <c r="W275" s="78">
        <v>0.60416666666666663</v>
      </c>
      <c r="X275" s="6" t="s">
        <v>1907</v>
      </c>
      <c r="Y275" s="39" t="s">
        <v>1908</v>
      </c>
      <c r="Z275" s="39" t="s">
        <v>1909</v>
      </c>
      <c r="AA275" s="8">
        <v>993490738</v>
      </c>
      <c r="AB275" s="6">
        <f t="shared" si="29"/>
        <v>26</v>
      </c>
      <c r="AC275" s="17">
        <f t="shared" si="30"/>
        <v>121000</v>
      </c>
      <c r="AD275" s="6" t="s">
        <v>6</v>
      </c>
      <c r="AE275" s="17" t="str">
        <f t="shared" si="27"/>
        <v>NO APLICA</v>
      </c>
      <c r="AF275" s="6" t="s">
        <v>400</v>
      </c>
      <c r="AG275" s="39"/>
      <c r="AH275" s="22" t="s">
        <v>983</v>
      </c>
      <c r="AI275" s="174" t="s">
        <v>492</v>
      </c>
    </row>
    <row r="276" spans="1:35" ht="15.45" customHeight="1">
      <c r="A276" s="168">
        <v>56193</v>
      </c>
      <c r="B276" s="39" t="s">
        <v>245</v>
      </c>
      <c r="C276" s="5" t="s">
        <v>246</v>
      </c>
      <c r="D276" s="39" t="s">
        <v>1910</v>
      </c>
      <c r="E276" s="6" t="s">
        <v>1856</v>
      </c>
      <c r="F276" s="6" t="s">
        <v>1857</v>
      </c>
      <c r="G276" s="6">
        <v>983137351</v>
      </c>
      <c r="H276" s="18">
        <v>45611</v>
      </c>
      <c r="I276" s="21">
        <v>0.80277777777777781</v>
      </c>
      <c r="J276" s="6" t="s">
        <v>373</v>
      </c>
      <c r="K276" s="15">
        <f t="shared" si="28"/>
        <v>1</v>
      </c>
      <c r="L276" s="6" t="s">
        <v>398</v>
      </c>
      <c r="M276" s="6" t="s">
        <v>6</v>
      </c>
      <c r="N276" s="6" t="s">
        <v>1911</v>
      </c>
      <c r="O276" s="6">
        <v>24782246</v>
      </c>
      <c r="P276" s="6" t="s">
        <v>6</v>
      </c>
      <c r="Q276" s="6" t="s">
        <v>1912</v>
      </c>
      <c r="R276" s="16">
        <f t="shared" si="26"/>
        <v>25000</v>
      </c>
      <c r="S276" s="6" t="s">
        <v>400</v>
      </c>
      <c r="T276" s="6" t="s">
        <v>759</v>
      </c>
      <c r="U276" s="6" t="s">
        <v>1913</v>
      </c>
      <c r="V276" s="18">
        <v>45636</v>
      </c>
      <c r="W276" s="78">
        <v>0.60833333333333328</v>
      </c>
      <c r="X276" s="6" t="s">
        <v>1266</v>
      </c>
      <c r="Y276" s="39" t="s">
        <v>1267</v>
      </c>
      <c r="Z276" s="39" t="s">
        <v>1914</v>
      </c>
      <c r="AA276" s="39">
        <v>999643606</v>
      </c>
      <c r="AB276" s="6">
        <f t="shared" si="29"/>
        <v>26</v>
      </c>
      <c r="AC276" s="17">
        <f t="shared" si="30"/>
        <v>121000</v>
      </c>
      <c r="AD276" s="6" t="s">
        <v>6</v>
      </c>
      <c r="AE276" s="17" t="str">
        <f t="shared" si="27"/>
        <v>NO APLICA</v>
      </c>
      <c r="AF276" s="6" t="s">
        <v>400</v>
      </c>
      <c r="AG276" s="39"/>
      <c r="AH276" s="22" t="s">
        <v>983</v>
      </c>
      <c r="AI276" s="174" t="s">
        <v>492</v>
      </c>
    </row>
    <row r="277" spans="1:35" ht="15.45" customHeight="1">
      <c r="A277" s="168">
        <v>56195</v>
      </c>
      <c r="B277" s="39" t="s">
        <v>245</v>
      </c>
      <c r="C277" s="5" t="s">
        <v>246</v>
      </c>
      <c r="D277" s="39" t="s">
        <v>1915</v>
      </c>
      <c r="E277" s="6" t="s">
        <v>1916</v>
      </c>
      <c r="F277" s="6" t="s">
        <v>1917</v>
      </c>
      <c r="G277" s="6">
        <v>922001083</v>
      </c>
      <c r="H277" s="18">
        <v>45611</v>
      </c>
      <c r="I277" s="21">
        <v>0.80972222222222223</v>
      </c>
      <c r="J277" s="6" t="s">
        <v>373</v>
      </c>
      <c r="K277" s="15">
        <f t="shared" si="28"/>
        <v>1</v>
      </c>
      <c r="L277" s="6" t="s">
        <v>398</v>
      </c>
      <c r="M277" s="6" t="s">
        <v>6</v>
      </c>
      <c r="N277" s="6" t="s">
        <v>1918</v>
      </c>
      <c r="O277" s="6">
        <v>24782251</v>
      </c>
      <c r="P277" s="6" t="s">
        <v>6</v>
      </c>
      <c r="Q277" s="6" t="s">
        <v>1919</v>
      </c>
      <c r="R277" s="16">
        <f t="shared" si="26"/>
        <v>25000</v>
      </c>
      <c r="S277" s="6" t="s">
        <v>400</v>
      </c>
      <c r="T277" s="6" t="s">
        <v>759</v>
      </c>
      <c r="U277" s="6" t="s">
        <v>1920</v>
      </c>
      <c r="V277" s="18">
        <v>45636</v>
      </c>
      <c r="W277" s="78">
        <v>0.51249999999999996</v>
      </c>
      <c r="X277" s="6" t="s">
        <v>1921</v>
      </c>
      <c r="Y277" s="39" t="s">
        <v>1922</v>
      </c>
      <c r="Z277" s="39" t="s">
        <v>1923</v>
      </c>
      <c r="AA277" s="8">
        <v>979401524</v>
      </c>
      <c r="AB277" s="6">
        <f t="shared" si="29"/>
        <v>26</v>
      </c>
      <c r="AC277" s="17">
        <f t="shared" si="30"/>
        <v>121000</v>
      </c>
      <c r="AD277" s="6" t="s">
        <v>6</v>
      </c>
      <c r="AE277" s="17" t="str">
        <f t="shared" si="27"/>
        <v>NO APLICA</v>
      </c>
      <c r="AF277" s="6" t="s">
        <v>400</v>
      </c>
      <c r="AG277" s="39"/>
      <c r="AH277" s="22" t="s">
        <v>983</v>
      </c>
      <c r="AI277" s="174" t="s">
        <v>492</v>
      </c>
    </row>
    <row r="278" spans="1:35" ht="15.45" customHeight="1">
      <c r="A278" s="168">
        <v>56198</v>
      </c>
      <c r="B278" s="39" t="s">
        <v>245</v>
      </c>
      <c r="C278" s="5" t="s">
        <v>246</v>
      </c>
      <c r="D278" s="39" t="s">
        <v>38</v>
      </c>
      <c r="E278" s="6" t="s">
        <v>1924</v>
      </c>
      <c r="F278" s="6" t="s">
        <v>1925</v>
      </c>
      <c r="G278" s="6">
        <v>963932854</v>
      </c>
      <c r="H278" s="18">
        <v>45611</v>
      </c>
      <c r="I278" s="21">
        <v>0.81944444444444442</v>
      </c>
      <c r="J278" s="6" t="s">
        <v>373</v>
      </c>
      <c r="K278" s="15">
        <f t="shared" si="28"/>
        <v>1</v>
      </c>
      <c r="L278" s="6" t="s">
        <v>398</v>
      </c>
      <c r="M278" s="6" t="s">
        <v>6</v>
      </c>
      <c r="N278" s="6" t="s">
        <v>1926</v>
      </c>
      <c r="O278" s="6">
        <v>24782253</v>
      </c>
      <c r="P278" s="6" t="s">
        <v>6</v>
      </c>
      <c r="Q278" s="6" t="s">
        <v>1927</v>
      </c>
      <c r="R278" s="16">
        <f t="shared" si="26"/>
        <v>25000</v>
      </c>
      <c r="S278" s="6" t="s">
        <v>400</v>
      </c>
      <c r="T278" s="6" t="s">
        <v>759</v>
      </c>
      <c r="U278" s="6" t="s">
        <v>1928</v>
      </c>
      <c r="V278" s="18">
        <v>45636</v>
      </c>
      <c r="W278" s="78">
        <v>0.50347222222222221</v>
      </c>
      <c r="X278" s="6" t="s">
        <v>1929</v>
      </c>
      <c r="Y278" s="39" t="s">
        <v>1930</v>
      </c>
      <c r="Z278" s="39" t="s">
        <v>1931</v>
      </c>
      <c r="AA278" s="8">
        <v>979022142</v>
      </c>
      <c r="AB278" s="6">
        <f t="shared" si="29"/>
        <v>26</v>
      </c>
      <c r="AC278" s="17">
        <f t="shared" si="30"/>
        <v>121000</v>
      </c>
      <c r="AD278" s="6" t="s">
        <v>6</v>
      </c>
      <c r="AE278" s="17" t="str">
        <f t="shared" si="27"/>
        <v>NO APLICA</v>
      </c>
      <c r="AF278" s="6" t="s">
        <v>400</v>
      </c>
      <c r="AG278" s="39"/>
      <c r="AH278" s="22" t="s">
        <v>983</v>
      </c>
      <c r="AI278" s="174" t="s">
        <v>492</v>
      </c>
    </row>
    <row r="279" spans="1:35" ht="15.45" customHeight="1">
      <c r="A279" s="168">
        <v>56199</v>
      </c>
      <c r="B279" s="39" t="s">
        <v>1396</v>
      </c>
      <c r="C279" s="5" t="s">
        <v>246</v>
      </c>
      <c r="D279" s="39" t="s">
        <v>1768</v>
      </c>
      <c r="E279" s="6" t="s">
        <v>1769</v>
      </c>
      <c r="F279" s="6" t="s">
        <v>1770</v>
      </c>
      <c r="G279" s="6">
        <v>968555931</v>
      </c>
      <c r="H279" s="18">
        <v>45611</v>
      </c>
      <c r="I279" s="21">
        <v>0.82430555555555551</v>
      </c>
      <c r="J279" s="6" t="s">
        <v>373</v>
      </c>
      <c r="K279" s="15">
        <f t="shared" si="28"/>
        <v>1</v>
      </c>
      <c r="L279" s="6" t="s">
        <v>398</v>
      </c>
      <c r="M279" s="6" t="s">
        <v>6</v>
      </c>
      <c r="N279" s="6" t="s">
        <v>1932</v>
      </c>
      <c r="O279" s="6">
        <v>100793454</v>
      </c>
      <c r="P279" s="6" t="s">
        <v>6</v>
      </c>
      <c r="Q279" s="6" t="s">
        <v>1933</v>
      </c>
      <c r="R279" s="16">
        <f t="shared" si="26"/>
        <v>25000</v>
      </c>
      <c r="S279" s="6" t="s">
        <v>400</v>
      </c>
      <c r="T279" s="6" t="s">
        <v>547</v>
      </c>
      <c r="U279" s="6" t="s">
        <v>1934</v>
      </c>
      <c r="V279" s="18"/>
      <c r="W279" s="78"/>
      <c r="X279" s="8"/>
      <c r="Y279" s="8"/>
      <c r="Z279" s="8"/>
      <c r="AA279" s="8"/>
      <c r="AB279" s="6" t="str">
        <f t="shared" si="29"/>
        <v/>
      </c>
      <c r="AC279" s="23" t="str">
        <f t="shared" si="30"/>
        <v/>
      </c>
      <c r="AD279" s="23"/>
      <c r="AE279" s="17" t="str">
        <f t="shared" si="27"/>
        <v/>
      </c>
      <c r="AF279" s="6"/>
      <c r="AG279" s="39"/>
      <c r="AH279" s="22" t="s">
        <v>983</v>
      </c>
      <c r="AI279" s="174" t="s">
        <v>492</v>
      </c>
    </row>
    <row r="280" spans="1:35" ht="15.45" customHeight="1">
      <c r="A280" s="168">
        <v>56200</v>
      </c>
      <c r="B280" s="39" t="s">
        <v>1396</v>
      </c>
      <c r="C280" s="5" t="s">
        <v>246</v>
      </c>
      <c r="D280" s="46" t="s">
        <v>1671</v>
      </c>
      <c r="E280" s="27" t="s">
        <v>1672</v>
      </c>
      <c r="F280" s="29" t="s">
        <v>1673</v>
      </c>
      <c r="G280" s="27">
        <v>953511839</v>
      </c>
      <c r="H280" s="18">
        <v>45611</v>
      </c>
      <c r="I280" s="30">
        <v>0.82708333333333328</v>
      </c>
      <c r="J280" s="6" t="s">
        <v>373</v>
      </c>
      <c r="K280" s="15">
        <f t="shared" si="28"/>
        <v>1</v>
      </c>
      <c r="L280" s="6" t="s">
        <v>398</v>
      </c>
      <c r="M280" s="6" t="s">
        <v>6</v>
      </c>
      <c r="N280" s="6" t="s">
        <v>1935</v>
      </c>
      <c r="O280" s="6">
        <v>10079345</v>
      </c>
      <c r="P280" s="6" t="s">
        <v>6</v>
      </c>
      <c r="Q280" s="6" t="s">
        <v>1936</v>
      </c>
      <c r="R280" s="16">
        <f t="shared" si="26"/>
        <v>25000</v>
      </c>
      <c r="S280" s="6" t="s">
        <v>400</v>
      </c>
      <c r="T280" s="6" t="s">
        <v>547</v>
      </c>
      <c r="U280" s="6" t="s">
        <v>1937</v>
      </c>
      <c r="V280" s="18"/>
      <c r="W280" s="78"/>
      <c r="X280" s="8"/>
      <c r="Y280" s="8"/>
      <c r="Z280" s="8"/>
      <c r="AA280" s="8"/>
      <c r="AB280" s="6" t="str">
        <f t="shared" si="29"/>
        <v/>
      </c>
      <c r="AC280" s="23" t="str">
        <f t="shared" si="30"/>
        <v/>
      </c>
      <c r="AD280" s="23"/>
      <c r="AE280" s="17" t="str">
        <f t="shared" si="27"/>
        <v/>
      </c>
      <c r="AF280" s="6"/>
      <c r="AG280" s="39"/>
      <c r="AH280" s="22" t="s">
        <v>983</v>
      </c>
      <c r="AI280" s="174" t="s">
        <v>492</v>
      </c>
    </row>
    <row r="281" spans="1:35" ht="15.45" customHeight="1">
      <c r="A281" s="168">
        <v>56202</v>
      </c>
      <c r="B281" s="39" t="s">
        <v>1396</v>
      </c>
      <c r="C281" s="5" t="s">
        <v>246</v>
      </c>
      <c r="D281" s="39" t="s">
        <v>1476</v>
      </c>
      <c r="E281" s="6" t="s">
        <v>1477</v>
      </c>
      <c r="F281" s="6" t="s">
        <v>1478</v>
      </c>
      <c r="G281" s="6">
        <v>954134836</v>
      </c>
      <c r="H281" s="18">
        <v>45611</v>
      </c>
      <c r="I281" s="21">
        <v>0.8354166666666667</v>
      </c>
      <c r="J281" s="6" t="s">
        <v>373</v>
      </c>
      <c r="K281" s="15">
        <f t="shared" si="28"/>
        <v>1</v>
      </c>
      <c r="L281" s="6" t="s">
        <v>398</v>
      </c>
      <c r="M281" s="6" t="s">
        <v>6</v>
      </c>
      <c r="N281" s="6" t="s">
        <v>1938</v>
      </c>
      <c r="O281" s="6">
        <v>100793460</v>
      </c>
      <c r="P281" s="6" t="s">
        <v>6</v>
      </c>
      <c r="Q281" s="6" t="s">
        <v>1939</v>
      </c>
      <c r="R281" s="16">
        <f t="shared" si="26"/>
        <v>25000</v>
      </c>
      <c r="S281" s="6" t="s">
        <v>400</v>
      </c>
      <c r="T281" s="6" t="s">
        <v>547</v>
      </c>
      <c r="U281" s="6" t="s">
        <v>1940</v>
      </c>
      <c r="V281" s="18"/>
      <c r="W281" s="78"/>
      <c r="X281" s="8"/>
      <c r="Y281" s="8"/>
      <c r="Z281" s="8"/>
      <c r="AA281" s="8"/>
      <c r="AB281" s="6" t="str">
        <f t="shared" si="29"/>
        <v/>
      </c>
      <c r="AC281" s="23" t="str">
        <f t="shared" si="30"/>
        <v/>
      </c>
      <c r="AD281" s="23"/>
      <c r="AE281" s="17" t="str">
        <f t="shared" si="27"/>
        <v/>
      </c>
      <c r="AF281" s="6"/>
      <c r="AG281" s="39"/>
      <c r="AH281" s="22" t="s">
        <v>983</v>
      </c>
      <c r="AI281" s="174" t="s">
        <v>492</v>
      </c>
    </row>
    <row r="282" spans="1:35" ht="15.45" customHeight="1">
      <c r="A282" s="168">
        <v>56206</v>
      </c>
      <c r="B282" s="39" t="s">
        <v>380</v>
      </c>
      <c r="C282" s="5" t="s">
        <v>246</v>
      </c>
      <c r="D282" s="39" t="s">
        <v>1707</v>
      </c>
      <c r="E282" s="6" t="s">
        <v>1708</v>
      </c>
      <c r="F282" s="6" t="s">
        <v>1709</v>
      </c>
      <c r="G282" s="6">
        <v>991521079</v>
      </c>
      <c r="H282" s="18">
        <v>45611</v>
      </c>
      <c r="I282" s="21">
        <v>0.85902777777777772</v>
      </c>
      <c r="J282" s="6" t="s">
        <v>373</v>
      </c>
      <c r="K282" s="15">
        <f t="shared" si="28"/>
        <v>1</v>
      </c>
      <c r="L282" s="6" t="s">
        <v>398</v>
      </c>
      <c r="M282" s="6" t="s">
        <v>6</v>
      </c>
      <c r="N282" s="6" t="s">
        <v>1941</v>
      </c>
      <c r="O282" s="6">
        <v>24782314</v>
      </c>
      <c r="P282" s="6" t="s">
        <v>6</v>
      </c>
      <c r="Q282" s="6" t="s">
        <v>1942</v>
      </c>
      <c r="R282" s="16">
        <f t="shared" si="26"/>
        <v>25000</v>
      </c>
      <c r="S282" s="6" t="s">
        <v>400</v>
      </c>
      <c r="T282" s="6" t="s">
        <v>1943</v>
      </c>
      <c r="U282" s="6" t="s">
        <v>1944</v>
      </c>
      <c r="V282" s="18">
        <v>45636</v>
      </c>
      <c r="W282" s="78">
        <v>0.46319444444444446</v>
      </c>
      <c r="X282" s="8" t="s">
        <v>1002</v>
      </c>
      <c r="Y282" s="8" t="s">
        <v>1003</v>
      </c>
      <c r="Z282" s="8" t="s">
        <v>1173</v>
      </c>
      <c r="AA282" s="8">
        <v>942723548</v>
      </c>
      <c r="AB282" s="6">
        <f t="shared" si="29"/>
        <v>26</v>
      </c>
      <c r="AC282" s="17">
        <f t="shared" si="30"/>
        <v>121000</v>
      </c>
      <c r="AD282" s="6" t="s">
        <v>6</v>
      </c>
      <c r="AE282" s="17" t="str">
        <f t="shared" si="27"/>
        <v>NO APLICA</v>
      </c>
      <c r="AF282" s="6" t="s">
        <v>400</v>
      </c>
      <c r="AG282" s="39"/>
      <c r="AH282" s="22" t="s">
        <v>983</v>
      </c>
      <c r="AI282" s="174" t="s">
        <v>492</v>
      </c>
    </row>
    <row r="283" spans="1:35" ht="15.45" customHeight="1">
      <c r="A283" s="168">
        <v>56207</v>
      </c>
      <c r="B283" s="39" t="s">
        <v>380</v>
      </c>
      <c r="C283" s="5" t="s">
        <v>246</v>
      </c>
      <c r="D283" s="46" t="s">
        <v>559</v>
      </c>
      <c r="E283" s="6" t="s">
        <v>560</v>
      </c>
      <c r="F283" s="6" t="s">
        <v>561</v>
      </c>
      <c r="G283" s="6">
        <v>9560555766</v>
      </c>
      <c r="H283" s="18">
        <v>45611</v>
      </c>
      <c r="I283" s="21">
        <v>0.86388888888888893</v>
      </c>
      <c r="J283" s="6" t="s">
        <v>373</v>
      </c>
      <c r="K283" s="15">
        <f t="shared" si="28"/>
        <v>1</v>
      </c>
      <c r="L283" s="6" t="s">
        <v>398</v>
      </c>
      <c r="M283" s="6" t="s">
        <v>6</v>
      </c>
      <c r="N283" s="6" t="s">
        <v>1945</v>
      </c>
      <c r="O283" s="6">
        <v>24782315</v>
      </c>
      <c r="P283" s="6" t="s">
        <v>6</v>
      </c>
      <c r="Q283" s="6" t="s">
        <v>1946</v>
      </c>
      <c r="R283" s="16">
        <f t="shared" si="26"/>
        <v>25000</v>
      </c>
      <c r="S283" s="6" t="s">
        <v>400</v>
      </c>
      <c r="T283" s="6" t="s">
        <v>1943</v>
      </c>
      <c r="U283" s="6" t="s">
        <v>1947</v>
      </c>
      <c r="V283" s="18">
        <v>45636</v>
      </c>
      <c r="W283" s="78">
        <v>0.39930555555555558</v>
      </c>
      <c r="X283" s="121" t="s">
        <v>1948</v>
      </c>
      <c r="Y283" s="121" t="s">
        <v>1949</v>
      </c>
      <c r="Z283" s="121" t="s">
        <v>1950</v>
      </c>
      <c r="AA283" s="121">
        <v>65582257</v>
      </c>
      <c r="AB283" s="6">
        <f t="shared" si="29"/>
        <v>26</v>
      </c>
      <c r="AC283" s="17">
        <f t="shared" si="30"/>
        <v>121000</v>
      </c>
      <c r="AD283" s="6" t="s">
        <v>6</v>
      </c>
      <c r="AE283" s="17" t="str">
        <f t="shared" si="27"/>
        <v>NO APLICA</v>
      </c>
      <c r="AF283" s="6" t="s">
        <v>400</v>
      </c>
      <c r="AG283" s="39"/>
      <c r="AH283" s="22" t="s">
        <v>983</v>
      </c>
      <c r="AI283" s="174" t="s">
        <v>492</v>
      </c>
    </row>
    <row r="284" spans="1:35" ht="15.45" customHeight="1">
      <c r="A284" s="168">
        <v>56208</v>
      </c>
      <c r="B284" s="8" t="s">
        <v>320</v>
      </c>
      <c r="C284" s="5" t="s">
        <v>321</v>
      </c>
      <c r="D284" s="8" t="s">
        <v>737</v>
      </c>
      <c r="E284" s="27">
        <v>189156081</v>
      </c>
      <c r="F284" s="6" t="s">
        <v>739</v>
      </c>
      <c r="G284" s="27">
        <v>976320519</v>
      </c>
      <c r="H284" s="18">
        <v>45611</v>
      </c>
      <c r="I284" s="21">
        <v>0.86805555555555558</v>
      </c>
      <c r="J284" s="6" t="s">
        <v>373</v>
      </c>
      <c r="K284" s="15">
        <f t="shared" si="28"/>
        <v>1</v>
      </c>
      <c r="L284" s="6" t="s">
        <v>398</v>
      </c>
      <c r="M284" s="6" t="s">
        <v>6</v>
      </c>
      <c r="N284" s="6" t="s">
        <v>1951</v>
      </c>
      <c r="O284" s="6">
        <v>21087890</v>
      </c>
      <c r="P284" s="6" t="s">
        <v>6</v>
      </c>
      <c r="Q284" s="6" t="s">
        <v>1952</v>
      </c>
      <c r="R284" s="16">
        <f t="shared" si="26"/>
        <v>25000</v>
      </c>
      <c r="S284" s="6" t="s">
        <v>400</v>
      </c>
      <c r="T284" s="6" t="s">
        <v>1953</v>
      </c>
      <c r="U284" s="6" t="s">
        <v>1954</v>
      </c>
      <c r="V284" s="18">
        <v>45643</v>
      </c>
      <c r="W284" s="97">
        <v>10.43</v>
      </c>
      <c r="X284" s="123" t="s">
        <v>587</v>
      </c>
      <c r="Y284" s="122" t="s">
        <v>1955</v>
      </c>
      <c r="Z284" s="122" t="s">
        <v>589</v>
      </c>
      <c r="AA284" s="122">
        <v>966777388</v>
      </c>
      <c r="AB284" s="107">
        <f t="shared" si="29"/>
        <v>33</v>
      </c>
      <c r="AC284" s="23">
        <f t="shared" si="30"/>
        <v>156000</v>
      </c>
      <c r="AD284" s="23" t="s">
        <v>6</v>
      </c>
      <c r="AE284" s="17" t="str">
        <f t="shared" si="27"/>
        <v>NO APLICA</v>
      </c>
      <c r="AF284" s="6" t="s">
        <v>400</v>
      </c>
      <c r="AG284" s="39" t="s">
        <v>1956</v>
      </c>
      <c r="AH284" s="22" t="s">
        <v>558</v>
      </c>
      <c r="AI284" s="174" t="s">
        <v>492</v>
      </c>
    </row>
    <row r="285" spans="1:35" ht="15.45" customHeight="1">
      <c r="A285" s="168">
        <v>56209</v>
      </c>
      <c r="B285" s="8" t="s">
        <v>320</v>
      </c>
      <c r="C285" s="5" t="s">
        <v>321</v>
      </c>
      <c r="D285" s="45" t="s">
        <v>1957</v>
      </c>
      <c r="E285" s="27" t="s">
        <v>1958</v>
      </c>
      <c r="F285" s="27" t="s">
        <v>1959</v>
      </c>
      <c r="G285" s="27">
        <v>964882975</v>
      </c>
      <c r="H285" s="18">
        <v>45611</v>
      </c>
      <c r="I285" s="21">
        <v>0.87291666666666667</v>
      </c>
      <c r="J285" s="6" t="s">
        <v>373</v>
      </c>
      <c r="K285" s="15">
        <f t="shared" si="28"/>
        <v>1</v>
      </c>
      <c r="L285" s="6" t="s">
        <v>398</v>
      </c>
      <c r="M285" s="6" t="s">
        <v>6</v>
      </c>
      <c r="N285" s="6" t="s">
        <v>1960</v>
      </c>
      <c r="O285" s="6">
        <v>21087881</v>
      </c>
      <c r="P285" s="6" t="s">
        <v>6</v>
      </c>
      <c r="Q285" s="6" t="s">
        <v>1961</v>
      </c>
      <c r="R285" s="16">
        <f t="shared" si="26"/>
        <v>25000</v>
      </c>
      <c r="S285" s="6" t="s">
        <v>400</v>
      </c>
      <c r="T285" s="6" t="s">
        <v>1962</v>
      </c>
      <c r="U285" s="6" t="s">
        <v>1963</v>
      </c>
      <c r="V285" s="18">
        <v>45630</v>
      </c>
      <c r="W285" s="78">
        <v>0.62708333333333333</v>
      </c>
      <c r="X285" s="83" t="s">
        <v>1964</v>
      </c>
      <c r="Y285" s="83" t="s">
        <v>1965</v>
      </c>
      <c r="Z285" s="83" t="s">
        <v>1966</v>
      </c>
      <c r="AA285" s="83">
        <v>963317309</v>
      </c>
      <c r="AB285" s="6">
        <f t="shared" si="29"/>
        <v>20</v>
      </c>
      <c r="AC285" s="17">
        <f t="shared" si="30"/>
        <v>91000</v>
      </c>
      <c r="AD285" s="6" t="s">
        <v>6</v>
      </c>
      <c r="AE285" s="17" t="str">
        <f t="shared" si="27"/>
        <v>NO APLICA</v>
      </c>
      <c r="AF285" s="6" t="s">
        <v>400</v>
      </c>
      <c r="AG285" s="39"/>
      <c r="AH285" s="22" t="s">
        <v>558</v>
      </c>
      <c r="AI285" s="174" t="s">
        <v>492</v>
      </c>
    </row>
    <row r="286" spans="1:35" ht="15.45" customHeight="1">
      <c r="A286" s="168">
        <v>56210</v>
      </c>
      <c r="B286" s="8" t="s">
        <v>320</v>
      </c>
      <c r="C286" s="5" t="s">
        <v>321</v>
      </c>
      <c r="D286" s="39" t="s">
        <v>568</v>
      </c>
      <c r="E286" s="6" t="s">
        <v>569</v>
      </c>
      <c r="F286" s="6" t="s">
        <v>570</v>
      </c>
      <c r="G286" s="6">
        <v>947401808</v>
      </c>
      <c r="H286" s="18">
        <v>45611</v>
      </c>
      <c r="I286" s="21">
        <v>0.8833333333333333</v>
      </c>
      <c r="J286" s="6" t="s">
        <v>373</v>
      </c>
      <c r="K286" s="15">
        <f t="shared" si="28"/>
        <v>1</v>
      </c>
      <c r="L286" s="6" t="s">
        <v>398</v>
      </c>
      <c r="M286" s="6" t="s">
        <v>6</v>
      </c>
      <c r="N286" s="6" t="s">
        <v>1967</v>
      </c>
      <c r="O286" s="6">
        <v>21087889</v>
      </c>
      <c r="P286" s="6" t="s">
        <v>6</v>
      </c>
      <c r="Q286" s="6" t="s">
        <v>1968</v>
      </c>
      <c r="R286" s="16">
        <f t="shared" si="26"/>
        <v>25000</v>
      </c>
      <c r="S286" s="6" t="s">
        <v>400</v>
      </c>
      <c r="T286" s="6" t="s">
        <v>537</v>
      </c>
      <c r="U286" s="6" t="s">
        <v>1969</v>
      </c>
      <c r="V286" s="18"/>
      <c r="W286" s="78"/>
      <c r="X286" s="144"/>
      <c r="Y286" s="144"/>
      <c r="Z286" s="144"/>
      <c r="AA286" s="144"/>
      <c r="AB286" s="6" t="str">
        <f t="shared" si="29"/>
        <v/>
      </c>
      <c r="AC286" s="23" t="str">
        <f t="shared" si="30"/>
        <v/>
      </c>
      <c r="AD286" s="23"/>
      <c r="AE286" s="17" t="str">
        <f t="shared" si="27"/>
        <v/>
      </c>
      <c r="AF286" s="6"/>
      <c r="AG286" s="39"/>
      <c r="AH286" s="22" t="s">
        <v>558</v>
      </c>
      <c r="AI286" s="174" t="s">
        <v>492</v>
      </c>
    </row>
    <row r="287" spans="1:35" ht="15.45" customHeight="1">
      <c r="A287" s="168">
        <v>56211</v>
      </c>
      <c r="B287" s="8" t="s">
        <v>320</v>
      </c>
      <c r="C287" s="5" t="s">
        <v>321</v>
      </c>
      <c r="D287" s="39" t="s">
        <v>616</v>
      </c>
      <c r="E287" s="6" t="s">
        <v>617</v>
      </c>
      <c r="F287" s="6" t="s">
        <v>618</v>
      </c>
      <c r="G287" s="6">
        <v>951155582</v>
      </c>
      <c r="H287" s="18">
        <v>45611</v>
      </c>
      <c r="I287" s="21">
        <v>0.88611111111111107</v>
      </c>
      <c r="J287" s="6" t="s">
        <v>373</v>
      </c>
      <c r="K287" s="15">
        <f t="shared" si="28"/>
        <v>1</v>
      </c>
      <c r="L287" s="6" t="s">
        <v>398</v>
      </c>
      <c r="M287" s="6" t="s">
        <v>6</v>
      </c>
      <c r="N287" s="6" t="s">
        <v>1970</v>
      </c>
      <c r="O287" s="6">
        <v>21087902</v>
      </c>
      <c r="P287" s="6" t="s">
        <v>6</v>
      </c>
      <c r="Q287" s="6" t="s">
        <v>1971</v>
      </c>
      <c r="R287" s="16">
        <f t="shared" si="26"/>
        <v>25000</v>
      </c>
      <c r="S287" s="6" t="s">
        <v>400</v>
      </c>
      <c r="T287" s="6" t="s">
        <v>1972</v>
      </c>
      <c r="U287" s="6" t="s">
        <v>1973</v>
      </c>
      <c r="V287" s="18">
        <v>45643</v>
      </c>
      <c r="W287" s="97">
        <v>4.1666666666666664E-2</v>
      </c>
      <c r="X287" s="39" t="s">
        <v>1974</v>
      </c>
      <c r="Y287" s="39" t="s">
        <v>1975</v>
      </c>
      <c r="Z287" s="39" t="s">
        <v>631</v>
      </c>
      <c r="AA287" s="39">
        <v>976530950</v>
      </c>
      <c r="AB287" s="107">
        <f t="shared" si="29"/>
        <v>33</v>
      </c>
      <c r="AC287" s="23">
        <f t="shared" si="30"/>
        <v>156000</v>
      </c>
      <c r="AD287" s="23" t="s">
        <v>6</v>
      </c>
      <c r="AE287" s="17" t="str">
        <f t="shared" ref="AE287:AE289" si="31">IFERROR(IF(AC287="","",IF(AD287="NO","NO APLICA",IF(AD287="SI",AC287*1.19,""))), "")</f>
        <v>NO APLICA</v>
      </c>
      <c r="AF287" s="6" t="s">
        <v>400</v>
      </c>
      <c r="AG287" s="39"/>
      <c r="AH287" s="22" t="s">
        <v>558</v>
      </c>
      <c r="AI287" s="174" t="s">
        <v>492</v>
      </c>
    </row>
    <row r="288" spans="1:35" ht="15.45" customHeight="1">
      <c r="A288" s="168">
        <v>56212</v>
      </c>
      <c r="B288" s="8" t="s">
        <v>320</v>
      </c>
      <c r="C288" s="5" t="s">
        <v>321</v>
      </c>
      <c r="D288" s="39" t="s">
        <v>641</v>
      </c>
      <c r="E288" s="6" t="s">
        <v>642</v>
      </c>
      <c r="F288" s="6" t="s">
        <v>643</v>
      </c>
      <c r="G288" s="6">
        <v>974979000</v>
      </c>
      <c r="H288" s="18">
        <v>45611</v>
      </c>
      <c r="I288" s="21">
        <v>0.88888888888888884</v>
      </c>
      <c r="J288" s="6" t="s">
        <v>373</v>
      </c>
      <c r="K288" s="15">
        <f t="shared" si="28"/>
        <v>1</v>
      </c>
      <c r="L288" s="6" t="s">
        <v>398</v>
      </c>
      <c r="M288" s="6" t="s">
        <v>6</v>
      </c>
      <c r="N288" s="6" t="s">
        <v>1976</v>
      </c>
      <c r="O288" s="6">
        <v>21087904</v>
      </c>
      <c r="P288" s="6" t="s">
        <v>6</v>
      </c>
      <c r="Q288" s="6" t="s">
        <v>1977</v>
      </c>
      <c r="R288" s="16">
        <f t="shared" si="26"/>
        <v>25000</v>
      </c>
      <c r="S288" s="6" t="s">
        <v>400</v>
      </c>
      <c r="T288" s="6" t="s">
        <v>1972</v>
      </c>
      <c r="U288" s="6" t="s">
        <v>1978</v>
      </c>
      <c r="V288" s="18">
        <v>45643</v>
      </c>
      <c r="W288" s="78">
        <v>0.10972222222222222</v>
      </c>
      <c r="X288" s="39" t="s">
        <v>1979</v>
      </c>
      <c r="Y288" s="39" t="s">
        <v>1229</v>
      </c>
      <c r="Z288" s="39" t="s">
        <v>1980</v>
      </c>
      <c r="AA288" s="39">
        <v>973591252</v>
      </c>
      <c r="AB288" s="6">
        <f t="shared" si="29"/>
        <v>33</v>
      </c>
      <c r="AC288" s="23">
        <f t="shared" si="30"/>
        <v>156000</v>
      </c>
      <c r="AD288" s="23" t="s">
        <v>6</v>
      </c>
      <c r="AE288" s="17" t="str">
        <f t="shared" si="31"/>
        <v>NO APLICA</v>
      </c>
      <c r="AF288" s="6" t="s">
        <v>400</v>
      </c>
      <c r="AG288" s="39"/>
      <c r="AH288" s="22" t="s">
        <v>558</v>
      </c>
      <c r="AI288" s="174" t="s">
        <v>492</v>
      </c>
    </row>
    <row r="289" spans="1:35" ht="15.45" customHeight="1">
      <c r="A289" s="168">
        <v>56213</v>
      </c>
      <c r="B289" s="39" t="s">
        <v>380</v>
      </c>
      <c r="C289" s="5" t="s">
        <v>246</v>
      </c>
      <c r="D289" s="39" t="s">
        <v>1789</v>
      </c>
      <c r="E289" s="6" t="s">
        <v>1790</v>
      </c>
      <c r="F289" s="6" t="s">
        <v>1791</v>
      </c>
      <c r="G289" s="6">
        <v>932139395</v>
      </c>
      <c r="H289" s="18">
        <v>45611</v>
      </c>
      <c r="I289" s="21">
        <v>0.89236111111111116</v>
      </c>
      <c r="J289" s="6" t="s">
        <v>373</v>
      </c>
      <c r="K289" s="15">
        <f t="shared" si="28"/>
        <v>1</v>
      </c>
      <c r="L289" s="6" t="s">
        <v>398</v>
      </c>
      <c r="M289" s="6" t="s">
        <v>6</v>
      </c>
      <c r="N289" s="6" t="s">
        <v>1981</v>
      </c>
      <c r="O289" s="6">
        <v>24782335</v>
      </c>
      <c r="P289" s="6" t="s">
        <v>6</v>
      </c>
      <c r="Q289" s="6" t="s">
        <v>1982</v>
      </c>
      <c r="R289" s="16">
        <f t="shared" si="26"/>
        <v>25000</v>
      </c>
      <c r="S289" s="6" t="s">
        <v>400</v>
      </c>
      <c r="T289" s="6" t="s">
        <v>1943</v>
      </c>
      <c r="U289" s="6" t="s">
        <v>1983</v>
      </c>
      <c r="V289" s="18">
        <v>45636</v>
      </c>
      <c r="W289" s="78">
        <v>0.39444444444444443</v>
      </c>
      <c r="X289" s="6" t="s">
        <v>984</v>
      </c>
      <c r="Y289" s="39" t="s">
        <v>1160</v>
      </c>
      <c r="Z289" s="39" t="s">
        <v>986</v>
      </c>
      <c r="AA289" s="39">
        <v>944666946</v>
      </c>
      <c r="AB289" s="6">
        <f t="shared" si="29"/>
        <v>26</v>
      </c>
      <c r="AC289" s="17">
        <f t="shared" si="30"/>
        <v>121000</v>
      </c>
      <c r="AD289" s="6" t="s">
        <v>6</v>
      </c>
      <c r="AE289" s="17" t="str">
        <f t="shared" si="31"/>
        <v>NO APLICA</v>
      </c>
      <c r="AF289" s="6" t="s">
        <v>400</v>
      </c>
      <c r="AG289" s="39"/>
      <c r="AH289" s="22" t="s">
        <v>983</v>
      </c>
      <c r="AI289" s="174" t="s">
        <v>492</v>
      </c>
    </row>
    <row r="290" spans="1:35" ht="15.45" customHeight="1">
      <c r="A290" s="168">
        <v>56215</v>
      </c>
      <c r="B290" s="39" t="s">
        <v>380</v>
      </c>
      <c r="C290" s="5" t="s">
        <v>246</v>
      </c>
      <c r="D290" s="46" t="s">
        <v>1846</v>
      </c>
      <c r="E290" s="27" t="s">
        <v>1847</v>
      </c>
      <c r="F290" s="29" t="s">
        <v>1848</v>
      </c>
      <c r="G290" s="27">
        <v>941283805</v>
      </c>
      <c r="H290" s="18">
        <v>45611</v>
      </c>
      <c r="I290" s="21">
        <v>0.90625</v>
      </c>
      <c r="J290" s="6" t="s">
        <v>373</v>
      </c>
      <c r="K290" s="15">
        <f t="shared" si="28"/>
        <v>1</v>
      </c>
      <c r="L290" s="6" t="s">
        <v>398</v>
      </c>
      <c r="M290" s="6" t="s">
        <v>6</v>
      </c>
      <c r="N290" s="6" t="s">
        <v>1984</v>
      </c>
      <c r="O290" s="6">
        <v>24782343</v>
      </c>
      <c r="P290" s="6" t="s">
        <v>6</v>
      </c>
      <c r="Q290" s="6" t="s">
        <v>1985</v>
      </c>
      <c r="R290" s="16">
        <f t="shared" si="26"/>
        <v>25000</v>
      </c>
      <c r="S290" s="6" t="s">
        <v>400</v>
      </c>
      <c r="T290" s="6" t="s">
        <v>1943</v>
      </c>
      <c r="U290" s="6" t="s">
        <v>1986</v>
      </c>
      <c r="V290" s="18">
        <v>45636</v>
      </c>
      <c r="W290" s="78">
        <v>0.38750000000000001</v>
      </c>
      <c r="X290" s="6" t="s">
        <v>1987</v>
      </c>
      <c r="Y290" s="39" t="s">
        <v>1988</v>
      </c>
      <c r="Z290" s="39" t="s">
        <v>1989</v>
      </c>
      <c r="AA290" s="39">
        <v>993430744</v>
      </c>
      <c r="AB290" s="6">
        <f t="shared" si="29"/>
        <v>26</v>
      </c>
      <c r="AC290" s="17">
        <f t="shared" si="30"/>
        <v>121000</v>
      </c>
      <c r="AD290" s="6" t="s">
        <v>6</v>
      </c>
      <c r="AE290" s="17" t="s">
        <v>1045</v>
      </c>
      <c r="AF290" s="6" t="s">
        <v>400</v>
      </c>
      <c r="AG290" s="39"/>
      <c r="AH290" s="22" t="s">
        <v>983</v>
      </c>
      <c r="AI290" s="174" t="s">
        <v>492</v>
      </c>
    </row>
    <row r="291" spans="1:35" ht="15.45" customHeight="1">
      <c r="A291" s="168">
        <v>56217</v>
      </c>
      <c r="B291" s="8" t="s">
        <v>320</v>
      </c>
      <c r="C291" s="5" t="s">
        <v>321</v>
      </c>
      <c r="D291" s="39" t="s">
        <v>1140</v>
      </c>
      <c r="E291" s="6" t="s">
        <v>1141</v>
      </c>
      <c r="F291" s="6" t="s">
        <v>1142</v>
      </c>
      <c r="G291" s="6">
        <v>950402989</v>
      </c>
      <c r="H291" s="18">
        <v>45611</v>
      </c>
      <c r="I291" s="21">
        <v>0.94374999999999998</v>
      </c>
      <c r="J291" s="6" t="s">
        <v>373</v>
      </c>
      <c r="K291" s="15">
        <f t="shared" si="28"/>
        <v>1</v>
      </c>
      <c r="L291" s="6" t="s">
        <v>398</v>
      </c>
      <c r="M291" s="6" t="s">
        <v>6</v>
      </c>
      <c r="N291" s="6" t="s">
        <v>1990</v>
      </c>
      <c r="O291" s="6">
        <v>21087932</v>
      </c>
      <c r="P291" s="6" t="s">
        <v>6</v>
      </c>
      <c r="Q291" s="6" t="s">
        <v>1991</v>
      </c>
      <c r="R291" s="16">
        <f t="shared" si="26"/>
        <v>25000</v>
      </c>
      <c r="S291" s="6" t="s">
        <v>400</v>
      </c>
      <c r="T291" s="6" t="s">
        <v>1943</v>
      </c>
      <c r="U291" s="6" t="s">
        <v>1992</v>
      </c>
      <c r="V291" s="18">
        <v>45630</v>
      </c>
      <c r="W291" s="78">
        <v>0.30902777777777779</v>
      </c>
      <c r="X291" s="6" t="s">
        <v>1993</v>
      </c>
      <c r="Y291" s="39" t="s">
        <v>1994</v>
      </c>
      <c r="Z291" s="39" t="s">
        <v>1995</v>
      </c>
      <c r="AA291" s="39">
        <v>995993673</v>
      </c>
      <c r="AB291" s="6">
        <f t="shared" si="29"/>
        <v>20</v>
      </c>
      <c r="AC291" s="17">
        <f t="shared" si="30"/>
        <v>91000</v>
      </c>
      <c r="AD291" s="6" t="s">
        <v>6</v>
      </c>
      <c r="AE291" s="17" t="str">
        <f t="shared" ref="AE291:AE322" si="32">IFERROR(IF(AC291="","",IF(AD291="NO","NO APLICA",IF(AD291="SI",AC291*1.19,""))), "")</f>
        <v>NO APLICA</v>
      </c>
      <c r="AF291" s="6" t="s">
        <v>400</v>
      </c>
      <c r="AG291" s="61" t="s">
        <v>1996</v>
      </c>
      <c r="AH291" s="22" t="s">
        <v>558</v>
      </c>
      <c r="AI291" s="174" t="s">
        <v>492</v>
      </c>
    </row>
    <row r="292" spans="1:35" ht="15.45" customHeight="1">
      <c r="A292" s="168">
        <v>56218</v>
      </c>
      <c r="B292" s="8" t="s">
        <v>320</v>
      </c>
      <c r="C292" s="5" t="s">
        <v>321</v>
      </c>
      <c r="D292" s="39" t="s">
        <v>830</v>
      </c>
      <c r="E292" s="6" t="s">
        <v>831</v>
      </c>
      <c r="F292" s="6" t="s">
        <v>832</v>
      </c>
      <c r="G292" s="6">
        <v>998794226</v>
      </c>
      <c r="H292" s="18">
        <v>45611</v>
      </c>
      <c r="I292" s="21">
        <v>0.94652777777777775</v>
      </c>
      <c r="J292" s="6" t="s">
        <v>373</v>
      </c>
      <c r="K292" s="15">
        <f t="shared" si="28"/>
        <v>1</v>
      </c>
      <c r="L292" s="6" t="s">
        <v>398</v>
      </c>
      <c r="M292" s="6" t="s">
        <v>6</v>
      </c>
      <c r="N292" s="6" t="s">
        <v>1997</v>
      </c>
      <c r="O292" s="6">
        <v>21087934</v>
      </c>
      <c r="P292" s="6" t="s">
        <v>6</v>
      </c>
      <c r="Q292" s="6" t="s">
        <v>1998</v>
      </c>
      <c r="R292" s="16">
        <f t="shared" si="26"/>
        <v>25000</v>
      </c>
      <c r="S292" s="6" t="s">
        <v>400</v>
      </c>
      <c r="T292" s="6" t="s">
        <v>1943</v>
      </c>
      <c r="U292" s="6" t="s">
        <v>1999</v>
      </c>
      <c r="V292" s="18">
        <v>45630</v>
      </c>
      <c r="W292" s="78">
        <v>0.30902777777777779</v>
      </c>
      <c r="X292" s="39" t="s">
        <v>2000</v>
      </c>
      <c r="Y292" s="39" t="s">
        <v>2001</v>
      </c>
      <c r="Z292" s="39" t="s">
        <v>2002</v>
      </c>
      <c r="AA292" s="39">
        <v>920354385</v>
      </c>
      <c r="AB292" s="6">
        <f t="shared" si="29"/>
        <v>20</v>
      </c>
      <c r="AC292" s="17">
        <f t="shared" si="30"/>
        <v>91000</v>
      </c>
      <c r="AD292" s="6" t="s">
        <v>6</v>
      </c>
      <c r="AE292" s="17" t="str">
        <f t="shared" si="32"/>
        <v>NO APLICA</v>
      </c>
      <c r="AF292" s="6" t="s">
        <v>400</v>
      </c>
      <c r="AG292" s="61" t="s">
        <v>1996</v>
      </c>
      <c r="AH292" s="22" t="s">
        <v>558</v>
      </c>
      <c r="AI292" s="174" t="s">
        <v>492</v>
      </c>
    </row>
    <row r="293" spans="1:35" ht="15.45" customHeight="1">
      <c r="A293" s="168">
        <v>56221</v>
      </c>
      <c r="B293" s="8" t="s">
        <v>320</v>
      </c>
      <c r="C293" s="5" t="s">
        <v>321</v>
      </c>
      <c r="D293" s="45" t="s">
        <v>1957</v>
      </c>
      <c r="E293" s="27" t="s">
        <v>1958</v>
      </c>
      <c r="F293" s="27" t="s">
        <v>1959</v>
      </c>
      <c r="G293" s="27">
        <v>964882975</v>
      </c>
      <c r="H293" s="18">
        <v>45612</v>
      </c>
      <c r="I293" s="21">
        <v>0.40486111111111112</v>
      </c>
      <c r="J293" s="6" t="s">
        <v>373</v>
      </c>
      <c r="K293" s="15">
        <f t="shared" si="28"/>
        <v>1</v>
      </c>
      <c r="L293" s="6" t="s">
        <v>398</v>
      </c>
      <c r="M293" s="6" t="s">
        <v>6</v>
      </c>
      <c r="N293" s="6" t="s">
        <v>2003</v>
      </c>
      <c r="O293" s="6">
        <v>1219607</v>
      </c>
      <c r="P293" s="6" t="s">
        <v>6</v>
      </c>
      <c r="Q293" s="6" t="s">
        <v>2004</v>
      </c>
      <c r="R293" s="16">
        <f t="shared" si="26"/>
        <v>25000</v>
      </c>
      <c r="S293" s="6" t="s">
        <v>400</v>
      </c>
      <c r="T293" s="6" t="s">
        <v>2005</v>
      </c>
      <c r="U293" s="6" t="s">
        <v>2006</v>
      </c>
      <c r="V293" s="18">
        <v>45629</v>
      </c>
      <c r="W293" s="78">
        <v>6.9444444444444448E-2</v>
      </c>
      <c r="X293" s="6" t="s">
        <v>587</v>
      </c>
      <c r="Y293" s="39" t="s">
        <v>588</v>
      </c>
      <c r="Z293" s="39" t="s">
        <v>589</v>
      </c>
      <c r="AA293" s="8">
        <v>966777388</v>
      </c>
      <c r="AB293" s="6">
        <f t="shared" si="29"/>
        <v>18</v>
      </c>
      <c r="AC293" s="17">
        <f t="shared" si="30"/>
        <v>81000</v>
      </c>
      <c r="AD293" s="6" t="s">
        <v>6</v>
      </c>
      <c r="AE293" s="17" t="str">
        <f t="shared" si="32"/>
        <v>NO APLICA</v>
      </c>
      <c r="AF293" s="6" t="s">
        <v>400</v>
      </c>
      <c r="AG293" s="39"/>
      <c r="AH293" s="22" t="s">
        <v>558</v>
      </c>
      <c r="AI293" s="174" t="s">
        <v>492</v>
      </c>
    </row>
    <row r="294" spans="1:35" ht="15.45" customHeight="1">
      <c r="A294" s="168">
        <v>56223</v>
      </c>
      <c r="B294" s="39" t="s">
        <v>1396</v>
      </c>
      <c r="C294" s="5" t="s">
        <v>246</v>
      </c>
      <c r="D294" s="39" t="s">
        <v>1476</v>
      </c>
      <c r="E294" s="6" t="s">
        <v>1477</v>
      </c>
      <c r="F294" s="6" t="s">
        <v>1715</v>
      </c>
      <c r="G294" s="6">
        <v>954134836</v>
      </c>
      <c r="H294" s="18">
        <v>45612</v>
      </c>
      <c r="I294" s="21">
        <v>0.46458333333333335</v>
      </c>
      <c r="J294" s="6" t="s">
        <v>373</v>
      </c>
      <c r="K294" s="15">
        <f t="shared" si="28"/>
        <v>1</v>
      </c>
      <c r="L294" s="6" t="s">
        <v>398</v>
      </c>
      <c r="M294" s="6" t="s">
        <v>6</v>
      </c>
      <c r="N294" s="6" t="s">
        <v>2007</v>
      </c>
      <c r="O294" s="6">
        <v>100793807</v>
      </c>
      <c r="P294" s="6" t="s">
        <v>6</v>
      </c>
      <c r="Q294" s="6" t="s">
        <v>2008</v>
      </c>
      <c r="R294" s="16">
        <f t="shared" si="26"/>
        <v>25000</v>
      </c>
      <c r="S294" s="6" t="s">
        <v>400</v>
      </c>
      <c r="T294" s="6" t="s">
        <v>532</v>
      </c>
      <c r="U294" s="6" t="s">
        <v>2009</v>
      </c>
      <c r="V294" s="18"/>
      <c r="W294" s="78"/>
      <c r="X294" s="39"/>
      <c r="Y294" s="39"/>
      <c r="Z294" s="39"/>
      <c r="AA294" s="8"/>
      <c r="AB294" s="6" t="str">
        <f t="shared" si="29"/>
        <v/>
      </c>
      <c r="AC294" s="23" t="str">
        <f t="shared" si="30"/>
        <v/>
      </c>
      <c r="AD294" s="23"/>
      <c r="AE294" s="17" t="str">
        <f t="shared" si="32"/>
        <v/>
      </c>
      <c r="AF294" s="6"/>
      <c r="AG294" s="39"/>
      <c r="AH294" s="22" t="s">
        <v>983</v>
      </c>
      <c r="AI294" s="174" t="s">
        <v>492</v>
      </c>
    </row>
    <row r="295" spans="1:35" ht="15.45" customHeight="1">
      <c r="A295" s="168">
        <v>56226</v>
      </c>
      <c r="B295" s="39" t="s">
        <v>1396</v>
      </c>
      <c r="C295" s="5" t="s">
        <v>246</v>
      </c>
      <c r="D295" s="39" t="s">
        <v>1031</v>
      </c>
      <c r="E295" s="6" t="s">
        <v>1032</v>
      </c>
      <c r="F295" s="6" t="s">
        <v>1033</v>
      </c>
      <c r="G295" s="6">
        <v>943592739</v>
      </c>
      <c r="H295" s="18">
        <v>45612</v>
      </c>
      <c r="I295" s="21">
        <v>0.48333333333333334</v>
      </c>
      <c r="J295" s="6" t="s">
        <v>373</v>
      </c>
      <c r="K295" s="15">
        <f t="shared" si="28"/>
        <v>1</v>
      </c>
      <c r="L295" s="6" t="s">
        <v>398</v>
      </c>
      <c r="M295" s="6" t="s">
        <v>6</v>
      </c>
      <c r="N295" s="6" t="s">
        <v>2010</v>
      </c>
      <c r="O295" s="6">
        <v>100793845</v>
      </c>
      <c r="P295" s="6" t="s">
        <v>6</v>
      </c>
      <c r="Q295" s="6" t="s">
        <v>2011</v>
      </c>
      <c r="R295" s="16">
        <f t="shared" si="26"/>
        <v>25000</v>
      </c>
      <c r="S295" s="6" t="s">
        <v>400</v>
      </c>
      <c r="T295" s="6" t="s">
        <v>532</v>
      </c>
      <c r="U295" s="6" t="s">
        <v>2012</v>
      </c>
      <c r="V295" s="18"/>
      <c r="W295" s="78"/>
      <c r="X295" s="39"/>
      <c r="Y295" s="39"/>
      <c r="Z295" s="39"/>
      <c r="AA295" s="8"/>
      <c r="AB295" s="6" t="str">
        <f t="shared" si="29"/>
        <v/>
      </c>
      <c r="AC295" s="23" t="str">
        <f t="shared" si="30"/>
        <v/>
      </c>
      <c r="AD295" s="23"/>
      <c r="AE295" s="17" t="str">
        <f t="shared" si="32"/>
        <v/>
      </c>
      <c r="AF295" s="6"/>
      <c r="AG295" s="39"/>
      <c r="AH295" s="22" t="s">
        <v>983</v>
      </c>
      <c r="AI295" s="174" t="s">
        <v>492</v>
      </c>
    </row>
    <row r="296" spans="1:35" ht="15.45" customHeight="1">
      <c r="A296" s="168">
        <v>56229</v>
      </c>
      <c r="B296" s="39" t="s">
        <v>1396</v>
      </c>
      <c r="C296" s="5" t="s">
        <v>246</v>
      </c>
      <c r="D296" s="39" t="s">
        <v>1689</v>
      </c>
      <c r="E296" s="6" t="s">
        <v>1690</v>
      </c>
      <c r="F296" s="6" t="s">
        <v>1691</v>
      </c>
      <c r="G296" s="6">
        <v>993480204</v>
      </c>
      <c r="H296" s="18">
        <v>45612</v>
      </c>
      <c r="I296" s="21">
        <v>0.49722222222222223</v>
      </c>
      <c r="J296" s="6" t="s">
        <v>373</v>
      </c>
      <c r="K296" s="15">
        <f t="shared" si="28"/>
        <v>1</v>
      </c>
      <c r="L296" s="6" t="s">
        <v>398</v>
      </c>
      <c r="M296" s="6" t="s">
        <v>6</v>
      </c>
      <c r="N296" s="6" t="s">
        <v>2013</v>
      </c>
      <c r="O296" s="6">
        <v>100793888</v>
      </c>
      <c r="P296" s="6" t="s">
        <v>6</v>
      </c>
      <c r="Q296" s="6" t="s">
        <v>2014</v>
      </c>
      <c r="R296" s="16">
        <f t="shared" si="26"/>
        <v>25000</v>
      </c>
      <c r="S296" s="6" t="s">
        <v>400</v>
      </c>
      <c r="T296" s="6" t="s">
        <v>532</v>
      </c>
      <c r="U296" s="6" t="s">
        <v>2015</v>
      </c>
      <c r="V296" s="18"/>
      <c r="W296" s="78"/>
      <c r="X296" s="39"/>
      <c r="Y296" s="39"/>
      <c r="Z296" s="39"/>
      <c r="AA296" s="8"/>
      <c r="AB296" s="6" t="str">
        <f t="shared" si="29"/>
        <v/>
      </c>
      <c r="AC296" s="23" t="str">
        <f t="shared" si="30"/>
        <v/>
      </c>
      <c r="AD296" s="23"/>
      <c r="AE296" s="17" t="str">
        <f t="shared" si="32"/>
        <v/>
      </c>
      <c r="AF296" s="6"/>
      <c r="AG296" s="39"/>
      <c r="AH296" s="22" t="s">
        <v>983</v>
      </c>
      <c r="AI296" s="174" t="s">
        <v>492</v>
      </c>
    </row>
    <row r="297" spans="1:35" ht="15.45" customHeight="1">
      <c r="A297" s="168">
        <v>56232</v>
      </c>
      <c r="B297" s="39" t="s">
        <v>1396</v>
      </c>
      <c r="C297" s="5" t="s">
        <v>246</v>
      </c>
      <c r="D297" s="46" t="s">
        <v>1671</v>
      </c>
      <c r="E297" s="27" t="s">
        <v>1672</v>
      </c>
      <c r="F297" s="29" t="s">
        <v>1673</v>
      </c>
      <c r="G297" s="27">
        <v>953511839</v>
      </c>
      <c r="H297" s="18">
        <v>45612</v>
      </c>
      <c r="I297" s="21">
        <v>0.50694444444444442</v>
      </c>
      <c r="J297" s="6" t="s">
        <v>373</v>
      </c>
      <c r="K297" s="15">
        <f t="shared" si="28"/>
        <v>1</v>
      </c>
      <c r="L297" s="6" t="s">
        <v>398</v>
      </c>
      <c r="M297" s="6" t="s">
        <v>6</v>
      </c>
      <c r="N297" s="6" t="s">
        <v>2016</v>
      </c>
      <c r="O297" s="6">
        <v>100793909</v>
      </c>
      <c r="P297" s="6" t="s">
        <v>6</v>
      </c>
      <c r="Q297" s="6" t="s">
        <v>2017</v>
      </c>
      <c r="R297" s="16">
        <f t="shared" si="26"/>
        <v>25000</v>
      </c>
      <c r="S297" s="6" t="s">
        <v>400</v>
      </c>
      <c r="T297" s="6" t="s">
        <v>532</v>
      </c>
      <c r="U297" s="6" t="s">
        <v>2018</v>
      </c>
      <c r="V297" s="18"/>
      <c r="W297" s="78"/>
      <c r="X297" s="39"/>
      <c r="Y297" s="39"/>
      <c r="Z297" s="39"/>
      <c r="AA297" s="8"/>
      <c r="AB297" s="6" t="str">
        <f t="shared" si="29"/>
        <v/>
      </c>
      <c r="AC297" s="23" t="str">
        <f t="shared" si="30"/>
        <v/>
      </c>
      <c r="AD297" s="23"/>
      <c r="AE297" s="17" t="str">
        <f t="shared" si="32"/>
        <v/>
      </c>
      <c r="AF297" s="6"/>
      <c r="AG297" s="39"/>
      <c r="AH297" s="22" t="s">
        <v>983</v>
      </c>
      <c r="AI297" s="174" t="s">
        <v>492</v>
      </c>
    </row>
    <row r="298" spans="1:35" ht="15.45" customHeight="1">
      <c r="A298" s="168">
        <v>56239</v>
      </c>
      <c r="B298" s="39" t="s">
        <v>1396</v>
      </c>
      <c r="C298" s="5" t="s">
        <v>246</v>
      </c>
      <c r="D298" s="39" t="s">
        <v>1840</v>
      </c>
      <c r="E298" s="6">
        <v>15265026</v>
      </c>
      <c r="F298" s="6" t="s">
        <v>1841</v>
      </c>
      <c r="G298" s="6">
        <v>931439689</v>
      </c>
      <c r="H298" s="18">
        <v>45612</v>
      </c>
      <c r="I298" s="21">
        <v>0.58680555555555558</v>
      </c>
      <c r="J298" s="6" t="s">
        <v>373</v>
      </c>
      <c r="K298" s="15">
        <f t="shared" si="28"/>
        <v>1</v>
      </c>
      <c r="L298" s="6" t="s">
        <v>398</v>
      </c>
      <c r="M298" s="6" t="s">
        <v>6</v>
      </c>
      <c r="N298" s="6" t="s">
        <v>2019</v>
      </c>
      <c r="O298" s="6">
        <v>100793997</v>
      </c>
      <c r="P298" s="6" t="s">
        <v>6</v>
      </c>
      <c r="Q298" s="6" t="s">
        <v>2020</v>
      </c>
      <c r="R298" s="16">
        <f t="shared" si="26"/>
        <v>25000</v>
      </c>
      <c r="S298" s="6" t="s">
        <v>400</v>
      </c>
      <c r="T298" s="6" t="s">
        <v>524</v>
      </c>
      <c r="U298" s="6" t="s">
        <v>2021</v>
      </c>
      <c r="V298" s="18"/>
      <c r="W298" s="78"/>
      <c r="X298" s="39"/>
      <c r="Y298" s="39"/>
      <c r="Z298" s="39"/>
      <c r="AA298" s="8"/>
      <c r="AB298" s="6" t="str">
        <f t="shared" si="29"/>
        <v/>
      </c>
      <c r="AC298" s="23" t="str">
        <f t="shared" si="30"/>
        <v/>
      </c>
      <c r="AD298" s="23"/>
      <c r="AE298" s="17" t="str">
        <f t="shared" si="32"/>
        <v/>
      </c>
      <c r="AF298" s="6"/>
      <c r="AG298" s="39"/>
      <c r="AH298" s="22" t="s">
        <v>983</v>
      </c>
      <c r="AI298" s="174" t="s">
        <v>492</v>
      </c>
    </row>
    <row r="299" spans="1:35" ht="15.45" customHeight="1">
      <c r="A299" s="168">
        <v>56240</v>
      </c>
      <c r="B299" s="39" t="s">
        <v>1396</v>
      </c>
      <c r="C299" s="5" t="s">
        <v>246</v>
      </c>
      <c r="D299" s="39" t="s">
        <v>817</v>
      </c>
      <c r="E299" s="6" t="s">
        <v>699</v>
      </c>
      <c r="F299" s="6" t="s">
        <v>700</v>
      </c>
      <c r="G299" s="6">
        <v>947974081</v>
      </c>
      <c r="H299" s="18">
        <v>45612</v>
      </c>
      <c r="I299" s="21">
        <v>0.58958333333333335</v>
      </c>
      <c r="J299" s="6" t="s">
        <v>373</v>
      </c>
      <c r="K299" s="15">
        <f t="shared" si="28"/>
        <v>1</v>
      </c>
      <c r="L299" s="6" t="s">
        <v>398</v>
      </c>
      <c r="M299" s="6" t="s">
        <v>6</v>
      </c>
      <c r="N299" s="6" t="s">
        <v>2022</v>
      </c>
      <c r="O299" s="6">
        <v>100794002</v>
      </c>
      <c r="P299" s="6" t="s">
        <v>6</v>
      </c>
      <c r="Q299" s="6" t="s">
        <v>2023</v>
      </c>
      <c r="R299" s="16">
        <f t="shared" ref="R299:R362" si="33">IF(OR(H299&lt;=0, H299=""), "",
    IF(OR(J299="1X40 RF VACIO", J299="1X40 DRY VACIO"),
        IF(L299="CUSTODIA", 25000,
            IF(OR(L299="TRASPASO", L299="MOVIMIENTO"), 18000, "")
        ),
        IF(OR(J299="1X20 RF VACIO", J299="1X20 DRY VACIO", J299="ISOTANK"),
            IF(L299="CUSTODIA", 18000,
                IF(OR(L299="TRASPASO", L299="MOVIMIENTO"), 15000, "Error en tipo de acción")
            ),
            IF(AND(OR(J299="PALLET", J299="CAJON"), L299="CUSTODIA"),
                IF(M299="SI (XL)", 7000*K299,
                    IF(M299="SI (XXL)", 9000*K299,
                        IF(M299="SI (OTRO)", "", 5000*K299)
                    )
                ),
                IF(AND(OR(J299="PALLET", J299="CAJON"),OR(L299="TRASPASO", L299="MOVIMIENTO")),
                    IF(M299="SI (XL)", 5000*K299,
                        IF(M299="SI (XXL)", 7000*K299,
                            IF(M299="SI (OTRO)", "", 3500*K299)
                        )
                    ),
                    ""
                )
            )
        )
    )
)</f>
        <v>25000</v>
      </c>
      <c r="S299" s="6" t="s">
        <v>400</v>
      </c>
      <c r="T299" s="6" t="s">
        <v>547</v>
      </c>
      <c r="U299" s="6" t="s">
        <v>2024</v>
      </c>
      <c r="V299" s="18"/>
      <c r="W299" s="78"/>
      <c r="X299" s="39"/>
      <c r="Y299" s="39"/>
      <c r="Z299" s="39"/>
      <c r="AA299" s="8"/>
      <c r="AB299" s="6" t="str">
        <f t="shared" si="29"/>
        <v/>
      </c>
      <c r="AC299" s="23" t="str">
        <f t="shared" si="30"/>
        <v/>
      </c>
      <c r="AD299" s="23"/>
      <c r="AE299" s="17" t="str">
        <f t="shared" si="32"/>
        <v/>
      </c>
      <c r="AF299" s="6"/>
      <c r="AG299" s="39"/>
      <c r="AH299" s="22" t="s">
        <v>983</v>
      </c>
      <c r="AI299" s="174" t="s">
        <v>492</v>
      </c>
    </row>
    <row r="300" spans="1:35" ht="15.45" customHeight="1">
      <c r="A300" s="168">
        <v>56241</v>
      </c>
      <c r="B300" s="39" t="s">
        <v>1396</v>
      </c>
      <c r="C300" s="5" t="s">
        <v>246</v>
      </c>
      <c r="D300" s="39" t="s">
        <v>817</v>
      </c>
      <c r="E300" s="6" t="s">
        <v>818</v>
      </c>
      <c r="F300" s="6" t="s">
        <v>819</v>
      </c>
      <c r="G300" s="6">
        <v>955172412</v>
      </c>
      <c r="H300" s="18">
        <v>45612</v>
      </c>
      <c r="I300" s="21">
        <v>0.59236111111111112</v>
      </c>
      <c r="J300" s="6" t="s">
        <v>373</v>
      </c>
      <c r="K300" s="15">
        <f t="shared" si="28"/>
        <v>1</v>
      </c>
      <c r="L300" s="6" t="s">
        <v>398</v>
      </c>
      <c r="M300" s="6" t="s">
        <v>6</v>
      </c>
      <c r="N300" s="6" t="s">
        <v>2025</v>
      </c>
      <c r="O300" s="6">
        <v>100794004</v>
      </c>
      <c r="P300" s="6" t="s">
        <v>6</v>
      </c>
      <c r="Q300" s="6" t="s">
        <v>2026</v>
      </c>
      <c r="R300" s="16">
        <f t="shared" si="33"/>
        <v>25000</v>
      </c>
      <c r="S300" s="6" t="s">
        <v>400</v>
      </c>
      <c r="T300" s="6" t="s">
        <v>547</v>
      </c>
      <c r="U300" s="6" t="s">
        <v>2027</v>
      </c>
      <c r="V300" s="18"/>
      <c r="W300" s="78"/>
      <c r="X300" s="39"/>
      <c r="Y300" s="39"/>
      <c r="Z300" s="39"/>
      <c r="AA300" s="8"/>
      <c r="AB300" s="6" t="str">
        <f t="shared" si="29"/>
        <v/>
      </c>
      <c r="AC300" s="23" t="str">
        <f t="shared" si="30"/>
        <v/>
      </c>
      <c r="AD300" s="23"/>
      <c r="AE300" s="17" t="str">
        <f t="shared" si="32"/>
        <v/>
      </c>
      <c r="AF300" s="6"/>
      <c r="AG300" s="39"/>
      <c r="AH300" s="22" t="s">
        <v>983</v>
      </c>
      <c r="AI300" s="174" t="s">
        <v>492</v>
      </c>
    </row>
    <row r="301" spans="1:35" ht="15.45" customHeight="1">
      <c r="A301" s="168">
        <v>56243</v>
      </c>
      <c r="B301" s="39" t="s">
        <v>1396</v>
      </c>
      <c r="C301" s="5" t="s">
        <v>246</v>
      </c>
      <c r="D301" s="39" t="s">
        <v>1476</v>
      </c>
      <c r="E301" s="6" t="s">
        <v>1477</v>
      </c>
      <c r="F301" s="6" t="s">
        <v>1478</v>
      </c>
      <c r="G301" s="6">
        <v>954134836</v>
      </c>
      <c r="H301" s="18">
        <v>45612</v>
      </c>
      <c r="I301" s="21">
        <v>0.60486111111111107</v>
      </c>
      <c r="J301" s="6" t="s">
        <v>373</v>
      </c>
      <c r="K301" s="15">
        <f t="shared" si="28"/>
        <v>1</v>
      </c>
      <c r="L301" s="6" t="s">
        <v>398</v>
      </c>
      <c r="M301" s="6" t="s">
        <v>6</v>
      </c>
      <c r="N301" s="6" t="s">
        <v>2028</v>
      </c>
      <c r="O301" s="6">
        <v>100794012</v>
      </c>
      <c r="P301" s="6" t="s">
        <v>6</v>
      </c>
      <c r="Q301" s="6" t="s">
        <v>2029</v>
      </c>
      <c r="R301" s="16">
        <f t="shared" si="33"/>
        <v>25000</v>
      </c>
      <c r="S301" s="6" t="s">
        <v>400</v>
      </c>
      <c r="T301" s="6" t="s">
        <v>547</v>
      </c>
      <c r="U301" s="6" t="s">
        <v>2030</v>
      </c>
      <c r="V301" s="18"/>
      <c r="W301" s="78"/>
      <c r="X301" s="39"/>
      <c r="Y301" s="39"/>
      <c r="Z301" s="39"/>
      <c r="AA301" s="8"/>
      <c r="AB301" s="6" t="str">
        <f t="shared" si="29"/>
        <v/>
      </c>
      <c r="AC301" s="23" t="str">
        <f t="shared" si="30"/>
        <v/>
      </c>
      <c r="AD301" s="23"/>
      <c r="AE301" s="17" t="str">
        <f t="shared" si="32"/>
        <v/>
      </c>
      <c r="AF301" s="6"/>
      <c r="AG301" s="39"/>
      <c r="AH301" s="22" t="s">
        <v>983</v>
      </c>
      <c r="AI301" s="174" t="s">
        <v>492</v>
      </c>
    </row>
    <row r="302" spans="1:35" ht="15.45" customHeight="1">
      <c r="A302" s="168">
        <v>56244</v>
      </c>
      <c r="B302" s="8" t="s">
        <v>320</v>
      </c>
      <c r="C302" s="5" t="s">
        <v>321</v>
      </c>
      <c r="D302" s="45" t="s">
        <v>1957</v>
      </c>
      <c r="E302" s="27" t="s">
        <v>1958</v>
      </c>
      <c r="F302" s="27" t="s">
        <v>1959</v>
      </c>
      <c r="G302" s="27">
        <v>964882975</v>
      </c>
      <c r="H302" s="18">
        <v>45612</v>
      </c>
      <c r="I302" s="21">
        <v>0.61041666666666672</v>
      </c>
      <c r="J302" s="6" t="s">
        <v>373</v>
      </c>
      <c r="K302" s="15">
        <f t="shared" si="28"/>
        <v>1</v>
      </c>
      <c r="L302" s="6" t="s">
        <v>398</v>
      </c>
      <c r="M302" s="6" t="s">
        <v>6</v>
      </c>
      <c r="N302" s="6" t="s">
        <v>2031</v>
      </c>
      <c r="O302" s="6">
        <v>21088322</v>
      </c>
      <c r="P302" s="6" t="s">
        <v>6</v>
      </c>
      <c r="Q302" s="6" t="s">
        <v>2032</v>
      </c>
      <c r="R302" s="16">
        <f t="shared" si="33"/>
        <v>25000</v>
      </c>
      <c r="S302" s="6" t="s">
        <v>400</v>
      </c>
      <c r="T302" s="6" t="s">
        <v>759</v>
      </c>
      <c r="U302" s="6" t="s">
        <v>2033</v>
      </c>
      <c r="V302" s="18">
        <v>45630</v>
      </c>
      <c r="W302" s="78">
        <v>0.30138888888888887</v>
      </c>
      <c r="X302" s="39" t="s">
        <v>2034</v>
      </c>
      <c r="Y302" s="39" t="s">
        <v>2035</v>
      </c>
      <c r="Z302" s="39" t="s">
        <v>2036</v>
      </c>
      <c r="AA302" s="8">
        <v>993323570</v>
      </c>
      <c r="AB302" s="6">
        <f t="shared" si="29"/>
        <v>19</v>
      </c>
      <c r="AC302" s="17">
        <f t="shared" si="30"/>
        <v>86000</v>
      </c>
      <c r="AD302" s="6" t="s">
        <v>6</v>
      </c>
      <c r="AE302" s="17" t="str">
        <f t="shared" si="32"/>
        <v>NO APLICA</v>
      </c>
      <c r="AF302" s="6" t="s">
        <v>400</v>
      </c>
      <c r="AG302" s="61" t="s">
        <v>1996</v>
      </c>
      <c r="AH302" s="22" t="s">
        <v>558</v>
      </c>
      <c r="AI302" s="174" t="s">
        <v>492</v>
      </c>
    </row>
    <row r="303" spans="1:35" ht="15.45" customHeight="1">
      <c r="A303" s="168">
        <v>56245</v>
      </c>
      <c r="B303" s="39" t="s">
        <v>1396</v>
      </c>
      <c r="C303" s="5" t="s">
        <v>246</v>
      </c>
      <c r="D303" s="46" t="s">
        <v>1671</v>
      </c>
      <c r="E303" s="27" t="s">
        <v>1672</v>
      </c>
      <c r="F303" s="29" t="s">
        <v>1673</v>
      </c>
      <c r="G303" s="27">
        <v>953511839</v>
      </c>
      <c r="H303" s="18">
        <v>45612</v>
      </c>
      <c r="I303" s="21">
        <v>0.61388888888888893</v>
      </c>
      <c r="J303" s="6" t="s">
        <v>373</v>
      </c>
      <c r="K303" s="15">
        <f t="shared" si="28"/>
        <v>1</v>
      </c>
      <c r="L303" s="6" t="s">
        <v>398</v>
      </c>
      <c r="M303" s="6" t="s">
        <v>6</v>
      </c>
      <c r="N303" s="6" t="s">
        <v>2037</v>
      </c>
      <c r="O303" s="6">
        <v>100794015</v>
      </c>
      <c r="P303" s="6" t="s">
        <v>6</v>
      </c>
      <c r="Q303" s="6" t="s">
        <v>2038</v>
      </c>
      <c r="R303" s="16">
        <f t="shared" si="33"/>
        <v>25000</v>
      </c>
      <c r="S303" s="6" t="s">
        <v>400</v>
      </c>
      <c r="T303" s="6" t="s">
        <v>547</v>
      </c>
      <c r="U303" s="6" t="s">
        <v>2039</v>
      </c>
      <c r="V303" s="18"/>
      <c r="W303" s="78"/>
      <c r="X303" s="39"/>
      <c r="Y303" s="39"/>
      <c r="Z303" s="39"/>
      <c r="AA303" s="8"/>
      <c r="AB303" s="6" t="str">
        <f t="shared" si="29"/>
        <v/>
      </c>
      <c r="AC303" s="23" t="str">
        <f t="shared" si="30"/>
        <v/>
      </c>
      <c r="AD303" s="23"/>
      <c r="AE303" s="17" t="str">
        <f t="shared" si="32"/>
        <v/>
      </c>
      <c r="AF303" s="6"/>
      <c r="AG303" s="39"/>
      <c r="AH303" s="22" t="s">
        <v>983</v>
      </c>
      <c r="AI303" s="174" t="s">
        <v>492</v>
      </c>
    </row>
    <row r="304" spans="1:35" ht="15.45" customHeight="1">
      <c r="A304" s="168">
        <v>56246</v>
      </c>
      <c r="B304" s="8" t="s">
        <v>320</v>
      </c>
      <c r="C304" s="5" t="s">
        <v>321</v>
      </c>
      <c r="D304" s="39" t="s">
        <v>2040</v>
      </c>
      <c r="E304" s="6" t="s">
        <v>642</v>
      </c>
      <c r="F304" s="6" t="s">
        <v>643</v>
      </c>
      <c r="G304" s="6">
        <v>974979000</v>
      </c>
      <c r="H304" s="18">
        <v>45612</v>
      </c>
      <c r="I304" s="21">
        <v>0.6166666666666667</v>
      </c>
      <c r="J304" s="6" t="s">
        <v>373</v>
      </c>
      <c r="K304" s="15">
        <f t="shared" si="28"/>
        <v>1</v>
      </c>
      <c r="L304" s="6" t="s">
        <v>398</v>
      </c>
      <c r="M304" s="6" t="s">
        <v>6</v>
      </c>
      <c r="N304" s="6" t="s">
        <v>2041</v>
      </c>
      <c r="O304" s="6">
        <v>21088323</v>
      </c>
      <c r="P304" s="6" t="s">
        <v>6</v>
      </c>
      <c r="Q304" s="6" t="s">
        <v>2042</v>
      </c>
      <c r="R304" s="16">
        <f t="shared" si="33"/>
        <v>25000</v>
      </c>
      <c r="S304" s="6" t="s">
        <v>400</v>
      </c>
      <c r="T304" s="6" t="s">
        <v>2005</v>
      </c>
      <c r="U304" s="6" t="s">
        <v>2043</v>
      </c>
      <c r="V304" s="18">
        <v>45630</v>
      </c>
      <c r="W304" s="78">
        <v>7.7083333333333337E-2</v>
      </c>
      <c r="X304" s="39" t="s">
        <v>2044</v>
      </c>
      <c r="Y304" s="39" t="s">
        <v>2045</v>
      </c>
      <c r="Z304" s="39" t="s">
        <v>2046</v>
      </c>
      <c r="AA304" s="8">
        <v>56981299050</v>
      </c>
      <c r="AB304" s="6">
        <f t="shared" si="29"/>
        <v>19</v>
      </c>
      <c r="AC304" s="17">
        <f t="shared" si="30"/>
        <v>86000</v>
      </c>
      <c r="AD304" s="6" t="s">
        <v>6</v>
      </c>
      <c r="AE304" s="17" t="str">
        <f t="shared" si="32"/>
        <v>NO APLICA</v>
      </c>
      <c r="AF304" s="6" t="s">
        <v>400</v>
      </c>
      <c r="AG304" s="39" t="s">
        <v>2047</v>
      </c>
      <c r="AH304" s="22" t="s">
        <v>558</v>
      </c>
      <c r="AI304" s="174" t="s">
        <v>492</v>
      </c>
    </row>
    <row r="305" spans="1:35" ht="15.45" customHeight="1">
      <c r="A305" s="168">
        <v>56247</v>
      </c>
      <c r="B305" s="8" t="s">
        <v>320</v>
      </c>
      <c r="C305" s="5" t="s">
        <v>321</v>
      </c>
      <c r="D305" s="8" t="s">
        <v>682</v>
      </c>
      <c r="E305" s="5" t="s">
        <v>683</v>
      </c>
      <c r="F305" s="5" t="s">
        <v>684</v>
      </c>
      <c r="G305" s="5">
        <v>987204298</v>
      </c>
      <c r="H305" s="18">
        <v>45612</v>
      </c>
      <c r="I305" s="21">
        <v>0.62152777777777779</v>
      </c>
      <c r="J305" s="6" t="s">
        <v>373</v>
      </c>
      <c r="K305" s="15">
        <f t="shared" si="28"/>
        <v>1</v>
      </c>
      <c r="L305" s="6" t="s">
        <v>398</v>
      </c>
      <c r="M305" s="6" t="s">
        <v>6</v>
      </c>
      <c r="N305" s="6" t="s">
        <v>2048</v>
      </c>
      <c r="O305" s="6">
        <v>21088324</v>
      </c>
      <c r="P305" s="6" t="s">
        <v>6</v>
      </c>
      <c r="Q305" s="6" t="s">
        <v>2049</v>
      </c>
      <c r="R305" s="16">
        <f t="shared" si="33"/>
        <v>25000</v>
      </c>
      <c r="S305" s="6" t="s">
        <v>400</v>
      </c>
      <c r="T305" s="6" t="s">
        <v>2050</v>
      </c>
      <c r="U305" s="6" t="s">
        <v>2051</v>
      </c>
      <c r="V305" s="18">
        <v>45629</v>
      </c>
      <c r="W305" s="78">
        <v>0.82361111111111107</v>
      </c>
      <c r="X305" s="39" t="s">
        <v>2052</v>
      </c>
      <c r="Y305" s="39" t="s">
        <v>2053</v>
      </c>
      <c r="Z305" s="39" t="s">
        <v>2054</v>
      </c>
      <c r="AA305" s="8">
        <v>953750815</v>
      </c>
      <c r="AB305" s="6">
        <f t="shared" si="29"/>
        <v>18</v>
      </c>
      <c r="AC305" s="17">
        <f t="shared" si="30"/>
        <v>81000</v>
      </c>
      <c r="AD305" s="6" t="s">
        <v>6</v>
      </c>
      <c r="AE305" s="17" t="str">
        <f t="shared" si="32"/>
        <v>NO APLICA</v>
      </c>
      <c r="AF305" s="6" t="s">
        <v>400</v>
      </c>
      <c r="AG305" s="39" t="s">
        <v>2047</v>
      </c>
      <c r="AH305" s="22" t="s">
        <v>558</v>
      </c>
      <c r="AI305" s="174" t="s">
        <v>492</v>
      </c>
    </row>
    <row r="306" spans="1:35" ht="15.45" customHeight="1">
      <c r="A306" s="168">
        <v>56249</v>
      </c>
      <c r="B306" s="39" t="s">
        <v>1396</v>
      </c>
      <c r="C306" s="5" t="s">
        <v>246</v>
      </c>
      <c r="D306" s="39" t="s">
        <v>1538</v>
      </c>
      <c r="E306" s="6">
        <v>17669495</v>
      </c>
      <c r="F306" s="6" t="s">
        <v>549</v>
      </c>
      <c r="G306" s="6">
        <v>933260605</v>
      </c>
      <c r="H306" s="18">
        <v>45612</v>
      </c>
      <c r="I306" s="21">
        <v>0.63263888888888886</v>
      </c>
      <c r="J306" s="6" t="s">
        <v>373</v>
      </c>
      <c r="K306" s="15">
        <f t="shared" si="28"/>
        <v>1</v>
      </c>
      <c r="L306" s="6" t="s">
        <v>398</v>
      </c>
      <c r="M306" s="6" t="s">
        <v>6</v>
      </c>
      <c r="N306" s="6" t="s">
        <v>2055</v>
      </c>
      <c r="O306" s="6">
        <v>100794024</v>
      </c>
      <c r="P306" s="6" t="s">
        <v>6</v>
      </c>
      <c r="Q306" s="6" t="s">
        <v>2056</v>
      </c>
      <c r="R306" s="16">
        <f t="shared" si="33"/>
        <v>25000</v>
      </c>
      <c r="S306" s="6" t="s">
        <v>400</v>
      </c>
      <c r="T306" s="6" t="s">
        <v>532</v>
      </c>
      <c r="U306" s="6" t="s">
        <v>2057</v>
      </c>
      <c r="V306" s="18"/>
      <c r="W306" s="78"/>
      <c r="X306" s="39"/>
      <c r="Y306" s="39"/>
      <c r="Z306" s="39"/>
      <c r="AA306" s="8"/>
      <c r="AB306" s="6" t="str">
        <f t="shared" si="29"/>
        <v/>
      </c>
      <c r="AC306" s="23" t="str">
        <f t="shared" si="30"/>
        <v/>
      </c>
      <c r="AD306" s="23"/>
      <c r="AE306" s="17" t="str">
        <f t="shared" si="32"/>
        <v/>
      </c>
      <c r="AF306" s="6"/>
      <c r="AG306" s="39"/>
      <c r="AH306" s="22" t="s">
        <v>983</v>
      </c>
      <c r="AI306" s="174" t="s">
        <v>492</v>
      </c>
    </row>
    <row r="307" spans="1:35" ht="15.45" customHeight="1">
      <c r="A307" s="168">
        <v>56262</v>
      </c>
      <c r="B307" s="39" t="s">
        <v>380</v>
      </c>
      <c r="C307" s="5" t="s">
        <v>246</v>
      </c>
      <c r="D307" s="47" t="s">
        <v>548</v>
      </c>
      <c r="E307" s="6">
        <v>17669495</v>
      </c>
      <c r="F307" s="32" t="s">
        <v>549</v>
      </c>
      <c r="G307" s="32">
        <v>933260605</v>
      </c>
      <c r="H307" s="18">
        <v>45614</v>
      </c>
      <c r="I307" s="21">
        <v>0.41944444444444445</v>
      </c>
      <c r="J307" s="6" t="s">
        <v>373</v>
      </c>
      <c r="K307" s="15">
        <f t="shared" si="28"/>
        <v>1</v>
      </c>
      <c r="L307" s="6" t="s">
        <v>398</v>
      </c>
      <c r="M307" s="6" t="s">
        <v>6</v>
      </c>
      <c r="N307" s="6" t="s">
        <v>2058</v>
      </c>
      <c r="O307" s="6">
        <v>24782968</v>
      </c>
      <c r="P307" s="6" t="s">
        <v>6</v>
      </c>
      <c r="Q307" s="6" t="s">
        <v>2059</v>
      </c>
      <c r="R307" s="16">
        <f t="shared" si="33"/>
        <v>25000</v>
      </c>
      <c r="S307" s="6" t="s">
        <v>400</v>
      </c>
      <c r="T307" s="6" t="s">
        <v>528</v>
      </c>
      <c r="U307" s="6" t="s">
        <v>2060</v>
      </c>
      <c r="V307" s="18">
        <v>45635</v>
      </c>
      <c r="W307" s="78">
        <v>0.24097222222222223</v>
      </c>
      <c r="X307" s="39" t="s">
        <v>2061</v>
      </c>
      <c r="Y307" s="39" t="s">
        <v>2062</v>
      </c>
      <c r="Z307" s="39" t="s">
        <v>2063</v>
      </c>
      <c r="AA307" s="8">
        <v>996747620</v>
      </c>
      <c r="AB307" s="6">
        <f t="shared" si="29"/>
        <v>22</v>
      </c>
      <c r="AC307" s="17">
        <f t="shared" si="30"/>
        <v>101000</v>
      </c>
      <c r="AD307" s="6" t="s">
        <v>6</v>
      </c>
      <c r="AE307" s="17" t="str">
        <f t="shared" si="32"/>
        <v>NO APLICA</v>
      </c>
      <c r="AF307" s="6" t="s">
        <v>400</v>
      </c>
      <c r="AG307" s="39"/>
      <c r="AH307" s="22" t="s">
        <v>983</v>
      </c>
      <c r="AI307" s="174" t="s">
        <v>492</v>
      </c>
    </row>
    <row r="308" spans="1:35" ht="15.45" customHeight="1">
      <c r="A308" s="168">
        <v>56263</v>
      </c>
      <c r="B308" s="39" t="s">
        <v>380</v>
      </c>
      <c r="C308" s="5" t="s">
        <v>246</v>
      </c>
      <c r="D308" s="39" t="s">
        <v>2064</v>
      </c>
      <c r="E308" s="6" t="s">
        <v>2065</v>
      </c>
      <c r="F308" s="6" t="s">
        <v>2066</v>
      </c>
      <c r="G308" s="6">
        <v>977262904</v>
      </c>
      <c r="H308" s="18">
        <v>45614</v>
      </c>
      <c r="I308" s="21">
        <v>0.4236111111111111</v>
      </c>
      <c r="J308" s="6" t="s">
        <v>373</v>
      </c>
      <c r="K308" s="15">
        <f t="shared" si="28"/>
        <v>1</v>
      </c>
      <c r="L308" s="6" t="s">
        <v>398</v>
      </c>
      <c r="M308" s="6" t="s">
        <v>6</v>
      </c>
      <c r="N308" s="6" t="s">
        <v>2067</v>
      </c>
      <c r="O308" s="6">
        <v>24782966</v>
      </c>
      <c r="P308" s="6" t="s">
        <v>6</v>
      </c>
      <c r="Q308" s="6" t="s">
        <v>2068</v>
      </c>
      <c r="R308" s="16">
        <f t="shared" si="33"/>
        <v>25000</v>
      </c>
      <c r="S308" s="6" t="s">
        <v>400</v>
      </c>
      <c r="T308" s="6" t="s">
        <v>2069</v>
      </c>
      <c r="U308" s="6" t="s">
        <v>2070</v>
      </c>
      <c r="V308" s="18">
        <v>45635</v>
      </c>
      <c r="W308" s="78">
        <v>0.99375000000000002</v>
      </c>
      <c r="X308" s="39" t="s">
        <v>2071</v>
      </c>
      <c r="Y308" s="39" t="s">
        <v>2072</v>
      </c>
      <c r="Z308" s="39" t="s">
        <v>2073</v>
      </c>
      <c r="AA308" s="8">
        <v>997227372</v>
      </c>
      <c r="AB308" s="6">
        <f t="shared" si="29"/>
        <v>22</v>
      </c>
      <c r="AC308" s="17">
        <f t="shared" si="30"/>
        <v>101000</v>
      </c>
      <c r="AD308" s="6" t="s">
        <v>6</v>
      </c>
      <c r="AE308" s="17" t="str">
        <f t="shared" si="32"/>
        <v>NO APLICA</v>
      </c>
      <c r="AF308" s="6" t="s">
        <v>400</v>
      </c>
      <c r="AG308" s="39"/>
      <c r="AH308" s="22" t="s">
        <v>983</v>
      </c>
      <c r="AI308" s="174" t="s">
        <v>492</v>
      </c>
    </row>
    <row r="309" spans="1:35" ht="15.45" customHeight="1">
      <c r="A309" s="168">
        <v>56264</v>
      </c>
      <c r="B309" s="39" t="s">
        <v>380</v>
      </c>
      <c r="C309" s="5" t="s">
        <v>246</v>
      </c>
      <c r="D309" s="39" t="s">
        <v>2074</v>
      </c>
      <c r="E309" s="6" t="s">
        <v>699</v>
      </c>
      <c r="F309" s="6" t="s">
        <v>700</v>
      </c>
      <c r="G309" s="6">
        <v>947974081</v>
      </c>
      <c r="H309" s="18">
        <v>45614</v>
      </c>
      <c r="I309" s="21">
        <v>0.43333333333333335</v>
      </c>
      <c r="J309" s="6" t="s">
        <v>373</v>
      </c>
      <c r="K309" s="15">
        <f t="shared" si="28"/>
        <v>1</v>
      </c>
      <c r="L309" s="6" t="s">
        <v>398</v>
      </c>
      <c r="M309" s="6" t="s">
        <v>6</v>
      </c>
      <c r="N309" s="6" t="s">
        <v>2075</v>
      </c>
      <c r="O309" s="6">
        <v>24782999</v>
      </c>
      <c r="P309" s="6" t="s">
        <v>6</v>
      </c>
      <c r="Q309" s="6" t="s">
        <v>2076</v>
      </c>
      <c r="R309" s="16">
        <f t="shared" si="33"/>
        <v>25000</v>
      </c>
      <c r="S309" s="6" t="s">
        <v>400</v>
      </c>
      <c r="T309" s="6" t="s">
        <v>528</v>
      </c>
      <c r="U309" s="6" t="s">
        <v>2077</v>
      </c>
      <c r="V309" s="18">
        <v>45635</v>
      </c>
      <c r="W309" s="78">
        <v>0.98055555555555551</v>
      </c>
      <c r="X309" s="39" t="s">
        <v>2078</v>
      </c>
      <c r="Y309" s="39" t="s">
        <v>2079</v>
      </c>
      <c r="Z309" s="39" t="s">
        <v>2080</v>
      </c>
      <c r="AA309" s="8">
        <v>932482793</v>
      </c>
      <c r="AB309" s="6">
        <f t="shared" si="29"/>
        <v>22</v>
      </c>
      <c r="AC309" s="17">
        <f t="shared" si="30"/>
        <v>101000</v>
      </c>
      <c r="AD309" s="6" t="s">
        <v>6</v>
      </c>
      <c r="AE309" s="17" t="str">
        <f t="shared" si="32"/>
        <v>NO APLICA</v>
      </c>
      <c r="AF309" s="6" t="s">
        <v>400</v>
      </c>
      <c r="AG309" s="39"/>
      <c r="AH309" s="22" t="s">
        <v>983</v>
      </c>
      <c r="AI309" s="174" t="s">
        <v>492</v>
      </c>
    </row>
    <row r="310" spans="1:35" ht="15.45" customHeight="1">
      <c r="A310" s="168">
        <v>56270</v>
      </c>
      <c r="B310" s="8" t="s">
        <v>269</v>
      </c>
      <c r="C310" s="5" t="s">
        <v>270</v>
      </c>
      <c r="D310" s="39" t="s">
        <v>2081</v>
      </c>
      <c r="E310" s="6" t="s">
        <v>2082</v>
      </c>
      <c r="F310" s="29" t="s">
        <v>2083</v>
      </c>
      <c r="G310" s="6">
        <v>988350593</v>
      </c>
      <c r="H310" s="18">
        <v>45614</v>
      </c>
      <c r="I310" s="21">
        <v>0.51249999999999996</v>
      </c>
      <c r="J310" s="6" t="s">
        <v>373</v>
      </c>
      <c r="K310" s="15">
        <f t="shared" si="28"/>
        <v>1</v>
      </c>
      <c r="L310" s="6" t="s">
        <v>398</v>
      </c>
      <c r="M310" s="6" t="s">
        <v>6</v>
      </c>
      <c r="N310" s="6" t="s">
        <v>2084</v>
      </c>
      <c r="O310" s="6">
        <v>100794622</v>
      </c>
      <c r="P310" s="6" t="s">
        <v>6</v>
      </c>
      <c r="Q310" s="6" t="s">
        <v>2085</v>
      </c>
      <c r="R310" s="16">
        <f t="shared" si="33"/>
        <v>25000</v>
      </c>
      <c r="S310" s="6" t="s">
        <v>400</v>
      </c>
      <c r="T310" s="6" t="s">
        <v>528</v>
      </c>
      <c r="U310" s="6" t="s">
        <v>2086</v>
      </c>
      <c r="V310" s="18">
        <v>45635</v>
      </c>
      <c r="W310" s="78">
        <v>0.89583333333333337</v>
      </c>
      <c r="X310" s="39" t="s">
        <v>1563</v>
      </c>
      <c r="Y310" s="39" t="s">
        <v>1564</v>
      </c>
      <c r="Z310" s="39" t="s">
        <v>1565</v>
      </c>
      <c r="AA310" s="24">
        <v>982990215</v>
      </c>
      <c r="AB310" s="6">
        <f t="shared" si="29"/>
        <v>22</v>
      </c>
      <c r="AC310" s="17">
        <f t="shared" si="30"/>
        <v>101000</v>
      </c>
      <c r="AD310" s="6" t="s">
        <v>6</v>
      </c>
      <c r="AE310" s="17" t="str">
        <f t="shared" si="32"/>
        <v>NO APLICA</v>
      </c>
      <c r="AF310" s="6" t="s">
        <v>400</v>
      </c>
      <c r="AG310" s="39"/>
      <c r="AH310" s="22" t="s">
        <v>1359</v>
      </c>
      <c r="AI310" s="174" t="s">
        <v>492</v>
      </c>
    </row>
    <row r="311" spans="1:35" ht="15.45" customHeight="1">
      <c r="A311" s="168">
        <v>56271</v>
      </c>
      <c r="B311" s="8" t="s">
        <v>269</v>
      </c>
      <c r="C311" s="5" t="s">
        <v>270</v>
      </c>
      <c r="D311" s="39" t="s">
        <v>2087</v>
      </c>
      <c r="E311" s="6" t="s">
        <v>2088</v>
      </c>
      <c r="F311" s="6" t="s">
        <v>2089</v>
      </c>
      <c r="G311" s="6">
        <v>938959484</v>
      </c>
      <c r="H311" s="18">
        <v>45614</v>
      </c>
      <c r="I311" s="21">
        <v>0.53749999999999998</v>
      </c>
      <c r="J311" s="6" t="s">
        <v>373</v>
      </c>
      <c r="K311" s="15">
        <f t="shared" si="28"/>
        <v>1</v>
      </c>
      <c r="L311" s="6" t="s">
        <v>398</v>
      </c>
      <c r="M311" s="6" t="s">
        <v>6</v>
      </c>
      <c r="N311" s="6" t="s">
        <v>2090</v>
      </c>
      <c r="O311" s="6">
        <v>100794670</v>
      </c>
      <c r="P311" s="6" t="s">
        <v>6</v>
      </c>
      <c r="Q311" s="6" t="s">
        <v>2091</v>
      </c>
      <c r="R311" s="16">
        <f t="shared" si="33"/>
        <v>25000</v>
      </c>
      <c r="S311" s="6" t="s">
        <v>400</v>
      </c>
      <c r="T311" s="6" t="s">
        <v>528</v>
      </c>
      <c r="U311" s="6" t="s">
        <v>2092</v>
      </c>
      <c r="V311" s="18">
        <v>45635</v>
      </c>
      <c r="W311" s="78">
        <v>0.89513888888888893</v>
      </c>
      <c r="X311" s="39" t="s">
        <v>1590</v>
      </c>
      <c r="Y311" s="39" t="s">
        <v>1591</v>
      </c>
      <c r="Z311" s="39" t="s">
        <v>1592</v>
      </c>
      <c r="AA311" s="3">
        <v>982990281</v>
      </c>
      <c r="AB311" s="6">
        <f t="shared" si="29"/>
        <v>22</v>
      </c>
      <c r="AC311" s="17">
        <f t="shared" si="30"/>
        <v>101000</v>
      </c>
      <c r="AD311" s="6" t="s">
        <v>6</v>
      </c>
      <c r="AE311" s="17" t="str">
        <f t="shared" si="32"/>
        <v>NO APLICA</v>
      </c>
      <c r="AF311" s="6" t="s">
        <v>400</v>
      </c>
      <c r="AG311" s="39"/>
      <c r="AH311" s="22" t="s">
        <v>1359</v>
      </c>
      <c r="AI311" s="174" t="s">
        <v>492</v>
      </c>
    </row>
    <row r="312" spans="1:35" ht="15.45" customHeight="1">
      <c r="A312" s="168">
        <v>56272</v>
      </c>
      <c r="B312" s="8" t="s">
        <v>269</v>
      </c>
      <c r="C312" s="5" t="s">
        <v>270</v>
      </c>
      <c r="D312" s="47" t="s">
        <v>2093</v>
      </c>
      <c r="E312" s="32" t="s">
        <v>1391</v>
      </c>
      <c r="F312" s="32" t="s">
        <v>1392</v>
      </c>
      <c r="G312" s="32">
        <v>951215421</v>
      </c>
      <c r="H312" s="18">
        <v>45614</v>
      </c>
      <c r="I312" s="21">
        <v>0.54305555555555551</v>
      </c>
      <c r="J312" s="6" t="s">
        <v>373</v>
      </c>
      <c r="K312" s="15">
        <f t="shared" si="28"/>
        <v>1</v>
      </c>
      <c r="L312" s="6" t="s">
        <v>398</v>
      </c>
      <c r="M312" s="6" t="s">
        <v>6</v>
      </c>
      <c r="N312" s="6" t="s">
        <v>2094</v>
      </c>
      <c r="O312" s="6">
        <v>100794678</v>
      </c>
      <c r="P312" s="6" t="s">
        <v>6</v>
      </c>
      <c r="Q312" s="6" t="s">
        <v>2095</v>
      </c>
      <c r="R312" s="16">
        <f t="shared" si="33"/>
        <v>25000</v>
      </c>
      <c r="S312" s="6" t="s">
        <v>400</v>
      </c>
      <c r="T312" s="6" t="s">
        <v>528</v>
      </c>
      <c r="U312" s="6" t="s">
        <v>2096</v>
      </c>
      <c r="V312" s="18">
        <v>45635</v>
      </c>
      <c r="W312" s="78">
        <v>0.83125000000000004</v>
      </c>
      <c r="X312" s="39" t="s">
        <v>1590</v>
      </c>
      <c r="Y312" s="39" t="s">
        <v>1591</v>
      </c>
      <c r="Z312" s="39" t="s">
        <v>1592</v>
      </c>
      <c r="AA312" s="3">
        <v>982990281</v>
      </c>
      <c r="AB312" s="6">
        <f t="shared" si="29"/>
        <v>22</v>
      </c>
      <c r="AC312" s="17">
        <f t="shared" si="30"/>
        <v>101000</v>
      </c>
      <c r="AD312" s="6" t="s">
        <v>6</v>
      </c>
      <c r="AE312" s="17" t="str">
        <f t="shared" si="32"/>
        <v>NO APLICA</v>
      </c>
      <c r="AF312" s="6" t="s">
        <v>400</v>
      </c>
      <c r="AG312" s="39"/>
      <c r="AH312" s="22" t="s">
        <v>1359</v>
      </c>
      <c r="AI312" s="174" t="s">
        <v>492</v>
      </c>
    </row>
    <row r="313" spans="1:35" ht="15.45" customHeight="1">
      <c r="A313" s="168">
        <v>56273</v>
      </c>
      <c r="B313" s="8" t="s">
        <v>269</v>
      </c>
      <c r="C313" s="5" t="s">
        <v>270</v>
      </c>
      <c r="D313" s="47" t="s">
        <v>2097</v>
      </c>
      <c r="E313" s="32" t="s">
        <v>1385</v>
      </c>
      <c r="F313" s="32" t="s">
        <v>1386</v>
      </c>
      <c r="G313" s="32">
        <v>952151041</v>
      </c>
      <c r="H313" s="18">
        <v>45614</v>
      </c>
      <c r="I313" s="21">
        <v>0.54583333333333328</v>
      </c>
      <c r="J313" s="6" t="s">
        <v>373</v>
      </c>
      <c r="K313" s="15">
        <f t="shared" si="28"/>
        <v>1</v>
      </c>
      <c r="L313" s="6" t="s">
        <v>398</v>
      </c>
      <c r="M313" s="6" t="s">
        <v>6</v>
      </c>
      <c r="N313" s="6" t="s">
        <v>2098</v>
      </c>
      <c r="O313" s="6">
        <v>100794682</v>
      </c>
      <c r="P313" s="6" t="s">
        <v>6</v>
      </c>
      <c r="Q313" s="6" t="s">
        <v>2099</v>
      </c>
      <c r="R313" s="16">
        <f t="shared" si="33"/>
        <v>25000</v>
      </c>
      <c r="S313" s="6" t="s">
        <v>400</v>
      </c>
      <c r="T313" s="6" t="s">
        <v>2100</v>
      </c>
      <c r="U313" s="6" t="s">
        <v>2101</v>
      </c>
      <c r="V313" s="18">
        <v>45635</v>
      </c>
      <c r="W313" s="78">
        <v>1.7361111111111112E-2</v>
      </c>
      <c r="X313" s="39" t="s">
        <v>2102</v>
      </c>
      <c r="Y313" s="39" t="s">
        <v>2103</v>
      </c>
      <c r="Z313" s="39" t="s">
        <v>2104</v>
      </c>
      <c r="AA313" s="8">
        <v>983893590</v>
      </c>
      <c r="AB313" s="6">
        <f t="shared" si="29"/>
        <v>22</v>
      </c>
      <c r="AC313" s="17">
        <f t="shared" si="30"/>
        <v>101000</v>
      </c>
      <c r="AD313" s="6" t="s">
        <v>6</v>
      </c>
      <c r="AE313" s="17" t="str">
        <f t="shared" si="32"/>
        <v>NO APLICA</v>
      </c>
      <c r="AF313" s="6" t="s">
        <v>400</v>
      </c>
      <c r="AG313" s="39"/>
      <c r="AH313" s="22" t="s">
        <v>1359</v>
      </c>
      <c r="AI313" s="174" t="s">
        <v>492</v>
      </c>
    </row>
    <row r="314" spans="1:35" ht="15.45" customHeight="1">
      <c r="A314" s="168">
        <v>56274</v>
      </c>
      <c r="B314" s="8" t="s">
        <v>269</v>
      </c>
      <c r="C314" s="5" t="s">
        <v>270</v>
      </c>
      <c r="D314" s="39" t="s">
        <v>2105</v>
      </c>
      <c r="E314" s="6" t="s">
        <v>2106</v>
      </c>
      <c r="F314" s="6" t="s">
        <v>2107</v>
      </c>
      <c r="G314" s="6">
        <v>975918406</v>
      </c>
      <c r="H314" s="18">
        <v>45614</v>
      </c>
      <c r="I314" s="21">
        <v>0.55208333333333337</v>
      </c>
      <c r="J314" s="6" t="s">
        <v>373</v>
      </c>
      <c r="K314" s="15">
        <f t="shared" si="28"/>
        <v>1</v>
      </c>
      <c r="L314" s="6" t="s">
        <v>398</v>
      </c>
      <c r="M314" s="6" t="s">
        <v>6</v>
      </c>
      <c r="N314" s="6" t="s">
        <v>2108</v>
      </c>
      <c r="O314" s="6">
        <v>100796498</v>
      </c>
      <c r="P314" s="6" t="s">
        <v>6</v>
      </c>
      <c r="Q314" s="6" t="s">
        <v>2109</v>
      </c>
      <c r="R314" s="16">
        <f t="shared" si="33"/>
        <v>25000</v>
      </c>
      <c r="S314" s="6" t="s">
        <v>400</v>
      </c>
      <c r="T314" s="6" t="s">
        <v>2100</v>
      </c>
      <c r="U314" s="6" t="s">
        <v>2110</v>
      </c>
      <c r="V314" s="18">
        <v>45634</v>
      </c>
      <c r="W314" s="78">
        <v>0.98333333333333328</v>
      </c>
      <c r="X314" s="39" t="s">
        <v>2111</v>
      </c>
      <c r="Y314" s="39" t="s">
        <v>2112</v>
      </c>
      <c r="Z314" s="39" t="s">
        <v>2113</v>
      </c>
      <c r="AA314" s="8">
        <v>991616215</v>
      </c>
      <c r="AB314" s="6">
        <f t="shared" si="29"/>
        <v>21</v>
      </c>
      <c r="AC314" s="17">
        <f t="shared" si="30"/>
        <v>96000</v>
      </c>
      <c r="AD314" s="6" t="s">
        <v>6</v>
      </c>
      <c r="AE314" s="17" t="str">
        <f t="shared" si="32"/>
        <v>NO APLICA</v>
      </c>
      <c r="AF314" s="6" t="s">
        <v>400</v>
      </c>
      <c r="AG314" s="39"/>
      <c r="AH314" s="22" t="s">
        <v>1359</v>
      </c>
      <c r="AI314" s="174" t="s">
        <v>492</v>
      </c>
    </row>
    <row r="315" spans="1:35" ht="15.45" customHeight="1">
      <c r="A315" s="168">
        <v>56275</v>
      </c>
      <c r="B315" s="8" t="s">
        <v>269</v>
      </c>
      <c r="C315" s="5" t="s">
        <v>270</v>
      </c>
      <c r="D315" s="46" t="s">
        <v>2114</v>
      </c>
      <c r="E315" s="27" t="s">
        <v>2115</v>
      </c>
      <c r="F315" s="29" t="s">
        <v>2116</v>
      </c>
      <c r="G315" s="27">
        <v>990435957</v>
      </c>
      <c r="H315" s="18">
        <v>45614</v>
      </c>
      <c r="I315" s="21">
        <v>0.5541666666666667</v>
      </c>
      <c r="J315" s="6" t="s">
        <v>373</v>
      </c>
      <c r="K315" s="15">
        <f t="shared" si="28"/>
        <v>1</v>
      </c>
      <c r="L315" s="6" t="s">
        <v>398</v>
      </c>
      <c r="M315" s="6" t="s">
        <v>6</v>
      </c>
      <c r="N315" s="6" t="s">
        <v>2117</v>
      </c>
      <c r="O315" s="6">
        <v>100794703</v>
      </c>
      <c r="P315" s="6" t="s">
        <v>6</v>
      </c>
      <c r="Q315" s="6" t="s">
        <v>2118</v>
      </c>
      <c r="R315" s="16">
        <f t="shared" si="33"/>
        <v>25000</v>
      </c>
      <c r="S315" s="6" t="s">
        <v>400</v>
      </c>
      <c r="T315" s="6" t="s">
        <v>2100</v>
      </c>
      <c r="U315" s="6" t="s">
        <v>2119</v>
      </c>
      <c r="V315" s="18">
        <v>45634</v>
      </c>
      <c r="W315" s="78">
        <v>0.9555555555555556</v>
      </c>
      <c r="X315" s="39" t="s">
        <v>155</v>
      </c>
      <c r="Y315" s="39" t="s">
        <v>2120</v>
      </c>
      <c r="Z315" s="39" t="s">
        <v>2121</v>
      </c>
      <c r="AA315" s="8">
        <v>992757395</v>
      </c>
      <c r="AB315" s="6">
        <f t="shared" si="29"/>
        <v>21</v>
      </c>
      <c r="AC315" s="17">
        <f t="shared" si="30"/>
        <v>96000</v>
      </c>
      <c r="AD315" s="6" t="s">
        <v>6</v>
      </c>
      <c r="AE315" s="17" t="str">
        <f t="shared" si="32"/>
        <v>NO APLICA</v>
      </c>
      <c r="AF315" s="6" t="s">
        <v>400</v>
      </c>
      <c r="AG315" s="39"/>
      <c r="AH315" s="22" t="s">
        <v>1359</v>
      </c>
      <c r="AI315" s="174" t="s">
        <v>492</v>
      </c>
    </row>
    <row r="316" spans="1:35" ht="15.45" customHeight="1">
      <c r="A316" s="168">
        <v>56282</v>
      </c>
      <c r="B316" s="8" t="s">
        <v>269</v>
      </c>
      <c r="C316" s="5" t="s">
        <v>270</v>
      </c>
      <c r="D316" s="39" t="s">
        <v>1476</v>
      </c>
      <c r="E316" s="6" t="s">
        <v>1477</v>
      </c>
      <c r="F316" s="6" t="s">
        <v>1478</v>
      </c>
      <c r="G316" s="6">
        <v>954134836</v>
      </c>
      <c r="H316" s="18">
        <v>45614</v>
      </c>
      <c r="I316" s="21">
        <v>0.6118055555555556</v>
      </c>
      <c r="J316" s="6" t="s">
        <v>373</v>
      </c>
      <c r="K316" s="15">
        <f t="shared" si="28"/>
        <v>1</v>
      </c>
      <c r="L316" s="6" t="s">
        <v>398</v>
      </c>
      <c r="M316" s="6" t="s">
        <v>6</v>
      </c>
      <c r="N316" s="6" t="s">
        <v>2122</v>
      </c>
      <c r="O316" s="6">
        <v>100794843</v>
      </c>
      <c r="P316" s="6" t="s">
        <v>6</v>
      </c>
      <c r="Q316" s="6" t="s">
        <v>2123</v>
      </c>
      <c r="R316" s="16">
        <f t="shared" si="33"/>
        <v>25000</v>
      </c>
      <c r="S316" s="6" t="s">
        <v>400</v>
      </c>
      <c r="T316" s="6" t="s">
        <v>940</v>
      </c>
      <c r="U316" s="6" t="s">
        <v>2124</v>
      </c>
      <c r="V316" s="18">
        <v>45634</v>
      </c>
      <c r="W316" s="78">
        <v>0.94097222222222221</v>
      </c>
      <c r="X316" s="39" t="s">
        <v>2125</v>
      </c>
      <c r="Y316" s="39" t="s">
        <v>2126</v>
      </c>
      <c r="Z316" s="39" t="s">
        <v>2127</v>
      </c>
      <c r="AA316" s="8">
        <v>931733106</v>
      </c>
      <c r="AB316" s="6">
        <f t="shared" si="29"/>
        <v>21</v>
      </c>
      <c r="AC316" s="17">
        <f t="shared" si="30"/>
        <v>96000</v>
      </c>
      <c r="AD316" s="6" t="s">
        <v>6</v>
      </c>
      <c r="AE316" s="17" t="str">
        <f t="shared" si="32"/>
        <v>NO APLICA</v>
      </c>
      <c r="AF316" s="6" t="s">
        <v>400</v>
      </c>
      <c r="AG316" s="39"/>
      <c r="AH316" s="22" t="s">
        <v>1359</v>
      </c>
      <c r="AI316" s="174" t="s">
        <v>492</v>
      </c>
    </row>
    <row r="317" spans="1:35" ht="15.45" customHeight="1">
      <c r="A317" s="168">
        <v>56283</v>
      </c>
      <c r="B317" s="8" t="s">
        <v>269</v>
      </c>
      <c r="C317" s="5" t="s">
        <v>270</v>
      </c>
      <c r="D317" s="39" t="s">
        <v>1455</v>
      </c>
      <c r="E317" s="6" t="s">
        <v>1456</v>
      </c>
      <c r="F317" s="6" t="s">
        <v>1457</v>
      </c>
      <c r="G317" s="6">
        <v>989020821</v>
      </c>
      <c r="H317" s="18">
        <v>45614</v>
      </c>
      <c r="I317" s="21">
        <v>0.6166666666666667</v>
      </c>
      <c r="J317" s="6" t="s">
        <v>373</v>
      </c>
      <c r="K317" s="15">
        <f t="shared" si="28"/>
        <v>1</v>
      </c>
      <c r="L317" s="6" t="s">
        <v>398</v>
      </c>
      <c r="M317" s="6" t="s">
        <v>6</v>
      </c>
      <c r="N317" s="6" t="s">
        <v>2128</v>
      </c>
      <c r="O317" s="6">
        <v>100794848</v>
      </c>
      <c r="P317" s="6" t="s">
        <v>6</v>
      </c>
      <c r="Q317" s="6" t="s">
        <v>2129</v>
      </c>
      <c r="R317" s="16">
        <f t="shared" si="33"/>
        <v>25000</v>
      </c>
      <c r="S317" s="6" t="s">
        <v>400</v>
      </c>
      <c r="T317" s="6" t="s">
        <v>940</v>
      </c>
      <c r="U317" s="6" t="s">
        <v>2130</v>
      </c>
      <c r="V317" s="18">
        <v>45634</v>
      </c>
      <c r="W317" s="78">
        <v>0.93888888888888888</v>
      </c>
      <c r="X317" s="39" t="s">
        <v>2093</v>
      </c>
      <c r="Y317" s="39" t="s">
        <v>1391</v>
      </c>
      <c r="Z317" s="39" t="s">
        <v>1392</v>
      </c>
      <c r="AA317" s="8">
        <v>951215421</v>
      </c>
      <c r="AB317" s="6">
        <f t="shared" si="29"/>
        <v>21</v>
      </c>
      <c r="AC317" s="17">
        <f t="shared" si="30"/>
        <v>96000</v>
      </c>
      <c r="AD317" s="6" t="s">
        <v>6</v>
      </c>
      <c r="AE317" s="17" t="str">
        <f t="shared" si="32"/>
        <v>NO APLICA</v>
      </c>
      <c r="AF317" s="6" t="s">
        <v>400</v>
      </c>
      <c r="AG317" s="39"/>
      <c r="AH317" s="22" t="s">
        <v>1359</v>
      </c>
      <c r="AI317" s="174" t="s">
        <v>492</v>
      </c>
    </row>
    <row r="318" spans="1:35" ht="15.45" customHeight="1">
      <c r="A318" s="168">
        <v>56284</v>
      </c>
      <c r="B318" s="8" t="s">
        <v>269</v>
      </c>
      <c r="C318" s="5" t="s">
        <v>270</v>
      </c>
      <c r="D318" s="39" t="s">
        <v>2131</v>
      </c>
      <c r="E318" s="6">
        <v>171408989</v>
      </c>
      <c r="F318" s="6" t="s">
        <v>2132</v>
      </c>
      <c r="G318" s="6">
        <v>956632973</v>
      </c>
      <c r="H318" s="18">
        <v>45614</v>
      </c>
      <c r="I318" s="21">
        <v>0.62361111111111112</v>
      </c>
      <c r="J318" s="6" t="s">
        <v>373</v>
      </c>
      <c r="K318" s="15">
        <f t="shared" si="28"/>
        <v>1</v>
      </c>
      <c r="L318" s="6" t="s">
        <v>398</v>
      </c>
      <c r="M318" s="6" t="s">
        <v>6</v>
      </c>
      <c r="N318" s="6" t="s">
        <v>2133</v>
      </c>
      <c r="O318" s="6">
        <v>100794855</v>
      </c>
      <c r="P318" s="6" t="s">
        <v>6</v>
      </c>
      <c r="Q318" s="6" t="s">
        <v>2134</v>
      </c>
      <c r="R318" s="16">
        <f t="shared" si="33"/>
        <v>25000</v>
      </c>
      <c r="S318" s="6" t="s">
        <v>400</v>
      </c>
      <c r="T318" s="6" t="s">
        <v>940</v>
      </c>
      <c r="U318" s="6" t="s">
        <v>2135</v>
      </c>
      <c r="V318" s="18">
        <v>45634</v>
      </c>
      <c r="W318" s="78">
        <v>0.91180555555555554</v>
      </c>
      <c r="X318" s="39" t="s">
        <v>2136</v>
      </c>
      <c r="Y318" s="39" t="s">
        <v>2137</v>
      </c>
      <c r="Z318" s="39" t="s">
        <v>2138</v>
      </c>
      <c r="AA318" s="8">
        <v>963904651</v>
      </c>
      <c r="AB318" s="6">
        <f t="shared" si="29"/>
        <v>21</v>
      </c>
      <c r="AC318" s="17">
        <f t="shared" si="30"/>
        <v>96000</v>
      </c>
      <c r="AD318" s="6" t="s">
        <v>6</v>
      </c>
      <c r="AE318" s="17" t="str">
        <f t="shared" si="32"/>
        <v>NO APLICA</v>
      </c>
      <c r="AF318" s="6" t="s">
        <v>400</v>
      </c>
      <c r="AG318" s="39"/>
      <c r="AH318" s="22" t="s">
        <v>1359</v>
      </c>
      <c r="AI318" s="174" t="s">
        <v>492</v>
      </c>
    </row>
    <row r="319" spans="1:35" ht="15.45" customHeight="1">
      <c r="A319" s="168">
        <v>56285</v>
      </c>
      <c r="B319" s="8" t="s">
        <v>269</v>
      </c>
      <c r="C319" s="5" t="s">
        <v>270</v>
      </c>
      <c r="D319" s="47" t="s">
        <v>1538</v>
      </c>
      <c r="E319" s="32">
        <v>17669495</v>
      </c>
      <c r="F319" s="32" t="s">
        <v>549</v>
      </c>
      <c r="G319" s="32">
        <v>933260605</v>
      </c>
      <c r="H319" s="18">
        <v>45614</v>
      </c>
      <c r="I319" s="21">
        <v>0.63472222222222219</v>
      </c>
      <c r="J319" s="6" t="s">
        <v>373</v>
      </c>
      <c r="K319" s="15">
        <f t="shared" si="28"/>
        <v>1</v>
      </c>
      <c r="L319" s="6" t="s">
        <v>398</v>
      </c>
      <c r="M319" s="6" t="s">
        <v>6</v>
      </c>
      <c r="N319" s="6" t="s">
        <v>2139</v>
      </c>
      <c r="O319" s="6">
        <v>100794869</v>
      </c>
      <c r="P319" s="6" t="s">
        <v>6</v>
      </c>
      <c r="Q319" s="6" t="s">
        <v>2140</v>
      </c>
      <c r="R319" s="16">
        <f t="shared" si="33"/>
        <v>25000</v>
      </c>
      <c r="S319" s="6" t="s">
        <v>400</v>
      </c>
      <c r="T319" s="6" t="s">
        <v>2100</v>
      </c>
      <c r="U319" s="6" t="s">
        <v>2141</v>
      </c>
      <c r="V319" s="18">
        <v>45634</v>
      </c>
      <c r="W319" s="78">
        <v>0.90972222222222221</v>
      </c>
      <c r="X319" s="39" t="s">
        <v>2142</v>
      </c>
      <c r="Y319" s="39" t="s">
        <v>2143</v>
      </c>
      <c r="Z319" s="39" t="s">
        <v>2144</v>
      </c>
      <c r="AA319" s="8">
        <v>961768448</v>
      </c>
      <c r="AB319" s="6">
        <f t="shared" si="29"/>
        <v>21</v>
      </c>
      <c r="AC319" s="17">
        <f t="shared" si="30"/>
        <v>96000</v>
      </c>
      <c r="AD319" s="6" t="s">
        <v>6</v>
      </c>
      <c r="AE319" s="17" t="str">
        <f t="shared" si="32"/>
        <v>NO APLICA</v>
      </c>
      <c r="AF319" s="6" t="s">
        <v>400</v>
      </c>
      <c r="AG319" s="39"/>
      <c r="AH319" s="22" t="s">
        <v>1359</v>
      </c>
      <c r="AI319" s="174" t="s">
        <v>492</v>
      </c>
    </row>
    <row r="320" spans="1:35" ht="15.45" customHeight="1">
      <c r="A320" s="168">
        <v>56287</v>
      </c>
      <c r="B320" s="8" t="s">
        <v>269</v>
      </c>
      <c r="C320" s="5" t="s">
        <v>270</v>
      </c>
      <c r="D320" s="45" t="s">
        <v>2145</v>
      </c>
      <c r="E320" s="27" t="s">
        <v>1462</v>
      </c>
      <c r="F320" s="27" t="s">
        <v>1463</v>
      </c>
      <c r="G320" s="27">
        <v>979961101</v>
      </c>
      <c r="H320" s="18">
        <v>45614</v>
      </c>
      <c r="I320" s="21">
        <v>0.64930555555555558</v>
      </c>
      <c r="J320" s="6" t="s">
        <v>373</v>
      </c>
      <c r="K320" s="15">
        <f t="shared" si="28"/>
        <v>1</v>
      </c>
      <c r="L320" s="6" t="s">
        <v>398</v>
      </c>
      <c r="M320" s="6" t="s">
        <v>6</v>
      </c>
      <c r="N320" s="6" t="s">
        <v>2146</v>
      </c>
      <c r="O320" s="6">
        <v>100794895</v>
      </c>
      <c r="P320" s="6" t="s">
        <v>6</v>
      </c>
      <c r="Q320" s="6" t="s">
        <v>2147</v>
      </c>
      <c r="R320" s="16">
        <f t="shared" si="33"/>
        <v>25000</v>
      </c>
      <c r="S320" s="6" t="s">
        <v>400</v>
      </c>
      <c r="T320" s="6" t="s">
        <v>2100</v>
      </c>
      <c r="U320" s="6" t="s">
        <v>2148</v>
      </c>
      <c r="V320" s="18">
        <v>45634</v>
      </c>
      <c r="W320" s="78">
        <v>0.97847222222222219</v>
      </c>
      <c r="X320" s="39" t="s">
        <v>2149</v>
      </c>
      <c r="Y320" s="39" t="s">
        <v>2150</v>
      </c>
      <c r="Z320" s="39" t="s">
        <v>2151</v>
      </c>
      <c r="AA320" s="8">
        <v>961234444</v>
      </c>
      <c r="AB320" s="6">
        <f t="shared" si="29"/>
        <v>21</v>
      </c>
      <c r="AC320" s="17">
        <f t="shared" si="30"/>
        <v>96000</v>
      </c>
      <c r="AD320" s="6" t="s">
        <v>6</v>
      </c>
      <c r="AE320" s="17" t="str">
        <f t="shared" si="32"/>
        <v>NO APLICA</v>
      </c>
      <c r="AF320" s="6" t="s">
        <v>400</v>
      </c>
      <c r="AG320" s="39"/>
      <c r="AH320" s="22" t="s">
        <v>1359</v>
      </c>
      <c r="AI320" s="174" t="s">
        <v>492</v>
      </c>
    </row>
    <row r="321" spans="1:35" ht="15.45" customHeight="1">
      <c r="A321" s="168">
        <v>56288</v>
      </c>
      <c r="B321" s="8" t="s">
        <v>269</v>
      </c>
      <c r="C321" s="5" t="s">
        <v>270</v>
      </c>
      <c r="D321" s="46" t="s">
        <v>635</v>
      </c>
      <c r="E321" s="27" t="s">
        <v>636</v>
      </c>
      <c r="F321" s="29" t="s">
        <v>637</v>
      </c>
      <c r="G321" s="27">
        <v>988364635</v>
      </c>
      <c r="H321" s="18">
        <v>45614</v>
      </c>
      <c r="I321" s="21">
        <v>0.65138888888888891</v>
      </c>
      <c r="J321" s="6" t="s">
        <v>373</v>
      </c>
      <c r="K321" s="15">
        <f t="shared" si="28"/>
        <v>1</v>
      </c>
      <c r="L321" s="6" t="s">
        <v>398</v>
      </c>
      <c r="M321" s="6" t="s">
        <v>6</v>
      </c>
      <c r="N321" s="6" t="s">
        <v>2152</v>
      </c>
      <c r="O321" s="6">
        <v>100794894</v>
      </c>
      <c r="P321" s="6" t="s">
        <v>6</v>
      </c>
      <c r="Q321" s="6" t="s">
        <v>2153</v>
      </c>
      <c r="R321" s="16">
        <f t="shared" si="33"/>
        <v>25000</v>
      </c>
      <c r="S321" s="6" t="s">
        <v>400</v>
      </c>
      <c r="T321" s="6" t="s">
        <v>2050</v>
      </c>
      <c r="U321" s="6" t="s">
        <v>2154</v>
      </c>
      <c r="V321" s="18">
        <v>45633</v>
      </c>
      <c r="W321" s="78">
        <v>0.58402777777777781</v>
      </c>
      <c r="X321" s="39" t="s">
        <v>199</v>
      </c>
      <c r="Y321" s="39" t="s">
        <v>1649</v>
      </c>
      <c r="Z321" s="39" t="s">
        <v>2155</v>
      </c>
      <c r="AA321" s="8">
        <v>946496960</v>
      </c>
      <c r="AB321" s="6">
        <f t="shared" si="29"/>
        <v>20</v>
      </c>
      <c r="AC321" s="17">
        <f t="shared" si="30"/>
        <v>91000</v>
      </c>
      <c r="AD321" s="6" t="s">
        <v>6</v>
      </c>
      <c r="AE321" s="17" t="str">
        <f t="shared" si="32"/>
        <v>NO APLICA</v>
      </c>
      <c r="AF321" s="6" t="s">
        <v>400</v>
      </c>
      <c r="AG321" s="39"/>
      <c r="AH321" s="22" t="s">
        <v>1359</v>
      </c>
      <c r="AI321" s="174" t="s">
        <v>492</v>
      </c>
    </row>
    <row r="322" spans="1:35" ht="15.45" customHeight="1">
      <c r="A322" s="168">
        <v>56289</v>
      </c>
      <c r="B322" s="8" t="s">
        <v>269</v>
      </c>
      <c r="C322" s="5" t="s">
        <v>270</v>
      </c>
      <c r="D322" s="39" t="s">
        <v>2087</v>
      </c>
      <c r="E322" s="6" t="s">
        <v>2088</v>
      </c>
      <c r="F322" s="6" t="s">
        <v>2089</v>
      </c>
      <c r="G322" s="6">
        <v>938959484</v>
      </c>
      <c r="H322" s="18">
        <v>45614</v>
      </c>
      <c r="I322" s="21">
        <v>0.65555555555555556</v>
      </c>
      <c r="J322" s="6" t="s">
        <v>373</v>
      </c>
      <c r="K322" s="15">
        <f t="shared" ref="K322:K385" si="34">IF(J322&lt;&gt;"",1,"")</f>
        <v>1</v>
      </c>
      <c r="L322" s="6" t="s">
        <v>398</v>
      </c>
      <c r="M322" s="6" t="s">
        <v>6</v>
      </c>
      <c r="N322" s="6" t="s">
        <v>2156</v>
      </c>
      <c r="O322" s="6">
        <v>100794903</v>
      </c>
      <c r="P322" s="6" t="s">
        <v>6</v>
      </c>
      <c r="Q322" s="6" t="s">
        <v>2157</v>
      </c>
      <c r="R322" s="16">
        <f t="shared" si="33"/>
        <v>25000</v>
      </c>
      <c r="S322" s="6" t="s">
        <v>400</v>
      </c>
      <c r="T322" s="6" t="s">
        <v>2158</v>
      </c>
      <c r="U322" s="6" t="s">
        <v>2159</v>
      </c>
      <c r="V322" s="18">
        <v>45633</v>
      </c>
      <c r="W322" s="78">
        <v>0.60763888888888884</v>
      </c>
      <c r="X322" s="39" t="s">
        <v>2160</v>
      </c>
      <c r="Y322" s="39" t="s">
        <v>2161</v>
      </c>
      <c r="Z322" s="39" t="s">
        <v>2162</v>
      </c>
      <c r="AA322" s="8">
        <v>944801826</v>
      </c>
      <c r="AB322" s="6">
        <f t="shared" ref="AB322:AB339" si="35">IF(AND(V322&lt;&gt;"",H322&lt;&gt;"",ISNUMBER(V322-H322)),V322-H322+1,"")</f>
        <v>20</v>
      </c>
      <c r="AC322" s="17">
        <f t="shared" ref="AC322:AC339" si="36">IF(AB322&lt;=0, "ERROR EN DÍA DE SALIDA",
    IF(AB322="", "",
        IF(OR(J322="1X40 RF VACIO", J322="1X40 DRY VACIO"),
            IF(L322="CUSTODIA",
                IF(AB322&lt;=5, 25000,
                    IF(AB322&gt;5, IF(AB322&lt;=8, 25000 + 2000*(AB322 - 5), 31000 + 5000*(AB322-8)), "")
                ),
                IF(OR(L322="TRASPASO",L322="MOVIMIENTO"), 18000, "")
            ),
            IF(OR(J322="1X20 RF VACIO", J322="1X20 DRY VACIO", J322="ISOTANK"),
                IF(L322="CUSTODIA",
                    IF(AB322&lt;=5, 18000,
                        IF(AB322&gt;5, IF(AB322&lt;=8, 18000 + 2000*(AB322 - 5), 24000 + 5000*(AB322-8)), "")
                    ),
                    IF(OR(L322="TRASPASO",L322="MOVIMIENTO"), 15000, "Error en tipo de acción")
                ),
                IF(AND(OR(J322="PALLET", J322="CAJON"), L322="CUSTODIA", AB322&lt;=5),
                    IF(M322="SI (XL)", 7000*K322,
                        IF(M322="SI (XXL)", 9000*K322, 5000*K322)
                    ),
                    IF(AND(OR(J322="PALLET", J322="CAJON"), L322="CUSTODIA", AB322&gt;5),
                        IF(M322="SI (XL)", (7000 + 1000*(AB322 - 5))*K322,
                            IF(M322="SI (XXL)", (9000 + 1000*(AB322 - 5))*K322, (5000 + 1000*(AB322 - 5))*K322)
                        ),
                        IF(AND(OR(J322="PALLET", J322="CAJON"),OR(L322="TRASPASO",L322="MOVIMIENTO")),
                            IF(M322="SI (XL)", 5000*K322,
                                IF(M322="SI (XXL)", 7000*K322, 3500*K322)
                            ),
                            ""
                        )
                    )
                )
            )
        )
    )
)</f>
        <v>91000</v>
      </c>
      <c r="AD322" s="6" t="s">
        <v>6</v>
      </c>
      <c r="AE322" s="17" t="str">
        <f t="shared" si="32"/>
        <v>NO APLICA</v>
      </c>
      <c r="AF322" s="6" t="s">
        <v>400</v>
      </c>
      <c r="AG322" s="39"/>
      <c r="AH322" s="22" t="s">
        <v>1359</v>
      </c>
      <c r="AI322" s="174" t="s">
        <v>492</v>
      </c>
    </row>
    <row r="323" spans="1:35" ht="15.45" customHeight="1">
      <c r="A323" s="168">
        <v>56290</v>
      </c>
      <c r="B323" s="8" t="s">
        <v>269</v>
      </c>
      <c r="C323" s="5" t="s">
        <v>270</v>
      </c>
      <c r="D323" s="39" t="s">
        <v>2081</v>
      </c>
      <c r="E323" s="6" t="s">
        <v>2082</v>
      </c>
      <c r="F323" s="29" t="s">
        <v>2083</v>
      </c>
      <c r="G323" s="6">
        <v>988350593</v>
      </c>
      <c r="H323" s="18">
        <v>45614</v>
      </c>
      <c r="I323" s="21">
        <v>0.65902777777777777</v>
      </c>
      <c r="J323" s="6" t="s">
        <v>373</v>
      </c>
      <c r="K323" s="15">
        <f t="shared" si="34"/>
        <v>1</v>
      </c>
      <c r="L323" s="6" t="s">
        <v>398</v>
      </c>
      <c r="M323" s="6" t="s">
        <v>6</v>
      </c>
      <c r="N323" s="6" t="s">
        <v>2163</v>
      </c>
      <c r="O323" s="6">
        <v>100794912</v>
      </c>
      <c r="P323" s="6" t="s">
        <v>6</v>
      </c>
      <c r="Q323" s="6" t="s">
        <v>2164</v>
      </c>
      <c r="R323" s="16">
        <f t="shared" si="33"/>
        <v>25000</v>
      </c>
      <c r="S323" s="6" t="s">
        <v>400</v>
      </c>
      <c r="T323" s="6" t="s">
        <v>2005</v>
      </c>
      <c r="U323" s="6" t="s">
        <v>2165</v>
      </c>
      <c r="V323" s="18">
        <v>45630</v>
      </c>
      <c r="W323" s="78">
        <v>5.2777777777777778E-2</v>
      </c>
      <c r="X323" s="39" t="s">
        <v>199</v>
      </c>
      <c r="Y323" s="39" t="s">
        <v>1649</v>
      </c>
      <c r="Z323" s="39" t="s">
        <v>2155</v>
      </c>
      <c r="AA323" s="8">
        <v>946496960</v>
      </c>
      <c r="AB323" s="6">
        <f t="shared" si="35"/>
        <v>17</v>
      </c>
      <c r="AC323" s="17">
        <f t="shared" si="36"/>
        <v>76000</v>
      </c>
      <c r="AD323" s="6" t="s">
        <v>6</v>
      </c>
      <c r="AE323" s="17" t="str">
        <f t="shared" ref="AE323:AE340" si="37">IFERROR(IF(AC323="","",IF(AD323="NO","NO APLICA",IF(AD323="SI",AC323*1.19,""))), "")</f>
        <v>NO APLICA</v>
      </c>
      <c r="AF323" s="6" t="s">
        <v>400</v>
      </c>
      <c r="AG323" s="39"/>
      <c r="AH323" s="22" t="s">
        <v>1359</v>
      </c>
      <c r="AI323" s="174" t="s">
        <v>492</v>
      </c>
    </row>
    <row r="324" spans="1:35" ht="15.45" customHeight="1">
      <c r="A324" s="168">
        <v>56291</v>
      </c>
      <c r="B324" s="8" t="s">
        <v>269</v>
      </c>
      <c r="C324" s="5" t="s">
        <v>270</v>
      </c>
      <c r="D324" s="39" t="s">
        <v>2166</v>
      </c>
      <c r="E324" s="6" t="s">
        <v>2167</v>
      </c>
      <c r="F324" s="6" t="s">
        <v>2168</v>
      </c>
      <c r="G324" s="6">
        <v>998973865</v>
      </c>
      <c r="H324" s="18">
        <v>45614</v>
      </c>
      <c r="I324" s="21">
        <v>0.66180555555555554</v>
      </c>
      <c r="J324" s="6" t="s">
        <v>373</v>
      </c>
      <c r="K324" s="15">
        <f t="shared" si="34"/>
        <v>1</v>
      </c>
      <c r="L324" s="6" t="s">
        <v>398</v>
      </c>
      <c r="M324" s="6" t="s">
        <v>6</v>
      </c>
      <c r="N324" s="6" t="s">
        <v>2169</v>
      </c>
      <c r="O324" s="6">
        <v>100794913</v>
      </c>
      <c r="P324" s="6" t="s">
        <v>6</v>
      </c>
      <c r="Q324" s="6" t="s">
        <v>2170</v>
      </c>
      <c r="R324" s="16">
        <f t="shared" si="33"/>
        <v>25000</v>
      </c>
      <c r="S324" s="6" t="s">
        <v>400</v>
      </c>
      <c r="T324" s="6" t="s">
        <v>2005</v>
      </c>
      <c r="U324" s="6" t="s">
        <v>2171</v>
      </c>
      <c r="V324" s="18">
        <v>45630</v>
      </c>
      <c r="W324" s="78">
        <v>0.05</v>
      </c>
      <c r="X324" s="39" t="s">
        <v>1563</v>
      </c>
      <c r="Y324" s="39" t="s">
        <v>1564</v>
      </c>
      <c r="Z324" s="39" t="s">
        <v>1565</v>
      </c>
      <c r="AA324" s="8">
        <v>982990215</v>
      </c>
      <c r="AB324" s="6">
        <f t="shared" si="35"/>
        <v>17</v>
      </c>
      <c r="AC324" s="17">
        <f t="shared" si="36"/>
        <v>76000</v>
      </c>
      <c r="AD324" s="6" t="s">
        <v>6</v>
      </c>
      <c r="AE324" s="17" t="str">
        <f t="shared" si="37"/>
        <v>NO APLICA</v>
      </c>
      <c r="AF324" s="6" t="s">
        <v>400</v>
      </c>
      <c r="AG324" s="39"/>
      <c r="AH324" s="22" t="s">
        <v>1359</v>
      </c>
      <c r="AI324" s="174" t="s">
        <v>492</v>
      </c>
    </row>
    <row r="325" spans="1:35" ht="15.45" customHeight="1">
      <c r="A325" s="168">
        <v>56292</v>
      </c>
      <c r="B325" s="8" t="s">
        <v>269</v>
      </c>
      <c r="C325" s="5" t="s">
        <v>270</v>
      </c>
      <c r="D325" s="46" t="s">
        <v>2114</v>
      </c>
      <c r="E325" s="27" t="s">
        <v>2115</v>
      </c>
      <c r="F325" s="29" t="s">
        <v>2116</v>
      </c>
      <c r="G325" s="27">
        <v>990435957</v>
      </c>
      <c r="H325" s="18">
        <v>45614</v>
      </c>
      <c r="I325" s="21">
        <v>0.66527777777777775</v>
      </c>
      <c r="J325" s="6" t="s">
        <v>373</v>
      </c>
      <c r="K325" s="15">
        <f t="shared" si="34"/>
        <v>1</v>
      </c>
      <c r="L325" s="6" t="s">
        <v>398</v>
      </c>
      <c r="M325" s="6" t="s">
        <v>6</v>
      </c>
      <c r="N325" s="6" t="s">
        <v>2172</v>
      </c>
      <c r="O325" s="6">
        <v>100794919</v>
      </c>
      <c r="P325" s="6" t="s">
        <v>6</v>
      </c>
      <c r="Q325" s="6" t="s">
        <v>2173</v>
      </c>
      <c r="R325" s="16">
        <f t="shared" si="33"/>
        <v>25000</v>
      </c>
      <c r="S325" s="6" t="s">
        <v>400</v>
      </c>
      <c r="T325" s="6" t="s">
        <v>2005</v>
      </c>
      <c r="U325" s="6" t="s">
        <v>2174</v>
      </c>
      <c r="V325" s="18">
        <v>45630</v>
      </c>
      <c r="W325" s="78">
        <v>4.8611111111111112E-2</v>
      </c>
      <c r="X325" s="39" t="s">
        <v>1657</v>
      </c>
      <c r="Y325" s="39" t="s">
        <v>1582</v>
      </c>
      <c r="Z325" s="39" t="s">
        <v>1645</v>
      </c>
      <c r="AA325" s="8">
        <v>966372408</v>
      </c>
      <c r="AB325" s="6">
        <f t="shared" si="35"/>
        <v>17</v>
      </c>
      <c r="AC325" s="17">
        <f t="shared" si="36"/>
        <v>76000</v>
      </c>
      <c r="AD325" s="6" t="s">
        <v>6</v>
      </c>
      <c r="AE325" s="17" t="str">
        <f t="shared" si="37"/>
        <v>NO APLICA</v>
      </c>
      <c r="AF325" s="6" t="s">
        <v>400</v>
      </c>
      <c r="AG325" s="39"/>
      <c r="AH325" s="22" t="s">
        <v>1359</v>
      </c>
      <c r="AI325" s="174" t="s">
        <v>492</v>
      </c>
    </row>
    <row r="326" spans="1:35" ht="15.45" customHeight="1">
      <c r="A326" s="168">
        <v>56293</v>
      </c>
      <c r="B326" s="8" t="s">
        <v>269</v>
      </c>
      <c r="C326" s="5" t="s">
        <v>270</v>
      </c>
      <c r="D326" s="46" t="s">
        <v>2097</v>
      </c>
      <c r="E326" s="27" t="s">
        <v>1385</v>
      </c>
      <c r="F326" s="29" t="s">
        <v>1386</v>
      </c>
      <c r="G326" s="27">
        <v>952151041</v>
      </c>
      <c r="H326" s="18">
        <v>45614</v>
      </c>
      <c r="I326" s="21">
        <v>0.66736111111111107</v>
      </c>
      <c r="J326" s="6" t="s">
        <v>373</v>
      </c>
      <c r="K326" s="15">
        <f t="shared" si="34"/>
        <v>1</v>
      </c>
      <c r="L326" s="6" t="s">
        <v>398</v>
      </c>
      <c r="M326" s="6" t="s">
        <v>6</v>
      </c>
      <c r="N326" s="6" t="s">
        <v>2175</v>
      </c>
      <c r="O326" s="6">
        <v>100794920</v>
      </c>
      <c r="P326" s="6" t="s">
        <v>6</v>
      </c>
      <c r="Q326" s="6" t="s">
        <v>2176</v>
      </c>
      <c r="R326" s="16">
        <f t="shared" si="33"/>
        <v>25000</v>
      </c>
      <c r="S326" s="6" t="s">
        <v>400</v>
      </c>
      <c r="T326" s="6" t="s">
        <v>2005</v>
      </c>
      <c r="U326" s="6" t="s">
        <v>2177</v>
      </c>
      <c r="V326" s="18">
        <v>45629</v>
      </c>
      <c r="W326" s="78">
        <v>0.86736111111111114</v>
      </c>
      <c r="X326" s="39" t="s">
        <v>2178</v>
      </c>
      <c r="Y326" s="39" t="s">
        <v>2179</v>
      </c>
      <c r="Z326" s="39" t="s">
        <v>2180</v>
      </c>
      <c r="AA326" s="8">
        <v>974305045</v>
      </c>
      <c r="AB326" s="6">
        <f t="shared" si="35"/>
        <v>16</v>
      </c>
      <c r="AC326" s="17">
        <f t="shared" si="36"/>
        <v>71000</v>
      </c>
      <c r="AD326" s="6" t="s">
        <v>6</v>
      </c>
      <c r="AE326" s="17" t="str">
        <f t="shared" si="37"/>
        <v>NO APLICA</v>
      </c>
      <c r="AF326" s="6" t="s">
        <v>400</v>
      </c>
      <c r="AG326" s="39"/>
      <c r="AH326" s="22" t="s">
        <v>1359</v>
      </c>
      <c r="AI326" s="174" t="s">
        <v>492</v>
      </c>
    </row>
    <row r="327" spans="1:35" ht="15.45" customHeight="1">
      <c r="A327" s="168">
        <v>56296</v>
      </c>
      <c r="B327" s="8" t="s">
        <v>269</v>
      </c>
      <c r="C327" s="5" t="s">
        <v>270</v>
      </c>
      <c r="D327" s="46" t="s">
        <v>507</v>
      </c>
      <c r="E327" s="27" t="s">
        <v>508</v>
      </c>
      <c r="F327" s="29" t="s">
        <v>509</v>
      </c>
      <c r="G327" s="27">
        <v>997062936</v>
      </c>
      <c r="H327" s="18">
        <v>45614</v>
      </c>
      <c r="I327" s="21">
        <v>0.71250000000000002</v>
      </c>
      <c r="J327" s="6" t="s">
        <v>373</v>
      </c>
      <c r="K327" s="15">
        <f t="shared" si="34"/>
        <v>1</v>
      </c>
      <c r="L327" s="6" t="s">
        <v>398</v>
      </c>
      <c r="M327" s="6" t="s">
        <v>6</v>
      </c>
      <c r="N327" s="6" t="s">
        <v>2181</v>
      </c>
      <c r="O327" s="6">
        <v>100795028</v>
      </c>
      <c r="P327" s="6" t="s">
        <v>6</v>
      </c>
      <c r="Q327" s="6" t="s">
        <v>2182</v>
      </c>
      <c r="R327" s="16">
        <f t="shared" si="33"/>
        <v>25000</v>
      </c>
      <c r="S327" s="6" t="s">
        <v>400</v>
      </c>
      <c r="T327" s="6" t="s">
        <v>528</v>
      </c>
      <c r="U327" s="6" t="s">
        <v>2183</v>
      </c>
      <c r="V327" s="18">
        <v>45629</v>
      </c>
      <c r="W327" s="78">
        <v>0.69305555555555554</v>
      </c>
      <c r="X327" s="39" t="s">
        <v>2184</v>
      </c>
      <c r="Y327" s="39" t="s">
        <v>2185</v>
      </c>
      <c r="Z327" s="39" t="s">
        <v>2186</v>
      </c>
      <c r="AA327" s="8">
        <v>933433265</v>
      </c>
      <c r="AB327" s="6">
        <f t="shared" si="35"/>
        <v>16</v>
      </c>
      <c r="AC327" s="17">
        <f t="shared" si="36"/>
        <v>71000</v>
      </c>
      <c r="AD327" s="6" t="s">
        <v>6</v>
      </c>
      <c r="AE327" s="17" t="str">
        <f t="shared" si="37"/>
        <v>NO APLICA</v>
      </c>
      <c r="AF327" s="6" t="s">
        <v>400</v>
      </c>
      <c r="AG327" s="39"/>
      <c r="AH327" s="22" t="s">
        <v>1359</v>
      </c>
      <c r="AI327" s="174" t="s">
        <v>492</v>
      </c>
    </row>
    <row r="328" spans="1:35" ht="15.45" customHeight="1">
      <c r="A328" s="168">
        <v>56298</v>
      </c>
      <c r="B328" s="39" t="s">
        <v>269</v>
      </c>
      <c r="C328" s="5" t="s">
        <v>270</v>
      </c>
      <c r="D328" s="39" t="s">
        <v>2187</v>
      </c>
      <c r="E328" s="6" t="s">
        <v>2188</v>
      </c>
      <c r="F328" s="29" t="s">
        <v>2189</v>
      </c>
      <c r="G328" s="6">
        <v>977308918</v>
      </c>
      <c r="H328" s="18">
        <v>45614</v>
      </c>
      <c r="I328" s="21">
        <v>0.72083333333333333</v>
      </c>
      <c r="J328" s="6" t="s">
        <v>373</v>
      </c>
      <c r="K328" s="15">
        <f t="shared" si="34"/>
        <v>1</v>
      </c>
      <c r="L328" s="6" t="s">
        <v>398</v>
      </c>
      <c r="M328" s="6" t="s">
        <v>6</v>
      </c>
      <c r="N328" s="6" t="s">
        <v>2190</v>
      </c>
      <c r="O328" s="6">
        <v>100795015</v>
      </c>
      <c r="P328" s="6" t="s">
        <v>6</v>
      </c>
      <c r="Q328" s="6" t="s">
        <v>2191</v>
      </c>
      <c r="R328" s="16">
        <f t="shared" si="33"/>
        <v>25000</v>
      </c>
      <c r="S328" s="6" t="s">
        <v>400</v>
      </c>
      <c r="T328" s="6" t="s">
        <v>528</v>
      </c>
      <c r="U328" s="6" t="s">
        <v>2192</v>
      </c>
      <c r="V328" s="18">
        <v>45629</v>
      </c>
      <c r="W328" s="78">
        <v>0.68888888888888888</v>
      </c>
      <c r="X328" s="39" t="s">
        <v>2193</v>
      </c>
      <c r="Y328" s="39" t="s">
        <v>2194</v>
      </c>
      <c r="Z328" s="39" t="s">
        <v>2195</v>
      </c>
      <c r="AA328" s="8">
        <v>995454603</v>
      </c>
      <c r="AB328" s="6">
        <f t="shared" si="35"/>
        <v>16</v>
      </c>
      <c r="AC328" s="17">
        <f t="shared" si="36"/>
        <v>71000</v>
      </c>
      <c r="AD328" s="6" t="s">
        <v>6</v>
      </c>
      <c r="AE328" s="17" t="str">
        <f t="shared" si="37"/>
        <v>NO APLICA</v>
      </c>
      <c r="AF328" s="6" t="s">
        <v>400</v>
      </c>
      <c r="AG328" s="39"/>
      <c r="AH328" s="22" t="s">
        <v>1359</v>
      </c>
      <c r="AI328" s="174" t="s">
        <v>492</v>
      </c>
    </row>
    <row r="329" spans="1:35" ht="15.45" customHeight="1">
      <c r="A329" s="168">
        <v>56299</v>
      </c>
      <c r="B329" s="39" t="s">
        <v>269</v>
      </c>
      <c r="C329" s="5" t="s">
        <v>270</v>
      </c>
      <c r="D329" s="46" t="s">
        <v>559</v>
      </c>
      <c r="E329" s="6" t="s">
        <v>560</v>
      </c>
      <c r="F329" s="6" t="s">
        <v>561</v>
      </c>
      <c r="G329" s="6">
        <v>956055766</v>
      </c>
      <c r="H329" s="18">
        <v>45614</v>
      </c>
      <c r="I329" s="21">
        <v>0.72569444444444442</v>
      </c>
      <c r="J329" s="6" t="s">
        <v>373</v>
      </c>
      <c r="K329" s="15">
        <f t="shared" si="34"/>
        <v>1</v>
      </c>
      <c r="L329" s="6" t="s">
        <v>398</v>
      </c>
      <c r="M329" s="6" t="s">
        <v>6</v>
      </c>
      <c r="N329" s="6" t="s">
        <v>2196</v>
      </c>
      <c r="O329" s="6">
        <v>100795059</v>
      </c>
      <c r="P329" s="6" t="s">
        <v>6</v>
      </c>
      <c r="Q329" s="6" t="s">
        <v>2197</v>
      </c>
      <c r="R329" s="16">
        <f t="shared" si="33"/>
        <v>25000</v>
      </c>
      <c r="S329" s="6" t="s">
        <v>400</v>
      </c>
      <c r="T329" s="6" t="s">
        <v>528</v>
      </c>
      <c r="U329" s="6" t="s">
        <v>2198</v>
      </c>
      <c r="V329" s="18">
        <v>45629</v>
      </c>
      <c r="W329" s="78">
        <v>0.6875</v>
      </c>
      <c r="X329" s="39" t="s">
        <v>2199</v>
      </c>
      <c r="Y329" s="39" t="s">
        <v>2200</v>
      </c>
      <c r="Z329" s="39" t="s">
        <v>2201</v>
      </c>
      <c r="AA329" s="8">
        <v>996580647</v>
      </c>
      <c r="AB329" s="6">
        <f t="shared" si="35"/>
        <v>16</v>
      </c>
      <c r="AC329" s="17">
        <f t="shared" si="36"/>
        <v>71000</v>
      </c>
      <c r="AD329" s="6" t="s">
        <v>6</v>
      </c>
      <c r="AE329" s="17" t="str">
        <f t="shared" si="37"/>
        <v>NO APLICA</v>
      </c>
      <c r="AF329" s="6" t="s">
        <v>400</v>
      </c>
      <c r="AG329" s="39"/>
      <c r="AH329" s="22" t="s">
        <v>1359</v>
      </c>
      <c r="AI329" s="174" t="s">
        <v>492</v>
      </c>
    </row>
    <row r="330" spans="1:35" ht="15.45" customHeight="1">
      <c r="A330" s="168">
        <v>56300</v>
      </c>
      <c r="B330" s="39" t="s">
        <v>269</v>
      </c>
      <c r="C330" s="5" t="s">
        <v>270</v>
      </c>
      <c r="D330" s="45" t="s">
        <v>1623</v>
      </c>
      <c r="E330" s="27" t="s">
        <v>1379</v>
      </c>
      <c r="F330" s="27" t="s">
        <v>1380</v>
      </c>
      <c r="G330" s="27">
        <v>945327090</v>
      </c>
      <c r="H330" s="18">
        <v>45614</v>
      </c>
      <c r="I330" s="21">
        <v>0.7270833333333333</v>
      </c>
      <c r="J330" s="6" t="s">
        <v>373</v>
      </c>
      <c r="K330" s="15">
        <f t="shared" si="34"/>
        <v>1</v>
      </c>
      <c r="L330" s="6" t="s">
        <v>398</v>
      </c>
      <c r="M330" s="6" t="s">
        <v>6</v>
      </c>
      <c r="N330" s="6" t="s">
        <v>2202</v>
      </c>
      <c r="O330" s="6">
        <v>100795057</v>
      </c>
      <c r="P330" s="6" t="s">
        <v>6</v>
      </c>
      <c r="Q330" s="6" t="s">
        <v>2203</v>
      </c>
      <c r="R330" s="16">
        <f t="shared" si="33"/>
        <v>25000</v>
      </c>
      <c r="S330" s="6" t="s">
        <v>400</v>
      </c>
      <c r="T330" s="6" t="s">
        <v>528</v>
      </c>
      <c r="U330" s="6" t="s">
        <v>2204</v>
      </c>
      <c r="V330" s="18">
        <v>45629</v>
      </c>
      <c r="W330" s="78">
        <v>0.71666666666666667</v>
      </c>
      <c r="X330" s="39" t="s">
        <v>2205</v>
      </c>
      <c r="Y330" s="39" t="s">
        <v>2206</v>
      </c>
      <c r="Z330" s="39" t="s">
        <v>2207</v>
      </c>
      <c r="AA330" s="8" t="s">
        <v>1355</v>
      </c>
      <c r="AB330" s="6">
        <f t="shared" si="35"/>
        <v>16</v>
      </c>
      <c r="AC330" s="17">
        <f t="shared" si="36"/>
        <v>71000</v>
      </c>
      <c r="AD330" s="6" t="s">
        <v>6</v>
      </c>
      <c r="AE330" s="17" t="str">
        <f t="shared" si="37"/>
        <v>NO APLICA</v>
      </c>
      <c r="AF330" s="6" t="s">
        <v>400</v>
      </c>
      <c r="AG330" s="39"/>
      <c r="AH330" s="22" t="s">
        <v>1359</v>
      </c>
      <c r="AI330" s="174" t="s">
        <v>492</v>
      </c>
    </row>
    <row r="331" spans="1:35" ht="15.45" customHeight="1">
      <c r="A331" s="168">
        <v>56321</v>
      </c>
      <c r="B331" s="8" t="s">
        <v>320</v>
      </c>
      <c r="C331" s="5" t="s">
        <v>321</v>
      </c>
      <c r="D331" s="39" t="s">
        <v>2208</v>
      </c>
      <c r="E331" s="6" t="s">
        <v>2209</v>
      </c>
      <c r="F331" s="6" t="s">
        <v>2210</v>
      </c>
      <c r="G331" s="6">
        <v>999447137</v>
      </c>
      <c r="H331" s="18">
        <v>45615</v>
      </c>
      <c r="I331" s="21">
        <v>8.611111111111111E-2</v>
      </c>
      <c r="J331" s="6" t="s">
        <v>373</v>
      </c>
      <c r="K331" s="15">
        <f t="shared" si="34"/>
        <v>1</v>
      </c>
      <c r="L331" s="6" t="s">
        <v>398</v>
      </c>
      <c r="M331" s="6" t="s">
        <v>6</v>
      </c>
      <c r="N331" s="6" t="s">
        <v>2211</v>
      </c>
      <c r="O331" s="5">
        <v>3237931</v>
      </c>
      <c r="P331" s="5" t="s">
        <v>6</v>
      </c>
      <c r="Q331" s="5" t="s">
        <v>2212</v>
      </c>
      <c r="R331" s="16">
        <f t="shared" si="33"/>
        <v>25000</v>
      </c>
      <c r="S331" s="6" t="s">
        <v>400</v>
      </c>
      <c r="T331" s="6" t="s">
        <v>537</v>
      </c>
      <c r="U331" s="6" t="s">
        <v>2213</v>
      </c>
      <c r="V331" s="18"/>
      <c r="W331" s="78"/>
      <c r="X331" s="39"/>
      <c r="Y331" s="39"/>
      <c r="Z331" s="39"/>
      <c r="AA331" s="8"/>
      <c r="AB331" s="6" t="str">
        <f t="shared" si="35"/>
        <v/>
      </c>
      <c r="AC331" s="23" t="str">
        <f t="shared" si="36"/>
        <v/>
      </c>
      <c r="AD331" s="23"/>
      <c r="AE331" s="17" t="str">
        <f t="shared" si="37"/>
        <v/>
      </c>
      <c r="AF331" s="6"/>
      <c r="AG331" s="39"/>
      <c r="AH331" s="22" t="s">
        <v>558</v>
      </c>
      <c r="AI331" s="174" t="s">
        <v>492</v>
      </c>
    </row>
    <row r="332" spans="1:35" ht="15.45" customHeight="1">
      <c r="A332" s="168">
        <v>56322</v>
      </c>
      <c r="B332" s="39" t="s">
        <v>380</v>
      </c>
      <c r="C332" s="5" t="s">
        <v>246</v>
      </c>
      <c r="D332" s="46" t="s">
        <v>2214</v>
      </c>
      <c r="E332" s="28" t="s">
        <v>1089</v>
      </c>
      <c r="F332" s="27" t="s">
        <v>979</v>
      </c>
      <c r="G332" s="27">
        <v>940233947</v>
      </c>
      <c r="H332" s="18">
        <v>45615</v>
      </c>
      <c r="I332" s="21">
        <v>0.39513888888888887</v>
      </c>
      <c r="J332" s="6" t="s">
        <v>373</v>
      </c>
      <c r="K332" s="15">
        <f t="shared" si="34"/>
        <v>1</v>
      </c>
      <c r="L332" s="6" t="s">
        <v>398</v>
      </c>
      <c r="M332" s="6" t="s">
        <v>6</v>
      </c>
      <c r="N332" s="6" t="s">
        <v>2215</v>
      </c>
      <c r="O332" s="6">
        <v>24783684</v>
      </c>
      <c r="P332" s="6" t="s">
        <v>6</v>
      </c>
      <c r="Q332" s="6" t="s">
        <v>2216</v>
      </c>
      <c r="R332" s="16">
        <f t="shared" si="33"/>
        <v>25000</v>
      </c>
      <c r="S332" s="6" t="s">
        <v>400</v>
      </c>
      <c r="T332" s="6" t="s">
        <v>528</v>
      </c>
      <c r="U332" s="6" t="s">
        <v>2217</v>
      </c>
      <c r="V332" s="18">
        <v>45635</v>
      </c>
      <c r="W332" s="78">
        <v>0.96180555555555558</v>
      </c>
      <c r="X332" s="39" t="s">
        <v>1008</v>
      </c>
      <c r="Y332" s="39" t="s">
        <v>1009</v>
      </c>
      <c r="Z332" s="39" t="s">
        <v>1010</v>
      </c>
      <c r="AA332" s="8">
        <v>991915508</v>
      </c>
      <c r="AB332" s="6">
        <f t="shared" si="35"/>
        <v>21</v>
      </c>
      <c r="AC332" s="17">
        <f t="shared" si="36"/>
        <v>96000</v>
      </c>
      <c r="AD332" s="6" t="s">
        <v>6</v>
      </c>
      <c r="AE332" s="17" t="str">
        <f t="shared" si="37"/>
        <v>NO APLICA</v>
      </c>
      <c r="AF332" s="6" t="s">
        <v>400</v>
      </c>
      <c r="AG332" s="39"/>
      <c r="AH332" s="22" t="s">
        <v>983</v>
      </c>
      <c r="AI332" s="174" t="s">
        <v>492</v>
      </c>
    </row>
    <row r="333" spans="1:35" ht="15.45" customHeight="1">
      <c r="A333" s="168">
        <v>56323</v>
      </c>
      <c r="B333" s="39" t="s">
        <v>380</v>
      </c>
      <c r="C333" s="5" t="s">
        <v>246</v>
      </c>
      <c r="D333" s="46" t="s">
        <v>990</v>
      </c>
      <c r="E333" s="28" t="s">
        <v>991</v>
      </c>
      <c r="F333" s="27" t="s">
        <v>992</v>
      </c>
      <c r="G333" s="27">
        <v>994345393</v>
      </c>
      <c r="H333" s="18">
        <v>45615</v>
      </c>
      <c r="I333" s="21">
        <v>0.40208333333333335</v>
      </c>
      <c r="J333" s="6" t="s">
        <v>373</v>
      </c>
      <c r="K333" s="15">
        <f t="shared" si="34"/>
        <v>1</v>
      </c>
      <c r="L333" s="6" t="s">
        <v>398</v>
      </c>
      <c r="M333" s="6" t="s">
        <v>6</v>
      </c>
      <c r="N333" s="6" t="s">
        <v>2218</v>
      </c>
      <c r="O333" s="6">
        <v>24783689</v>
      </c>
      <c r="P333" s="6" t="s">
        <v>6</v>
      </c>
      <c r="Q333" s="6" t="s">
        <v>2219</v>
      </c>
      <c r="R333" s="16">
        <f t="shared" si="33"/>
        <v>25000</v>
      </c>
      <c r="S333" s="6" t="s">
        <v>400</v>
      </c>
      <c r="T333" s="6" t="s">
        <v>528</v>
      </c>
      <c r="U333" s="6" t="s">
        <v>2220</v>
      </c>
      <c r="V333" s="18">
        <v>45635</v>
      </c>
      <c r="W333" s="78">
        <v>0.95416666666666672</v>
      </c>
      <c r="X333" s="39" t="s">
        <v>2214</v>
      </c>
      <c r="Y333" s="39" t="s">
        <v>1089</v>
      </c>
      <c r="Z333" s="39" t="s">
        <v>979</v>
      </c>
      <c r="AA333" s="24">
        <v>940233947</v>
      </c>
      <c r="AB333" s="6">
        <f t="shared" si="35"/>
        <v>21</v>
      </c>
      <c r="AC333" s="17">
        <f t="shared" si="36"/>
        <v>96000</v>
      </c>
      <c r="AD333" s="6" t="s">
        <v>6</v>
      </c>
      <c r="AE333" s="17" t="str">
        <f t="shared" si="37"/>
        <v>NO APLICA</v>
      </c>
      <c r="AF333" s="6" t="s">
        <v>400</v>
      </c>
      <c r="AG333" s="39"/>
      <c r="AH333" s="22" t="s">
        <v>983</v>
      </c>
      <c r="AI333" s="174" t="s">
        <v>492</v>
      </c>
    </row>
    <row r="334" spans="1:35" ht="15.45" customHeight="1">
      <c r="A334" s="168">
        <v>56324</v>
      </c>
      <c r="B334" s="39" t="s">
        <v>380</v>
      </c>
      <c r="C334" s="5" t="s">
        <v>246</v>
      </c>
      <c r="D334" s="46" t="s">
        <v>2221</v>
      </c>
      <c r="E334" s="28" t="s">
        <v>1659</v>
      </c>
      <c r="F334" s="27" t="s">
        <v>986</v>
      </c>
      <c r="G334" s="27">
        <v>993315189</v>
      </c>
      <c r="H334" s="18">
        <v>45615</v>
      </c>
      <c r="I334" s="21">
        <v>0.40416666666666667</v>
      </c>
      <c r="J334" s="6" t="s">
        <v>373</v>
      </c>
      <c r="K334" s="15">
        <f t="shared" si="34"/>
        <v>1</v>
      </c>
      <c r="L334" s="6" t="s">
        <v>398</v>
      </c>
      <c r="M334" s="6" t="s">
        <v>6</v>
      </c>
      <c r="N334" s="6" t="s">
        <v>2222</v>
      </c>
      <c r="O334" s="6">
        <v>24783693</v>
      </c>
      <c r="P334" s="6" t="s">
        <v>6</v>
      </c>
      <c r="Q334" s="6" t="s">
        <v>2223</v>
      </c>
      <c r="R334" s="16">
        <f t="shared" si="33"/>
        <v>25000</v>
      </c>
      <c r="S334" s="6" t="s">
        <v>400</v>
      </c>
      <c r="T334" s="6" t="s">
        <v>2158</v>
      </c>
      <c r="U334" s="6" t="s">
        <v>2224</v>
      </c>
      <c r="V334" s="18">
        <v>45635</v>
      </c>
      <c r="W334" s="78">
        <v>0.55833333333333335</v>
      </c>
      <c r="X334" s="39" t="s">
        <v>2225</v>
      </c>
      <c r="Y334" s="39" t="s">
        <v>1003</v>
      </c>
      <c r="Z334" s="39" t="s">
        <v>1173</v>
      </c>
      <c r="AA334" s="8">
        <v>942723548</v>
      </c>
      <c r="AB334" s="6">
        <f t="shared" si="35"/>
        <v>21</v>
      </c>
      <c r="AC334" s="17">
        <f t="shared" si="36"/>
        <v>96000</v>
      </c>
      <c r="AD334" s="6" t="s">
        <v>6</v>
      </c>
      <c r="AE334" s="17" t="str">
        <f t="shared" si="37"/>
        <v>NO APLICA</v>
      </c>
      <c r="AF334" s="6" t="s">
        <v>400</v>
      </c>
      <c r="AG334" s="39"/>
      <c r="AH334" s="22" t="s">
        <v>983</v>
      </c>
      <c r="AI334" s="174" t="s">
        <v>492</v>
      </c>
    </row>
    <row r="335" spans="1:35" ht="15.45" customHeight="1">
      <c r="A335" s="168">
        <v>56327</v>
      </c>
      <c r="B335" s="39" t="s">
        <v>380</v>
      </c>
      <c r="C335" s="5" t="s">
        <v>246</v>
      </c>
      <c r="D335" s="46" t="s">
        <v>1599</v>
      </c>
      <c r="E335" s="28" t="s">
        <v>1003</v>
      </c>
      <c r="F335" s="27" t="s">
        <v>1173</v>
      </c>
      <c r="G335" s="27">
        <v>942723548</v>
      </c>
      <c r="H335" s="18">
        <v>45615</v>
      </c>
      <c r="I335" s="21">
        <v>0.41666666666666669</v>
      </c>
      <c r="J335" s="6" t="s">
        <v>373</v>
      </c>
      <c r="K335" s="15">
        <f t="shared" si="34"/>
        <v>1</v>
      </c>
      <c r="L335" s="6" t="s">
        <v>398</v>
      </c>
      <c r="M335" s="6" t="s">
        <v>6</v>
      </c>
      <c r="N335" s="6" t="s">
        <v>2226</v>
      </c>
      <c r="O335" s="6">
        <v>24783721</v>
      </c>
      <c r="P335" s="6" t="s">
        <v>6</v>
      </c>
      <c r="Q335" s="6" t="s">
        <v>2227</v>
      </c>
      <c r="R335" s="16">
        <f t="shared" si="33"/>
        <v>25000</v>
      </c>
      <c r="S335" s="6" t="s">
        <v>400</v>
      </c>
      <c r="T335" s="6" t="s">
        <v>2158</v>
      </c>
      <c r="U335" s="6" t="s">
        <v>2228</v>
      </c>
      <c r="V335" s="18">
        <v>45635</v>
      </c>
      <c r="W335" s="78">
        <v>0.36249999999999999</v>
      </c>
      <c r="X335" s="6" t="s">
        <v>2229</v>
      </c>
      <c r="Y335" s="39" t="s">
        <v>1899</v>
      </c>
      <c r="Z335" s="39" t="s">
        <v>2230</v>
      </c>
      <c r="AA335" s="8">
        <v>981754941</v>
      </c>
      <c r="AB335" s="6">
        <f t="shared" si="35"/>
        <v>21</v>
      </c>
      <c r="AC335" s="17">
        <f t="shared" si="36"/>
        <v>96000</v>
      </c>
      <c r="AD335" s="6" t="s">
        <v>6</v>
      </c>
      <c r="AE335" s="17" t="str">
        <f t="shared" si="37"/>
        <v>NO APLICA</v>
      </c>
      <c r="AF335" s="6" t="s">
        <v>400</v>
      </c>
      <c r="AG335" s="39"/>
      <c r="AH335" s="22" t="s">
        <v>983</v>
      </c>
      <c r="AI335" s="174" t="s">
        <v>492</v>
      </c>
    </row>
    <row r="336" spans="1:35" ht="15.45" customHeight="1">
      <c r="A336" s="168">
        <v>56330</v>
      </c>
      <c r="B336" s="39" t="s">
        <v>380</v>
      </c>
      <c r="C336" s="5" t="s">
        <v>246</v>
      </c>
      <c r="D336" s="46" t="s">
        <v>990</v>
      </c>
      <c r="E336" s="28" t="s">
        <v>991</v>
      </c>
      <c r="F336" s="27" t="s">
        <v>992</v>
      </c>
      <c r="G336" s="27">
        <v>994345393</v>
      </c>
      <c r="H336" s="18">
        <v>45615</v>
      </c>
      <c r="I336" s="21">
        <v>0.43819444444444444</v>
      </c>
      <c r="J336" s="6" t="s">
        <v>373</v>
      </c>
      <c r="K336" s="15">
        <f t="shared" si="34"/>
        <v>1</v>
      </c>
      <c r="L336" s="6" t="s">
        <v>398</v>
      </c>
      <c r="M336" s="6" t="s">
        <v>6</v>
      </c>
      <c r="N336" s="6" t="s">
        <v>2231</v>
      </c>
      <c r="O336" s="6">
        <v>24783785</v>
      </c>
      <c r="P336" s="6" t="s">
        <v>6</v>
      </c>
      <c r="Q336" s="6" t="s">
        <v>2232</v>
      </c>
      <c r="R336" s="16">
        <f t="shared" si="33"/>
        <v>25000</v>
      </c>
      <c r="S336" s="6" t="s">
        <v>400</v>
      </c>
      <c r="T336" s="6" t="s">
        <v>2158</v>
      </c>
      <c r="U336" s="6" t="s">
        <v>2233</v>
      </c>
      <c r="V336" s="18">
        <v>45635</v>
      </c>
      <c r="W336" s="78">
        <v>0.35416666666666669</v>
      </c>
      <c r="X336" s="6" t="s">
        <v>2234</v>
      </c>
      <c r="Y336" s="39" t="s">
        <v>1267</v>
      </c>
      <c r="Z336" s="39" t="s">
        <v>1268</v>
      </c>
      <c r="AA336" s="8">
        <v>999643606</v>
      </c>
      <c r="AB336" s="6">
        <f t="shared" si="35"/>
        <v>21</v>
      </c>
      <c r="AC336" s="17">
        <f t="shared" si="36"/>
        <v>96000</v>
      </c>
      <c r="AD336" s="6" t="s">
        <v>6</v>
      </c>
      <c r="AE336" s="17" t="str">
        <f t="shared" si="37"/>
        <v>NO APLICA</v>
      </c>
      <c r="AF336" s="6" t="s">
        <v>400</v>
      </c>
      <c r="AG336" s="39"/>
      <c r="AH336" s="22" t="s">
        <v>983</v>
      </c>
      <c r="AI336" s="174" t="s">
        <v>492</v>
      </c>
    </row>
    <row r="337" spans="1:35" ht="15.45" customHeight="1">
      <c r="A337" s="168">
        <v>56331</v>
      </c>
      <c r="B337" s="8" t="s">
        <v>320</v>
      </c>
      <c r="C337" s="5" t="s">
        <v>321</v>
      </c>
      <c r="D337" s="46" t="s">
        <v>667</v>
      </c>
      <c r="E337" s="28" t="s">
        <v>668</v>
      </c>
      <c r="F337" s="27" t="s">
        <v>669</v>
      </c>
      <c r="G337" s="27">
        <v>974317393</v>
      </c>
      <c r="H337" s="18">
        <v>45615</v>
      </c>
      <c r="I337" s="21">
        <v>0.44097222222222221</v>
      </c>
      <c r="J337" s="6" t="s">
        <v>373</v>
      </c>
      <c r="K337" s="15">
        <f t="shared" si="34"/>
        <v>1</v>
      </c>
      <c r="L337" s="6" t="s">
        <v>398</v>
      </c>
      <c r="M337" s="6" t="s">
        <v>6</v>
      </c>
      <c r="N337" s="6" t="s">
        <v>2235</v>
      </c>
      <c r="O337" s="6">
        <v>100795721</v>
      </c>
      <c r="P337" s="6" t="s">
        <v>6</v>
      </c>
      <c r="Q337" s="6" t="s">
        <v>2236</v>
      </c>
      <c r="R337" s="16">
        <f t="shared" si="33"/>
        <v>25000</v>
      </c>
      <c r="S337" s="6" t="s">
        <v>400</v>
      </c>
      <c r="T337" s="6" t="s">
        <v>2100</v>
      </c>
      <c r="U337" s="6" t="s">
        <v>2237</v>
      </c>
      <c r="V337" s="18">
        <v>45643</v>
      </c>
      <c r="W337" s="78">
        <v>0.53611111111111109</v>
      </c>
      <c r="X337" s="132" t="s">
        <v>2238</v>
      </c>
      <c r="Y337" t="s">
        <v>2239</v>
      </c>
      <c r="Z337" t="s">
        <v>2240</v>
      </c>
      <c r="AA337" s="8">
        <v>948070427</v>
      </c>
      <c r="AB337" s="6">
        <f t="shared" si="35"/>
        <v>29</v>
      </c>
      <c r="AC337" s="23">
        <f t="shared" si="36"/>
        <v>136000</v>
      </c>
      <c r="AD337" s="23" t="s">
        <v>6</v>
      </c>
      <c r="AE337" s="17" t="str">
        <f t="shared" si="37"/>
        <v>NO APLICA</v>
      </c>
      <c r="AF337" s="6" t="s">
        <v>400</v>
      </c>
      <c r="AG337" s="39" t="s">
        <v>2241</v>
      </c>
      <c r="AH337" s="22" t="s">
        <v>558</v>
      </c>
      <c r="AI337" s="174" t="s">
        <v>492</v>
      </c>
    </row>
    <row r="338" spans="1:35" ht="15.45" customHeight="1">
      <c r="A338" s="168">
        <v>56332</v>
      </c>
      <c r="B338" s="39" t="s">
        <v>380</v>
      </c>
      <c r="C338" s="5" t="s">
        <v>246</v>
      </c>
      <c r="D338" s="46" t="s">
        <v>2214</v>
      </c>
      <c r="E338" s="28" t="s">
        <v>1089</v>
      </c>
      <c r="F338" s="27" t="s">
        <v>979</v>
      </c>
      <c r="G338" s="27">
        <v>940233947</v>
      </c>
      <c r="H338" s="18">
        <v>45615</v>
      </c>
      <c r="I338" s="21">
        <v>0.44236111111111109</v>
      </c>
      <c r="J338" s="6" t="s">
        <v>373</v>
      </c>
      <c r="K338" s="15">
        <f t="shared" si="34"/>
        <v>1</v>
      </c>
      <c r="L338" s="6" t="s">
        <v>398</v>
      </c>
      <c r="M338" s="6" t="s">
        <v>6</v>
      </c>
      <c r="N338" s="6" t="s">
        <v>2242</v>
      </c>
      <c r="O338" s="6">
        <v>24783792</v>
      </c>
      <c r="P338" s="6" t="s">
        <v>6</v>
      </c>
      <c r="Q338" s="6" t="s">
        <v>2243</v>
      </c>
      <c r="R338" s="16">
        <f t="shared" si="33"/>
        <v>25000</v>
      </c>
      <c r="S338" s="6" t="s">
        <v>400</v>
      </c>
      <c r="T338" s="6" t="s">
        <v>2158</v>
      </c>
      <c r="U338" s="6" t="s">
        <v>2244</v>
      </c>
      <c r="V338" s="18">
        <v>45635</v>
      </c>
      <c r="W338" s="78">
        <v>0.3527777777777778</v>
      </c>
      <c r="X338" s="6" t="s">
        <v>2245</v>
      </c>
      <c r="Y338" s="39" t="s">
        <v>1908</v>
      </c>
      <c r="Z338" s="39" t="s">
        <v>2246</v>
      </c>
      <c r="AA338" s="8">
        <v>993490738</v>
      </c>
      <c r="AB338" s="6">
        <f t="shared" si="35"/>
        <v>21</v>
      </c>
      <c r="AC338" s="17">
        <f t="shared" si="36"/>
        <v>96000</v>
      </c>
      <c r="AD338" s="6" t="s">
        <v>6</v>
      </c>
      <c r="AE338" s="17" t="str">
        <f t="shared" si="37"/>
        <v>NO APLICA</v>
      </c>
      <c r="AF338" s="6" t="s">
        <v>400</v>
      </c>
      <c r="AG338" s="39"/>
      <c r="AH338" s="22" t="s">
        <v>983</v>
      </c>
      <c r="AI338" s="174" t="s">
        <v>492</v>
      </c>
    </row>
    <row r="339" spans="1:35" ht="15.45" customHeight="1">
      <c r="A339" s="168">
        <v>56333</v>
      </c>
      <c r="B339" s="8" t="s">
        <v>320</v>
      </c>
      <c r="C339" s="5" t="s">
        <v>321</v>
      </c>
      <c r="D339" s="46" t="s">
        <v>2247</v>
      </c>
      <c r="E339" s="28" t="s">
        <v>2248</v>
      </c>
      <c r="F339" s="27" t="s">
        <v>2249</v>
      </c>
      <c r="G339" s="27">
        <v>989385797</v>
      </c>
      <c r="H339" s="18">
        <v>45615</v>
      </c>
      <c r="I339" s="21">
        <v>0.44583333333333336</v>
      </c>
      <c r="J339" s="6" t="s">
        <v>373</v>
      </c>
      <c r="K339" s="15">
        <f t="shared" si="34"/>
        <v>1</v>
      </c>
      <c r="L339" s="6" t="s">
        <v>398</v>
      </c>
      <c r="M339" s="6" t="s">
        <v>6</v>
      </c>
      <c r="N339" s="6" t="s">
        <v>2250</v>
      </c>
      <c r="O339" s="6">
        <v>100795749</v>
      </c>
      <c r="P339" s="6" t="s">
        <v>6</v>
      </c>
      <c r="Q339" s="6" t="s">
        <v>2251</v>
      </c>
      <c r="R339" s="16">
        <f t="shared" si="33"/>
        <v>25000</v>
      </c>
      <c r="S339" s="6" t="s">
        <v>400</v>
      </c>
      <c r="T339" s="6" t="s">
        <v>2100</v>
      </c>
      <c r="U339" s="6" t="s">
        <v>2252</v>
      </c>
      <c r="V339" s="18">
        <v>45643</v>
      </c>
      <c r="W339" s="78">
        <v>0.52847222222222223</v>
      </c>
      <c r="X339" t="s">
        <v>2253</v>
      </c>
      <c r="Y339" t="s">
        <v>2254</v>
      </c>
      <c r="Z339" t="s">
        <v>2255</v>
      </c>
      <c r="AA339" s="8">
        <v>944166420</v>
      </c>
      <c r="AB339" s="6">
        <f t="shared" si="35"/>
        <v>29</v>
      </c>
      <c r="AC339" s="23">
        <f t="shared" si="36"/>
        <v>136000</v>
      </c>
      <c r="AD339" s="23" t="s">
        <v>6</v>
      </c>
      <c r="AE339" s="17" t="str">
        <f t="shared" si="37"/>
        <v>NO APLICA</v>
      </c>
      <c r="AF339" s="6" t="s">
        <v>400</v>
      </c>
      <c r="AG339" s="39" t="s">
        <v>2241</v>
      </c>
      <c r="AH339" s="22" t="s">
        <v>558</v>
      </c>
      <c r="AI339" s="174" t="s">
        <v>492</v>
      </c>
    </row>
    <row r="340" spans="1:35" ht="15.45" customHeight="1">
      <c r="A340" s="168">
        <v>56334</v>
      </c>
      <c r="B340" s="8" t="s">
        <v>320</v>
      </c>
      <c r="C340" s="5" t="s">
        <v>321</v>
      </c>
      <c r="D340" s="46" t="s">
        <v>635</v>
      </c>
      <c r="E340" s="28" t="s">
        <v>636</v>
      </c>
      <c r="F340" s="27" t="s">
        <v>637</v>
      </c>
      <c r="G340" s="27">
        <v>988364635</v>
      </c>
      <c r="H340" s="18">
        <v>45615</v>
      </c>
      <c r="I340" s="21">
        <v>0.45069444444444445</v>
      </c>
      <c r="J340" s="6" t="s">
        <v>373</v>
      </c>
      <c r="K340" s="15">
        <f t="shared" si="34"/>
        <v>1</v>
      </c>
      <c r="L340" s="6" t="s">
        <v>398</v>
      </c>
      <c r="M340" s="6" t="s">
        <v>6</v>
      </c>
      <c r="N340" s="6" t="s">
        <v>2256</v>
      </c>
      <c r="O340" s="6">
        <v>100795777</v>
      </c>
      <c r="P340" s="6" t="s">
        <v>6</v>
      </c>
      <c r="Q340" s="6" t="s">
        <v>2257</v>
      </c>
      <c r="R340" s="16">
        <f t="shared" si="33"/>
        <v>25000</v>
      </c>
      <c r="S340" s="6" t="s">
        <v>400</v>
      </c>
      <c r="T340" s="6" t="s">
        <v>2100</v>
      </c>
      <c r="U340" s="6" t="s">
        <v>2258</v>
      </c>
      <c r="V340" s="18">
        <v>45643</v>
      </c>
      <c r="W340" s="78">
        <v>0.52638888888888891</v>
      </c>
      <c r="X340" s="39" t="s">
        <v>2259</v>
      </c>
      <c r="Y340" t="s">
        <v>2260</v>
      </c>
      <c r="Z340" s="39" t="s">
        <v>2261</v>
      </c>
      <c r="AA340" s="8">
        <v>944454004</v>
      </c>
      <c r="AB340" s="6">
        <v>28</v>
      </c>
      <c r="AC340" s="23">
        <v>131000</v>
      </c>
      <c r="AD340" s="23" t="s">
        <v>6</v>
      </c>
      <c r="AE340" s="17" t="str">
        <f t="shared" si="37"/>
        <v>NO APLICA</v>
      </c>
      <c r="AF340" s="6" t="s">
        <v>400</v>
      </c>
      <c r="AG340" s="39" t="s">
        <v>2241</v>
      </c>
      <c r="AH340" s="22" t="s">
        <v>558</v>
      </c>
      <c r="AI340" s="174" t="s">
        <v>492</v>
      </c>
    </row>
    <row r="341" spans="1:35" ht="15.45" customHeight="1">
      <c r="A341" s="168">
        <v>56335</v>
      </c>
      <c r="B341" s="8" t="s">
        <v>320</v>
      </c>
      <c r="C341" s="5" t="s">
        <v>321</v>
      </c>
      <c r="D341" s="46" t="s">
        <v>559</v>
      </c>
      <c r="E341" s="28" t="s">
        <v>560</v>
      </c>
      <c r="F341" s="27" t="s">
        <v>561</v>
      </c>
      <c r="G341" s="27">
        <v>956055766</v>
      </c>
      <c r="H341" s="18">
        <v>45615</v>
      </c>
      <c r="I341" s="21">
        <v>0.46111111111111114</v>
      </c>
      <c r="J341" s="6" t="s">
        <v>373</v>
      </c>
      <c r="K341" s="15">
        <f t="shared" si="34"/>
        <v>1</v>
      </c>
      <c r="L341" s="6" t="s">
        <v>398</v>
      </c>
      <c r="M341" s="6" t="s">
        <v>6</v>
      </c>
      <c r="N341" s="6" t="s">
        <v>2262</v>
      </c>
      <c r="O341" s="6">
        <v>100795799</v>
      </c>
      <c r="P341" s="6" t="s">
        <v>6</v>
      </c>
      <c r="Q341" s="6" t="s">
        <v>2263</v>
      </c>
      <c r="R341" s="16">
        <f t="shared" si="33"/>
        <v>25000</v>
      </c>
      <c r="S341" s="6" t="s">
        <v>400</v>
      </c>
      <c r="T341" s="6" t="s">
        <v>532</v>
      </c>
      <c r="U341" s="6" t="s">
        <v>2264</v>
      </c>
      <c r="V341" s="18"/>
      <c r="W341" s="78"/>
      <c r="X341" s="39"/>
      <c r="Y341"/>
      <c r="Z341" s="39"/>
      <c r="AA341" s="8"/>
      <c r="AB341" s="6"/>
      <c r="AC341" s="23"/>
      <c r="AD341" s="23"/>
      <c r="AE341" s="17"/>
      <c r="AF341" s="6"/>
      <c r="AG341" s="39"/>
      <c r="AH341" s="22" t="s">
        <v>558</v>
      </c>
      <c r="AI341" s="174" t="s">
        <v>492</v>
      </c>
    </row>
    <row r="342" spans="1:35" ht="15.45" customHeight="1">
      <c r="A342" s="168">
        <v>56336</v>
      </c>
      <c r="B342" s="8" t="s">
        <v>320</v>
      </c>
      <c r="C342" s="5" t="s">
        <v>321</v>
      </c>
      <c r="D342" s="46" t="s">
        <v>2265</v>
      </c>
      <c r="E342" s="28" t="s">
        <v>2266</v>
      </c>
      <c r="F342" s="27" t="s">
        <v>2267</v>
      </c>
      <c r="G342" s="27">
        <v>953698058</v>
      </c>
      <c r="H342" s="18">
        <v>45615</v>
      </c>
      <c r="I342" s="21">
        <v>0.46319444444444446</v>
      </c>
      <c r="J342" s="6" t="s">
        <v>373</v>
      </c>
      <c r="K342" s="15">
        <f t="shared" si="34"/>
        <v>1</v>
      </c>
      <c r="L342" s="6" t="s">
        <v>398</v>
      </c>
      <c r="M342" s="6" t="s">
        <v>6</v>
      </c>
      <c r="N342" s="6" t="s">
        <v>2268</v>
      </c>
      <c r="O342" s="6">
        <v>100795787</v>
      </c>
      <c r="P342" s="6" t="s">
        <v>6</v>
      </c>
      <c r="Q342" s="6" t="s">
        <v>2269</v>
      </c>
      <c r="R342" s="16">
        <f t="shared" si="33"/>
        <v>25000</v>
      </c>
      <c r="S342" s="6" t="s">
        <v>400</v>
      </c>
      <c r="T342" s="6" t="s">
        <v>2050</v>
      </c>
      <c r="U342" s="6" t="s">
        <v>2270</v>
      </c>
      <c r="V342" s="18">
        <v>45642</v>
      </c>
      <c r="W342" s="78">
        <v>0.88958333333333328</v>
      </c>
      <c r="X342" s="39" t="s">
        <v>2271</v>
      </c>
      <c r="Y342" s="51" t="s">
        <v>2272</v>
      </c>
      <c r="Z342" s="39" t="s">
        <v>2273</v>
      </c>
      <c r="AA342" s="8">
        <v>989033077</v>
      </c>
      <c r="AB342" s="6">
        <f t="shared" ref="AB342:AB373" si="38">IF(AND(V342&lt;&gt;"",H342&lt;&gt;"",ISNUMBER(V342-H342)),V342-H342+1,"")</f>
        <v>28</v>
      </c>
      <c r="AC342" s="23">
        <f t="shared" ref="AC342:AC373" si="39">IF(AB342&lt;=0, "ERROR EN DÍA DE SALIDA",
    IF(AB342="", "",
        IF(OR(J342="1X40 RF VACIO", J342="1X40 DRY VACIO"),
            IF(L342="CUSTODIA",
                IF(AB342&lt;=5, 25000,
                    IF(AB342&gt;5, IF(AB342&lt;=8, 25000 + 2000*(AB342 - 5), 31000 + 5000*(AB342-8)), "")
                ),
                IF(OR(L342="TRASPASO",L342="MOVIMIENTO"), 18000, "")
            ),
            IF(OR(J342="1X20 RF VACIO", J342="1X20 DRY VACIO", J342="ISOTANK"),
                IF(L342="CUSTODIA",
                    IF(AB342&lt;=5, 18000,
                        IF(AB342&gt;5, IF(AB342&lt;=8, 18000 + 2000*(AB342 - 5), 24000 + 5000*(AB342-8)), "")
                    ),
                    IF(OR(L342="TRASPASO",L342="MOVIMIENTO"), 15000, "Error en tipo de acción")
                ),
                IF(AND(OR(J342="PALLET", J342="CAJON"), L342="CUSTODIA", AB342&lt;=5),
                    IF(M342="SI (XL)", 7000*K342,
                        IF(M342="SI (XXL)", 9000*K342, 5000*K342)
                    ),
                    IF(AND(OR(J342="PALLET", J342="CAJON"), L342="CUSTODIA", AB342&gt;5),
                        IF(M342="SI (XL)", (7000 + 1000*(AB342 - 5))*K342,
                            IF(M342="SI (XXL)", (9000 + 1000*(AB342 - 5))*K342, (5000 + 1000*(AB342 - 5))*K342)
                        ),
                        IF(AND(OR(J342="PALLET", J342="CAJON"),OR(L342="TRASPASO",L342="MOVIMIENTO")),
                            IF(M342="SI (XL)", 5000*K342,
                                IF(M342="SI (XXL)", 7000*K342, 3500*K342)
                            ),
                            ""
                        )
                    )
                )
            )
        )
    )
)</f>
        <v>131000</v>
      </c>
      <c r="AD342" s="23" t="s">
        <v>6</v>
      </c>
      <c r="AE342" s="17" t="str">
        <f t="shared" ref="AE342:AE373" si="40">IFERROR(IF(AC342="","",IF(AD342="NO","NO APLICA",IF(AD342="SI",AC342*1.19,""))), "")</f>
        <v>NO APLICA</v>
      </c>
      <c r="AF342" s="6" t="s">
        <v>400</v>
      </c>
      <c r="AG342" s="39" t="s">
        <v>615</v>
      </c>
      <c r="AH342" s="22" t="s">
        <v>558</v>
      </c>
      <c r="AI342" s="174" t="s">
        <v>492</v>
      </c>
    </row>
    <row r="343" spans="1:35" ht="15.45" customHeight="1">
      <c r="A343" s="168">
        <v>56337</v>
      </c>
      <c r="B343" s="39" t="s">
        <v>380</v>
      </c>
      <c r="C343" s="5" t="s">
        <v>246</v>
      </c>
      <c r="D343" s="46" t="s">
        <v>1599</v>
      </c>
      <c r="E343" s="28" t="s">
        <v>1003</v>
      </c>
      <c r="F343" s="27" t="s">
        <v>1173</v>
      </c>
      <c r="G343" s="27">
        <v>942723548</v>
      </c>
      <c r="H343" s="18">
        <v>45615</v>
      </c>
      <c r="I343" s="21">
        <v>0.46527777777777779</v>
      </c>
      <c r="J343" s="6" t="s">
        <v>373</v>
      </c>
      <c r="K343" s="15">
        <f t="shared" si="34"/>
        <v>1</v>
      </c>
      <c r="L343" s="6" t="s">
        <v>398</v>
      </c>
      <c r="M343" s="6" t="s">
        <v>6</v>
      </c>
      <c r="N343" s="6" t="s">
        <v>2274</v>
      </c>
      <c r="O343" s="6">
        <v>24783849</v>
      </c>
      <c r="P343" s="6" t="s">
        <v>6</v>
      </c>
      <c r="Q343" s="6" t="s">
        <v>2275</v>
      </c>
      <c r="R343" s="16">
        <f t="shared" si="33"/>
        <v>25000</v>
      </c>
      <c r="S343" s="6" t="s">
        <v>400</v>
      </c>
      <c r="T343" s="6" t="s">
        <v>2158</v>
      </c>
      <c r="U343" s="6" t="s">
        <v>2276</v>
      </c>
      <c r="V343" s="18">
        <v>45635</v>
      </c>
      <c r="W343" s="78">
        <v>0.34791666666666665</v>
      </c>
      <c r="X343" s="6" t="s">
        <v>2277</v>
      </c>
      <c r="Y343" s="39" t="s">
        <v>1784</v>
      </c>
      <c r="Z343" s="39" t="s">
        <v>2278</v>
      </c>
      <c r="AA343" s="8">
        <v>950664007</v>
      </c>
      <c r="AB343" s="6">
        <f t="shared" si="38"/>
        <v>21</v>
      </c>
      <c r="AC343" s="17">
        <f t="shared" si="39"/>
        <v>96000</v>
      </c>
      <c r="AD343" s="6" t="s">
        <v>6</v>
      </c>
      <c r="AE343" s="17" t="str">
        <f t="shared" si="40"/>
        <v>NO APLICA</v>
      </c>
      <c r="AF343" s="6" t="s">
        <v>400</v>
      </c>
      <c r="AG343" s="39"/>
      <c r="AH343" s="22" t="s">
        <v>983</v>
      </c>
      <c r="AI343" s="174" t="s">
        <v>492</v>
      </c>
    </row>
    <row r="344" spans="1:35" ht="15.45" customHeight="1">
      <c r="A344" s="168">
        <v>56338</v>
      </c>
      <c r="B344" s="8" t="s">
        <v>320</v>
      </c>
      <c r="C344" s="5" t="s">
        <v>321</v>
      </c>
      <c r="D344" s="46" t="s">
        <v>2279</v>
      </c>
      <c r="E344" s="28" t="s">
        <v>2280</v>
      </c>
      <c r="F344" s="27" t="s">
        <v>2281</v>
      </c>
      <c r="G344" s="27">
        <v>935008959</v>
      </c>
      <c r="H344" s="18">
        <v>45615</v>
      </c>
      <c r="I344" s="21">
        <v>0.46666666666666667</v>
      </c>
      <c r="J344" s="6" t="s">
        <v>373</v>
      </c>
      <c r="K344" s="15">
        <f t="shared" si="34"/>
        <v>1</v>
      </c>
      <c r="L344" s="6" t="s">
        <v>398</v>
      </c>
      <c r="M344" s="6" t="s">
        <v>6</v>
      </c>
      <c r="N344" s="6" t="s">
        <v>2282</v>
      </c>
      <c r="O344" s="6">
        <v>100795813</v>
      </c>
      <c r="P344" s="6" t="s">
        <v>6</v>
      </c>
      <c r="Q344" s="6" t="s">
        <v>2283</v>
      </c>
      <c r="R344" s="16">
        <f t="shared" si="33"/>
        <v>25000</v>
      </c>
      <c r="S344" s="6" t="s">
        <v>400</v>
      </c>
      <c r="T344" s="6" t="s">
        <v>2050</v>
      </c>
      <c r="U344" s="6" t="s">
        <v>2284</v>
      </c>
      <c r="V344" s="18">
        <v>45642</v>
      </c>
      <c r="W344" s="78">
        <v>0.87777777777777777</v>
      </c>
      <c r="X344" s="6" t="s">
        <v>2285</v>
      </c>
      <c r="Y344" s="51" t="s">
        <v>2286</v>
      </c>
      <c r="Z344" s="39" t="s">
        <v>2287</v>
      </c>
      <c r="AA344" s="8">
        <v>964952876</v>
      </c>
      <c r="AB344" s="6">
        <f t="shared" si="38"/>
        <v>28</v>
      </c>
      <c r="AC344" s="23">
        <f t="shared" si="39"/>
        <v>131000</v>
      </c>
      <c r="AD344" s="23" t="s">
        <v>6</v>
      </c>
      <c r="AE344" s="17" t="str">
        <f t="shared" si="40"/>
        <v>NO APLICA</v>
      </c>
      <c r="AF344" s="6" t="s">
        <v>400</v>
      </c>
      <c r="AG344" s="39" t="s">
        <v>615</v>
      </c>
      <c r="AH344" s="22" t="s">
        <v>558</v>
      </c>
      <c r="AI344" s="174" t="s">
        <v>492</v>
      </c>
    </row>
    <row r="345" spans="1:35" ht="15.45" customHeight="1">
      <c r="A345" s="168">
        <v>56342</v>
      </c>
      <c r="B345" s="39" t="s">
        <v>380</v>
      </c>
      <c r="C345" s="5" t="s">
        <v>246</v>
      </c>
      <c r="D345" s="46" t="s">
        <v>990</v>
      </c>
      <c r="E345" s="28" t="s">
        <v>991</v>
      </c>
      <c r="F345" s="27" t="s">
        <v>992</v>
      </c>
      <c r="G345" s="27">
        <v>994345393</v>
      </c>
      <c r="H345" s="18">
        <v>45615</v>
      </c>
      <c r="I345" s="21">
        <v>0.4909722222222222</v>
      </c>
      <c r="J345" s="6" t="s">
        <v>373</v>
      </c>
      <c r="K345" s="15">
        <f t="shared" si="34"/>
        <v>1</v>
      </c>
      <c r="L345" s="6" t="s">
        <v>398</v>
      </c>
      <c r="M345" s="6" t="s">
        <v>6</v>
      </c>
      <c r="N345" s="6" t="s">
        <v>2288</v>
      </c>
      <c r="O345" s="6">
        <v>24783901</v>
      </c>
      <c r="P345" s="6" t="s">
        <v>6</v>
      </c>
      <c r="Q345" s="6" t="s">
        <v>2289</v>
      </c>
      <c r="R345" s="16">
        <f t="shared" si="33"/>
        <v>25000</v>
      </c>
      <c r="S345" s="6" t="s">
        <v>400</v>
      </c>
      <c r="T345" s="6" t="s">
        <v>2100</v>
      </c>
      <c r="U345" s="6" t="s">
        <v>2290</v>
      </c>
      <c r="V345" s="18">
        <v>45634</v>
      </c>
      <c r="W345" s="78">
        <v>0.84652777777777777</v>
      </c>
      <c r="X345" s="6" t="s">
        <v>2291</v>
      </c>
      <c r="Y345" s="39" t="s">
        <v>2292</v>
      </c>
      <c r="Z345" s="39" t="s">
        <v>2293</v>
      </c>
      <c r="AA345" s="8">
        <v>959884012</v>
      </c>
      <c r="AB345" s="6">
        <f t="shared" si="38"/>
        <v>20</v>
      </c>
      <c r="AC345" s="17">
        <f t="shared" si="39"/>
        <v>91000</v>
      </c>
      <c r="AD345" s="6" t="s">
        <v>6</v>
      </c>
      <c r="AE345" s="17" t="str">
        <f t="shared" si="40"/>
        <v>NO APLICA</v>
      </c>
      <c r="AF345" s="6" t="s">
        <v>400</v>
      </c>
      <c r="AG345" s="39"/>
      <c r="AH345" s="22" t="s">
        <v>983</v>
      </c>
      <c r="AI345" s="174" t="s">
        <v>492</v>
      </c>
    </row>
    <row r="346" spans="1:35" ht="15.45" customHeight="1">
      <c r="A346" s="168">
        <v>56343</v>
      </c>
      <c r="B346" s="39" t="s">
        <v>380</v>
      </c>
      <c r="C346" s="5" t="s">
        <v>246</v>
      </c>
      <c r="D346" s="46" t="s">
        <v>2214</v>
      </c>
      <c r="E346" s="28" t="s">
        <v>1089</v>
      </c>
      <c r="F346" s="27" t="s">
        <v>979</v>
      </c>
      <c r="G346" s="27">
        <v>940233947</v>
      </c>
      <c r="H346" s="18">
        <v>45615</v>
      </c>
      <c r="I346" s="21">
        <v>0.49305555555555558</v>
      </c>
      <c r="J346" s="6" t="s">
        <v>373</v>
      </c>
      <c r="K346" s="15">
        <f t="shared" si="34"/>
        <v>1</v>
      </c>
      <c r="L346" s="6" t="s">
        <v>398</v>
      </c>
      <c r="M346" s="6" t="s">
        <v>6</v>
      </c>
      <c r="N346" s="6" t="s">
        <v>2294</v>
      </c>
      <c r="O346" s="6">
        <v>24783908</v>
      </c>
      <c r="P346" s="6" t="s">
        <v>6</v>
      </c>
      <c r="Q346" s="6" t="s">
        <v>2295</v>
      </c>
      <c r="R346" s="16">
        <f t="shared" si="33"/>
        <v>25000</v>
      </c>
      <c r="S346" s="6" t="s">
        <v>400</v>
      </c>
      <c r="T346" s="6" t="s">
        <v>2158</v>
      </c>
      <c r="U346" s="6" t="s">
        <v>2296</v>
      </c>
      <c r="V346" s="18">
        <v>45634</v>
      </c>
      <c r="W346" s="78">
        <v>0.77777777777777779</v>
      </c>
      <c r="X346" s="39" t="s">
        <v>1432</v>
      </c>
      <c r="Y346" s="39" t="s">
        <v>1433</v>
      </c>
      <c r="Z346" s="39" t="s">
        <v>2297</v>
      </c>
      <c r="AA346" s="8">
        <v>967085939</v>
      </c>
      <c r="AB346" s="6">
        <f t="shared" si="38"/>
        <v>20</v>
      </c>
      <c r="AC346" s="17">
        <f t="shared" si="39"/>
        <v>91000</v>
      </c>
      <c r="AD346" s="6" t="s">
        <v>6</v>
      </c>
      <c r="AE346" s="17" t="str">
        <f t="shared" si="40"/>
        <v>NO APLICA</v>
      </c>
      <c r="AF346" s="6" t="s">
        <v>400</v>
      </c>
      <c r="AG346" s="39"/>
      <c r="AH346" s="22" t="s">
        <v>983</v>
      </c>
      <c r="AI346" s="174" t="s">
        <v>492</v>
      </c>
    </row>
    <row r="347" spans="1:35" ht="15.45" customHeight="1">
      <c r="A347" s="168">
        <v>56344</v>
      </c>
      <c r="B347" s="8" t="s">
        <v>320</v>
      </c>
      <c r="C347" s="5" t="s">
        <v>321</v>
      </c>
      <c r="D347" s="46" t="s">
        <v>568</v>
      </c>
      <c r="E347" s="27" t="s">
        <v>569</v>
      </c>
      <c r="F347" s="29" t="s">
        <v>570</v>
      </c>
      <c r="G347" s="27">
        <v>947401808</v>
      </c>
      <c r="H347" s="18">
        <v>45615</v>
      </c>
      <c r="I347" s="21">
        <v>0.49583333333333335</v>
      </c>
      <c r="J347" s="6" t="s">
        <v>373</v>
      </c>
      <c r="K347" s="15">
        <f t="shared" si="34"/>
        <v>1</v>
      </c>
      <c r="L347" s="6" t="s">
        <v>398</v>
      </c>
      <c r="M347" s="6" t="s">
        <v>6</v>
      </c>
      <c r="N347" s="6" t="s">
        <v>2298</v>
      </c>
      <c r="O347" s="6">
        <v>100795889</v>
      </c>
      <c r="P347" s="6" t="s">
        <v>6</v>
      </c>
      <c r="Q347" s="6" t="s">
        <v>2299</v>
      </c>
      <c r="R347" s="16">
        <f t="shared" si="33"/>
        <v>25000</v>
      </c>
      <c r="S347" s="6" t="s">
        <v>400</v>
      </c>
      <c r="T347" s="6" t="s">
        <v>2050</v>
      </c>
      <c r="U347" s="6" t="s">
        <v>2300</v>
      </c>
      <c r="V347" s="18">
        <v>45642</v>
      </c>
      <c r="W347" s="78">
        <v>0.84236111111111112</v>
      </c>
      <c r="X347" s="6" t="s">
        <v>2301</v>
      </c>
      <c r="Y347" s="51" t="s">
        <v>2302</v>
      </c>
      <c r="Z347" s="39" t="s">
        <v>2303</v>
      </c>
      <c r="AA347" s="8">
        <v>997528878</v>
      </c>
      <c r="AB347" s="6">
        <f t="shared" si="38"/>
        <v>28</v>
      </c>
      <c r="AC347" s="23">
        <f t="shared" si="39"/>
        <v>131000</v>
      </c>
      <c r="AD347" s="23" t="s">
        <v>6</v>
      </c>
      <c r="AE347" s="17" t="str">
        <f t="shared" si="40"/>
        <v>NO APLICA</v>
      </c>
      <c r="AF347" s="6" t="s">
        <v>400</v>
      </c>
      <c r="AG347" s="39" t="s">
        <v>615</v>
      </c>
      <c r="AH347" s="22" t="s">
        <v>558</v>
      </c>
      <c r="AI347" s="174" t="s">
        <v>492</v>
      </c>
    </row>
    <row r="348" spans="1:35" ht="15.45" customHeight="1">
      <c r="A348" s="168">
        <v>56345</v>
      </c>
      <c r="B348" s="8" t="s">
        <v>320</v>
      </c>
      <c r="C348" s="5" t="s">
        <v>321</v>
      </c>
      <c r="D348" s="8" t="s">
        <v>2304</v>
      </c>
      <c r="E348" s="5" t="s">
        <v>1114</v>
      </c>
      <c r="F348" s="5" t="s">
        <v>1115</v>
      </c>
      <c r="G348" s="5">
        <v>926464737</v>
      </c>
      <c r="H348" s="18">
        <v>45615</v>
      </c>
      <c r="I348" s="21">
        <v>0.50138888888888888</v>
      </c>
      <c r="J348" s="6" t="s">
        <v>373</v>
      </c>
      <c r="K348" s="15">
        <f t="shared" si="34"/>
        <v>1</v>
      </c>
      <c r="L348" s="6" t="s">
        <v>398</v>
      </c>
      <c r="M348" s="6" t="s">
        <v>6</v>
      </c>
      <c r="N348" s="6" t="s">
        <v>2305</v>
      </c>
      <c r="O348" s="6">
        <v>100795902</v>
      </c>
      <c r="P348" s="6" t="s">
        <v>6</v>
      </c>
      <c r="Q348" s="6" t="s">
        <v>2306</v>
      </c>
      <c r="R348" s="16">
        <f t="shared" si="33"/>
        <v>25000</v>
      </c>
      <c r="S348" s="6" t="s">
        <v>400</v>
      </c>
      <c r="T348" s="6" t="s">
        <v>2050</v>
      </c>
      <c r="U348" s="6" t="s">
        <v>2307</v>
      </c>
      <c r="V348" s="18">
        <v>45642</v>
      </c>
      <c r="W348" s="78">
        <v>0.76944444444444449</v>
      </c>
      <c r="X348" s="39" t="s">
        <v>2308</v>
      </c>
      <c r="Y348" s="51" t="s">
        <v>2309</v>
      </c>
      <c r="Z348" s="39" t="s">
        <v>2310</v>
      </c>
      <c r="AA348" s="8">
        <v>955240957</v>
      </c>
      <c r="AB348" s="6">
        <f t="shared" si="38"/>
        <v>28</v>
      </c>
      <c r="AC348" s="23">
        <f t="shared" si="39"/>
        <v>131000</v>
      </c>
      <c r="AD348" s="23" t="s">
        <v>6</v>
      </c>
      <c r="AE348" s="17" t="str">
        <f t="shared" si="40"/>
        <v>NO APLICA</v>
      </c>
      <c r="AF348" s="6" t="s">
        <v>400</v>
      </c>
      <c r="AG348" s="39" t="s">
        <v>615</v>
      </c>
      <c r="AH348" s="22" t="s">
        <v>558</v>
      </c>
      <c r="AI348" s="174" t="s">
        <v>492</v>
      </c>
    </row>
    <row r="349" spans="1:35" ht="15.45" customHeight="1">
      <c r="A349" s="168">
        <v>56346</v>
      </c>
      <c r="B349" s="39" t="s">
        <v>380</v>
      </c>
      <c r="C349" s="5" t="s">
        <v>246</v>
      </c>
      <c r="D349" s="46" t="s">
        <v>2311</v>
      </c>
      <c r="E349" s="28" t="s">
        <v>1856</v>
      </c>
      <c r="F349" s="27" t="s">
        <v>1857</v>
      </c>
      <c r="G349" s="27">
        <v>983137351</v>
      </c>
      <c r="H349" s="18">
        <v>45615</v>
      </c>
      <c r="I349" s="21">
        <v>0.50416666666666665</v>
      </c>
      <c r="J349" s="6" t="s">
        <v>373</v>
      </c>
      <c r="K349" s="15">
        <f t="shared" si="34"/>
        <v>1</v>
      </c>
      <c r="L349" s="6" t="s">
        <v>398</v>
      </c>
      <c r="M349" s="6" t="s">
        <v>6</v>
      </c>
      <c r="N349" s="6" t="s">
        <v>2312</v>
      </c>
      <c r="O349" s="6">
        <v>100795916</v>
      </c>
      <c r="P349" s="6" t="s">
        <v>6</v>
      </c>
      <c r="Q349" s="6" t="s">
        <v>2313</v>
      </c>
      <c r="R349" s="16">
        <f t="shared" si="33"/>
        <v>25000</v>
      </c>
      <c r="S349" s="6" t="s">
        <v>400</v>
      </c>
      <c r="T349" s="6" t="s">
        <v>532</v>
      </c>
      <c r="U349" s="6" t="s">
        <v>2314</v>
      </c>
      <c r="V349" s="18"/>
      <c r="W349" s="78"/>
      <c r="X349" s="39"/>
      <c r="Y349" s="39"/>
      <c r="Z349" s="39"/>
      <c r="AA349" s="8"/>
      <c r="AB349" s="6" t="str">
        <f t="shared" si="38"/>
        <v/>
      </c>
      <c r="AC349" s="23" t="str">
        <f t="shared" si="39"/>
        <v/>
      </c>
      <c r="AD349" s="23"/>
      <c r="AE349" s="17" t="str">
        <f t="shared" si="40"/>
        <v/>
      </c>
      <c r="AF349" s="6"/>
      <c r="AG349" s="39"/>
      <c r="AH349" s="22" t="s">
        <v>983</v>
      </c>
      <c r="AI349" s="174" t="s">
        <v>492</v>
      </c>
    </row>
    <row r="350" spans="1:35" ht="15.45" customHeight="1">
      <c r="A350" s="168">
        <v>56347</v>
      </c>
      <c r="B350" s="39" t="s">
        <v>380</v>
      </c>
      <c r="C350" s="5" t="s">
        <v>246</v>
      </c>
      <c r="D350" s="46" t="s">
        <v>961</v>
      </c>
      <c r="E350" s="28" t="s">
        <v>699</v>
      </c>
      <c r="F350" s="27" t="s">
        <v>700</v>
      </c>
      <c r="G350" s="27">
        <v>947974081</v>
      </c>
      <c r="H350" s="18">
        <v>45615</v>
      </c>
      <c r="I350" s="21">
        <v>0.50624999999999998</v>
      </c>
      <c r="J350" s="6" t="s">
        <v>373</v>
      </c>
      <c r="K350" s="15">
        <f t="shared" si="34"/>
        <v>1</v>
      </c>
      <c r="L350" s="6" t="s">
        <v>398</v>
      </c>
      <c r="M350" s="6" t="s">
        <v>6</v>
      </c>
      <c r="N350" s="6" t="s">
        <v>2315</v>
      </c>
      <c r="O350" s="6">
        <v>100795917</v>
      </c>
      <c r="P350" s="6" t="s">
        <v>6</v>
      </c>
      <c r="Q350" s="6" t="s">
        <v>2316</v>
      </c>
      <c r="R350" s="16">
        <f t="shared" si="33"/>
        <v>25000</v>
      </c>
      <c r="S350" s="6" t="s">
        <v>400</v>
      </c>
      <c r="T350" s="6" t="s">
        <v>532</v>
      </c>
      <c r="U350" s="6" t="s">
        <v>2317</v>
      </c>
      <c r="V350" s="18"/>
      <c r="W350" s="78"/>
      <c r="X350" s="39"/>
      <c r="Y350" s="39"/>
      <c r="Z350" s="39"/>
      <c r="AA350" s="8"/>
      <c r="AB350" s="6" t="str">
        <f t="shared" si="38"/>
        <v/>
      </c>
      <c r="AC350" s="23" t="str">
        <f t="shared" si="39"/>
        <v/>
      </c>
      <c r="AD350" s="23"/>
      <c r="AE350" s="17" t="str">
        <f t="shared" si="40"/>
        <v/>
      </c>
      <c r="AF350" s="6"/>
      <c r="AG350" s="39"/>
      <c r="AH350" s="22" t="s">
        <v>983</v>
      </c>
      <c r="AI350" s="174" t="s">
        <v>492</v>
      </c>
    </row>
    <row r="351" spans="1:35" ht="15.45" customHeight="1">
      <c r="A351" s="168">
        <v>56348</v>
      </c>
      <c r="B351" s="39" t="s">
        <v>380</v>
      </c>
      <c r="C351" s="5" t="s">
        <v>246</v>
      </c>
      <c r="D351" s="46" t="s">
        <v>1855</v>
      </c>
      <c r="E351" s="27" t="s">
        <v>2318</v>
      </c>
      <c r="F351" s="29" t="s">
        <v>2319</v>
      </c>
      <c r="G351" s="27">
        <v>957418555</v>
      </c>
      <c r="H351" s="18">
        <v>45615</v>
      </c>
      <c r="I351" s="21">
        <v>0.5083333333333333</v>
      </c>
      <c r="J351" s="6" t="s">
        <v>373</v>
      </c>
      <c r="K351" s="15">
        <f t="shared" si="34"/>
        <v>1</v>
      </c>
      <c r="L351" s="6" t="s">
        <v>398</v>
      </c>
      <c r="M351" s="6" t="s">
        <v>6</v>
      </c>
      <c r="N351" s="6" t="s">
        <v>2320</v>
      </c>
      <c r="O351" s="6">
        <v>100795920</v>
      </c>
      <c r="P351" s="6" t="s">
        <v>6</v>
      </c>
      <c r="Q351" s="6" t="s">
        <v>2321</v>
      </c>
      <c r="R351" s="16">
        <f t="shared" si="33"/>
        <v>25000</v>
      </c>
      <c r="S351" s="6" t="s">
        <v>400</v>
      </c>
      <c r="T351" s="6" t="s">
        <v>532</v>
      </c>
      <c r="U351" s="6" t="s">
        <v>2322</v>
      </c>
      <c r="V351" s="18"/>
      <c r="W351" s="78"/>
      <c r="X351" s="39"/>
      <c r="Y351" s="39"/>
      <c r="Z351" s="39"/>
      <c r="AA351" s="8"/>
      <c r="AB351" s="6" t="str">
        <f t="shared" si="38"/>
        <v/>
      </c>
      <c r="AC351" s="23" t="str">
        <f t="shared" si="39"/>
        <v/>
      </c>
      <c r="AD351" s="23"/>
      <c r="AE351" s="17" t="str">
        <f t="shared" si="40"/>
        <v/>
      </c>
      <c r="AF351" s="6"/>
      <c r="AG351" s="39"/>
      <c r="AH351" s="22" t="s">
        <v>983</v>
      </c>
      <c r="AI351" s="174" t="s">
        <v>492</v>
      </c>
    </row>
    <row r="352" spans="1:35" ht="15.45" customHeight="1">
      <c r="A352" s="168">
        <v>56349</v>
      </c>
      <c r="B352" s="39" t="s">
        <v>380</v>
      </c>
      <c r="C352" s="5" t="s">
        <v>246</v>
      </c>
      <c r="D352" s="46" t="s">
        <v>2323</v>
      </c>
      <c r="E352" s="28" t="s">
        <v>2324</v>
      </c>
      <c r="F352" s="27" t="s">
        <v>2325</v>
      </c>
      <c r="G352" s="27">
        <v>941681899</v>
      </c>
      <c r="H352" s="18">
        <v>45615</v>
      </c>
      <c r="I352" s="21">
        <v>0.51666666666666672</v>
      </c>
      <c r="J352" s="6" t="s">
        <v>373</v>
      </c>
      <c r="K352" s="15">
        <f t="shared" si="34"/>
        <v>1</v>
      </c>
      <c r="L352" s="6" t="s">
        <v>398</v>
      </c>
      <c r="M352" s="6" t="s">
        <v>6</v>
      </c>
      <c r="N352" s="6" t="s">
        <v>2326</v>
      </c>
      <c r="O352" s="6">
        <v>100795931</v>
      </c>
      <c r="P352" s="6" t="s">
        <v>6</v>
      </c>
      <c r="Q352" s="6" t="s">
        <v>2327</v>
      </c>
      <c r="R352" s="16">
        <f t="shared" si="33"/>
        <v>25000</v>
      </c>
      <c r="S352" s="6" t="s">
        <v>400</v>
      </c>
      <c r="T352" s="6" t="s">
        <v>532</v>
      </c>
      <c r="U352" s="6" t="s">
        <v>2328</v>
      </c>
      <c r="V352" s="18"/>
      <c r="W352" s="78"/>
      <c r="X352" s="39"/>
      <c r="Y352" s="39"/>
      <c r="Z352" s="39"/>
      <c r="AA352" s="8"/>
      <c r="AB352" s="6" t="str">
        <f t="shared" si="38"/>
        <v/>
      </c>
      <c r="AC352" s="23" t="str">
        <f t="shared" si="39"/>
        <v/>
      </c>
      <c r="AD352" s="23"/>
      <c r="AE352" s="17" t="str">
        <f t="shared" si="40"/>
        <v/>
      </c>
      <c r="AF352" s="6"/>
      <c r="AG352" s="39"/>
      <c r="AH352" s="22" t="s">
        <v>983</v>
      </c>
      <c r="AI352" s="174" t="s">
        <v>492</v>
      </c>
    </row>
    <row r="353" spans="1:35" ht="15.45" customHeight="1">
      <c r="A353" s="168">
        <v>56351</v>
      </c>
      <c r="B353" s="39" t="s">
        <v>380</v>
      </c>
      <c r="C353" s="5" t="s">
        <v>246</v>
      </c>
      <c r="D353" s="39" t="s">
        <v>1452</v>
      </c>
      <c r="E353" s="6" t="s">
        <v>2329</v>
      </c>
      <c r="F353" s="6" t="s">
        <v>1454</v>
      </c>
      <c r="G353" s="6">
        <v>964284814</v>
      </c>
      <c r="H353" s="18">
        <v>45615</v>
      </c>
      <c r="I353" s="21">
        <v>0.52986111111111112</v>
      </c>
      <c r="J353" s="6" t="s">
        <v>373</v>
      </c>
      <c r="K353" s="15">
        <f t="shared" si="34"/>
        <v>1</v>
      </c>
      <c r="L353" s="6" t="s">
        <v>398</v>
      </c>
      <c r="M353" s="6" t="s">
        <v>6</v>
      </c>
      <c r="N353" s="6" t="s">
        <v>2330</v>
      </c>
      <c r="O353" s="6">
        <v>100795965</v>
      </c>
      <c r="P353" s="6" t="s">
        <v>6</v>
      </c>
      <c r="Q353" s="6" t="s">
        <v>2331</v>
      </c>
      <c r="R353" s="16">
        <f t="shared" si="33"/>
        <v>25000</v>
      </c>
      <c r="S353" s="6" t="s">
        <v>400</v>
      </c>
      <c r="T353" s="6" t="s">
        <v>532</v>
      </c>
      <c r="U353" s="6" t="s">
        <v>2332</v>
      </c>
      <c r="V353" s="18"/>
      <c r="W353" s="78"/>
      <c r="X353" s="39"/>
      <c r="Y353" s="39"/>
      <c r="Z353" s="39"/>
      <c r="AA353" s="8"/>
      <c r="AB353" s="6" t="str">
        <f t="shared" si="38"/>
        <v/>
      </c>
      <c r="AC353" s="23" t="str">
        <f t="shared" si="39"/>
        <v/>
      </c>
      <c r="AD353" s="23"/>
      <c r="AE353" s="17" t="str">
        <f t="shared" si="40"/>
        <v/>
      </c>
      <c r="AF353" s="6"/>
      <c r="AG353" s="39"/>
      <c r="AH353" s="22" t="s">
        <v>983</v>
      </c>
      <c r="AI353" s="174" t="s">
        <v>492</v>
      </c>
    </row>
    <row r="354" spans="1:35" ht="15.45" customHeight="1">
      <c r="A354" s="168">
        <v>56352</v>
      </c>
      <c r="B354" s="39" t="s">
        <v>380</v>
      </c>
      <c r="C354" s="5" t="s">
        <v>246</v>
      </c>
      <c r="D354" s="46" t="s">
        <v>817</v>
      </c>
      <c r="E354" s="28" t="s">
        <v>818</v>
      </c>
      <c r="F354" s="27" t="s">
        <v>819</v>
      </c>
      <c r="G354" s="27">
        <v>955172412</v>
      </c>
      <c r="H354" s="18">
        <v>45615</v>
      </c>
      <c r="I354" s="21">
        <v>0.53263888888888888</v>
      </c>
      <c r="J354" s="6" t="s">
        <v>373</v>
      </c>
      <c r="K354" s="15">
        <f t="shared" si="34"/>
        <v>1</v>
      </c>
      <c r="L354" s="6" t="s">
        <v>398</v>
      </c>
      <c r="M354" s="6" t="s">
        <v>6</v>
      </c>
      <c r="N354" s="6" t="s">
        <v>2333</v>
      </c>
      <c r="O354" s="6">
        <v>100795979</v>
      </c>
      <c r="P354" s="6" t="s">
        <v>6</v>
      </c>
      <c r="Q354" s="6" t="s">
        <v>2334</v>
      </c>
      <c r="R354" s="16">
        <f t="shared" si="33"/>
        <v>25000</v>
      </c>
      <c r="S354" s="6" t="s">
        <v>400</v>
      </c>
      <c r="T354" s="6" t="s">
        <v>532</v>
      </c>
      <c r="U354" s="6" t="s">
        <v>2335</v>
      </c>
      <c r="V354" s="18"/>
      <c r="W354" s="78"/>
      <c r="X354" s="39"/>
      <c r="Y354" s="39"/>
      <c r="Z354" s="39"/>
      <c r="AA354" s="8"/>
      <c r="AB354" s="6" t="str">
        <f t="shared" si="38"/>
        <v/>
      </c>
      <c r="AC354" s="23" t="str">
        <f t="shared" si="39"/>
        <v/>
      </c>
      <c r="AD354" s="23"/>
      <c r="AE354" s="17" t="str">
        <f t="shared" si="40"/>
        <v/>
      </c>
      <c r="AF354" s="6"/>
      <c r="AG354" s="39"/>
      <c r="AH354" s="22" t="s">
        <v>983</v>
      </c>
      <c r="AI354" s="174" t="s">
        <v>492</v>
      </c>
    </row>
    <row r="355" spans="1:35" ht="15.45" customHeight="1">
      <c r="A355" s="168">
        <v>56355</v>
      </c>
      <c r="B355" s="39" t="s">
        <v>380</v>
      </c>
      <c r="C355" s="5" t="s">
        <v>246</v>
      </c>
      <c r="D355" s="46" t="s">
        <v>1599</v>
      </c>
      <c r="E355" s="28" t="s">
        <v>1003</v>
      </c>
      <c r="F355" s="27" t="s">
        <v>1173</v>
      </c>
      <c r="G355" s="27">
        <v>942723548</v>
      </c>
      <c r="H355" s="18">
        <v>45615</v>
      </c>
      <c r="I355" s="21">
        <v>0.54027777777777775</v>
      </c>
      <c r="J355" s="6" t="s">
        <v>373</v>
      </c>
      <c r="K355" s="15">
        <f t="shared" si="34"/>
        <v>1</v>
      </c>
      <c r="L355" s="6" t="s">
        <v>398</v>
      </c>
      <c r="M355" s="6" t="s">
        <v>6</v>
      </c>
      <c r="N355" s="6" t="s">
        <v>2336</v>
      </c>
      <c r="O355" s="6">
        <v>24784025</v>
      </c>
      <c r="P355" s="6" t="s">
        <v>6</v>
      </c>
      <c r="Q355" s="6" t="s">
        <v>2337</v>
      </c>
      <c r="R355" s="16">
        <f t="shared" si="33"/>
        <v>25000</v>
      </c>
      <c r="S355" s="6" t="s">
        <v>400</v>
      </c>
      <c r="T355" s="6" t="s">
        <v>2158</v>
      </c>
      <c r="U355" s="6" t="s">
        <v>2338</v>
      </c>
      <c r="V355" s="18">
        <v>45634</v>
      </c>
      <c r="W355" s="78">
        <v>0.54166666666666663</v>
      </c>
      <c r="X355" s="39" t="s">
        <v>2339</v>
      </c>
      <c r="Y355" s="39" t="s">
        <v>2340</v>
      </c>
      <c r="Z355" s="39" t="s">
        <v>2341</v>
      </c>
      <c r="AA355" s="8">
        <v>975123851</v>
      </c>
      <c r="AB355" s="6">
        <f t="shared" si="38"/>
        <v>20</v>
      </c>
      <c r="AC355" s="17">
        <f t="shared" si="39"/>
        <v>91000</v>
      </c>
      <c r="AD355" s="6" t="s">
        <v>6</v>
      </c>
      <c r="AE355" s="17" t="str">
        <f t="shared" si="40"/>
        <v>NO APLICA</v>
      </c>
      <c r="AF355" s="6" t="s">
        <v>400</v>
      </c>
      <c r="AG355" s="39"/>
      <c r="AH355" s="22" t="s">
        <v>983</v>
      </c>
      <c r="AI355" s="174" t="s">
        <v>492</v>
      </c>
    </row>
    <row r="356" spans="1:35" ht="15.45" customHeight="1">
      <c r="A356" s="168">
        <v>56356</v>
      </c>
      <c r="B356" s="8" t="s">
        <v>320</v>
      </c>
      <c r="C356" s="5" t="s">
        <v>321</v>
      </c>
      <c r="D356" s="46" t="s">
        <v>673</v>
      </c>
      <c r="E356" s="28" t="s">
        <v>674</v>
      </c>
      <c r="F356" s="27" t="s">
        <v>675</v>
      </c>
      <c r="G356" s="27">
        <v>992654499</v>
      </c>
      <c r="H356" s="18">
        <v>45615</v>
      </c>
      <c r="I356" s="21">
        <v>0.54305555555555551</v>
      </c>
      <c r="J356" s="6" t="s">
        <v>373</v>
      </c>
      <c r="K356" s="15">
        <f t="shared" si="34"/>
        <v>1</v>
      </c>
      <c r="L356" s="6" t="s">
        <v>398</v>
      </c>
      <c r="M356" s="6" t="s">
        <v>6</v>
      </c>
      <c r="N356" s="6" t="s">
        <v>2342</v>
      </c>
      <c r="O356" s="6">
        <v>100796015</v>
      </c>
      <c r="P356" s="6" t="s">
        <v>6</v>
      </c>
      <c r="Q356" s="6" t="s">
        <v>2343</v>
      </c>
      <c r="R356" s="16">
        <f t="shared" si="33"/>
        <v>25000</v>
      </c>
      <c r="S356" s="6" t="s">
        <v>400</v>
      </c>
      <c r="T356" s="6" t="s">
        <v>2100</v>
      </c>
      <c r="U356" s="6" t="s">
        <v>2344</v>
      </c>
      <c r="V356" s="18">
        <v>45641</v>
      </c>
      <c r="W356" s="78">
        <v>0.76180555555555551</v>
      </c>
      <c r="X356" s="6" t="s">
        <v>753</v>
      </c>
      <c r="Y356" s="8" t="s">
        <v>754</v>
      </c>
      <c r="Z356" s="125" t="s">
        <v>2345</v>
      </c>
      <c r="AA356" s="8">
        <v>964744966</v>
      </c>
      <c r="AB356" s="6">
        <f t="shared" si="38"/>
        <v>27</v>
      </c>
      <c r="AC356" s="23">
        <f t="shared" si="39"/>
        <v>126000</v>
      </c>
      <c r="AD356" s="23" t="s">
        <v>6</v>
      </c>
      <c r="AE356" s="17" t="str">
        <f t="shared" si="40"/>
        <v>NO APLICA</v>
      </c>
      <c r="AF356" s="6" t="s">
        <v>400</v>
      </c>
      <c r="AG356" s="39" t="s">
        <v>756</v>
      </c>
      <c r="AH356" s="22" t="s">
        <v>558</v>
      </c>
      <c r="AI356" s="174" t="s">
        <v>492</v>
      </c>
    </row>
    <row r="357" spans="1:35" ht="15.45" customHeight="1">
      <c r="A357" s="168">
        <v>56357</v>
      </c>
      <c r="B357" s="8" t="s">
        <v>320</v>
      </c>
      <c r="C357" s="5" t="s">
        <v>321</v>
      </c>
      <c r="D357" s="8" t="s">
        <v>682</v>
      </c>
      <c r="E357" s="5" t="s">
        <v>683</v>
      </c>
      <c r="F357" s="5" t="s">
        <v>684</v>
      </c>
      <c r="G357" s="5">
        <v>987204298</v>
      </c>
      <c r="H357" s="18">
        <v>45615</v>
      </c>
      <c r="I357" s="21">
        <v>0.55000000000000004</v>
      </c>
      <c r="J357" s="6" t="s">
        <v>373</v>
      </c>
      <c r="K357" s="15">
        <f t="shared" si="34"/>
        <v>1</v>
      </c>
      <c r="L357" s="6" t="s">
        <v>398</v>
      </c>
      <c r="M357" s="6" t="s">
        <v>6</v>
      </c>
      <c r="N357" s="6" t="s">
        <v>2346</v>
      </c>
      <c r="O357" s="6">
        <v>100796030</v>
      </c>
      <c r="P357" s="6" t="s">
        <v>6</v>
      </c>
      <c r="Q357" s="6" t="s">
        <v>2347</v>
      </c>
      <c r="R357" s="16">
        <f t="shared" si="33"/>
        <v>25000</v>
      </c>
      <c r="S357" s="6" t="s">
        <v>400</v>
      </c>
      <c r="T357" s="6" t="s">
        <v>2100</v>
      </c>
      <c r="U357" s="6" t="s">
        <v>2348</v>
      </c>
      <c r="V357" s="18">
        <v>45641</v>
      </c>
      <c r="W357" s="78">
        <v>0.75416666666666665</v>
      </c>
      <c r="X357" s="6" t="s">
        <v>2349</v>
      </c>
      <c r="Y357" s="51" t="s">
        <v>2350</v>
      </c>
      <c r="Z357" s="125" t="s">
        <v>2351</v>
      </c>
      <c r="AA357" s="8">
        <v>942432073</v>
      </c>
      <c r="AB357" s="6">
        <f t="shared" si="38"/>
        <v>27</v>
      </c>
      <c r="AC357" s="23">
        <f t="shared" si="39"/>
        <v>126000</v>
      </c>
      <c r="AD357" s="23" t="s">
        <v>6</v>
      </c>
      <c r="AE357" s="17" t="str">
        <f t="shared" si="40"/>
        <v>NO APLICA</v>
      </c>
      <c r="AF357" s="6" t="s">
        <v>400</v>
      </c>
      <c r="AG357" s="39" t="s">
        <v>756</v>
      </c>
      <c r="AH357" s="22" t="s">
        <v>558</v>
      </c>
      <c r="AI357" s="174" t="s">
        <v>492</v>
      </c>
    </row>
    <row r="358" spans="1:35" ht="15.45" customHeight="1">
      <c r="A358" s="168">
        <v>56358</v>
      </c>
      <c r="B358" s="8" t="s">
        <v>320</v>
      </c>
      <c r="C358" s="5" t="s">
        <v>321</v>
      </c>
      <c r="D358" s="39" t="s">
        <v>737</v>
      </c>
      <c r="E358" s="5" t="s">
        <v>738</v>
      </c>
      <c r="F358" s="5" t="s">
        <v>739</v>
      </c>
      <c r="G358" s="5">
        <v>973639638</v>
      </c>
      <c r="H358" s="18">
        <v>45615</v>
      </c>
      <c r="I358" s="21">
        <v>0.5541666666666667</v>
      </c>
      <c r="J358" s="6" t="s">
        <v>373</v>
      </c>
      <c r="K358" s="15">
        <f t="shared" si="34"/>
        <v>1</v>
      </c>
      <c r="L358" s="6" t="s">
        <v>398</v>
      </c>
      <c r="M358" s="6" t="s">
        <v>6</v>
      </c>
      <c r="N358" s="6" t="s">
        <v>2352</v>
      </c>
      <c r="O358" s="6">
        <v>100796035</v>
      </c>
      <c r="P358" s="6" t="s">
        <v>6</v>
      </c>
      <c r="Q358" s="6" t="s">
        <v>2353</v>
      </c>
      <c r="R358" s="16">
        <f t="shared" si="33"/>
        <v>25000</v>
      </c>
      <c r="S358" s="6" t="s">
        <v>400</v>
      </c>
      <c r="T358" s="6" t="s">
        <v>2100</v>
      </c>
      <c r="U358" s="6" t="s">
        <v>2354</v>
      </c>
      <c r="V358" s="18">
        <v>45641</v>
      </c>
      <c r="W358" s="78">
        <v>0.53263888888888888</v>
      </c>
      <c r="X358" s="6" t="s">
        <v>2355</v>
      </c>
      <c r="Y358" s="64" t="s">
        <v>2356</v>
      </c>
      <c r="Z358" s="39" t="s">
        <v>2357</v>
      </c>
      <c r="AA358" s="8">
        <v>9975292156</v>
      </c>
      <c r="AB358" s="6">
        <f t="shared" si="38"/>
        <v>27</v>
      </c>
      <c r="AC358" s="23">
        <f t="shared" si="39"/>
        <v>126000</v>
      </c>
      <c r="AD358" s="23" t="s">
        <v>6</v>
      </c>
      <c r="AE358" s="17" t="str">
        <f t="shared" si="40"/>
        <v>NO APLICA</v>
      </c>
      <c r="AF358" s="6" t="s">
        <v>400</v>
      </c>
      <c r="AG358" s="39" t="s">
        <v>2358</v>
      </c>
      <c r="AH358" s="22" t="s">
        <v>558</v>
      </c>
      <c r="AI358" s="174" t="s">
        <v>492</v>
      </c>
    </row>
    <row r="359" spans="1:35" ht="15.45" customHeight="1">
      <c r="A359" s="168">
        <v>56359</v>
      </c>
      <c r="B359" s="39" t="s">
        <v>380</v>
      </c>
      <c r="C359" s="5" t="s">
        <v>246</v>
      </c>
      <c r="D359" s="46" t="s">
        <v>2221</v>
      </c>
      <c r="E359" s="28" t="s">
        <v>1659</v>
      </c>
      <c r="F359" s="27" t="s">
        <v>986</v>
      </c>
      <c r="G359" s="27">
        <v>993315189</v>
      </c>
      <c r="H359" s="18">
        <v>45615</v>
      </c>
      <c r="I359" s="21">
        <v>0.55694444444444446</v>
      </c>
      <c r="J359" s="6" t="s">
        <v>373</v>
      </c>
      <c r="K359" s="15">
        <f t="shared" si="34"/>
        <v>1</v>
      </c>
      <c r="L359" s="6" t="s">
        <v>398</v>
      </c>
      <c r="M359" s="6" t="s">
        <v>6</v>
      </c>
      <c r="N359" s="6" t="s">
        <v>2359</v>
      </c>
      <c r="O359" s="6">
        <v>24784049</v>
      </c>
      <c r="P359" s="6" t="s">
        <v>6</v>
      </c>
      <c r="Q359" s="6" t="s">
        <v>2360</v>
      </c>
      <c r="R359" s="16">
        <f t="shared" si="33"/>
        <v>25000</v>
      </c>
      <c r="S359" s="6" t="s">
        <v>400</v>
      </c>
      <c r="T359" s="6" t="s">
        <v>766</v>
      </c>
      <c r="U359" s="6" t="s">
        <v>2361</v>
      </c>
      <c r="V359" s="18">
        <v>45634</v>
      </c>
      <c r="W359" s="78">
        <v>0.53749999999999998</v>
      </c>
      <c r="X359" s="39" t="s">
        <v>2362</v>
      </c>
      <c r="Y359" s="39" t="s">
        <v>2363</v>
      </c>
      <c r="Z359" s="39" t="s">
        <v>1447</v>
      </c>
      <c r="AA359" s="8">
        <v>992336047</v>
      </c>
      <c r="AB359" s="6">
        <f t="shared" si="38"/>
        <v>20</v>
      </c>
      <c r="AC359" s="17">
        <f t="shared" si="39"/>
        <v>91000</v>
      </c>
      <c r="AD359" s="6" t="s">
        <v>6</v>
      </c>
      <c r="AE359" s="17" t="str">
        <f t="shared" si="40"/>
        <v>NO APLICA</v>
      </c>
      <c r="AF359" s="6" t="s">
        <v>400</v>
      </c>
      <c r="AG359" s="39"/>
      <c r="AH359" s="22" t="s">
        <v>983</v>
      </c>
      <c r="AI359" s="174" t="s">
        <v>492</v>
      </c>
    </row>
    <row r="360" spans="1:35" ht="15.45" customHeight="1">
      <c r="A360" s="168">
        <v>56360</v>
      </c>
      <c r="B360" s="8" t="s">
        <v>320</v>
      </c>
      <c r="C360" s="5" t="s">
        <v>321</v>
      </c>
      <c r="D360" s="39" t="s">
        <v>693</v>
      </c>
      <c r="E360" s="6" t="s">
        <v>694</v>
      </c>
      <c r="F360" s="6" t="s">
        <v>695</v>
      </c>
      <c r="G360" s="6">
        <v>930540516</v>
      </c>
      <c r="H360" s="18">
        <v>45615</v>
      </c>
      <c r="I360" s="21">
        <v>0.56041666666666667</v>
      </c>
      <c r="J360" s="6" t="s">
        <v>373</v>
      </c>
      <c r="K360" s="15">
        <f t="shared" si="34"/>
        <v>1</v>
      </c>
      <c r="L360" s="6" t="s">
        <v>398</v>
      </c>
      <c r="M360" s="6" t="s">
        <v>6</v>
      </c>
      <c r="N360" s="6" t="s">
        <v>2364</v>
      </c>
      <c r="O360" s="6">
        <v>1007960041</v>
      </c>
      <c r="P360" s="6" t="s">
        <v>6</v>
      </c>
      <c r="Q360" s="6" t="s">
        <v>2365</v>
      </c>
      <c r="R360" s="16">
        <f t="shared" si="33"/>
        <v>25000</v>
      </c>
      <c r="S360" s="6" t="s">
        <v>400</v>
      </c>
      <c r="T360" s="6" t="s">
        <v>940</v>
      </c>
      <c r="U360" s="6" t="s">
        <v>2366</v>
      </c>
      <c r="V360" s="18">
        <v>45641</v>
      </c>
      <c r="W360" s="78">
        <v>0.52986111111111112</v>
      </c>
      <c r="X360" s="6" t="s">
        <v>2367</v>
      </c>
      <c r="Y360" s="64" t="s">
        <v>2368</v>
      </c>
      <c r="Z360" s="39" t="s">
        <v>2369</v>
      </c>
      <c r="AA360" s="8">
        <v>963273219</v>
      </c>
      <c r="AB360" s="6">
        <f t="shared" si="38"/>
        <v>27</v>
      </c>
      <c r="AC360" s="23">
        <f t="shared" si="39"/>
        <v>126000</v>
      </c>
      <c r="AD360" s="23" t="s">
        <v>6</v>
      </c>
      <c r="AE360" s="17" t="str">
        <f t="shared" si="40"/>
        <v>NO APLICA</v>
      </c>
      <c r="AF360" s="6" t="s">
        <v>400</v>
      </c>
      <c r="AG360" s="39" t="s">
        <v>2358</v>
      </c>
      <c r="AH360" s="22" t="s">
        <v>558</v>
      </c>
      <c r="AI360" s="174" t="s">
        <v>492</v>
      </c>
    </row>
    <row r="361" spans="1:35" ht="15.45" customHeight="1">
      <c r="A361" s="168">
        <v>56362</v>
      </c>
      <c r="B361" s="8" t="s">
        <v>320</v>
      </c>
      <c r="C361" s="5" t="s">
        <v>321</v>
      </c>
      <c r="D361" s="45" t="s">
        <v>2370</v>
      </c>
      <c r="E361" s="27" t="s">
        <v>2371</v>
      </c>
      <c r="F361" s="27" t="s">
        <v>2372</v>
      </c>
      <c r="G361" s="27">
        <v>963001591</v>
      </c>
      <c r="H361" s="18">
        <v>45615</v>
      </c>
      <c r="I361" s="21">
        <v>0.56736111111111109</v>
      </c>
      <c r="J361" s="6" t="s">
        <v>373</v>
      </c>
      <c r="K361" s="15">
        <f t="shared" si="34"/>
        <v>1</v>
      </c>
      <c r="L361" s="6" t="s">
        <v>398</v>
      </c>
      <c r="M361" s="6" t="s">
        <v>6</v>
      </c>
      <c r="N361" s="6" t="s">
        <v>2373</v>
      </c>
      <c r="O361" s="6">
        <v>100796048</v>
      </c>
      <c r="P361" s="6" t="s">
        <v>6</v>
      </c>
      <c r="Q361" s="6" t="s">
        <v>2374</v>
      </c>
      <c r="R361" s="16">
        <f t="shared" si="33"/>
        <v>25000</v>
      </c>
      <c r="S361" s="6" t="s">
        <v>400</v>
      </c>
      <c r="T361" s="6" t="s">
        <v>940</v>
      </c>
      <c r="U361" s="6" t="s">
        <v>2375</v>
      </c>
      <c r="V361" s="18">
        <v>45641</v>
      </c>
      <c r="W361" s="78">
        <v>0.51736111111111116</v>
      </c>
      <c r="X361" s="6" t="s">
        <v>2376</v>
      </c>
      <c r="Y361" s="64" t="s">
        <v>2377</v>
      </c>
      <c r="Z361" s="39" t="s">
        <v>2378</v>
      </c>
      <c r="AA361" s="8">
        <v>92670545</v>
      </c>
      <c r="AB361" s="6">
        <f t="shared" si="38"/>
        <v>27</v>
      </c>
      <c r="AC361" s="23">
        <f t="shared" si="39"/>
        <v>126000</v>
      </c>
      <c r="AD361" s="23" t="s">
        <v>6</v>
      </c>
      <c r="AE361" s="17" t="str">
        <f t="shared" si="40"/>
        <v>NO APLICA</v>
      </c>
      <c r="AF361" s="6" t="s">
        <v>400</v>
      </c>
      <c r="AG361" s="39" t="s">
        <v>2358</v>
      </c>
      <c r="AH361" s="22" t="s">
        <v>558</v>
      </c>
      <c r="AI361" s="174" t="s">
        <v>492</v>
      </c>
    </row>
    <row r="362" spans="1:35" ht="15.45" customHeight="1">
      <c r="A362" s="168">
        <v>56363</v>
      </c>
      <c r="B362" s="8" t="s">
        <v>320</v>
      </c>
      <c r="C362" s="5" t="s">
        <v>321</v>
      </c>
      <c r="D362" s="39" t="s">
        <v>548</v>
      </c>
      <c r="E362" s="6">
        <v>17669495</v>
      </c>
      <c r="F362" s="6" t="s">
        <v>549</v>
      </c>
      <c r="G362" s="6">
        <v>933260605</v>
      </c>
      <c r="H362" s="18">
        <v>45615</v>
      </c>
      <c r="I362" s="21">
        <v>0.56944444444444442</v>
      </c>
      <c r="J362" s="6" t="s">
        <v>373</v>
      </c>
      <c r="K362" s="15">
        <f t="shared" si="34"/>
        <v>1</v>
      </c>
      <c r="L362" s="6" t="s">
        <v>398</v>
      </c>
      <c r="M362" s="6" t="s">
        <v>6</v>
      </c>
      <c r="N362" s="6" t="s">
        <v>2379</v>
      </c>
      <c r="O362" s="6">
        <v>100796051</v>
      </c>
      <c r="P362" s="6" t="s">
        <v>6</v>
      </c>
      <c r="Q362" s="6" t="s">
        <v>2380</v>
      </c>
      <c r="R362" s="16">
        <f t="shared" si="33"/>
        <v>25000</v>
      </c>
      <c r="S362" s="6" t="s">
        <v>400</v>
      </c>
      <c r="T362" s="6" t="s">
        <v>940</v>
      </c>
      <c r="U362" s="6" t="s">
        <v>2381</v>
      </c>
      <c r="V362" s="18">
        <v>45641</v>
      </c>
      <c r="W362" s="78">
        <v>0.5131944444444444</v>
      </c>
      <c r="X362" s="39" t="s">
        <v>2382</v>
      </c>
      <c r="Y362" s="51" t="s">
        <v>2383</v>
      </c>
      <c r="Z362" s="39" t="s">
        <v>922</v>
      </c>
      <c r="AA362" s="8">
        <v>991991836</v>
      </c>
      <c r="AB362" s="6">
        <f t="shared" si="38"/>
        <v>27</v>
      </c>
      <c r="AC362" s="23">
        <f t="shared" si="39"/>
        <v>126000</v>
      </c>
      <c r="AD362" s="23" t="s">
        <v>6</v>
      </c>
      <c r="AE362" s="17" t="str">
        <f t="shared" si="40"/>
        <v>NO APLICA</v>
      </c>
      <c r="AF362" s="6" t="s">
        <v>400</v>
      </c>
      <c r="AG362" s="39" t="s">
        <v>2358</v>
      </c>
      <c r="AH362" s="22" t="s">
        <v>558</v>
      </c>
      <c r="AI362" s="174" t="s">
        <v>492</v>
      </c>
    </row>
    <row r="363" spans="1:35" ht="15.45" customHeight="1">
      <c r="A363" s="168">
        <v>56364</v>
      </c>
      <c r="B363" s="8" t="s">
        <v>320</v>
      </c>
      <c r="C363" s="5" t="s">
        <v>321</v>
      </c>
      <c r="D363" s="46" t="s">
        <v>708</v>
      </c>
      <c r="E363" s="28" t="s">
        <v>709</v>
      </c>
      <c r="F363" s="27" t="s">
        <v>710</v>
      </c>
      <c r="G363" s="27">
        <v>987744411</v>
      </c>
      <c r="H363" s="18">
        <v>45615</v>
      </c>
      <c r="I363" s="21">
        <v>0.57291666666666663</v>
      </c>
      <c r="J363" s="6" t="s">
        <v>373</v>
      </c>
      <c r="K363" s="15">
        <f t="shared" si="34"/>
        <v>1</v>
      </c>
      <c r="L363" s="6" t="s">
        <v>398</v>
      </c>
      <c r="M363" s="6" t="s">
        <v>6</v>
      </c>
      <c r="N363" s="6" t="s">
        <v>2384</v>
      </c>
      <c r="O363" s="6">
        <v>100796059</v>
      </c>
      <c r="P363" s="6" t="s">
        <v>6</v>
      </c>
      <c r="Q363" s="6" t="s">
        <v>2385</v>
      </c>
      <c r="R363" s="16">
        <f t="shared" ref="R363:R426" si="41">IF(OR(H363&lt;=0, H363=""), "",
    IF(OR(J363="1X40 RF VACIO", J363="1X40 DRY VACIO"),
        IF(L363="CUSTODIA", 25000,
            IF(OR(L363="TRASPASO", L363="MOVIMIENTO"), 18000, "")
        ),
        IF(OR(J363="1X20 RF VACIO", J363="1X20 DRY VACIO", J363="ISOTANK"),
            IF(L363="CUSTODIA", 18000,
                IF(OR(L363="TRASPASO", L363="MOVIMIENTO"), 15000, "Error en tipo de acción")
            ),
            IF(AND(OR(J363="PALLET", J363="CAJON"), L363="CUSTODIA"),
                IF(M363="SI (XL)", 7000*K363,
                    IF(M363="SI (XXL)", 9000*K363,
                        IF(M363="SI (OTRO)", "", 5000*K363)
                    )
                ),
                IF(AND(OR(J363="PALLET", J363="CAJON"),OR(L363="TRASPASO", L363="MOVIMIENTO")),
                    IF(M363="SI (XL)", 5000*K363,
                        IF(M363="SI (XXL)", 7000*K363,
                            IF(M363="SI (OTRO)", "", 3500*K363)
                        )
                    ),
                    ""
                )
            )
        )
    )
)</f>
        <v>25000</v>
      </c>
      <c r="S363" s="6" t="s">
        <v>400</v>
      </c>
      <c r="T363" s="6" t="s">
        <v>732</v>
      </c>
      <c r="U363" s="6" t="s">
        <v>2386</v>
      </c>
      <c r="V363" s="18">
        <v>45639</v>
      </c>
      <c r="W363" s="78">
        <v>0.84930555555555554</v>
      </c>
      <c r="X363" s="6" t="s">
        <v>2387</v>
      </c>
      <c r="Y363" s="6" t="s">
        <v>2388</v>
      </c>
      <c r="Z363" s="6" t="s">
        <v>2389</v>
      </c>
      <c r="AA363" s="5">
        <v>998451186</v>
      </c>
      <c r="AB363" s="6">
        <f t="shared" si="38"/>
        <v>25</v>
      </c>
      <c r="AC363" s="17">
        <f t="shared" si="39"/>
        <v>116000</v>
      </c>
      <c r="AD363" s="6" t="s">
        <v>6</v>
      </c>
      <c r="AE363" s="17" t="str">
        <f t="shared" si="40"/>
        <v>NO APLICA</v>
      </c>
      <c r="AF363" s="6" t="s">
        <v>400</v>
      </c>
      <c r="AG363" s="39" t="s">
        <v>1342</v>
      </c>
      <c r="AH363" s="22" t="s">
        <v>558</v>
      </c>
      <c r="AI363" s="174" t="s">
        <v>492</v>
      </c>
    </row>
    <row r="364" spans="1:35" ht="15.45" customHeight="1">
      <c r="A364" s="168">
        <v>56365</v>
      </c>
      <c r="B364" s="39" t="s">
        <v>380</v>
      </c>
      <c r="C364" s="5" t="s">
        <v>246</v>
      </c>
      <c r="D364" s="46" t="s">
        <v>990</v>
      </c>
      <c r="E364" s="28" t="s">
        <v>991</v>
      </c>
      <c r="F364" s="27" t="s">
        <v>992</v>
      </c>
      <c r="G364" s="27">
        <v>994345393</v>
      </c>
      <c r="H364" s="18">
        <v>45615</v>
      </c>
      <c r="I364" s="21">
        <v>0.57638888888888884</v>
      </c>
      <c r="J364" s="6" t="s">
        <v>373</v>
      </c>
      <c r="K364" s="15">
        <f t="shared" si="34"/>
        <v>1</v>
      </c>
      <c r="L364" s="6" t="s">
        <v>398</v>
      </c>
      <c r="M364" s="6" t="s">
        <v>6</v>
      </c>
      <c r="N364" s="6" t="s">
        <v>2390</v>
      </c>
      <c r="O364" s="6">
        <v>24784103</v>
      </c>
      <c r="P364" s="6" t="s">
        <v>6</v>
      </c>
      <c r="Q364" s="6" t="s">
        <v>2391</v>
      </c>
      <c r="R364" s="16">
        <f t="shared" si="41"/>
        <v>25000</v>
      </c>
      <c r="S364" s="6" t="s">
        <v>400</v>
      </c>
      <c r="T364" s="6" t="s">
        <v>766</v>
      </c>
      <c r="U364" s="6" t="s">
        <v>2392</v>
      </c>
      <c r="V364" s="18">
        <v>45634</v>
      </c>
      <c r="W364" s="78">
        <v>0.81736111111111109</v>
      </c>
      <c r="X364" s="39" t="s">
        <v>2393</v>
      </c>
      <c r="Y364" s="39" t="s">
        <v>2394</v>
      </c>
      <c r="Z364" s="39" t="s">
        <v>2395</v>
      </c>
      <c r="AA364" s="8">
        <v>961689877</v>
      </c>
      <c r="AB364" s="6">
        <f t="shared" si="38"/>
        <v>20</v>
      </c>
      <c r="AC364" s="17">
        <f t="shared" si="39"/>
        <v>91000</v>
      </c>
      <c r="AD364" s="6" t="s">
        <v>6</v>
      </c>
      <c r="AE364" s="17" t="str">
        <f t="shared" si="40"/>
        <v>NO APLICA</v>
      </c>
      <c r="AF364" s="6" t="s">
        <v>400</v>
      </c>
      <c r="AG364" s="39"/>
      <c r="AH364" s="22" t="s">
        <v>983</v>
      </c>
      <c r="AI364" s="174" t="s">
        <v>492</v>
      </c>
    </row>
    <row r="365" spans="1:35" ht="15.45" customHeight="1">
      <c r="A365" s="168">
        <v>56366</v>
      </c>
      <c r="B365" s="39" t="s">
        <v>380</v>
      </c>
      <c r="C365" s="5" t="s">
        <v>246</v>
      </c>
      <c r="D365" s="46" t="s">
        <v>2214</v>
      </c>
      <c r="E365" s="28" t="s">
        <v>1089</v>
      </c>
      <c r="F365" s="27" t="s">
        <v>979</v>
      </c>
      <c r="G365" s="27">
        <v>940233947</v>
      </c>
      <c r="H365" s="18">
        <v>45615</v>
      </c>
      <c r="I365" s="21">
        <v>0.57916666666666672</v>
      </c>
      <c r="J365" s="6" t="s">
        <v>373</v>
      </c>
      <c r="K365" s="15">
        <f t="shared" si="34"/>
        <v>1</v>
      </c>
      <c r="L365" s="6" t="s">
        <v>398</v>
      </c>
      <c r="M365" s="6" t="s">
        <v>6</v>
      </c>
      <c r="N365" s="6" t="s">
        <v>2396</v>
      </c>
      <c r="O365" s="6">
        <v>24784104</v>
      </c>
      <c r="P365" s="6" t="s">
        <v>6</v>
      </c>
      <c r="Q365" s="6" t="s">
        <v>2397</v>
      </c>
      <c r="R365" s="16">
        <f t="shared" si="41"/>
        <v>25000</v>
      </c>
      <c r="S365" s="6" t="s">
        <v>400</v>
      </c>
      <c r="T365" s="6" t="s">
        <v>766</v>
      </c>
      <c r="U365" s="6" t="s">
        <v>2398</v>
      </c>
      <c r="V365" s="18">
        <v>45632</v>
      </c>
      <c r="W365" s="78">
        <v>0.72638888888888886</v>
      </c>
      <c r="X365" s="39" t="s">
        <v>2399</v>
      </c>
      <c r="Y365" s="39" t="s">
        <v>1862</v>
      </c>
      <c r="Z365" s="39" t="s">
        <v>2400</v>
      </c>
      <c r="AA365" s="8">
        <v>990617961</v>
      </c>
      <c r="AB365" s="6">
        <f t="shared" si="38"/>
        <v>18</v>
      </c>
      <c r="AC365" s="17">
        <f t="shared" si="39"/>
        <v>81000</v>
      </c>
      <c r="AD365" s="6" t="s">
        <v>6</v>
      </c>
      <c r="AE365" s="17" t="str">
        <f t="shared" si="40"/>
        <v>NO APLICA</v>
      </c>
      <c r="AF365" s="6" t="s">
        <v>400</v>
      </c>
      <c r="AG365" s="39"/>
      <c r="AH365" s="22" t="s">
        <v>983</v>
      </c>
      <c r="AI365" s="174" t="s">
        <v>492</v>
      </c>
    </row>
    <row r="366" spans="1:35" ht="15.45" customHeight="1">
      <c r="A366" s="168">
        <v>56367</v>
      </c>
      <c r="B366" s="8" t="s">
        <v>320</v>
      </c>
      <c r="C366" s="5" t="s">
        <v>321</v>
      </c>
      <c r="D366" s="39" t="s">
        <v>830</v>
      </c>
      <c r="E366" s="6" t="s">
        <v>831</v>
      </c>
      <c r="F366" s="6" t="s">
        <v>832</v>
      </c>
      <c r="G366" s="6">
        <v>998794226</v>
      </c>
      <c r="H366" s="18">
        <v>45615</v>
      </c>
      <c r="I366" s="21">
        <v>0.58472222222222225</v>
      </c>
      <c r="J366" s="6" t="s">
        <v>373</v>
      </c>
      <c r="K366" s="15">
        <f t="shared" si="34"/>
        <v>1</v>
      </c>
      <c r="L366" s="6" t="s">
        <v>398</v>
      </c>
      <c r="M366" s="6" t="s">
        <v>6</v>
      </c>
      <c r="N366" s="6" t="s">
        <v>2401</v>
      </c>
      <c r="O366" s="6">
        <v>100796068</v>
      </c>
      <c r="P366" s="6" t="s">
        <v>6</v>
      </c>
      <c r="Q366" s="6" t="s">
        <v>2402</v>
      </c>
      <c r="R366" s="16">
        <f t="shared" si="41"/>
        <v>25000</v>
      </c>
      <c r="S366" s="6" t="s">
        <v>400</v>
      </c>
      <c r="T366" s="6" t="s">
        <v>732</v>
      </c>
      <c r="U366" s="6" t="s">
        <v>2403</v>
      </c>
      <c r="V366" s="18">
        <v>45639</v>
      </c>
      <c r="W366" s="78">
        <v>0.84722222222222221</v>
      </c>
      <c r="X366" s="6" t="s">
        <v>1219</v>
      </c>
      <c r="Y366" s="6" t="s">
        <v>1220</v>
      </c>
      <c r="Z366" s="6" t="s">
        <v>1221</v>
      </c>
      <c r="AA366" s="5">
        <v>963725752</v>
      </c>
      <c r="AB366" s="6">
        <f t="shared" si="38"/>
        <v>25</v>
      </c>
      <c r="AC366" s="17">
        <f t="shared" si="39"/>
        <v>116000</v>
      </c>
      <c r="AD366" s="6" t="s">
        <v>6</v>
      </c>
      <c r="AE366" s="17" t="str">
        <f t="shared" si="40"/>
        <v>NO APLICA</v>
      </c>
      <c r="AF366" s="6" t="s">
        <v>400</v>
      </c>
      <c r="AG366" s="39" t="s">
        <v>1189</v>
      </c>
      <c r="AH366" s="22" t="s">
        <v>558</v>
      </c>
      <c r="AI366" s="174" t="s">
        <v>492</v>
      </c>
    </row>
    <row r="367" spans="1:35" ht="15.45" customHeight="1">
      <c r="A367" s="168">
        <v>56368</v>
      </c>
      <c r="B367" s="8" t="s">
        <v>320</v>
      </c>
      <c r="C367" s="5" t="s">
        <v>321</v>
      </c>
      <c r="D367" s="39" t="s">
        <v>2404</v>
      </c>
      <c r="E367" s="6" t="s">
        <v>2405</v>
      </c>
      <c r="F367" s="6" t="s">
        <v>2406</v>
      </c>
      <c r="G367" s="6">
        <v>942010990</v>
      </c>
      <c r="H367" s="18">
        <v>45615</v>
      </c>
      <c r="I367" s="21">
        <v>0.58750000000000002</v>
      </c>
      <c r="J367" s="6" t="s">
        <v>373</v>
      </c>
      <c r="K367" s="15">
        <f t="shared" si="34"/>
        <v>1</v>
      </c>
      <c r="L367" s="6" t="s">
        <v>398</v>
      </c>
      <c r="M367" s="6" t="s">
        <v>6</v>
      </c>
      <c r="N367" s="6" t="s">
        <v>2407</v>
      </c>
      <c r="O367" s="6">
        <v>100796078</v>
      </c>
      <c r="P367" s="6" t="s">
        <v>6</v>
      </c>
      <c r="Q367" s="6" t="s">
        <v>2408</v>
      </c>
      <c r="R367" s="16">
        <f t="shared" si="41"/>
        <v>25000</v>
      </c>
      <c r="S367" s="6" t="s">
        <v>400</v>
      </c>
      <c r="T367" s="6" t="s">
        <v>766</v>
      </c>
      <c r="U367" s="6" t="s">
        <v>2409</v>
      </c>
      <c r="V367" s="18">
        <v>45632</v>
      </c>
      <c r="W367" s="78">
        <v>0.57638888888888884</v>
      </c>
      <c r="X367" s="39" t="s">
        <v>1524</v>
      </c>
      <c r="Y367" s="39" t="s">
        <v>1525</v>
      </c>
      <c r="Z367" s="39" t="s">
        <v>1526</v>
      </c>
      <c r="AA367" s="8">
        <v>961366634</v>
      </c>
      <c r="AB367" s="6">
        <f t="shared" si="38"/>
        <v>18</v>
      </c>
      <c r="AC367" s="17">
        <f t="shared" si="39"/>
        <v>81000</v>
      </c>
      <c r="AD367" s="6" t="s">
        <v>6</v>
      </c>
      <c r="AE367" s="17" t="str">
        <f t="shared" si="40"/>
        <v>NO APLICA</v>
      </c>
      <c r="AF367" s="6" t="s">
        <v>400</v>
      </c>
      <c r="AG367" s="39"/>
      <c r="AH367" s="22" t="s">
        <v>558</v>
      </c>
      <c r="AI367" s="174" t="s">
        <v>492</v>
      </c>
    </row>
    <row r="368" spans="1:35" ht="15.45" customHeight="1">
      <c r="A368" s="168">
        <v>56370</v>
      </c>
      <c r="B368" s="39" t="s">
        <v>380</v>
      </c>
      <c r="C368" s="5" t="s">
        <v>246</v>
      </c>
      <c r="D368" s="46" t="s">
        <v>1599</v>
      </c>
      <c r="E368" s="28" t="s">
        <v>1003</v>
      </c>
      <c r="F368" s="27" t="s">
        <v>1173</v>
      </c>
      <c r="G368" s="27">
        <v>942723548</v>
      </c>
      <c r="H368" s="18">
        <v>45615</v>
      </c>
      <c r="I368" s="21">
        <v>0.59305555555555556</v>
      </c>
      <c r="J368" s="6" t="s">
        <v>373</v>
      </c>
      <c r="K368" s="15">
        <f t="shared" si="34"/>
        <v>1</v>
      </c>
      <c r="L368" s="6" t="s">
        <v>398</v>
      </c>
      <c r="M368" s="6" t="s">
        <v>6</v>
      </c>
      <c r="N368" s="6" t="s">
        <v>2410</v>
      </c>
      <c r="O368" s="6">
        <v>24784131</v>
      </c>
      <c r="P368" s="6" t="s">
        <v>6</v>
      </c>
      <c r="Q368" s="6" t="s">
        <v>2411</v>
      </c>
      <c r="R368" s="16">
        <f t="shared" si="41"/>
        <v>25000</v>
      </c>
      <c r="S368" s="6" t="s">
        <v>400</v>
      </c>
      <c r="T368" s="6" t="s">
        <v>2412</v>
      </c>
      <c r="U368" s="6" t="s">
        <v>2413</v>
      </c>
      <c r="V368" s="18">
        <v>45630</v>
      </c>
      <c r="W368" s="78">
        <v>0.44166666666666665</v>
      </c>
      <c r="X368" s="6" t="s">
        <v>2414</v>
      </c>
      <c r="Y368" s="39" t="s">
        <v>2415</v>
      </c>
      <c r="Z368" s="39" t="s">
        <v>2416</v>
      </c>
      <c r="AA368" s="8">
        <v>958523939</v>
      </c>
      <c r="AB368" s="6">
        <f t="shared" si="38"/>
        <v>16</v>
      </c>
      <c r="AC368" s="17">
        <f t="shared" si="39"/>
        <v>71000</v>
      </c>
      <c r="AD368" s="6" t="s">
        <v>6</v>
      </c>
      <c r="AE368" s="17" t="str">
        <f t="shared" si="40"/>
        <v>NO APLICA</v>
      </c>
      <c r="AF368" s="6" t="s">
        <v>400</v>
      </c>
      <c r="AG368" s="39"/>
      <c r="AH368" s="22" t="s">
        <v>983</v>
      </c>
      <c r="AI368" s="174" t="s">
        <v>492</v>
      </c>
    </row>
    <row r="369" spans="1:35" ht="15.45" customHeight="1">
      <c r="A369" s="168">
        <v>56372</v>
      </c>
      <c r="B369" s="39" t="s">
        <v>380</v>
      </c>
      <c r="C369" s="5" t="s">
        <v>246</v>
      </c>
      <c r="D369" s="39" t="s">
        <v>2417</v>
      </c>
      <c r="E369" s="6" t="s">
        <v>2418</v>
      </c>
      <c r="F369" s="6" t="s">
        <v>2419</v>
      </c>
      <c r="G369" s="6">
        <v>982169097</v>
      </c>
      <c r="H369" s="18">
        <v>45615</v>
      </c>
      <c r="I369" s="21">
        <v>0.6020833333333333</v>
      </c>
      <c r="J369" s="6" t="s">
        <v>373</v>
      </c>
      <c r="K369" s="15">
        <f t="shared" si="34"/>
        <v>1</v>
      </c>
      <c r="L369" s="6" t="s">
        <v>398</v>
      </c>
      <c r="M369" s="6" t="s">
        <v>6</v>
      </c>
      <c r="N369" s="6" t="s">
        <v>2420</v>
      </c>
      <c r="O369" s="6">
        <v>100796095</v>
      </c>
      <c r="P369" s="6" t="s">
        <v>6</v>
      </c>
      <c r="Q369" s="6" t="s">
        <v>2421</v>
      </c>
      <c r="R369" s="16">
        <f t="shared" si="41"/>
        <v>25000</v>
      </c>
      <c r="S369" s="6" t="s">
        <v>400</v>
      </c>
      <c r="T369" s="6" t="s">
        <v>547</v>
      </c>
      <c r="U369" s="6" t="s">
        <v>2422</v>
      </c>
      <c r="V369" s="18"/>
      <c r="W369" s="78"/>
      <c r="X369" s="39"/>
      <c r="Y369" s="39"/>
      <c r="Z369" s="39"/>
      <c r="AA369" s="8"/>
      <c r="AB369" s="6" t="str">
        <f t="shared" si="38"/>
        <v/>
      </c>
      <c r="AC369" s="23" t="str">
        <f t="shared" si="39"/>
        <v/>
      </c>
      <c r="AD369" s="23"/>
      <c r="AE369" s="17" t="str">
        <f t="shared" si="40"/>
        <v/>
      </c>
      <c r="AF369" s="6"/>
      <c r="AG369" s="39"/>
      <c r="AH369" s="22" t="s">
        <v>983</v>
      </c>
      <c r="AI369" s="174" t="s">
        <v>492</v>
      </c>
    </row>
    <row r="370" spans="1:35" ht="15.45" customHeight="1">
      <c r="A370" s="168">
        <v>56373</v>
      </c>
      <c r="B370" s="39" t="s">
        <v>380</v>
      </c>
      <c r="C370" s="5" t="s">
        <v>246</v>
      </c>
      <c r="D370" s="39" t="s">
        <v>2423</v>
      </c>
      <c r="E370" s="6" t="s">
        <v>2424</v>
      </c>
      <c r="F370" s="6" t="s">
        <v>2425</v>
      </c>
      <c r="G370" s="6">
        <v>983540097</v>
      </c>
      <c r="H370" s="18">
        <v>45615</v>
      </c>
      <c r="I370" s="21">
        <v>0.61319444444444449</v>
      </c>
      <c r="J370" s="6" t="s">
        <v>373</v>
      </c>
      <c r="K370" s="15">
        <f t="shared" si="34"/>
        <v>1</v>
      </c>
      <c r="L370" s="6" t="s">
        <v>398</v>
      </c>
      <c r="M370" s="6" t="s">
        <v>6</v>
      </c>
      <c r="N370" s="6" t="s">
        <v>2426</v>
      </c>
      <c r="O370" s="6">
        <v>100796126</v>
      </c>
      <c r="P370" s="6" t="s">
        <v>6</v>
      </c>
      <c r="Q370" s="6" t="s">
        <v>2427</v>
      </c>
      <c r="R370" s="16">
        <f t="shared" si="41"/>
        <v>25000</v>
      </c>
      <c r="S370" s="6" t="s">
        <v>400</v>
      </c>
      <c r="T370" s="6" t="s">
        <v>547</v>
      </c>
      <c r="U370" s="6" t="s">
        <v>2428</v>
      </c>
      <c r="V370" s="18"/>
      <c r="W370" s="78"/>
      <c r="X370" s="39"/>
      <c r="Y370" s="39"/>
      <c r="Z370" s="39"/>
      <c r="AA370" s="8"/>
      <c r="AB370" s="6" t="str">
        <f t="shared" si="38"/>
        <v/>
      </c>
      <c r="AC370" s="23" t="str">
        <f t="shared" si="39"/>
        <v/>
      </c>
      <c r="AD370" s="23"/>
      <c r="AE370" s="17" t="str">
        <f t="shared" si="40"/>
        <v/>
      </c>
      <c r="AF370" s="6"/>
      <c r="AG370" s="39"/>
      <c r="AH370" s="22" t="s">
        <v>983</v>
      </c>
      <c r="AI370" s="174" t="s">
        <v>492</v>
      </c>
    </row>
    <row r="371" spans="1:35" ht="15.45" customHeight="1">
      <c r="A371" s="168">
        <v>56374</v>
      </c>
      <c r="B371" s="39" t="s">
        <v>380</v>
      </c>
      <c r="C371" s="5" t="s">
        <v>246</v>
      </c>
      <c r="D371" s="39" t="s">
        <v>2429</v>
      </c>
      <c r="E371" s="6">
        <v>10688421</v>
      </c>
      <c r="F371" s="6" t="s">
        <v>2430</v>
      </c>
      <c r="G371" s="6">
        <v>995997105</v>
      </c>
      <c r="H371" s="18">
        <v>45615</v>
      </c>
      <c r="I371" s="21">
        <v>0.6166666666666667</v>
      </c>
      <c r="J371" s="6" t="s">
        <v>373</v>
      </c>
      <c r="K371" s="15">
        <f t="shared" si="34"/>
        <v>1</v>
      </c>
      <c r="L371" s="6" t="s">
        <v>398</v>
      </c>
      <c r="M371" s="6" t="s">
        <v>6</v>
      </c>
      <c r="N371" s="6" t="s">
        <v>2431</v>
      </c>
      <c r="O371" s="6">
        <v>100796119</v>
      </c>
      <c r="P371" s="6" t="s">
        <v>6</v>
      </c>
      <c r="Q371" s="6" t="s">
        <v>2432</v>
      </c>
      <c r="R371" s="16">
        <f t="shared" si="41"/>
        <v>25000</v>
      </c>
      <c r="S371" s="6" t="s">
        <v>400</v>
      </c>
      <c r="T371" s="6" t="s">
        <v>547</v>
      </c>
      <c r="U371" s="6" t="s">
        <v>2433</v>
      </c>
      <c r="V371" s="18"/>
      <c r="W371" s="78"/>
      <c r="X371" s="39"/>
      <c r="Y371" s="39"/>
      <c r="Z371" s="39"/>
      <c r="AA371" s="8"/>
      <c r="AB371" s="6" t="str">
        <f t="shared" si="38"/>
        <v/>
      </c>
      <c r="AC371" s="23" t="str">
        <f t="shared" si="39"/>
        <v/>
      </c>
      <c r="AD371" s="23"/>
      <c r="AE371" s="17" t="str">
        <f t="shared" si="40"/>
        <v/>
      </c>
      <c r="AF371" s="6"/>
      <c r="AG371" s="39"/>
      <c r="AH371" s="22" t="s">
        <v>983</v>
      </c>
      <c r="AI371" s="174" t="s">
        <v>492</v>
      </c>
    </row>
    <row r="372" spans="1:35" ht="15.45" customHeight="1">
      <c r="A372" s="168">
        <v>56375</v>
      </c>
      <c r="B372" s="39" t="s">
        <v>380</v>
      </c>
      <c r="C372" s="5" t="s">
        <v>246</v>
      </c>
      <c r="D372" s="39" t="s">
        <v>2434</v>
      </c>
      <c r="E372" s="6" t="s">
        <v>2435</v>
      </c>
      <c r="F372" s="6" t="s">
        <v>2436</v>
      </c>
      <c r="G372" s="6">
        <v>944675649</v>
      </c>
      <c r="H372" s="18">
        <v>45615</v>
      </c>
      <c r="I372" s="21">
        <v>0.62083333333333335</v>
      </c>
      <c r="J372" s="6" t="s">
        <v>373</v>
      </c>
      <c r="K372" s="15">
        <f t="shared" si="34"/>
        <v>1</v>
      </c>
      <c r="L372" s="6" t="s">
        <v>398</v>
      </c>
      <c r="M372" s="6" t="s">
        <v>6</v>
      </c>
      <c r="N372" s="6" t="s">
        <v>2437</v>
      </c>
      <c r="O372" s="6">
        <v>100796124</v>
      </c>
      <c r="P372" s="6" t="s">
        <v>6</v>
      </c>
      <c r="Q372" s="6" t="s">
        <v>2438</v>
      </c>
      <c r="R372" s="16">
        <f t="shared" si="41"/>
        <v>25000</v>
      </c>
      <c r="S372" s="6" t="s">
        <v>400</v>
      </c>
      <c r="T372" s="6" t="s">
        <v>547</v>
      </c>
      <c r="U372" s="6" t="s">
        <v>2439</v>
      </c>
      <c r="V372" s="18"/>
      <c r="W372" s="78"/>
      <c r="X372" s="39"/>
      <c r="Y372" s="39"/>
      <c r="Z372" s="39"/>
      <c r="AA372" s="8"/>
      <c r="AB372" s="6" t="str">
        <f t="shared" si="38"/>
        <v/>
      </c>
      <c r="AC372" s="23" t="str">
        <f t="shared" si="39"/>
        <v/>
      </c>
      <c r="AD372" s="23"/>
      <c r="AE372" s="17" t="str">
        <f t="shared" si="40"/>
        <v/>
      </c>
      <c r="AF372" s="6"/>
      <c r="AG372" s="39"/>
      <c r="AH372" s="22" t="s">
        <v>983</v>
      </c>
      <c r="AI372" s="174" t="s">
        <v>492</v>
      </c>
    </row>
    <row r="373" spans="1:35" ht="15.45" customHeight="1">
      <c r="A373" s="168">
        <v>56376</v>
      </c>
      <c r="B373" s="39" t="s">
        <v>380</v>
      </c>
      <c r="C373" s="5" t="s">
        <v>246</v>
      </c>
      <c r="D373" s="39" t="s">
        <v>2440</v>
      </c>
      <c r="E373" s="6">
        <v>1251313</v>
      </c>
      <c r="F373" s="6" t="s">
        <v>2441</v>
      </c>
      <c r="G373" s="6">
        <v>940689383</v>
      </c>
      <c r="H373" s="18">
        <v>45615</v>
      </c>
      <c r="I373" s="21">
        <v>0.62361111111111112</v>
      </c>
      <c r="J373" s="6" t="s">
        <v>373</v>
      </c>
      <c r="K373" s="15">
        <f t="shared" si="34"/>
        <v>1</v>
      </c>
      <c r="L373" s="6" t="s">
        <v>398</v>
      </c>
      <c r="M373" s="6" t="s">
        <v>6</v>
      </c>
      <c r="N373" s="6" t="s">
        <v>2442</v>
      </c>
      <c r="O373" s="6">
        <v>100796134</v>
      </c>
      <c r="P373" s="6" t="s">
        <v>6</v>
      </c>
      <c r="Q373" s="6" t="s">
        <v>2443</v>
      </c>
      <c r="R373" s="16">
        <f t="shared" si="41"/>
        <v>25000</v>
      </c>
      <c r="S373" s="6" t="s">
        <v>400</v>
      </c>
      <c r="T373" s="6" t="s">
        <v>547</v>
      </c>
      <c r="U373" s="6" t="s">
        <v>2444</v>
      </c>
      <c r="V373" s="18"/>
      <c r="W373" s="78"/>
      <c r="X373" s="39"/>
      <c r="Y373" s="39"/>
      <c r="Z373" s="39"/>
      <c r="AA373" s="8"/>
      <c r="AB373" s="6" t="str">
        <f t="shared" si="38"/>
        <v/>
      </c>
      <c r="AC373" s="23" t="str">
        <f t="shared" si="39"/>
        <v/>
      </c>
      <c r="AD373" s="23"/>
      <c r="AE373" s="17" t="str">
        <f t="shared" si="40"/>
        <v/>
      </c>
      <c r="AF373" s="6"/>
      <c r="AG373" s="39"/>
      <c r="AH373" s="22" t="s">
        <v>983</v>
      </c>
      <c r="AI373" s="174" t="s">
        <v>492</v>
      </c>
    </row>
    <row r="374" spans="1:35" ht="15.45" customHeight="1">
      <c r="A374" s="168">
        <v>56381</v>
      </c>
      <c r="B374" s="39" t="s">
        <v>380</v>
      </c>
      <c r="C374" s="5" t="s">
        <v>246</v>
      </c>
      <c r="D374" s="39" t="s">
        <v>2445</v>
      </c>
      <c r="E374" s="6">
        <v>11948432</v>
      </c>
      <c r="F374" s="6" t="s">
        <v>2446</v>
      </c>
      <c r="G374" s="6">
        <v>935214208</v>
      </c>
      <c r="H374" s="18">
        <v>45615</v>
      </c>
      <c r="I374" s="21">
        <v>0.65069444444444446</v>
      </c>
      <c r="J374" s="6" t="s">
        <v>373</v>
      </c>
      <c r="K374" s="15">
        <f t="shared" si="34"/>
        <v>1</v>
      </c>
      <c r="L374" s="6" t="s">
        <v>398</v>
      </c>
      <c r="M374" s="6" t="s">
        <v>6</v>
      </c>
      <c r="N374" s="6" t="s">
        <v>2447</v>
      </c>
      <c r="O374" s="6">
        <v>100796210</v>
      </c>
      <c r="P374" s="6" t="s">
        <v>6</v>
      </c>
      <c r="Q374" s="6" t="s">
        <v>2448</v>
      </c>
      <c r="R374" s="16">
        <f t="shared" si="41"/>
        <v>25000</v>
      </c>
      <c r="S374" s="6" t="s">
        <v>400</v>
      </c>
      <c r="T374" s="6" t="s">
        <v>547</v>
      </c>
      <c r="U374" s="6" t="s">
        <v>2449</v>
      </c>
      <c r="V374" s="18"/>
      <c r="W374" s="78"/>
      <c r="X374" s="39"/>
      <c r="Y374" s="39"/>
      <c r="Z374" s="39"/>
      <c r="AA374" s="8"/>
      <c r="AB374" s="6" t="str">
        <f t="shared" ref="AB374:AB405" si="42">IF(AND(V374&lt;&gt;"",H374&lt;&gt;"",ISNUMBER(V374-H374)),V374-H374+1,"")</f>
        <v/>
      </c>
      <c r="AC374" s="23" t="str">
        <f t="shared" ref="AC374:AC405" si="43">IF(AB374&lt;=0, "ERROR EN DÍA DE SALIDA",
    IF(AB374="", "",
        IF(OR(J374="1X40 RF VACIO", J374="1X40 DRY VACIO"),
            IF(L374="CUSTODIA",
                IF(AB374&lt;=5, 25000,
                    IF(AB374&gt;5, IF(AB374&lt;=8, 25000 + 2000*(AB374 - 5), 31000 + 5000*(AB374-8)), "")
                ),
                IF(OR(L374="TRASPASO",L374="MOVIMIENTO"), 18000, "")
            ),
            IF(OR(J374="1X20 RF VACIO", J374="1X20 DRY VACIO", J374="ISOTANK"),
                IF(L374="CUSTODIA",
                    IF(AB374&lt;=5, 18000,
                        IF(AB374&gt;5, IF(AB374&lt;=8, 18000 + 2000*(AB374 - 5), 24000 + 5000*(AB374-8)), "")
                    ),
                    IF(OR(L374="TRASPASO",L374="MOVIMIENTO"), 15000, "Error en tipo de acción")
                ),
                IF(AND(OR(J374="PALLET", J374="CAJON"), L374="CUSTODIA", AB374&lt;=5),
                    IF(M374="SI (XL)", 7000*K374,
                        IF(M374="SI (XXL)", 9000*K374, 5000*K374)
                    ),
                    IF(AND(OR(J374="PALLET", J374="CAJON"), L374="CUSTODIA", AB374&gt;5),
                        IF(M374="SI (XL)", (7000 + 1000*(AB374 - 5))*K374,
                            IF(M374="SI (XXL)", (9000 + 1000*(AB374 - 5))*K374, (5000 + 1000*(AB374 - 5))*K374)
                        ),
                        IF(AND(OR(J374="PALLET", J374="CAJON"),OR(L374="TRASPASO",L374="MOVIMIENTO")),
                            IF(M374="SI (XL)", 5000*K374,
                                IF(M374="SI (XXL)", 7000*K374, 3500*K374)
                            ),
                            ""
                        )
                    )
                )
            )
        )
    )
)</f>
        <v/>
      </c>
      <c r="AD374" s="23"/>
      <c r="AE374" s="17" t="str">
        <f t="shared" ref="AE374:AE405" si="44">IFERROR(IF(AC374="","",IF(AD374="NO","NO APLICA",IF(AD374="SI",AC374*1.19,""))), "")</f>
        <v/>
      </c>
      <c r="AF374" s="6"/>
      <c r="AG374" s="39"/>
      <c r="AH374" s="22" t="s">
        <v>983</v>
      </c>
      <c r="AI374" s="174" t="s">
        <v>492</v>
      </c>
    </row>
    <row r="375" spans="1:35" ht="15.45" customHeight="1">
      <c r="A375" s="168">
        <v>56388</v>
      </c>
      <c r="B375" s="39" t="s">
        <v>380</v>
      </c>
      <c r="C375" s="5" t="s">
        <v>246</v>
      </c>
      <c r="D375" s="39" t="s">
        <v>2450</v>
      </c>
      <c r="E375" s="6" t="s">
        <v>2451</v>
      </c>
      <c r="F375" s="6" t="s">
        <v>2452</v>
      </c>
      <c r="G375" s="6">
        <v>932624727</v>
      </c>
      <c r="H375" s="18">
        <v>45615</v>
      </c>
      <c r="I375" s="21">
        <v>0.68819444444444444</v>
      </c>
      <c r="J375" s="6" t="s">
        <v>373</v>
      </c>
      <c r="K375" s="15">
        <f t="shared" si="34"/>
        <v>1</v>
      </c>
      <c r="L375" s="6" t="s">
        <v>398</v>
      </c>
      <c r="M375" s="6" t="s">
        <v>6</v>
      </c>
      <c r="N375" s="6" t="s">
        <v>2453</v>
      </c>
      <c r="O375" s="6">
        <v>100796272</v>
      </c>
      <c r="P375" s="6" t="s">
        <v>6</v>
      </c>
      <c r="Q375" s="6" t="s">
        <v>2454</v>
      </c>
      <c r="R375" s="16">
        <f t="shared" si="41"/>
        <v>25000</v>
      </c>
      <c r="S375" s="6" t="s">
        <v>400</v>
      </c>
      <c r="T375" s="6" t="s">
        <v>532</v>
      </c>
      <c r="U375" s="6" t="s">
        <v>2455</v>
      </c>
      <c r="V375" s="18"/>
      <c r="W375" s="78"/>
      <c r="X375" s="39"/>
      <c r="Y375" s="39"/>
      <c r="Z375" s="39"/>
      <c r="AA375" s="8"/>
      <c r="AB375" s="6" t="str">
        <f t="shared" si="42"/>
        <v/>
      </c>
      <c r="AC375" s="23" t="str">
        <f t="shared" si="43"/>
        <v/>
      </c>
      <c r="AD375" s="23"/>
      <c r="AE375" s="17" t="str">
        <f t="shared" si="44"/>
        <v/>
      </c>
      <c r="AF375" s="6"/>
      <c r="AG375" s="39"/>
      <c r="AH375" s="22" t="s">
        <v>983</v>
      </c>
      <c r="AI375" s="174" t="s">
        <v>492</v>
      </c>
    </row>
    <row r="376" spans="1:35" ht="15.45" customHeight="1">
      <c r="A376" s="168">
        <v>56389</v>
      </c>
      <c r="B376" s="39" t="s">
        <v>380</v>
      </c>
      <c r="C376" s="5" t="s">
        <v>246</v>
      </c>
      <c r="D376" s="46" t="s">
        <v>2311</v>
      </c>
      <c r="E376" s="28" t="s">
        <v>1856</v>
      </c>
      <c r="F376" s="27" t="s">
        <v>1857</v>
      </c>
      <c r="G376" s="27">
        <v>983137351</v>
      </c>
      <c r="H376" s="18">
        <v>45615</v>
      </c>
      <c r="I376" s="21">
        <v>0.69236111111111109</v>
      </c>
      <c r="J376" s="6" t="s">
        <v>373</v>
      </c>
      <c r="K376" s="15">
        <f t="shared" si="34"/>
        <v>1</v>
      </c>
      <c r="L376" s="6" t="s">
        <v>398</v>
      </c>
      <c r="M376" s="6" t="s">
        <v>6</v>
      </c>
      <c r="N376" s="6" t="s">
        <v>2456</v>
      </c>
      <c r="O376" s="6">
        <v>100796273</v>
      </c>
      <c r="P376" s="6" t="s">
        <v>6</v>
      </c>
      <c r="Q376" s="6" t="s">
        <v>2457</v>
      </c>
      <c r="R376" s="16">
        <f t="shared" si="41"/>
        <v>25000</v>
      </c>
      <c r="S376" s="6" t="s">
        <v>400</v>
      </c>
      <c r="T376" s="6" t="s">
        <v>532</v>
      </c>
      <c r="U376" s="6" t="s">
        <v>2458</v>
      </c>
      <c r="V376" s="18"/>
      <c r="W376" s="78"/>
      <c r="X376" s="39"/>
      <c r="Y376" s="39"/>
      <c r="Z376" s="39"/>
      <c r="AA376" s="8"/>
      <c r="AB376" s="6" t="str">
        <f t="shared" si="42"/>
        <v/>
      </c>
      <c r="AC376" s="23" t="str">
        <f t="shared" si="43"/>
        <v/>
      </c>
      <c r="AD376" s="23"/>
      <c r="AE376" s="17" t="str">
        <f t="shared" si="44"/>
        <v/>
      </c>
      <c r="AF376" s="6"/>
      <c r="AG376" s="39"/>
      <c r="AH376" s="22" t="s">
        <v>983</v>
      </c>
      <c r="AI376" s="174" t="s">
        <v>492</v>
      </c>
    </row>
    <row r="377" spans="1:35" ht="15.45" customHeight="1">
      <c r="A377" s="168">
        <v>56390</v>
      </c>
      <c r="B377" s="39" t="s">
        <v>380</v>
      </c>
      <c r="C377" s="5" t="s">
        <v>246</v>
      </c>
      <c r="D377" s="46" t="s">
        <v>817</v>
      </c>
      <c r="E377" s="28" t="s">
        <v>818</v>
      </c>
      <c r="F377" s="27" t="s">
        <v>819</v>
      </c>
      <c r="G377" s="27">
        <v>955172412</v>
      </c>
      <c r="H377" s="18">
        <v>45615</v>
      </c>
      <c r="I377" s="21">
        <v>0.69374999999999998</v>
      </c>
      <c r="J377" s="6" t="s">
        <v>373</v>
      </c>
      <c r="K377" s="15">
        <f t="shared" si="34"/>
        <v>1</v>
      </c>
      <c r="L377" s="6" t="s">
        <v>398</v>
      </c>
      <c r="M377" s="6" t="s">
        <v>6</v>
      </c>
      <c r="N377" s="6" t="s">
        <v>2459</v>
      </c>
      <c r="O377" s="6">
        <v>100796275</v>
      </c>
      <c r="P377" s="6" t="s">
        <v>6</v>
      </c>
      <c r="Q377" s="6" t="s">
        <v>2460</v>
      </c>
      <c r="R377" s="16">
        <f t="shared" si="41"/>
        <v>25000</v>
      </c>
      <c r="S377" s="6" t="s">
        <v>400</v>
      </c>
      <c r="T377" s="6" t="s">
        <v>532</v>
      </c>
      <c r="U377" s="6" t="s">
        <v>2461</v>
      </c>
      <c r="V377" s="18"/>
      <c r="W377" s="78"/>
      <c r="X377" s="39"/>
      <c r="Y377" s="39"/>
      <c r="Z377" s="39"/>
      <c r="AA377" s="8"/>
      <c r="AB377" s="6" t="str">
        <f t="shared" si="42"/>
        <v/>
      </c>
      <c r="AC377" s="23" t="str">
        <f t="shared" si="43"/>
        <v/>
      </c>
      <c r="AD377" s="23"/>
      <c r="AE377" s="17" t="str">
        <f t="shared" si="44"/>
        <v/>
      </c>
      <c r="AF377" s="6"/>
      <c r="AG377" s="39"/>
      <c r="AH377" s="22" t="s">
        <v>983</v>
      </c>
      <c r="AI377" s="174" t="s">
        <v>492</v>
      </c>
    </row>
    <row r="378" spans="1:35" ht="15.45" customHeight="1">
      <c r="A378" s="168">
        <v>56391</v>
      </c>
      <c r="B378" s="39" t="s">
        <v>380</v>
      </c>
      <c r="C378" s="5" t="s">
        <v>246</v>
      </c>
      <c r="D378" s="46" t="s">
        <v>2323</v>
      </c>
      <c r="E378" s="28" t="s">
        <v>2324</v>
      </c>
      <c r="F378" s="27" t="s">
        <v>2325</v>
      </c>
      <c r="G378" s="27">
        <v>941681899</v>
      </c>
      <c r="H378" s="18">
        <v>45615</v>
      </c>
      <c r="I378" s="21">
        <v>0.70763888888888893</v>
      </c>
      <c r="J378" s="6" t="s">
        <v>373</v>
      </c>
      <c r="K378" s="15">
        <f t="shared" si="34"/>
        <v>1</v>
      </c>
      <c r="L378" s="6" t="s">
        <v>398</v>
      </c>
      <c r="M378" s="6" t="s">
        <v>6</v>
      </c>
      <c r="N378" s="6" t="s">
        <v>2462</v>
      </c>
      <c r="O378" s="6" t="s">
        <v>2463</v>
      </c>
      <c r="P378" s="6" t="s">
        <v>6</v>
      </c>
      <c r="Q378" s="6" t="s">
        <v>2464</v>
      </c>
      <c r="R378" s="16">
        <f t="shared" si="41"/>
        <v>25000</v>
      </c>
      <c r="S378" s="6" t="s">
        <v>400</v>
      </c>
      <c r="T378" s="6" t="s">
        <v>2465</v>
      </c>
      <c r="U378" s="6" t="s">
        <v>2466</v>
      </c>
      <c r="V378" s="18"/>
      <c r="W378" s="78"/>
      <c r="X378" s="39"/>
      <c r="Y378" s="39"/>
      <c r="Z378" s="39"/>
      <c r="AA378" s="8"/>
      <c r="AB378" s="6" t="str">
        <f t="shared" si="42"/>
        <v/>
      </c>
      <c r="AC378" s="23" t="str">
        <f t="shared" si="43"/>
        <v/>
      </c>
      <c r="AD378" s="23"/>
      <c r="AE378" s="17" t="str">
        <f t="shared" si="44"/>
        <v/>
      </c>
      <c r="AF378" s="6"/>
      <c r="AG378" s="39"/>
      <c r="AH378" s="22" t="s">
        <v>983</v>
      </c>
      <c r="AI378" s="174" t="s">
        <v>492</v>
      </c>
    </row>
    <row r="379" spans="1:35" ht="15.45" customHeight="1">
      <c r="A379" s="168">
        <v>56392</v>
      </c>
      <c r="B379" s="39" t="s">
        <v>380</v>
      </c>
      <c r="C379" s="5" t="s">
        <v>246</v>
      </c>
      <c r="D379" s="46" t="s">
        <v>1452</v>
      </c>
      <c r="E379" s="28" t="s">
        <v>2329</v>
      </c>
      <c r="F379" s="27" t="s">
        <v>1454</v>
      </c>
      <c r="G379" s="27">
        <v>964284814</v>
      </c>
      <c r="H379" s="18">
        <v>45615</v>
      </c>
      <c r="I379" s="21">
        <v>0.70972222222222225</v>
      </c>
      <c r="J379" s="6" t="s">
        <v>373</v>
      </c>
      <c r="K379" s="15">
        <f t="shared" si="34"/>
        <v>1</v>
      </c>
      <c r="L379" s="6" t="s">
        <v>398</v>
      </c>
      <c r="M379" s="6" t="s">
        <v>6</v>
      </c>
      <c r="N379" s="6" t="s">
        <v>2467</v>
      </c>
      <c r="O379" s="6" t="s">
        <v>2468</v>
      </c>
      <c r="P379" s="6" t="s">
        <v>6</v>
      </c>
      <c r="Q379" s="6" t="s">
        <v>2469</v>
      </c>
      <c r="R379" s="16">
        <f t="shared" si="41"/>
        <v>25000</v>
      </c>
      <c r="S379" s="6" t="s">
        <v>400</v>
      </c>
      <c r="T379" s="6" t="s">
        <v>532</v>
      </c>
      <c r="U379" s="6" t="s">
        <v>2470</v>
      </c>
      <c r="V379" s="18"/>
      <c r="W379" s="78"/>
      <c r="X379" s="39"/>
      <c r="Y379" s="39"/>
      <c r="Z379" s="39"/>
      <c r="AA379" s="8"/>
      <c r="AB379" s="6" t="str">
        <f t="shared" si="42"/>
        <v/>
      </c>
      <c r="AC379" s="23" t="str">
        <f t="shared" si="43"/>
        <v/>
      </c>
      <c r="AD379" s="23"/>
      <c r="AE379" s="17" t="str">
        <f t="shared" si="44"/>
        <v/>
      </c>
      <c r="AF379" s="6"/>
      <c r="AG379" s="39"/>
      <c r="AH379" s="22" t="s">
        <v>983</v>
      </c>
      <c r="AI379" s="174" t="s">
        <v>492</v>
      </c>
    </row>
    <row r="380" spans="1:35" ht="15.45" customHeight="1">
      <c r="A380" s="168">
        <v>56393</v>
      </c>
      <c r="B380" s="39" t="s">
        <v>380</v>
      </c>
      <c r="C380" s="5" t="s">
        <v>246</v>
      </c>
      <c r="D380" s="46" t="s">
        <v>961</v>
      </c>
      <c r="E380" s="28" t="s">
        <v>699</v>
      </c>
      <c r="F380" s="27" t="s">
        <v>700</v>
      </c>
      <c r="G380" s="27">
        <v>947974081</v>
      </c>
      <c r="H380" s="18">
        <v>45615</v>
      </c>
      <c r="I380" s="21">
        <v>0.71319444444444446</v>
      </c>
      <c r="J380" s="6" t="s">
        <v>373</v>
      </c>
      <c r="K380" s="15">
        <f t="shared" si="34"/>
        <v>1</v>
      </c>
      <c r="L380" s="6" t="s">
        <v>398</v>
      </c>
      <c r="M380" s="6" t="s">
        <v>6</v>
      </c>
      <c r="N380" s="6" t="s">
        <v>2471</v>
      </c>
      <c r="O380" s="6">
        <v>100796289</v>
      </c>
      <c r="P380" s="6" t="s">
        <v>6</v>
      </c>
      <c r="Q380" s="6" t="s">
        <v>2472</v>
      </c>
      <c r="R380" s="16">
        <f t="shared" si="41"/>
        <v>25000</v>
      </c>
      <c r="S380" s="6" t="s">
        <v>400</v>
      </c>
      <c r="T380" s="6" t="s">
        <v>532</v>
      </c>
      <c r="U380" s="6" t="s">
        <v>2473</v>
      </c>
      <c r="V380" s="18"/>
      <c r="W380" s="78"/>
      <c r="X380" s="39"/>
      <c r="Y380" s="39"/>
      <c r="Z380" s="39"/>
      <c r="AA380" s="8"/>
      <c r="AB380" s="6" t="str">
        <f t="shared" si="42"/>
        <v/>
      </c>
      <c r="AC380" s="23" t="str">
        <f t="shared" si="43"/>
        <v/>
      </c>
      <c r="AD380" s="23"/>
      <c r="AE380" s="17" t="str">
        <f t="shared" si="44"/>
        <v/>
      </c>
      <c r="AF380" s="6"/>
      <c r="AG380" s="39"/>
      <c r="AH380" s="22" t="s">
        <v>983</v>
      </c>
      <c r="AI380" s="174" t="s">
        <v>492</v>
      </c>
    </row>
    <row r="381" spans="1:35" ht="15.45" customHeight="1">
      <c r="A381" s="168">
        <v>56396</v>
      </c>
      <c r="B381" s="39" t="s">
        <v>380</v>
      </c>
      <c r="C381" s="5" t="s">
        <v>246</v>
      </c>
      <c r="D381" s="46" t="s">
        <v>1855</v>
      </c>
      <c r="E381" s="28" t="s">
        <v>2318</v>
      </c>
      <c r="F381" s="27" t="s">
        <v>2319</v>
      </c>
      <c r="G381" s="27">
        <v>957418555</v>
      </c>
      <c r="H381" s="18">
        <v>45615</v>
      </c>
      <c r="I381" s="21">
        <v>0.71944444444444444</v>
      </c>
      <c r="J381" s="6" t="s">
        <v>373</v>
      </c>
      <c r="K381" s="15">
        <f t="shared" si="34"/>
        <v>1</v>
      </c>
      <c r="L381" s="6" t="s">
        <v>398</v>
      </c>
      <c r="M381" s="6" t="s">
        <v>6</v>
      </c>
      <c r="N381" s="6" t="s">
        <v>2474</v>
      </c>
      <c r="O381" s="6">
        <v>100796298</v>
      </c>
      <c r="P381" s="6" t="s">
        <v>6</v>
      </c>
      <c r="Q381" s="6" t="s">
        <v>2475</v>
      </c>
      <c r="R381" s="16">
        <f t="shared" si="41"/>
        <v>25000</v>
      </c>
      <c r="S381" s="6" t="s">
        <v>400</v>
      </c>
      <c r="T381" s="6" t="s">
        <v>532</v>
      </c>
      <c r="U381" s="6" t="s">
        <v>2476</v>
      </c>
      <c r="V381" s="18"/>
      <c r="W381" s="78"/>
      <c r="X381" s="39"/>
      <c r="Y381" s="39"/>
      <c r="Z381" s="39"/>
      <c r="AA381" s="8"/>
      <c r="AB381" s="6" t="str">
        <f t="shared" si="42"/>
        <v/>
      </c>
      <c r="AC381" s="23" t="str">
        <f t="shared" si="43"/>
        <v/>
      </c>
      <c r="AD381" s="23"/>
      <c r="AE381" s="17" t="str">
        <f t="shared" si="44"/>
        <v/>
      </c>
      <c r="AF381" s="6"/>
      <c r="AG381" s="39"/>
      <c r="AH381" s="22" t="s">
        <v>983</v>
      </c>
      <c r="AI381" s="174" t="s">
        <v>492</v>
      </c>
    </row>
    <row r="382" spans="1:35" ht="15.45" customHeight="1">
      <c r="A382" s="168">
        <v>56397</v>
      </c>
      <c r="B382" s="8" t="s">
        <v>320</v>
      </c>
      <c r="C382" s="5" t="s">
        <v>321</v>
      </c>
      <c r="D382" s="46" t="s">
        <v>667</v>
      </c>
      <c r="E382" s="28" t="s">
        <v>668</v>
      </c>
      <c r="F382" s="27" t="s">
        <v>669</v>
      </c>
      <c r="G382" s="27">
        <v>974317393</v>
      </c>
      <c r="H382" s="18">
        <v>45615</v>
      </c>
      <c r="I382" s="21">
        <v>0.72569444444444442</v>
      </c>
      <c r="J382" s="6" t="s">
        <v>373</v>
      </c>
      <c r="K382" s="15">
        <f t="shared" si="34"/>
        <v>1</v>
      </c>
      <c r="L382" s="6" t="s">
        <v>398</v>
      </c>
      <c r="M382" s="6" t="s">
        <v>6</v>
      </c>
      <c r="N382" s="6" t="s">
        <v>2477</v>
      </c>
      <c r="O382" s="6">
        <v>100796304</v>
      </c>
      <c r="P382" s="6" t="s">
        <v>6</v>
      </c>
      <c r="Q382" s="6" t="s">
        <v>2478</v>
      </c>
      <c r="R382" s="16">
        <f t="shared" si="41"/>
        <v>25000</v>
      </c>
      <c r="S382" s="6" t="s">
        <v>400</v>
      </c>
      <c r="T382" s="6" t="s">
        <v>2050</v>
      </c>
      <c r="U382" s="6" t="s">
        <v>2479</v>
      </c>
      <c r="V382" s="18">
        <v>45639</v>
      </c>
      <c r="W382" s="78">
        <v>0.84583333333333333</v>
      </c>
      <c r="X382" s="6" t="s">
        <v>1225</v>
      </c>
      <c r="Y382" s="6" t="s">
        <v>1226</v>
      </c>
      <c r="Z382" s="6" t="s">
        <v>1227</v>
      </c>
      <c r="AA382" s="5">
        <v>940579204</v>
      </c>
      <c r="AB382" s="6">
        <f t="shared" si="42"/>
        <v>25</v>
      </c>
      <c r="AC382" s="17">
        <f t="shared" si="43"/>
        <v>116000</v>
      </c>
      <c r="AD382" s="6" t="s">
        <v>6</v>
      </c>
      <c r="AE382" s="17" t="str">
        <f t="shared" si="44"/>
        <v>NO APLICA</v>
      </c>
      <c r="AF382" s="6" t="s">
        <v>400</v>
      </c>
      <c r="AG382" s="39" t="s">
        <v>1189</v>
      </c>
      <c r="AH382" s="22" t="s">
        <v>558</v>
      </c>
      <c r="AI382" s="174" t="s">
        <v>492</v>
      </c>
    </row>
    <row r="383" spans="1:35" ht="15.45" customHeight="1">
      <c r="A383" s="168">
        <v>56398</v>
      </c>
      <c r="B383" s="8" t="s">
        <v>320</v>
      </c>
      <c r="C383" s="5" t="s">
        <v>321</v>
      </c>
      <c r="D383" s="46" t="s">
        <v>2247</v>
      </c>
      <c r="E383" s="28" t="s">
        <v>2248</v>
      </c>
      <c r="F383" s="27" t="s">
        <v>2249</v>
      </c>
      <c r="G383" s="27">
        <v>989385797</v>
      </c>
      <c r="H383" s="18">
        <v>45615</v>
      </c>
      <c r="I383" s="21">
        <v>0.73333333333333328</v>
      </c>
      <c r="J383" s="6" t="s">
        <v>373</v>
      </c>
      <c r="K383" s="15">
        <f t="shared" si="34"/>
        <v>1</v>
      </c>
      <c r="L383" s="6" t="s">
        <v>398</v>
      </c>
      <c r="M383" s="6" t="s">
        <v>6</v>
      </c>
      <c r="N383" s="6" t="s">
        <v>2480</v>
      </c>
      <c r="O383" s="6">
        <v>100796309</v>
      </c>
      <c r="P383" s="6" t="s">
        <v>6</v>
      </c>
      <c r="Q383" s="6" t="s">
        <v>2481</v>
      </c>
      <c r="R383" s="16">
        <f t="shared" si="41"/>
        <v>25000</v>
      </c>
      <c r="S383" s="6" t="s">
        <v>400</v>
      </c>
      <c r="T383" s="6" t="s">
        <v>2050</v>
      </c>
      <c r="U383" s="6" t="s">
        <v>2482</v>
      </c>
      <c r="V383" s="18">
        <v>45639</v>
      </c>
      <c r="W383" s="78">
        <v>0.84375</v>
      </c>
      <c r="X383" s="6" t="s">
        <v>2483</v>
      </c>
      <c r="Y383" s="6" t="s">
        <v>2484</v>
      </c>
      <c r="Z383" s="6" t="s">
        <v>2485</v>
      </c>
      <c r="AA383" s="5">
        <v>930554567</v>
      </c>
      <c r="AB383" s="6">
        <f t="shared" si="42"/>
        <v>25</v>
      </c>
      <c r="AC383" s="17">
        <f t="shared" si="43"/>
        <v>116000</v>
      </c>
      <c r="AD383" s="6" t="s">
        <v>6</v>
      </c>
      <c r="AE383" s="17" t="str">
        <f t="shared" si="44"/>
        <v>NO APLICA</v>
      </c>
      <c r="AF383" s="6" t="s">
        <v>400</v>
      </c>
      <c r="AG383" s="39" t="s">
        <v>1189</v>
      </c>
      <c r="AH383" s="22" t="s">
        <v>558</v>
      </c>
      <c r="AI383" s="174" t="s">
        <v>492</v>
      </c>
    </row>
    <row r="384" spans="1:35" ht="15.45" customHeight="1">
      <c r="A384" s="168">
        <v>56399</v>
      </c>
      <c r="B384" s="8" t="s">
        <v>320</v>
      </c>
      <c r="C384" s="5" t="s">
        <v>321</v>
      </c>
      <c r="D384" s="46" t="s">
        <v>635</v>
      </c>
      <c r="E384" s="28" t="s">
        <v>636</v>
      </c>
      <c r="F384" s="27" t="s">
        <v>637</v>
      </c>
      <c r="G384" s="27">
        <v>988364635</v>
      </c>
      <c r="H384" s="18">
        <v>45615</v>
      </c>
      <c r="I384" s="21">
        <v>0.74027777777777781</v>
      </c>
      <c r="J384" s="6" t="s">
        <v>373</v>
      </c>
      <c r="K384" s="15">
        <f t="shared" si="34"/>
        <v>1</v>
      </c>
      <c r="L384" s="6" t="s">
        <v>398</v>
      </c>
      <c r="M384" s="6" t="s">
        <v>6</v>
      </c>
      <c r="N384" s="6" t="s">
        <v>2486</v>
      </c>
      <c r="O384" s="6">
        <v>100796331</v>
      </c>
      <c r="P384" s="6" t="s">
        <v>6</v>
      </c>
      <c r="Q384" s="6" t="s">
        <v>2487</v>
      </c>
      <c r="R384" s="16">
        <f t="shared" si="41"/>
        <v>25000</v>
      </c>
      <c r="S384" s="6" t="s">
        <v>400</v>
      </c>
      <c r="T384" s="6" t="s">
        <v>2050</v>
      </c>
      <c r="U384" s="6" t="s">
        <v>2488</v>
      </c>
      <c r="V384" s="18">
        <v>45639</v>
      </c>
      <c r="W384" s="78">
        <v>0.84166666666666667</v>
      </c>
      <c r="X384" s="6" t="s">
        <v>1234</v>
      </c>
      <c r="Y384" s="6" t="s">
        <v>1235</v>
      </c>
      <c r="Z384" s="6" t="s">
        <v>1236</v>
      </c>
      <c r="AA384" s="6">
        <v>957142300</v>
      </c>
      <c r="AB384" s="6">
        <f t="shared" si="42"/>
        <v>25</v>
      </c>
      <c r="AC384" s="17">
        <f t="shared" si="43"/>
        <v>116000</v>
      </c>
      <c r="AD384" s="6" t="s">
        <v>6</v>
      </c>
      <c r="AE384" s="17" t="str">
        <f t="shared" si="44"/>
        <v>NO APLICA</v>
      </c>
      <c r="AF384" s="6" t="s">
        <v>400</v>
      </c>
      <c r="AG384" s="39" t="s">
        <v>1189</v>
      </c>
      <c r="AH384" s="22" t="s">
        <v>558</v>
      </c>
      <c r="AI384" s="174" t="s">
        <v>492</v>
      </c>
    </row>
    <row r="385" spans="1:35" ht="15.45" customHeight="1">
      <c r="A385" s="168">
        <v>56400</v>
      </c>
      <c r="B385" s="8" t="s">
        <v>320</v>
      </c>
      <c r="C385" s="5" t="s">
        <v>321</v>
      </c>
      <c r="D385" s="46" t="s">
        <v>559</v>
      </c>
      <c r="E385" s="28" t="s">
        <v>560</v>
      </c>
      <c r="F385" s="27" t="s">
        <v>561</v>
      </c>
      <c r="G385" s="27">
        <v>956055766</v>
      </c>
      <c r="H385" s="18">
        <v>45615</v>
      </c>
      <c r="I385" s="21">
        <v>0.74444444444444446</v>
      </c>
      <c r="J385" s="6" t="s">
        <v>373</v>
      </c>
      <c r="K385" s="15">
        <f t="shared" si="34"/>
        <v>1</v>
      </c>
      <c r="L385" s="6" t="s">
        <v>398</v>
      </c>
      <c r="M385" s="6" t="s">
        <v>6</v>
      </c>
      <c r="N385" s="6" t="s">
        <v>2489</v>
      </c>
      <c r="O385" s="6">
        <v>100796344</v>
      </c>
      <c r="P385" s="6" t="s">
        <v>6</v>
      </c>
      <c r="Q385" s="6" t="s">
        <v>2490</v>
      </c>
      <c r="R385" s="16">
        <f t="shared" si="41"/>
        <v>25000</v>
      </c>
      <c r="S385" s="6" t="s">
        <v>400</v>
      </c>
      <c r="T385" s="6" t="s">
        <v>2158</v>
      </c>
      <c r="U385" s="6" t="s">
        <v>2491</v>
      </c>
      <c r="V385" s="18">
        <v>45632</v>
      </c>
      <c r="W385" s="78">
        <v>0.56458333333333333</v>
      </c>
      <c r="X385" s="6" t="s">
        <v>2492</v>
      </c>
      <c r="Y385" s="6" t="s">
        <v>2493</v>
      </c>
      <c r="Z385" s="6" t="s">
        <v>2494</v>
      </c>
      <c r="AA385" s="6">
        <v>988681838</v>
      </c>
      <c r="AB385" s="6">
        <f t="shared" si="42"/>
        <v>18</v>
      </c>
      <c r="AC385" s="17">
        <f t="shared" si="43"/>
        <v>81000</v>
      </c>
      <c r="AD385" s="6" t="s">
        <v>6</v>
      </c>
      <c r="AE385" s="17" t="str">
        <f t="shared" si="44"/>
        <v>NO APLICA</v>
      </c>
      <c r="AF385" s="6" t="s">
        <v>400</v>
      </c>
      <c r="AG385" s="39"/>
      <c r="AH385" s="22" t="s">
        <v>558</v>
      </c>
      <c r="AI385" s="174" t="s">
        <v>492</v>
      </c>
    </row>
    <row r="386" spans="1:35" ht="15.45" customHeight="1">
      <c r="A386" s="168">
        <v>56401</v>
      </c>
      <c r="B386" s="8" t="s">
        <v>320</v>
      </c>
      <c r="C386" s="5" t="s">
        <v>321</v>
      </c>
      <c r="D386" s="39" t="s">
        <v>568</v>
      </c>
      <c r="E386" s="6" t="s">
        <v>569</v>
      </c>
      <c r="F386" s="6" t="s">
        <v>570</v>
      </c>
      <c r="G386" s="6">
        <v>947401808</v>
      </c>
      <c r="H386" s="18">
        <v>45615</v>
      </c>
      <c r="I386" s="21">
        <v>0.74861111111111112</v>
      </c>
      <c r="J386" s="6" t="s">
        <v>373</v>
      </c>
      <c r="K386" s="15">
        <f t="shared" ref="K386:K449" si="45">IF(J386&lt;&gt;"",1,"")</f>
        <v>1</v>
      </c>
      <c r="L386" s="6" t="s">
        <v>398</v>
      </c>
      <c r="M386" s="6" t="s">
        <v>6</v>
      </c>
      <c r="N386" s="6" t="s">
        <v>2495</v>
      </c>
      <c r="O386" s="6">
        <v>100796353</v>
      </c>
      <c r="P386" s="6" t="s">
        <v>6</v>
      </c>
      <c r="Q386" s="6" t="s">
        <v>2496</v>
      </c>
      <c r="R386" s="16">
        <f t="shared" si="41"/>
        <v>25000</v>
      </c>
      <c r="S386" s="6" t="s">
        <v>400</v>
      </c>
      <c r="T386" s="6" t="s">
        <v>2158</v>
      </c>
      <c r="U386" s="6" t="s">
        <v>2497</v>
      </c>
      <c r="V386" s="18">
        <v>45632</v>
      </c>
      <c r="W386" s="78">
        <v>0.55625000000000002</v>
      </c>
      <c r="X386" s="6" t="s">
        <v>2498</v>
      </c>
      <c r="Y386" s="6" t="s">
        <v>2499</v>
      </c>
      <c r="Z386" s="6" t="s">
        <v>2500</v>
      </c>
      <c r="AA386" s="6">
        <v>932350612</v>
      </c>
      <c r="AB386" s="6">
        <f t="shared" si="42"/>
        <v>18</v>
      </c>
      <c r="AC386" s="17">
        <f t="shared" si="43"/>
        <v>81000</v>
      </c>
      <c r="AD386" s="6" t="s">
        <v>6</v>
      </c>
      <c r="AE386" s="17" t="str">
        <f t="shared" si="44"/>
        <v>NO APLICA</v>
      </c>
      <c r="AF386" s="6" t="s">
        <v>400</v>
      </c>
      <c r="AG386" s="39"/>
      <c r="AH386" s="22" t="s">
        <v>558</v>
      </c>
      <c r="AI386" s="174" t="s">
        <v>492</v>
      </c>
    </row>
    <row r="387" spans="1:35" ht="15.45" customHeight="1">
      <c r="A387" s="168">
        <v>56404</v>
      </c>
      <c r="B387" s="8" t="s">
        <v>320</v>
      </c>
      <c r="C387" s="5" t="s">
        <v>321</v>
      </c>
      <c r="D387" s="46" t="s">
        <v>2501</v>
      </c>
      <c r="E387" s="28" t="s">
        <v>2502</v>
      </c>
      <c r="F387" s="27" t="s">
        <v>2503</v>
      </c>
      <c r="G387" s="27">
        <v>983262493</v>
      </c>
      <c r="H387" s="18">
        <v>45615</v>
      </c>
      <c r="I387" s="21">
        <v>0.77500000000000002</v>
      </c>
      <c r="J387" s="6" t="s">
        <v>373</v>
      </c>
      <c r="K387" s="15">
        <f t="shared" si="45"/>
        <v>1</v>
      </c>
      <c r="L387" s="6" t="s">
        <v>398</v>
      </c>
      <c r="M387" s="6" t="s">
        <v>6</v>
      </c>
      <c r="N387" s="6" t="s">
        <v>2504</v>
      </c>
      <c r="O387" s="6">
        <v>100796374</v>
      </c>
      <c r="P387" s="6" t="s">
        <v>6</v>
      </c>
      <c r="Q387" s="6" t="s">
        <v>2505</v>
      </c>
      <c r="R387" s="16">
        <f t="shared" si="41"/>
        <v>25000</v>
      </c>
      <c r="S387" s="6" t="s">
        <v>400</v>
      </c>
      <c r="T387" s="6" t="s">
        <v>732</v>
      </c>
      <c r="U387" s="6" t="s">
        <v>2506</v>
      </c>
      <c r="V387" s="18">
        <v>45635</v>
      </c>
      <c r="W387" s="78">
        <v>0.80833333333333335</v>
      </c>
      <c r="X387" s="6" t="s">
        <v>830</v>
      </c>
      <c r="Y387" s="6" t="s">
        <v>831</v>
      </c>
      <c r="Z387" s="6" t="s">
        <v>832</v>
      </c>
      <c r="AA387" s="6">
        <v>998794226</v>
      </c>
      <c r="AB387" s="6">
        <f t="shared" si="42"/>
        <v>21</v>
      </c>
      <c r="AC387" s="17">
        <f t="shared" si="43"/>
        <v>96000</v>
      </c>
      <c r="AD387" s="6" t="s">
        <v>6</v>
      </c>
      <c r="AE387" s="17" t="str">
        <f t="shared" si="44"/>
        <v>NO APLICA</v>
      </c>
      <c r="AF387" s="6" t="s">
        <v>400</v>
      </c>
      <c r="AG387" s="39"/>
      <c r="AH387" s="22" t="s">
        <v>558</v>
      </c>
      <c r="AI387" s="174" t="s">
        <v>492</v>
      </c>
    </row>
    <row r="388" spans="1:35" ht="15.45" customHeight="1">
      <c r="A388" s="168">
        <v>56405</v>
      </c>
      <c r="B388" s="8" t="s">
        <v>320</v>
      </c>
      <c r="C388" s="5" t="s">
        <v>321</v>
      </c>
      <c r="D388" s="46" t="s">
        <v>673</v>
      </c>
      <c r="E388" s="28" t="s">
        <v>674</v>
      </c>
      <c r="F388" s="27" t="s">
        <v>675</v>
      </c>
      <c r="G388" s="27">
        <v>992654499</v>
      </c>
      <c r="H388" s="18">
        <v>45615</v>
      </c>
      <c r="I388" s="21">
        <v>0.78125</v>
      </c>
      <c r="J388" s="6" t="s">
        <v>373</v>
      </c>
      <c r="K388" s="15">
        <f t="shared" si="45"/>
        <v>1</v>
      </c>
      <c r="L388" s="6" t="s">
        <v>398</v>
      </c>
      <c r="M388" s="6" t="s">
        <v>6</v>
      </c>
      <c r="N388" s="6" t="s">
        <v>2507</v>
      </c>
      <c r="O388" s="6">
        <v>100796381</v>
      </c>
      <c r="P388" s="6" t="s">
        <v>6</v>
      </c>
      <c r="Q388" s="6" t="s">
        <v>2508</v>
      </c>
      <c r="R388" s="16">
        <f t="shared" si="41"/>
        <v>25000</v>
      </c>
      <c r="S388" s="6" t="s">
        <v>400</v>
      </c>
      <c r="T388" s="6" t="s">
        <v>766</v>
      </c>
      <c r="U388" s="6" t="s">
        <v>2509</v>
      </c>
      <c r="V388" s="18">
        <v>45632</v>
      </c>
      <c r="W388" s="78">
        <v>0.54513888888888884</v>
      </c>
      <c r="X388" s="6" t="s">
        <v>2510</v>
      </c>
      <c r="Y388" s="6" t="s">
        <v>2511</v>
      </c>
      <c r="Z388" s="6" t="s">
        <v>2512</v>
      </c>
      <c r="AA388" s="6">
        <v>984416589</v>
      </c>
      <c r="AB388" s="6">
        <f t="shared" si="42"/>
        <v>18</v>
      </c>
      <c r="AC388" s="17">
        <f t="shared" si="43"/>
        <v>81000</v>
      </c>
      <c r="AD388" s="6" t="s">
        <v>6</v>
      </c>
      <c r="AE388" s="17" t="str">
        <f t="shared" si="44"/>
        <v>NO APLICA</v>
      </c>
      <c r="AF388" s="6" t="s">
        <v>400</v>
      </c>
      <c r="AG388" s="39"/>
      <c r="AH388" s="22" t="s">
        <v>558</v>
      </c>
      <c r="AI388" s="174" t="s">
        <v>492</v>
      </c>
    </row>
    <row r="389" spans="1:35" ht="15.45" customHeight="1">
      <c r="A389" s="168">
        <v>56407</v>
      </c>
      <c r="B389" s="8" t="s">
        <v>320</v>
      </c>
      <c r="C389" s="5" t="s">
        <v>321</v>
      </c>
      <c r="D389" s="8" t="s">
        <v>682</v>
      </c>
      <c r="E389" s="5" t="s">
        <v>683</v>
      </c>
      <c r="F389" s="5" t="s">
        <v>684</v>
      </c>
      <c r="G389" s="5">
        <v>987204298</v>
      </c>
      <c r="H389" s="18">
        <v>45615</v>
      </c>
      <c r="I389" s="21">
        <v>0.81111111111111112</v>
      </c>
      <c r="J389" s="6" t="s">
        <v>373</v>
      </c>
      <c r="K389" s="15">
        <f t="shared" si="45"/>
        <v>1</v>
      </c>
      <c r="L389" s="6" t="s">
        <v>398</v>
      </c>
      <c r="M389" s="6" t="s">
        <v>6</v>
      </c>
      <c r="N389" s="6" t="s">
        <v>2513</v>
      </c>
      <c r="O389" s="6">
        <v>100796392</v>
      </c>
      <c r="P389" s="6" t="s">
        <v>6</v>
      </c>
      <c r="Q389" s="6" t="s">
        <v>2514</v>
      </c>
      <c r="R389" s="16">
        <f t="shared" si="41"/>
        <v>25000</v>
      </c>
      <c r="S389" s="6" t="s">
        <v>400</v>
      </c>
      <c r="T389" s="6" t="s">
        <v>766</v>
      </c>
      <c r="U389" s="6" t="s">
        <v>2515</v>
      </c>
      <c r="V389" s="18">
        <v>45632</v>
      </c>
      <c r="W389" s="78">
        <v>0.52777777777777779</v>
      </c>
      <c r="X389" s="6" t="s">
        <v>2516</v>
      </c>
      <c r="Y389" s="6" t="s">
        <v>971</v>
      </c>
      <c r="Z389" s="6" t="s">
        <v>2517</v>
      </c>
      <c r="AA389" s="6" t="s">
        <v>1355</v>
      </c>
      <c r="AB389" s="6">
        <f t="shared" si="42"/>
        <v>18</v>
      </c>
      <c r="AC389" s="17">
        <f t="shared" si="43"/>
        <v>81000</v>
      </c>
      <c r="AD389" s="6" t="s">
        <v>6</v>
      </c>
      <c r="AE389" s="17" t="str">
        <f t="shared" si="44"/>
        <v>NO APLICA</v>
      </c>
      <c r="AF389" s="6" t="s">
        <v>400</v>
      </c>
      <c r="AG389" s="39"/>
      <c r="AH389" s="22" t="s">
        <v>558</v>
      </c>
      <c r="AI389" s="174" t="s">
        <v>492</v>
      </c>
    </row>
    <row r="390" spans="1:35" ht="15.45" customHeight="1">
      <c r="A390" s="168">
        <v>56408</v>
      </c>
      <c r="B390" s="8" t="s">
        <v>320</v>
      </c>
      <c r="C390" s="5" t="s">
        <v>321</v>
      </c>
      <c r="D390" s="46" t="s">
        <v>708</v>
      </c>
      <c r="E390" s="28" t="s">
        <v>709</v>
      </c>
      <c r="F390" s="27" t="s">
        <v>710</v>
      </c>
      <c r="G390" s="27">
        <v>987744411</v>
      </c>
      <c r="H390" s="18">
        <v>45615</v>
      </c>
      <c r="I390" s="21">
        <v>0.81319444444444444</v>
      </c>
      <c r="J390" s="6" t="s">
        <v>373</v>
      </c>
      <c r="K390" s="15">
        <f t="shared" si="45"/>
        <v>1</v>
      </c>
      <c r="L390" s="6" t="s">
        <v>398</v>
      </c>
      <c r="M390" s="6" t="s">
        <v>6</v>
      </c>
      <c r="N390" s="6" t="s">
        <v>2518</v>
      </c>
      <c r="O390" s="6">
        <v>100796398</v>
      </c>
      <c r="P390" s="6" t="s">
        <v>6</v>
      </c>
      <c r="Q390" s="6" t="s">
        <v>2519</v>
      </c>
      <c r="R390" s="16">
        <f t="shared" si="41"/>
        <v>25000</v>
      </c>
      <c r="S390" s="6" t="s">
        <v>400</v>
      </c>
      <c r="T390" s="6" t="s">
        <v>732</v>
      </c>
      <c r="U390" s="6" t="s">
        <v>2520</v>
      </c>
      <c r="V390" s="18">
        <v>45639</v>
      </c>
      <c r="W390" s="78">
        <v>0.83888888888888891</v>
      </c>
      <c r="X390" s="6" t="s">
        <v>1240</v>
      </c>
      <c r="Y390" s="6" t="s">
        <v>1241</v>
      </c>
      <c r="Z390" s="6" t="s">
        <v>1242</v>
      </c>
      <c r="AA390" s="6">
        <v>953402308</v>
      </c>
      <c r="AB390" s="6">
        <f t="shared" si="42"/>
        <v>25</v>
      </c>
      <c r="AC390" s="17">
        <f t="shared" si="43"/>
        <v>116000</v>
      </c>
      <c r="AD390" s="6" t="s">
        <v>6</v>
      </c>
      <c r="AE390" s="17" t="str">
        <f t="shared" si="44"/>
        <v>NO APLICA</v>
      </c>
      <c r="AF390" s="6" t="s">
        <v>400</v>
      </c>
      <c r="AG390" s="39" t="s">
        <v>1189</v>
      </c>
      <c r="AH390" s="22" t="s">
        <v>558</v>
      </c>
      <c r="AI390" s="174" t="s">
        <v>492</v>
      </c>
    </row>
    <row r="391" spans="1:35" ht="15.75" customHeight="1">
      <c r="A391" s="168">
        <v>56410</v>
      </c>
      <c r="B391" s="8" t="s">
        <v>320</v>
      </c>
      <c r="C391" s="5" t="s">
        <v>321</v>
      </c>
      <c r="D391" s="39" t="s">
        <v>1538</v>
      </c>
      <c r="E391" s="6">
        <v>17669495</v>
      </c>
      <c r="F391" s="6" t="s">
        <v>549</v>
      </c>
      <c r="G391" s="6">
        <v>933260605</v>
      </c>
      <c r="H391" s="18">
        <v>45615</v>
      </c>
      <c r="I391" s="21">
        <v>0.82222222222222219</v>
      </c>
      <c r="J391" s="6" t="s">
        <v>373</v>
      </c>
      <c r="K391" s="15">
        <f t="shared" si="45"/>
        <v>1</v>
      </c>
      <c r="L391" s="6" t="s">
        <v>398</v>
      </c>
      <c r="M391" s="6" t="s">
        <v>6</v>
      </c>
      <c r="N391" s="6" t="s">
        <v>2521</v>
      </c>
      <c r="O391" s="6">
        <v>100796418</v>
      </c>
      <c r="P391" s="6" t="s">
        <v>6</v>
      </c>
      <c r="Q391" s="6" t="s">
        <v>2522</v>
      </c>
      <c r="R391" s="16">
        <f t="shared" si="41"/>
        <v>25000</v>
      </c>
      <c r="S391" s="6" t="s">
        <v>400</v>
      </c>
      <c r="T391" s="6" t="s">
        <v>732</v>
      </c>
      <c r="U391" s="6" t="s">
        <v>2523</v>
      </c>
      <c r="V391" s="18">
        <v>45639</v>
      </c>
      <c r="W391" s="78">
        <v>0.83750000000000002</v>
      </c>
      <c r="X391" s="6" t="s">
        <v>1246</v>
      </c>
      <c r="Y391" s="6" t="s">
        <v>1247</v>
      </c>
      <c r="Z391" s="6" t="s">
        <v>1248</v>
      </c>
      <c r="AA391" s="6">
        <v>998242658</v>
      </c>
      <c r="AB391" s="6">
        <f t="shared" si="42"/>
        <v>25</v>
      </c>
      <c r="AC391" s="17">
        <f t="shared" si="43"/>
        <v>116000</v>
      </c>
      <c r="AD391" s="6" t="s">
        <v>6</v>
      </c>
      <c r="AE391" s="17" t="str">
        <f t="shared" si="44"/>
        <v>NO APLICA</v>
      </c>
      <c r="AF391" s="6" t="s">
        <v>400</v>
      </c>
      <c r="AG391" s="39" t="s">
        <v>1189</v>
      </c>
      <c r="AH391" s="22" t="s">
        <v>558</v>
      </c>
      <c r="AI391" s="174" t="s">
        <v>492</v>
      </c>
    </row>
    <row r="392" spans="1:35" ht="15.45" customHeight="1">
      <c r="A392" s="168">
        <v>56411</v>
      </c>
      <c r="B392" s="8" t="s">
        <v>320</v>
      </c>
      <c r="C392" s="5" t="s">
        <v>321</v>
      </c>
      <c r="D392" s="46" t="s">
        <v>693</v>
      </c>
      <c r="E392" s="28" t="s">
        <v>694</v>
      </c>
      <c r="F392" s="27" t="s">
        <v>695</v>
      </c>
      <c r="G392" s="27">
        <v>930540516</v>
      </c>
      <c r="H392" s="18">
        <v>45615</v>
      </c>
      <c r="I392" s="21">
        <v>0.82499999999999996</v>
      </c>
      <c r="J392" s="6" t="s">
        <v>373</v>
      </c>
      <c r="K392" s="15">
        <f t="shared" si="45"/>
        <v>1</v>
      </c>
      <c r="L392" s="6" t="s">
        <v>398</v>
      </c>
      <c r="M392" s="6" t="s">
        <v>6</v>
      </c>
      <c r="N392" s="6" t="s">
        <v>2524</v>
      </c>
      <c r="O392" s="6">
        <v>100796422</v>
      </c>
      <c r="P392" s="6" t="s">
        <v>6</v>
      </c>
      <c r="Q392" s="6" t="s">
        <v>2525</v>
      </c>
      <c r="R392" s="16">
        <f t="shared" si="41"/>
        <v>25000</v>
      </c>
      <c r="S392" s="6" t="s">
        <v>400</v>
      </c>
      <c r="T392" s="6" t="s">
        <v>732</v>
      </c>
      <c r="U392" s="6" t="s">
        <v>2526</v>
      </c>
      <c r="V392" s="18">
        <v>45639</v>
      </c>
      <c r="W392" s="78">
        <v>0.83472222222222225</v>
      </c>
      <c r="X392" s="6" t="s">
        <v>1213</v>
      </c>
      <c r="Y392" s="6" t="s">
        <v>1214</v>
      </c>
      <c r="Z392" s="6" t="s">
        <v>1215</v>
      </c>
      <c r="AA392" s="6">
        <v>965487911</v>
      </c>
      <c r="AB392" s="6">
        <f t="shared" si="42"/>
        <v>25</v>
      </c>
      <c r="AC392" s="17">
        <f t="shared" si="43"/>
        <v>116000</v>
      </c>
      <c r="AD392" s="6" t="s">
        <v>6</v>
      </c>
      <c r="AE392" s="17" t="str">
        <f t="shared" si="44"/>
        <v>NO APLICA</v>
      </c>
      <c r="AF392" s="6" t="s">
        <v>400</v>
      </c>
      <c r="AG392" s="39" t="s">
        <v>1189</v>
      </c>
      <c r="AH392" s="22" t="s">
        <v>558</v>
      </c>
      <c r="AI392" s="174" t="s">
        <v>492</v>
      </c>
    </row>
    <row r="393" spans="1:35" ht="15.45" customHeight="1">
      <c r="A393" s="168">
        <v>56413</v>
      </c>
      <c r="B393" s="8" t="s">
        <v>320</v>
      </c>
      <c r="C393" s="5" t="s">
        <v>321</v>
      </c>
      <c r="D393" s="45" t="s">
        <v>2370</v>
      </c>
      <c r="E393" s="27" t="s">
        <v>2371</v>
      </c>
      <c r="F393" s="27" t="s">
        <v>2372</v>
      </c>
      <c r="G393" s="27">
        <v>963001591</v>
      </c>
      <c r="H393" s="18">
        <v>45615</v>
      </c>
      <c r="I393" s="21">
        <v>0.8354166666666667</v>
      </c>
      <c r="J393" s="6" t="s">
        <v>373</v>
      </c>
      <c r="K393" s="15">
        <f t="shared" si="45"/>
        <v>1</v>
      </c>
      <c r="L393" s="6" t="s">
        <v>398</v>
      </c>
      <c r="M393" s="6" t="s">
        <v>6</v>
      </c>
      <c r="N393" s="6" t="s">
        <v>2527</v>
      </c>
      <c r="O393" s="6">
        <v>100796427</v>
      </c>
      <c r="P393" s="6" t="s">
        <v>6</v>
      </c>
      <c r="Q393" s="6" t="s">
        <v>2528</v>
      </c>
      <c r="R393" s="16">
        <f t="shared" si="41"/>
        <v>25000</v>
      </c>
      <c r="S393" s="6" t="s">
        <v>400</v>
      </c>
      <c r="T393" s="6" t="s">
        <v>803</v>
      </c>
      <c r="U393" s="6" t="s">
        <v>2529</v>
      </c>
      <c r="V393" s="18">
        <v>45635</v>
      </c>
      <c r="W393" s="80">
        <v>0.3611111111111111</v>
      </c>
      <c r="X393" s="6" t="s">
        <v>2530</v>
      </c>
      <c r="Y393" s="6" t="s">
        <v>943</v>
      </c>
      <c r="Z393" s="6" t="s">
        <v>944</v>
      </c>
      <c r="AA393" s="6">
        <v>993209230</v>
      </c>
      <c r="AB393" s="6">
        <f t="shared" si="42"/>
        <v>21</v>
      </c>
      <c r="AC393" s="17">
        <f t="shared" si="43"/>
        <v>96000</v>
      </c>
      <c r="AD393" s="6" t="s">
        <v>6</v>
      </c>
      <c r="AE393" s="17" t="str">
        <f t="shared" si="44"/>
        <v>NO APLICA</v>
      </c>
      <c r="AF393" s="6" t="s">
        <v>400</v>
      </c>
      <c r="AG393" s="39"/>
      <c r="AH393" s="22" t="s">
        <v>558</v>
      </c>
      <c r="AI393" s="174" t="s">
        <v>492</v>
      </c>
    </row>
    <row r="394" spans="1:35" ht="15.45" customHeight="1">
      <c r="A394" s="168">
        <v>56415</v>
      </c>
      <c r="B394" s="8" t="s">
        <v>320</v>
      </c>
      <c r="C394" s="5" t="s">
        <v>321</v>
      </c>
      <c r="D394" s="46" t="s">
        <v>2279</v>
      </c>
      <c r="E394" s="28" t="s">
        <v>2280</v>
      </c>
      <c r="F394" s="27" t="s">
        <v>2281</v>
      </c>
      <c r="G394" s="27">
        <v>935008959</v>
      </c>
      <c r="H394" s="18">
        <v>45615</v>
      </c>
      <c r="I394" s="21">
        <v>0.84166666666666667</v>
      </c>
      <c r="J394" s="6" t="s">
        <v>373</v>
      </c>
      <c r="K394" s="15">
        <f t="shared" si="45"/>
        <v>1</v>
      </c>
      <c r="L394" s="6" t="s">
        <v>398</v>
      </c>
      <c r="M394" s="6" t="s">
        <v>6</v>
      </c>
      <c r="N394" s="6" t="s">
        <v>2531</v>
      </c>
      <c r="O394" s="6">
        <v>100796428</v>
      </c>
      <c r="P394" s="6" t="s">
        <v>6</v>
      </c>
      <c r="Q394" s="6" t="s">
        <v>2532</v>
      </c>
      <c r="R394" s="16">
        <f t="shared" si="41"/>
        <v>25000</v>
      </c>
      <c r="S394" s="6" t="s">
        <v>400</v>
      </c>
      <c r="T394" s="6" t="s">
        <v>803</v>
      </c>
      <c r="U394" s="6" t="s">
        <v>2533</v>
      </c>
      <c r="V394" s="18">
        <v>45635</v>
      </c>
      <c r="W394" s="78">
        <v>0.4861111111111111</v>
      </c>
      <c r="X394" s="6" t="s">
        <v>2534</v>
      </c>
      <c r="Y394" s="6" t="s">
        <v>323</v>
      </c>
      <c r="Z394" s="6" t="s">
        <v>2535</v>
      </c>
      <c r="AA394" s="6">
        <v>955325343</v>
      </c>
      <c r="AB394" s="6">
        <f t="shared" si="42"/>
        <v>21</v>
      </c>
      <c r="AC394" s="17">
        <f t="shared" si="43"/>
        <v>96000</v>
      </c>
      <c r="AD394" s="6" t="s">
        <v>6</v>
      </c>
      <c r="AE394" s="17" t="str">
        <f t="shared" si="44"/>
        <v>NO APLICA</v>
      </c>
      <c r="AF394" s="6" t="s">
        <v>400</v>
      </c>
      <c r="AG394" s="39"/>
      <c r="AH394" s="22" t="s">
        <v>558</v>
      </c>
      <c r="AI394" s="174" t="s">
        <v>492</v>
      </c>
    </row>
    <row r="395" spans="1:35" ht="15.45" customHeight="1">
      <c r="A395" s="168">
        <v>56416</v>
      </c>
      <c r="B395" s="8" t="s">
        <v>320</v>
      </c>
      <c r="C395" s="5" t="s">
        <v>321</v>
      </c>
      <c r="D395" s="39" t="s">
        <v>1228</v>
      </c>
      <c r="E395" s="6" t="s">
        <v>1229</v>
      </c>
      <c r="F395" s="6" t="s">
        <v>1230</v>
      </c>
      <c r="G395" s="6">
        <v>973591252</v>
      </c>
      <c r="H395" s="18">
        <v>45615</v>
      </c>
      <c r="I395" s="21">
        <v>0.85347222222222219</v>
      </c>
      <c r="J395" s="6" t="s">
        <v>373</v>
      </c>
      <c r="K395" s="15">
        <f t="shared" si="45"/>
        <v>1</v>
      </c>
      <c r="L395" s="6" t="s">
        <v>398</v>
      </c>
      <c r="M395" s="6" t="s">
        <v>6</v>
      </c>
      <c r="N395" s="6" t="s">
        <v>2536</v>
      </c>
      <c r="O395" s="6">
        <v>100796434</v>
      </c>
      <c r="P395" s="6" t="s">
        <v>6</v>
      </c>
      <c r="Q395" s="6" t="s">
        <v>2537</v>
      </c>
      <c r="R395" s="16">
        <f t="shared" si="41"/>
        <v>25000</v>
      </c>
      <c r="S395" s="6" t="s">
        <v>400</v>
      </c>
      <c r="T395" s="6" t="s">
        <v>1108</v>
      </c>
      <c r="U395" s="6" t="s">
        <v>2538</v>
      </c>
      <c r="V395" s="18">
        <v>45639</v>
      </c>
      <c r="W395" s="78">
        <v>0.83333333333333337</v>
      </c>
      <c r="X395" s="6" t="s">
        <v>2539</v>
      </c>
      <c r="Y395" s="6" t="s">
        <v>2540</v>
      </c>
      <c r="Z395" s="6" t="s">
        <v>2541</v>
      </c>
      <c r="AA395" s="6">
        <v>994375851</v>
      </c>
      <c r="AB395" s="6">
        <f t="shared" si="42"/>
        <v>25</v>
      </c>
      <c r="AC395" s="17">
        <f t="shared" si="43"/>
        <v>116000</v>
      </c>
      <c r="AD395" s="6" t="s">
        <v>6</v>
      </c>
      <c r="AE395" s="17" t="str">
        <f t="shared" si="44"/>
        <v>NO APLICA</v>
      </c>
      <c r="AF395" s="6" t="s">
        <v>400</v>
      </c>
      <c r="AG395" s="39" t="s">
        <v>1342</v>
      </c>
      <c r="AH395" s="22" t="s">
        <v>558</v>
      </c>
      <c r="AI395" s="174" t="s">
        <v>492</v>
      </c>
    </row>
    <row r="396" spans="1:35" ht="15.45" customHeight="1">
      <c r="A396" s="168">
        <v>56417</v>
      </c>
      <c r="B396" s="8" t="s">
        <v>320</v>
      </c>
      <c r="C396" s="5" t="s">
        <v>321</v>
      </c>
      <c r="D396" s="46" t="s">
        <v>734</v>
      </c>
      <c r="E396" s="27" t="s">
        <v>735</v>
      </c>
      <c r="F396" s="29" t="s">
        <v>736</v>
      </c>
      <c r="G396" s="27">
        <v>997326989</v>
      </c>
      <c r="H396" s="18">
        <v>45615</v>
      </c>
      <c r="I396" s="21">
        <v>0.86041666666666672</v>
      </c>
      <c r="J396" s="6" t="s">
        <v>373</v>
      </c>
      <c r="K396" s="15">
        <f t="shared" si="45"/>
        <v>1</v>
      </c>
      <c r="L396" s="6" t="s">
        <v>398</v>
      </c>
      <c r="M396" s="6" t="s">
        <v>6</v>
      </c>
      <c r="N396" s="6" t="s">
        <v>2542</v>
      </c>
      <c r="O396" s="6">
        <v>100796437</v>
      </c>
      <c r="P396" s="6" t="s">
        <v>6</v>
      </c>
      <c r="Q396" s="6" t="s">
        <v>2543</v>
      </c>
      <c r="R396" s="16">
        <f t="shared" si="41"/>
        <v>25000</v>
      </c>
      <c r="S396" s="6" t="s">
        <v>400</v>
      </c>
      <c r="T396" s="6" t="s">
        <v>803</v>
      </c>
      <c r="U396" s="6" t="s">
        <v>2544</v>
      </c>
      <c r="V396" s="18">
        <v>45632</v>
      </c>
      <c r="W396" s="78">
        <v>0.50208333333333333</v>
      </c>
      <c r="X396" s="6" t="s">
        <v>2545</v>
      </c>
      <c r="Y396" s="6" t="s">
        <v>2546</v>
      </c>
      <c r="Z396" s="6" t="s">
        <v>2547</v>
      </c>
      <c r="AA396" s="6">
        <v>938989366</v>
      </c>
      <c r="AB396" s="6">
        <f t="shared" si="42"/>
        <v>18</v>
      </c>
      <c r="AC396" s="17">
        <f t="shared" si="43"/>
        <v>81000</v>
      </c>
      <c r="AD396" s="6" t="s">
        <v>6</v>
      </c>
      <c r="AE396" s="17" t="str">
        <f t="shared" si="44"/>
        <v>NO APLICA</v>
      </c>
      <c r="AF396" s="6" t="s">
        <v>400</v>
      </c>
      <c r="AG396" s="39"/>
      <c r="AH396" s="22" t="s">
        <v>558</v>
      </c>
      <c r="AI396" s="174" t="s">
        <v>492</v>
      </c>
    </row>
    <row r="397" spans="1:35" ht="15.45" customHeight="1">
      <c r="A397" s="168">
        <v>56418</v>
      </c>
      <c r="B397" s="8" t="s">
        <v>320</v>
      </c>
      <c r="C397" s="5" t="s">
        <v>321</v>
      </c>
      <c r="D397" s="39" t="s">
        <v>830</v>
      </c>
      <c r="E397" s="6" t="s">
        <v>831</v>
      </c>
      <c r="F397" s="6" t="s">
        <v>832</v>
      </c>
      <c r="G397" s="6">
        <v>998794226</v>
      </c>
      <c r="H397" s="18">
        <v>45615</v>
      </c>
      <c r="I397" s="21">
        <v>0.87361111111111112</v>
      </c>
      <c r="J397" s="6" t="s">
        <v>373</v>
      </c>
      <c r="K397" s="15">
        <f t="shared" si="45"/>
        <v>1</v>
      </c>
      <c r="L397" s="6" t="s">
        <v>398</v>
      </c>
      <c r="M397" s="6" t="s">
        <v>6</v>
      </c>
      <c r="N397" s="6" t="s">
        <v>2548</v>
      </c>
      <c r="O397" s="6">
        <v>100796445</v>
      </c>
      <c r="P397" s="6" t="s">
        <v>6</v>
      </c>
      <c r="Q397" s="6" t="s">
        <v>2549</v>
      </c>
      <c r="R397" s="16">
        <f t="shared" si="41"/>
        <v>25000</v>
      </c>
      <c r="S397" s="6" t="s">
        <v>400</v>
      </c>
      <c r="T397" s="6" t="s">
        <v>766</v>
      </c>
      <c r="U397" s="6" t="s">
        <v>2550</v>
      </c>
      <c r="V397" s="18">
        <v>45632</v>
      </c>
      <c r="W397" s="78">
        <v>0.50069444444444444</v>
      </c>
      <c r="X397" s="6" t="s">
        <v>2551</v>
      </c>
      <c r="Y397" s="6" t="s">
        <v>2552</v>
      </c>
      <c r="Z397" s="6" t="s">
        <v>2553</v>
      </c>
      <c r="AA397" s="6">
        <v>956082127</v>
      </c>
      <c r="AB397" s="6">
        <f t="shared" si="42"/>
        <v>18</v>
      </c>
      <c r="AC397" s="17">
        <f t="shared" si="43"/>
        <v>81000</v>
      </c>
      <c r="AD397" s="6" t="s">
        <v>6</v>
      </c>
      <c r="AE397" s="17" t="str">
        <f t="shared" si="44"/>
        <v>NO APLICA</v>
      </c>
      <c r="AF397" s="6" t="s">
        <v>400</v>
      </c>
      <c r="AG397" s="39"/>
      <c r="AH397" s="22" t="s">
        <v>558</v>
      </c>
      <c r="AI397" s="174" t="s">
        <v>492</v>
      </c>
    </row>
    <row r="398" spans="1:35" ht="15.45" customHeight="1">
      <c r="A398" s="168">
        <v>56420</v>
      </c>
      <c r="B398" s="8" t="s">
        <v>320</v>
      </c>
      <c r="C398" s="5" t="s">
        <v>321</v>
      </c>
      <c r="D398" s="39" t="s">
        <v>2404</v>
      </c>
      <c r="E398" s="6" t="s">
        <v>2405</v>
      </c>
      <c r="F398" s="6" t="s">
        <v>2406</v>
      </c>
      <c r="G398" s="6">
        <v>942010990</v>
      </c>
      <c r="H398" s="18">
        <v>45615</v>
      </c>
      <c r="I398" s="21">
        <v>0.88749999999999996</v>
      </c>
      <c r="J398" s="6" t="s">
        <v>373</v>
      </c>
      <c r="K398" s="15">
        <f t="shared" si="45"/>
        <v>1</v>
      </c>
      <c r="L398" s="6" t="s">
        <v>398</v>
      </c>
      <c r="M398" s="6" t="s">
        <v>6</v>
      </c>
      <c r="N398" s="6" t="s">
        <v>2554</v>
      </c>
      <c r="O398" s="6">
        <v>100796447</v>
      </c>
      <c r="P398" s="6" t="s">
        <v>6</v>
      </c>
      <c r="Q398" s="6" t="s">
        <v>2555</v>
      </c>
      <c r="R398" s="16">
        <f t="shared" si="41"/>
        <v>25000</v>
      </c>
      <c r="S398" s="6" t="s">
        <v>400</v>
      </c>
      <c r="T398" s="6" t="s">
        <v>766</v>
      </c>
      <c r="U398" s="6" t="s">
        <v>2556</v>
      </c>
      <c r="V398" s="18">
        <v>45632</v>
      </c>
      <c r="W398" s="78">
        <v>0.49722222222222223</v>
      </c>
      <c r="X398" s="6" t="s">
        <v>2557</v>
      </c>
      <c r="Y398" s="6" t="s">
        <v>2558</v>
      </c>
      <c r="Z398" s="6" t="s">
        <v>2559</v>
      </c>
      <c r="AA398" s="6">
        <v>998241193</v>
      </c>
      <c r="AB398" s="6">
        <f t="shared" si="42"/>
        <v>18</v>
      </c>
      <c r="AC398" s="17">
        <f t="shared" si="43"/>
        <v>81000</v>
      </c>
      <c r="AD398" s="6" t="s">
        <v>6</v>
      </c>
      <c r="AE398" s="17" t="str">
        <f t="shared" si="44"/>
        <v>NO APLICA</v>
      </c>
      <c r="AF398" s="6" t="s">
        <v>400</v>
      </c>
      <c r="AG398" s="39"/>
      <c r="AH398" s="22" t="s">
        <v>558</v>
      </c>
      <c r="AI398" s="174" t="s">
        <v>492</v>
      </c>
    </row>
    <row r="399" spans="1:35" ht="15.45" customHeight="1">
      <c r="A399" s="168">
        <v>56421</v>
      </c>
      <c r="B399" s="8" t="s">
        <v>320</v>
      </c>
      <c r="C399" s="5" t="s">
        <v>321</v>
      </c>
      <c r="D399" s="46" t="s">
        <v>1113</v>
      </c>
      <c r="E399" s="27" t="s">
        <v>1114</v>
      </c>
      <c r="F399" s="29" t="s">
        <v>1115</v>
      </c>
      <c r="G399" s="27">
        <v>926464737</v>
      </c>
      <c r="H399" s="18">
        <v>45615</v>
      </c>
      <c r="I399" s="21">
        <v>0.88888888888888884</v>
      </c>
      <c r="J399" s="6" t="s">
        <v>373</v>
      </c>
      <c r="K399" s="15">
        <f t="shared" si="45"/>
        <v>1</v>
      </c>
      <c r="L399" s="6" t="s">
        <v>398</v>
      </c>
      <c r="M399" s="6" t="s">
        <v>6</v>
      </c>
      <c r="N399" s="6" t="s">
        <v>2560</v>
      </c>
      <c r="O399" s="6">
        <v>100796452</v>
      </c>
      <c r="P399" s="6" t="s">
        <v>6</v>
      </c>
      <c r="Q399" s="6" t="s">
        <v>2561</v>
      </c>
      <c r="R399" s="16">
        <f t="shared" si="41"/>
        <v>25000</v>
      </c>
      <c r="S399" s="6" t="s">
        <v>400</v>
      </c>
      <c r="T399" s="6" t="s">
        <v>803</v>
      </c>
      <c r="U399" s="6" t="s">
        <v>2562</v>
      </c>
      <c r="V399" s="18">
        <v>45632</v>
      </c>
      <c r="W399" s="78">
        <v>0.46944444444444444</v>
      </c>
      <c r="X399" s="6" t="s">
        <v>2510</v>
      </c>
      <c r="Y399" s="6" t="s">
        <v>2511</v>
      </c>
      <c r="Z399" s="6" t="s">
        <v>2512</v>
      </c>
      <c r="AA399" s="6">
        <v>984416589</v>
      </c>
      <c r="AB399" s="6">
        <f t="shared" si="42"/>
        <v>18</v>
      </c>
      <c r="AC399" s="17">
        <f t="shared" si="43"/>
        <v>81000</v>
      </c>
      <c r="AD399" s="6" t="s">
        <v>6</v>
      </c>
      <c r="AE399" s="17" t="str">
        <f t="shared" si="44"/>
        <v>NO APLICA</v>
      </c>
      <c r="AF399" s="6" t="s">
        <v>400</v>
      </c>
      <c r="AG399" s="39"/>
      <c r="AH399" s="22" t="s">
        <v>558</v>
      </c>
      <c r="AI399" s="174" t="s">
        <v>492</v>
      </c>
    </row>
    <row r="400" spans="1:35" ht="15.45" customHeight="1">
      <c r="A400" s="168">
        <v>56422</v>
      </c>
      <c r="B400" s="8" t="s">
        <v>320</v>
      </c>
      <c r="C400" s="5" t="s">
        <v>321</v>
      </c>
      <c r="D400" s="46" t="s">
        <v>647</v>
      </c>
      <c r="E400" s="28" t="s">
        <v>648</v>
      </c>
      <c r="F400" s="27" t="s">
        <v>649</v>
      </c>
      <c r="G400" s="27">
        <v>968566439</v>
      </c>
      <c r="H400" s="18">
        <v>45615</v>
      </c>
      <c r="I400" s="21">
        <v>0.89444444444444449</v>
      </c>
      <c r="J400" s="6" t="s">
        <v>373</v>
      </c>
      <c r="K400" s="15">
        <f t="shared" si="45"/>
        <v>1</v>
      </c>
      <c r="L400" s="6" t="s">
        <v>398</v>
      </c>
      <c r="M400" s="6" t="s">
        <v>6</v>
      </c>
      <c r="N400" s="6" t="s">
        <v>2563</v>
      </c>
      <c r="O400" s="6">
        <v>100796455</v>
      </c>
      <c r="P400" s="6" t="s">
        <v>6</v>
      </c>
      <c r="Q400" s="6" t="s">
        <v>2564</v>
      </c>
      <c r="R400" s="16">
        <f t="shared" si="41"/>
        <v>25000</v>
      </c>
      <c r="S400" s="6" t="s">
        <v>400</v>
      </c>
      <c r="T400" s="6" t="s">
        <v>542</v>
      </c>
      <c r="U400" s="6" t="s">
        <v>2565</v>
      </c>
      <c r="V400" s="18"/>
      <c r="W400" s="78"/>
      <c r="X400" s="106" t="s">
        <v>2566</v>
      </c>
      <c r="Y400" s="6"/>
      <c r="Z400" s="6"/>
      <c r="AA400" s="6"/>
      <c r="AB400" s="6" t="str">
        <f t="shared" si="42"/>
        <v/>
      </c>
      <c r="AC400" s="23" t="str">
        <f t="shared" si="43"/>
        <v/>
      </c>
      <c r="AD400" s="23"/>
      <c r="AE400" s="17" t="str">
        <f t="shared" si="44"/>
        <v/>
      </c>
      <c r="AF400" s="6"/>
      <c r="AG400" s="39"/>
      <c r="AH400" s="22" t="s">
        <v>558</v>
      </c>
      <c r="AI400" s="174" t="s">
        <v>492</v>
      </c>
    </row>
    <row r="401" spans="1:35" ht="15.45" customHeight="1">
      <c r="A401" s="168">
        <v>56423</v>
      </c>
      <c r="B401" s="8" t="s">
        <v>320</v>
      </c>
      <c r="C401" s="5" t="s">
        <v>321</v>
      </c>
      <c r="D401" s="39" t="s">
        <v>1134</v>
      </c>
      <c r="E401" s="6" t="s">
        <v>1135</v>
      </c>
      <c r="F401" s="6" t="s">
        <v>1136</v>
      </c>
      <c r="G401" s="6">
        <v>966556539</v>
      </c>
      <c r="H401" s="18">
        <v>45615</v>
      </c>
      <c r="I401" s="21">
        <v>0.89583333333333337</v>
      </c>
      <c r="J401" s="6" t="s">
        <v>373</v>
      </c>
      <c r="K401" s="15">
        <f t="shared" si="45"/>
        <v>1</v>
      </c>
      <c r="L401" s="6" t="s">
        <v>398</v>
      </c>
      <c r="M401" s="6" t="s">
        <v>6</v>
      </c>
      <c r="N401" s="6" t="s">
        <v>2567</v>
      </c>
      <c r="O401" s="6">
        <v>100796461</v>
      </c>
      <c r="P401" s="6" t="s">
        <v>6</v>
      </c>
      <c r="Q401" s="6" t="s">
        <v>2568</v>
      </c>
      <c r="R401" s="16">
        <f t="shared" si="41"/>
        <v>25000</v>
      </c>
      <c r="S401" s="6" t="s">
        <v>400</v>
      </c>
      <c r="T401" s="6" t="s">
        <v>822</v>
      </c>
      <c r="U401" s="6" t="s">
        <v>2569</v>
      </c>
      <c r="V401" s="18">
        <v>45643</v>
      </c>
      <c r="W401" s="97">
        <v>11.1</v>
      </c>
      <c r="X401" s="115" t="s">
        <v>2570</v>
      </c>
      <c r="Y401" s="115" t="s">
        <v>2571</v>
      </c>
      <c r="Z401" s="115" t="s">
        <v>2572</v>
      </c>
      <c r="AA401" s="115">
        <v>955224797</v>
      </c>
      <c r="AB401" s="107">
        <f t="shared" si="42"/>
        <v>29</v>
      </c>
      <c r="AC401" s="23">
        <f t="shared" si="43"/>
        <v>136000</v>
      </c>
      <c r="AD401" s="23" t="s">
        <v>6</v>
      </c>
      <c r="AE401" s="17" t="str">
        <f t="shared" si="44"/>
        <v>NO APLICA</v>
      </c>
      <c r="AF401" s="6" t="s">
        <v>400</v>
      </c>
      <c r="AG401" s="39" t="s">
        <v>1956</v>
      </c>
      <c r="AH401" s="22" t="s">
        <v>558</v>
      </c>
      <c r="AI401" s="174" t="s">
        <v>492</v>
      </c>
    </row>
    <row r="402" spans="1:35" ht="15.45" customHeight="1">
      <c r="A402" s="168">
        <v>56424</v>
      </c>
      <c r="B402" s="8" t="s">
        <v>320</v>
      </c>
      <c r="C402" s="5" t="s">
        <v>321</v>
      </c>
      <c r="D402" s="46" t="s">
        <v>746</v>
      </c>
      <c r="E402" s="27" t="s">
        <v>747</v>
      </c>
      <c r="F402" s="29" t="s">
        <v>748</v>
      </c>
      <c r="G402" s="27">
        <v>993623791</v>
      </c>
      <c r="H402" s="18">
        <v>45615</v>
      </c>
      <c r="I402" s="21">
        <v>0.8979166666666667</v>
      </c>
      <c r="J402" s="6" t="s">
        <v>373</v>
      </c>
      <c r="K402" s="15">
        <f t="shared" si="45"/>
        <v>1</v>
      </c>
      <c r="L402" s="6" t="s">
        <v>398</v>
      </c>
      <c r="M402" s="6" t="s">
        <v>6</v>
      </c>
      <c r="N402" s="6" t="s">
        <v>2573</v>
      </c>
      <c r="O402" s="6">
        <v>100796459</v>
      </c>
      <c r="P402" s="6" t="s">
        <v>6</v>
      </c>
      <c r="Q402" s="6" t="s">
        <v>2574</v>
      </c>
      <c r="R402" s="16">
        <f t="shared" si="41"/>
        <v>25000</v>
      </c>
      <c r="S402" s="6" t="s">
        <v>400</v>
      </c>
      <c r="T402" s="6" t="s">
        <v>542</v>
      </c>
      <c r="U402" s="6" t="s">
        <v>2575</v>
      </c>
      <c r="V402" s="18"/>
      <c r="W402" s="78"/>
      <c r="X402" s="106" t="s">
        <v>2566</v>
      </c>
      <c r="Y402" s="6"/>
      <c r="Z402" s="6"/>
      <c r="AA402" s="6"/>
      <c r="AB402" s="6" t="str">
        <f t="shared" si="42"/>
        <v/>
      </c>
      <c r="AC402" s="23" t="str">
        <f t="shared" si="43"/>
        <v/>
      </c>
      <c r="AD402" s="23"/>
      <c r="AE402" s="17" t="str">
        <f t="shared" si="44"/>
        <v/>
      </c>
      <c r="AF402" s="6"/>
      <c r="AG402" s="39"/>
      <c r="AH402" s="22" t="s">
        <v>558</v>
      </c>
      <c r="AI402" s="174" t="s">
        <v>492</v>
      </c>
    </row>
    <row r="403" spans="1:35" ht="15.45" customHeight="1">
      <c r="A403" s="168">
        <v>56425</v>
      </c>
      <c r="B403" s="8" t="s">
        <v>320</v>
      </c>
      <c r="C403" s="5" t="s">
        <v>321</v>
      </c>
      <c r="D403" s="46" t="s">
        <v>2576</v>
      </c>
      <c r="E403" s="28" t="s">
        <v>2577</v>
      </c>
      <c r="F403" s="27" t="s">
        <v>2578</v>
      </c>
      <c r="G403" s="27">
        <v>947137523</v>
      </c>
      <c r="H403" s="18">
        <v>45615</v>
      </c>
      <c r="I403" s="21">
        <v>0.89930555555555558</v>
      </c>
      <c r="J403" s="6" t="s">
        <v>373</v>
      </c>
      <c r="K403" s="15">
        <f t="shared" si="45"/>
        <v>1</v>
      </c>
      <c r="L403" s="6" t="s">
        <v>398</v>
      </c>
      <c r="M403" s="6" t="s">
        <v>6</v>
      </c>
      <c r="N403" s="6" t="s">
        <v>2579</v>
      </c>
      <c r="O403" s="6">
        <v>100796462</v>
      </c>
      <c r="P403" s="6" t="s">
        <v>6</v>
      </c>
      <c r="Q403" s="6" t="s">
        <v>2580</v>
      </c>
      <c r="R403" s="16">
        <f t="shared" si="41"/>
        <v>25000</v>
      </c>
      <c r="S403" s="6" t="s">
        <v>400</v>
      </c>
      <c r="T403" s="6" t="s">
        <v>822</v>
      </c>
      <c r="U403" s="6" t="s">
        <v>2581</v>
      </c>
      <c r="V403" s="18">
        <v>45634</v>
      </c>
      <c r="W403" s="78">
        <v>0.99652777777777779</v>
      </c>
      <c r="X403" s="68" t="s">
        <v>2582</v>
      </c>
      <c r="Y403" s="68" t="s">
        <v>2583</v>
      </c>
      <c r="Z403" s="68" t="s">
        <v>1136</v>
      </c>
      <c r="AA403" s="68">
        <v>947137523</v>
      </c>
      <c r="AB403" s="6">
        <f t="shared" si="42"/>
        <v>20</v>
      </c>
      <c r="AC403" s="17">
        <f t="shared" si="43"/>
        <v>91000</v>
      </c>
      <c r="AD403" s="6" t="s">
        <v>6</v>
      </c>
      <c r="AE403" s="17" t="str">
        <f t="shared" si="44"/>
        <v>NO APLICA</v>
      </c>
      <c r="AF403" s="6" t="s">
        <v>400</v>
      </c>
      <c r="AG403" s="39"/>
      <c r="AH403" s="22" t="s">
        <v>558</v>
      </c>
      <c r="AI403" s="174" t="s">
        <v>492</v>
      </c>
    </row>
    <row r="404" spans="1:35" ht="15.45" customHeight="1">
      <c r="A404" s="168">
        <v>56426</v>
      </c>
      <c r="B404" s="8" t="s">
        <v>320</v>
      </c>
      <c r="C404" s="5" t="s">
        <v>321</v>
      </c>
      <c r="D404" s="39" t="s">
        <v>2584</v>
      </c>
      <c r="E404" s="6" t="s">
        <v>2585</v>
      </c>
      <c r="F404" s="6" t="s">
        <v>1209</v>
      </c>
      <c r="G404" s="6">
        <v>944259293</v>
      </c>
      <c r="H404" s="18">
        <v>45615</v>
      </c>
      <c r="I404" s="21">
        <v>0.90208333333333335</v>
      </c>
      <c r="J404" s="6" t="s">
        <v>373</v>
      </c>
      <c r="K404" s="15">
        <f t="shared" si="45"/>
        <v>1</v>
      </c>
      <c r="L404" s="6" t="s">
        <v>398</v>
      </c>
      <c r="M404" s="6" t="s">
        <v>6</v>
      </c>
      <c r="N404" s="6" t="s">
        <v>2586</v>
      </c>
      <c r="O404" s="6">
        <v>100796467</v>
      </c>
      <c r="P404" s="6" t="s">
        <v>6</v>
      </c>
      <c r="Q404" s="6" t="s">
        <v>2587</v>
      </c>
      <c r="R404" s="16">
        <f t="shared" si="41"/>
        <v>25000</v>
      </c>
      <c r="S404" s="6" t="s">
        <v>400</v>
      </c>
      <c r="T404" s="6" t="s">
        <v>822</v>
      </c>
      <c r="U404" s="6" t="s">
        <v>2588</v>
      </c>
      <c r="V404" s="18">
        <v>45643</v>
      </c>
      <c r="W404" s="97">
        <v>0.44930555555555557</v>
      </c>
      <c r="X404" s="115" t="s">
        <v>597</v>
      </c>
      <c r="Y404" s="115" t="s">
        <v>2589</v>
      </c>
      <c r="Z404" s="115" t="s">
        <v>599</v>
      </c>
      <c r="AA404" s="115">
        <v>974764518</v>
      </c>
      <c r="AB404" s="107">
        <f t="shared" si="42"/>
        <v>29</v>
      </c>
      <c r="AC404" s="23">
        <f t="shared" si="43"/>
        <v>136000</v>
      </c>
      <c r="AD404" s="23" t="s">
        <v>6</v>
      </c>
      <c r="AE404" s="17" t="str">
        <f t="shared" si="44"/>
        <v>NO APLICA</v>
      </c>
      <c r="AF404" s="6" t="s">
        <v>400</v>
      </c>
      <c r="AG404" s="39"/>
      <c r="AH404" s="22" t="s">
        <v>558</v>
      </c>
      <c r="AI404" s="174" t="s">
        <v>492</v>
      </c>
    </row>
    <row r="405" spans="1:35" ht="15.45" customHeight="1">
      <c r="A405" s="168">
        <v>56427</v>
      </c>
      <c r="B405" s="8" t="s">
        <v>320</v>
      </c>
      <c r="C405" s="5" t="s">
        <v>321</v>
      </c>
      <c r="D405" s="45" t="s">
        <v>597</v>
      </c>
      <c r="E405" s="27" t="s">
        <v>598</v>
      </c>
      <c r="F405" s="27" t="s">
        <v>599</v>
      </c>
      <c r="G405" s="27">
        <v>974764518</v>
      </c>
      <c r="H405" s="18">
        <v>45615</v>
      </c>
      <c r="I405" s="21">
        <v>0.90694444444444444</v>
      </c>
      <c r="J405" s="6" t="s">
        <v>373</v>
      </c>
      <c r="K405" s="15">
        <f t="shared" si="45"/>
        <v>1</v>
      </c>
      <c r="L405" s="6" t="s">
        <v>398</v>
      </c>
      <c r="M405" s="6" t="s">
        <v>6</v>
      </c>
      <c r="N405" s="6" t="s">
        <v>2590</v>
      </c>
      <c r="O405" s="6">
        <v>100796468</v>
      </c>
      <c r="P405" s="6" t="s">
        <v>6</v>
      </c>
      <c r="Q405" s="6" t="s">
        <v>2591</v>
      </c>
      <c r="R405" s="16">
        <f t="shared" si="41"/>
        <v>25000</v>
      </c>
      <c r="S405" s="6" t="s">
        <v>400</v>
      </c>
      <c r="T405" s="6" t="s">
        <v>803</v>
      </c>
      <c r="U405" s="6" t="s">
        <v>2592</v>
      </c>
      <c r="V405" s="18">
        <v>45635</v>
      </c>
      <c r="W405" s="78">
        <v>0.50555555555555554</v>
      </c>
      <c r="X405" s="76" t="s">
        <v>2593</v>
      </c>
      <c r="Y405" s="76" t="s">
        <v>2594</v>
      </c>
      <c r="Z405" s="76" t="s">
        <v>2595</v>
      </c>
      <c r="AA405" s="76">
        <v>921797721</v>
      </c>
      <c r="AB405" s="6">
        <f t="shared" si="42"/>
        <v>21</v>
      </c>
      <c r="AC405" s="17">
        <f t="shared" si="43"/>
        <v>96000</v>
      </c>
      <c r="AD405" s="6" t="s">
        <v>6</v>
      </c>
      <c r="AE405" s="17" t="str">
        <f t="shared" si="44"/>
        <v>NO APLICA</v>
      </c>
      <c r="AF405" s="6" t="s">
        <v>400</v>
      </c>
      <c r="AG405" s="39"/>
      <c r="AH405" s="22" t="s">
        <v>558</v>
      </c>
      <c r="AI405" s="174" t="s">
        <v>492</v>
      </c>
    </row>
    <row r="406" spans="1:35" ht="15.45" customHeight="1">
      <c r="A406" s="168">
        <v>56428</v>
      </c>
      <c r="B406" s="8" t="s">
        <v>320</v>
      </c>
      <c r="C406" s="5" t="s">
        <v>321</v>
      </c>
      <c r="D406" s="39" t="s">
        <v>2596</v>
      </c>
      <c r="E406" s="6" t="s">
        <v>2597</v>
      </c>
      <c r="F406" s="6" t="s">
        <v>2598</v>
      </c>
      <c r="G406" s="6">
        <v>988589744</v>
      </c>
      <c r="H406" s="18">
        <v>45615</v>
      </c>
      <c r="I406" s="21">
        <v>0.91527777777777775</v>
      </c>
      <c r="J406" s="6" t="s">
        <v>373</v>
      </c>
      <c r="K406" s="15">
        <f t="shared" si="45"/>
        <v>1</v>
      </c>
      <c r="L406" s="6" t="s">
        <v>398</v>
      </c>
      <c r="M406" s="6" t="s">
        <v>6</v>
      </c>
      <c r="N406" s="6" t="s">
        <v>2599</v>
      </c>
      <c r="O406" s="9">
        <v>100796471</v>
      </c>
      <c r="P406" s="6" t="s">
        <v>6</v>
      </c>
      <c r="Q406" s="6" t="s">
        <v>2600</v>
      </c>
      <c r="R406" s="16">
        <f t="shared" si="41"/>
        <v>25000</v>
      </c>
      <c r="S406" s="6" t="s">
        <v>400</v>
      </c>
      <c r="T406" s="6" t="s">
        <v>822</v>
      </c>
      <c r="U406" s="6" t="s">
        <v>2601</v>
      </c>
      <c r="V406" s="18">
        <v>45634</v>
      </c>
      <c r="W406" s="78">
        <v>8.3333333333333332E-3</v>
      </c>
      <c r="X406" s="6" t="s">
        <v>2602</v>
      </c>
      <c r="Y406" s="6" t="s">
        <v>2603</v>
      </c>
      <c r="Z406" s="6" t="s">
        <v>2249</v>
      </c>
      <c r="AA406" s="6">
        <v>989385797</v>
      </c>
      <c r="AB406" s="6">
        <v>20</v>
      </c>
      <c r="AC406" s="17">
        <v>2500</v>
      </c>
      <c r="AD406" s="6" t="s">
        <v>6</v>
      </c>
      <c r="AE406" s="17">
        <v>91000</v>
      </c>
      <c r="AF406" s="6" t="s">
        <v>400</v>
      </c>
      <c r="AG406" s="39"/>
      <c r="AH406" s="22" t="s">
        <v>558</v>
      </c>
      <c r="AI406" s="174" t="s">
        <v>492</v>
      </c>
    </row>
    <row r="407" spans="1:35" ht="15.45" customHeight="1">
      <c r="A407" s="168">
        <v>56429</v>
      </c>
      <c r="B407" s="8" t="s">
        <v>320</v>
      </c>
      <c r="C407" s="5" t="s">
        <v>321</v>
      </c>
      <c r="D407" s="45" t="s">
        <v>1957</v>
      </c>
      <c r="E407" s="27" t="s">
        <v>1958</v>
      </c>
      <c r="F407" s="27" t="s">
        <v>1959</v>
      </c>
      <c r="G407" s="27">
        <v>964882975</v>
      </c>
      <c r="H407" s="18">
        <v>45615</v>
      </c>
      <c r="I407" s="21">
        <v>0.91736111111111107</v>
      </c>
      <c r="J407" s="6" t="s">
        <v>373</v>
      </c>
      <c r="K407" s="15">
        <f t="shared" si="45"/>
        <v>1</v>
      </c>
      <c r="L407" s="6" t="s">
        <v>398</v>
      </c>
      <c r="M407" s="6" t="s">
        <v>6</v>
      </c>
      <c r="N407" s="6" t="s">
        <v>2604</v>
      </c>
      <c r="O407" s="6">
        <v>100796477</v>
      </c>
      <c r="P407" s="6" t="s">
        <v>6</v>
      </c>
      <c r="Q407" s="6" t="s">
        <v>2605</v>
      </c>
      <c r="R407" s="16">
        <f t="shared" si="41"/>
        <v>25000</v>
      </c>
      <c r="S407" s="6" t="s">
        <v>400</v>
      </c>
      <c r="T407" s="6" t="s">
        <v>803</v>
      </c>
      <c r="U407" s="6" t="s">
        <v>2606</v>
      </c>
      <c r="V407" s="18">
        <v>45635</v>
      </c>
      <c r="W407" s="78">
        <v>0.66666666666666663</v>
      </c>
      <c r="X407" s="6" t="s">
        <v>682</v>
      </c>
      <c r="Y407" s="6" t="s">
        <v>683</v>
      </c>
      <c r="Z407" s="6" t="s">
        <v>684</v>
      </c>
      <c r="AA407" s="6">
        <v>987204298</v>
      </c>
      <c r="AB407" s="6">
        <f t="shared" ref="AB407:AB447" si="46">IF(AND(V407&lt;&gt;"",H407&lt;&gt;"",ISNUMBER(V407-H407)),V407-H407+1,"")</f>
        <v>21</v>
      </c>
      <c r="AC407" s="17">
        <f t="shared" ref="AC407:AC447" si="47">IF(AB407&lt;=0, "ERROR EN DÍA DE SALIDA",
    IF(AB407="", "",
        IF(OR(J407="1X40 RF VACIO", J407="1X40 DRY VACIO"),
            IF(L407="CUSTODIA",
                IF(AB407&lt;=5, 25000,
                    IF(AB407&gt;5, IF(AB407&lt;=8, 25000 + 2000*(AB407 - 5), 31000 + 5000*(AB407-8)), "")
                ),
                IF(OR(L407="TRASPASO",L407="MOVIMIENTO"), 18000, "")
            ),
            IF(OR(J407="1X20 RF VACIO", J407="1X20 DRY VACIO", J407="ISOTANK"),
                IF(L407="CUSTODIA",
                    IF(AB407&lt;=5, 18000,
                        IF(AB407&gt;5, IF(AB407&lt;=8, 18000 + 2000*(AB407 - 5), 24000 + 5000*(AB407-8)), "")
                    ),
                    IF(OR(L407="TRASPASO",L407="MOVIMIENTO"), 15000, "Error en tipo de acción")
                ),
                IF(AND(OR(J407="PALLET", J407="CAJON"), L407="CUSTODIA", AB407&lt;=5),
                    IF(M407="SI (XL)", 7000*K407,
                        IF(M407="SI (XXL)", 9000*K407, 5000*K407)
                    ),
                    IF(AND(OR(J407="PALLET", J407="CAJON"), L407="CUSTODIA", AB407&gt;5),
                        IF(M407="SI (XL)", (7000 + 1000*(AB407 - 5))*K407,
                            IF(M407="SI (XXL)", (9000 + 1000*(AB407 - 5))*K407, (5000 + 1000*(AB407 - 5))*K407)
                        ),
                        IF(AND(OR(J407="PALLET", J407="CAJON"),OR(L407="TRASPASO",L407="MOVIMIENTO")),
                            IF(M407="SI (XL)", 5000*K407,
                                IF(M407="SI (XXL)", 7000*K407, 3500*K407)
                            ),
                            ""
                        )
                    )
                )
            )
        )
    )
)</f>
        <v>96000</v>
      </c>
      <c r="AD407" s="6" t="s">
        <v>6</v>
      </c>
      <c r="AE407" s="17" t="str">
        <f t="shared" ref="AE407:AE447" si="48">IFERROR(IF(AC407="","",IF(AD407="NO","NO APLICA",IF(AD407="SI",AC407*1.19,""))), "")</f>
        <v>NO APLICA</v>
      </c>
      <c r="AF407" s="6" t="s">
        <v>400</v>
      </c>
      <c r="AG407" s="39"/>
      <c r="AH407" s="22" t="s">
        <v>558</v>
      </c>
      <c r="AI407" s="174" t="s">
        <v>492</v>
      </c>
    </row>
    <row r="408" spans="1:35" ht="15.45" customHeight="1">
      <c r="A408" s="168">
        <v>56430</v>
      </c>
      <c r="B408" s="8" t="s">
        <v>320</v>
      </c>
      <c r="C408" s="5" t="s">
        <v>321</v>
      </c>
      <c r="D408" s="46" t="s">
        <v>667</v>
      </c>
      <c r="E408" s="28" t="s">
        <v>668</v>
      </c>
      <c r="F408" s="27" t="s">
        <v>669</v>
      </c>
      <c r="G408" s="27">
        <v>974317393</v>
      </c>
      <c r="H408" s="18">
        <v>45615</v>
      </c>
      <c r="I408" s="21">
        <v>0.92013888888888884</v>
      </c>
      <c r="J408" s="6" t="s">
        <v>373</v>
      </c>
      <c r="K408" s="15">
        <f t="shared" si="45"/>
        <v>1</v>
      </c>
      <c r="L408" s="6" t="s">
        <v>398</v>
      </c>
      <c r="M408" s="6" t="s">
        <v>6</v>
      </c>
      <c r="N408" s="6" t="s">
        <v>2607</v>
      </c>
      <c r="O408" s="6">
        <v>100796478</v>
      </c>
      <c r="P408" s="6" t="s">
        <v>6</v>
      </c>
      <c r="Q408" s="6" t="s">
        <v>2608</v>
      </c>
      <c r="R408" s="16">
        <f t="shared" si="41"/>
        <v>25000</v>
      </c>
      <c r="S408" s="6" t="s">
        <v>400</v>
      </c>
      <c r="T408" s="6" t="s">
        <v>1278</v>
      </c>
      <c r="U408" s="6" t="s">
        <v>2609</v>
      </c>
      <c r="V408" s="18">
        <v>45636</v>
      </c>
      <c r="W408" s="78">
        <v>0.1875</v>
      </c>
      <c r="X408" s="6" t="s">
        <v>2584</v>
      </c>
      <c r="Y408" s="6" t="s">
        <v>2585</v>
      </c>
      <c r="Z408" s="6" t="s">
        <v>1209</v>
      </c>
      <c r="AA408" s="6">
        <v>944259293</v>
      </c>
      <c r="AB408" s="6">
        <f t="shared" si="46"/>
        <v>22</v>
      </c>
      <c r="AC408" s="17">
        <f t="shared" si="47"/>
        <v>101000</v>
      </c>
      <c r="AD408" s="6" t="s">
        <v>6</v>
      </c>
      <c r="AE408" s="17" t="str">
        <f t="shared" si="48"/>
        <v>NO APLICA</v>
      </c>
      <c r="AF408" s="6" t="s">
        <v>400</v>
      </c>
      <c r="AG408" s="39"/>
      <c r="AH408" s="22" t="s">
        <v>558</v>
      </c>
      <c r="AI408" s="174" t="s">
        <v>492</v>
      </c>
    </row>
    <row r="409" spans="1:35" ht="15.45" customHeight="1">
      <c r="A409" s="168">
        <v>56431</v>
      </c>
      <c r="B409" s="8" t="s">
        <v>320</v>
      </c>
      <c r="C409" s="5" t="s">
        <v>321</v>
      </c>
      <c r="D409" s="46" t="s">
        <v>635</v>
      </c>
      <c r="E409" s="28" t="s">
        <v>636</v>
      </c>
      <c r="F409" s="27" t="s">
        <v>637</v>
      </c>
      <c r="G409" s="27">
        <v>988364635</v>
      </c>
      <c r="H409" s="18">
        <v>45615</v>
      </c>
      <c r="I409" s="21">
        <v>0.93055555555555558</v>
      </c>
      <c r="J409" s="6" t="s">
        <v>373</v>
      </c>
      <c r="K409" s="15">
        <f t="shared" si="45"/>
        <v>1</v>
      </c>
      <c r="L409" s="6" t="s">
        <v>398</v>
      </c>
      <c r="M409" s="6" t="s">
        <v>6</v>
      </c>
      <c r="N409" s="6" t="s">
        <v>2610</v>
      </c>
      <c r="O409" s="6">
        <v>100796480</v>
      </c>
      <c r="P409" s="6" t="s">
        <v>6</v>
      </c>
      <c r="Q409" s="6" t="s">
        <v>2611</v>
      </c>
      <c r="R409" s="16">
        <f t="shared" si="41"/>
        <v>25000</v>
      </c>
      <c r="S409" s="6" t="s">
        <v>400</v>
      </c>
      <c r="T409" s="6" t="s">
        <v>1278</v>
      </c>
      <c r="U409" s="6" t="s">
        <v>2612</v>
      </c>
      <c r="V409" s="18">
        <v>45636</v>
      </c>
      <c r="W409" s="78">
        <v>0.1451388888888889</v>
      </c>
      <c r="X409" s="6" t="s">
        <v>2040</v>
      </c>
      <c r="Y409" s="6" t="s">
        <v>642</v>
      </c>
      <c r="Z409" s="6" t="s">
        <v>643</v>
      </c>
      <c r="AA409" s="6">
        <v>997786062</v>
      </c>
      <c r="AB409" s="6">
        <f t="shared" si="46"/>
        <v>22</v>
      </c>
      <c r="AC409" s="17">
        <f t="shared" si="47"/>
        <v>101000</v>
      </c>
      <c r="AD409" s="6" t="s">
        <v>6</v>
      </c>
      <c r="AE409" s="17" t="str">
        <f t="shared" si="48"/>
        <v>NO APLICA</v>
      </c>
      <c r="AF409" s="6" t="s">
        <v>400</v>
      </c>
      <c r="AG409" s="39"/>
      <c r="AH409" s="22" t="s">
        <v>558</v>
      </c>
      <c r="AI409" s="174" t="s">
        <v>492</v>
      </c>
    </row>
    <row r="410" spans="1:35" ht="15.45" customHeight="1">
      <c r="A410" s="168">
        <v>56432</v>
      </c>
      <c r="B410" s="8" t="s">
        <v>320</v>
      </c>
      <c r="C410" s="5" t="s">
        <v>321</v>
      </c>
      <c r="D410" s="46" t="s">
        <v>2247</v>
      </c>
      <c r="E410" s="28" t="s">
        <v>2248</v>
      </c>
      <c r="F410" s="27" t="s">
        <v>2249</v>
      </c>
      <c r="G410" s="27">
        <v>989385797</v>
      </c>
      <c r="H410" s="18">
        <v>45615</v>
      </c>
      <c r="I410" s="21">
        <v>0.94791666666666663</v>
      </c>
      <c r="J410" s="6" t="s">
        <v>373</v>
      </c>
      <c r="K410" s="15">
        <f t="shared" si="45"/>
        <v>1</v>
      </c>
      <c r="L410" s="6" t="s">
        <v>398</v>
      </c>
      <c r="M410" s="6" t="s">
        <v>6</v>
      </c>
      <c r="N410" s="6" t="s">
        <v>2613</v>
      </c>
      <c r="O410" s="6">
        <v>100796484</v>
      </c>
      <c r="P410" s="6" t="s">
        <v>6</v>
      </c>
      <c r="Q410" s="6" t="s">
        <v>2614</v>
      </c>
      <c r="R410" s="16">
        <f t="shared" si="41"/>
        <v>25000</v>
      </c>
      <c r="S410" s="6" t="s">
        <v>400</v>
      </c>
      <c r="T410" s="6" t="s">
        <v>1278</v>
      </c>
      <c r="U410" s="6" t="s">
        <v>2615</v>
      </c>
      <c r="V410" s="18">
        <v>45636</v>
      </c>
      <c r="W410" s="78">
        <v>0.12083333333333333</v>
      </c>
      <c r="X410" s="6" t="s">
        <v>2616</v>
      </c>
      <c r="Y410" s="6" t="s">
        <v>715</v>
      </c>
      <c r="Z410" s="6" t="s">
        <v>2617</v>
      </c>
      <c r="AA410" s="6">
        <v>995307942</v>
      </c>
      <c r="AB410" s="6">
        <f t="shared" si="46"/>
        <v>22</v>
      </c>
      <c r="AC410" s="17">
        <f t="shared" si="47"/>
        <v>101000</v>
      </c>
      <c r="AD410" s="6" t="s">
        <v>6</v>
      </c>
      <c r="AE410" s="17" t="str">
        <f t="shared" si="48"/>
        <v>NO APLICA</v>
      </c>
      <c r="AF410" s="6" t="s">
        <v>400</v>
      </c>
      <c r="AG410" s="39"/>
      <c r="AH410" s="22" t="s">
        <v>558</v>
      </c>
      <c r="AI410" s="174" t="s">
        <v>492</v>
      </c>
    </row>
    <row r="411" spans="1:35" ht="15.45" customHeight="1">
      <c r="A411" s="168">
        <v>56433</v>
      </c>
      <c r="B411" s="8" t="s">
        <v>320</v>
      </c>
      <c r="C411" s="5" t="s">
        <v>321</v>
      </c>
      <c r="D411" s="46" t="s">
        <v>559</v>
      </c>
      <c r="E411" s="28" t="s">
        <v>560</v>
      </c>
      <c r="F411" s="27" t="s">
        <v>561</v>
      </c>
      <c r="G411" s="27">
        <v>956055766</v>
      </c>
      <c r="H411" s="18">
        <v>45615</v>
      </c>
      <c r="I411" s="21">
        <v>0.95208333333333328</v>
      </c>
      <c r="J411" s="6" t="s">
        <v>373</v>
      </c>
      <c r="K411" s="15">
        <f t="shared" si="45"/>
        <v>1</v>
      </c>
      <c r="L411" s="6" t="s">
        <v>398</v>
      </c>
      <c r="M411" s="6" t="s">
        <v>6</v>
      </c>
      <c r="N411" s="6" t="s">
        <v>2618</v>
      </c>
      <c r="O411" s="6">
        <v>100796485</v>
      </c>
      <c r="P411" s="6" t="s">
        <v>6</v>
      </c>
      <c r="Q411" s="6" t="s">
        <v>2619</v>
      </c>
      <c r="R411" s="16">
        <f t="shared" si="41"/>
        <v>25000</v>
      </c>
      <c r="S411" s="6" t="s">
        <v>400</v>
      </c>
      <c r="T411" s="6" t="s">
        <v>803</v>
      </c>
      <c r="U411" s="6" t="s">
        <v>2620</v>
      </c>
      <c r="V411" s="18">
        <v>45635</v>
      </c>
      <c r="W411" s="78">
        <v>0.54305555555555551</v>
      </c>
      <c r="X411" s="6" t="s">
        <v>734</v>
      </c>
      <c r="Y411" s="6" t="s">
        <v>2621</v>
      </c>
      <c r="Z411" s="6" t="s">
        <v>736</v>
      </c>
      <c r="AA411" s="6">
        <v>97326989</v>
      </c>
      <c r="AB411" s="6">
        <f t="shared" si="46"/>
        <v>21</v>
      </c>
      <c r="AC411" s="17">
        <f t="shared" si="47"/>
        <v>96000</v>
      </c>
      <c r="AD411" s="6" t="s">
        <v>6</v>
      </c>
      <c r="AE411" s="17" t="str">
        <f t="shared" si="48"/>
        <v>NO APLICA</v>
      </c>
      <c r="AF411" s="6" t="s">
        <v>400</v>
      </c>
      <c r="AG411" s="39"/>
      <c r="AH411" s="22" t="s">
        <v>558</v>
      </c>
      <c r="AI411" s="174" t="s">
        <v>492</v>
      </c>
    </row>
    <row r="412" spans="1:35" ht="15.45" customHeight="1">
      <c r="A412" s="168">
        <v>56434</v>
      </c>
      <c r="B412" s="8" t="s">
        <v>320</v>
      </c>
      <c r="C412" s="5" t="s">
        <v>321</v>
      </c>
      <c r="D412" s="39" t="s">
        <v>568</v>
      </c>
      <c r="E412" s="6" t="s">
        <v>569</v>
      </c>
      <c r="F412" s="6" t="s">
        <v>570</v>
      </c>
      <c r="G412" s="6">
        <v>947401808</v>
      </c>
      <c r="H412" s="18">
        <v>45615</v>
      </c>
      <c r="I412" s="21">
        <v>0.9555555555555556</v>
      </c>
      <c r="J412" s="6" t="s">
        <v>373</v>
      </c>
      <c r="K412" s="15">
        <f t="shared" si="45"/>
        <v>1</v>
      </c>
      <c r="L412" s="6" t="s">
        <v>398</v>
      </c>
      <c r="M412" s="6" t="s">
        <v>6</v>
      </c>
      <c r="N412" s="6" t="s">
        <v>2622</v>
      </c>
      <c r="O412" s="6">
        <v>100796487</v>
      </c>
      <c r="P412" s="6" t="s">
        <v>6</v>
      </c>
      <c r="Q412" s="6" t="s">
        <v>2623</v>
      </c>
      <c r="R412" s="16">
        <f t="shared" si="41"/>
        <v>25000</v>
      </c>
      <c r="S412" s="6" t="s">
        <v>400</v>
      </c>
      <c r="T412" s="6" t="s">
        <v>1278</v>
      </c>
      <c r="U412" s="6" t="s">
        <v>2624</v>
      </c>
      <c r="V412" s="18">
        <v>45636</v>
      </c>
      <c r="W412" s="78">
        <v>7.6388888888888895E-2</v>
      </c>
      <c r="X412" s="6" t="s">
        <v>2247</v>
      </c>
      <c r="Y412" s="6" t="s">
        <v>2248</v>
      </c>
      <c r="Z412" s="6" t="s">
        <v>2249</v>
      </c>
      <c r="AA412" s="6">
        <v>989385797</v>
      </c>
      <c r="AB412" s="6">
        <f t="shared" si="46"/>
        <v>22</v>
      </c>
      <c r="AC412" s="17">
        <f t="shared" si="47"/>
        <v>101000</v>
      </c>
      <c r="AD412" s="6" t="s">
        <v>6</v>
      </c>
      <c r="AE412" s="17" t="str">
        <f t="shared" si="48"/>
        <v>NO APLICA</v>
      </c>
      <c r="AF412" s="6" t="s">
        <v>400</v>
      </c>
      <c r="AG412" s="39"/>
      <c r="AH412" s="22" t="s">
        <v>558</v>
      </c>
      <c r="AI412" s="174" t="s">
        <v>492</v>
      </c>
    </row>
    <row r="413" spans="1:35" ht="15.45" customHeight="1">
      <c r="A413" s="168">
        <v>56435</v>
      </c>
      <c r="B413" s="8" t="s">
        <v>320</v>
      </c>
      <c r="C413" s="5" t="s">
        <v>321</v>
      </c>
      <c r="D413" s="39" t="s">
        <v>653</v>
      </c>
      <c r="E413" s="6" t="s">
        <v>654</v>
      </c>
      <c r="F413" s="6" t="s">
        <v>655</v>
      </c>
      <c r="G413" s="6">
        <v>956193777</v>
      </c>
      <c r="H413" s="18">
        <v>45615</v>
      </c>
      <c r="I413" s="21">
        <v>0.95833333333333337</v>
      </c>
      <c r="J413" s="6" t="s">
        <v>373</v>
      </c>
      <c r="K413" s="15">
        <f t="shared" si="45"/>
        <v>1</v>
      </c>
      <c r="L413" s="6" t="s">
        <v>398</v>
      </c>
      <c r="M413" s="6" t="s">
        <v>6</v>
      </c>
      <c r="N413" s="6" t="s">
        <v>2625</v>
      </c>
      <c r="O413" s="6">
        <v>100796490</v>
      </c>
      <c r="P413" s="6" t="s">
        <v>6</v>
      </c>
      <c r="Q413" s="6" t="s">
        <v>2626</v>
      </c>
      <c r="R413" s="16">
        <f t="shared" si="41"/>
        <v>25000</v>
      </c>
      <c r="S413" s="6" t="s">
        <v>400</v>
      </c>
      <c r="T413" s="6" t="s">
        <v>1278</v>
      </c>
      <c r="U413" s="6" t="s">
        <v>2627</v>
      </c>
      <c r="V413" s="18">
        <v>45636</v>
      </c>
      <c r="W413" s="78">
        <v>6.805555555555555E-2</v>
      </c>
      <c r="X413" s="6" t="s">
        <v>2628</v>
      </c>
      <c r="Y413" s="6" t="s">
        <v>2280</v>
      </c>
      <c r="Z413" s="6" t="s">
        <v>2281</v>
      </c>
      <c r="AA413" s="6">
        <v>935008959</v>
      </c>
      <c r="AB413" s="6">
        <f t="shared" si="46"/>
        <v>22</v>
      </c>
      <c r="AC413" s="17">
        <f t="shared" si="47"/>
        <v>101000</v>
      </c>
      <c r="AD413" s="6" t="s">
        <v>6</v>
      </c>
      <c r="AE413" s="17" t="str">
        <f t="shared" si="48"/>
        <v>NO APLICA</v>
      </c>
      <c r="AF413" s="6" t="s">
        <v>400</v>
      </c>
      <c r="AG413" s="39"/>
      <c r="AH413" s="22" t="s">
        <v>558</v>
      </c>
      <c r="AI413" s="174" t="s">
        <v>492</v>
      </c>
    </row>
    <row r="414" spans="1:35" ht="15.45" customHeight="1">
      <c r="A414" s="168">
        <v>56436</v>
      </c>
      <c r="B414" s="8" t="s">
        <v>320</v>
      </c>
      <c r="C414" s="5" t="s">
        <v>321</v>
      </c>
      <c r="D414" s="8" t="s">
        <v>682</v>
      </c>
      <c r="E414" s="5" t="s">
        <v>683</v>
      </c>
      <c r="F414" s="5" t="s">
        <v>684</v>
      </c>
      <c r="G414" s="5">
        <v>987204298</v>
      </c>
      <c r="H414" s="18">
        <v>45615</v>
      </c>
      <c r="I414" s="21">
        <v>0.9604166666666667</v>
      </c>
      <c r="J414" s="6" t="s">
        <v>373</v>
      </c>
      <c r="K414" s="15">
        <f t="shared" si="45"/>
        <v>1</v>
      </c>
      <c r="L414" s="6" t="s">
        <v>398</v>
      </c>
      <c r="M414" s="6" t="s">
        <v>6</v>
      </c>
      <c r="N414" s="6" t="s">
        <v>2629</v>
      </c>
      <c r="O414" s="6">
        <v>100796492</v>
      </c>
      <c r="P414" s="6" t="s">
        <v>6</v>
      </c>
      <c r="Q414" s="6" t="s">
        <v>2630</v>
      </c>
      <c r="R414" s="16">
        <f t="shared" si="41"/>
        <v>25000</v>
      </c>
      <c r="S414" s="6" t="s">
        <v>400</v>
      </c>
      <c r="T414" s="6" t="s">
        <v>1108</v>
      </c>
      <c r="U414" s="6" t="s">
        <v>2631</v>
      </c>
      <c r="V414" s="18">
        <v>45635</v>
      </c>
      <c r="W414" s="78">
        <v>0.58402777777777781</v>
      </c>
      <c r="X414" s="6" t="s">
        <v>1974</v>
      </c>
      <c r="Y414" s="6" t="s">
        <v>630</v>
      </c>
      <c r="Z414" s="6" t="s">
        <v>631</v>
      </c>
      <c r="AA414" s="6">
        <v>976530950</v>
      </c>
      <c r="AB414" s="6">
        <f t="shared" si="46"/>
        <v>21</v>
      </c>
      <c r="AC414" s="17">
        <f t="shared" si="47"/>
        <v>96000</v>
      </c>
      <c r="AD414" s="6" t="s">
        <v>6</v>
      </c>
      <c r="AE414" s="17" t="str">
        <f t="shared" si="48"/>
        <v>NO APLICA</v>
      </c>
      <c r="AF414" s="6" t="s">
        <v>400</v>
      </c>
      <c r="AG414" s="39"/>
      <c r="AH414" s="22" t="s">
        <v>558</v>
      </c>
      <c r="AI414" s="174" t="s">
        <v>492</v>
      </c>
    </row>
    <row r="415" spans="1:35" ht="15.45" customHeight="1">
      <c r="A415" s="168">
        <v>56437</v>
      </c>
      <c r="B415" s="39" t="s">
        <v>380</v>
      </c>
      <c r="C415" s="5" t="s">
        <v>246</v>
      </c>
      <c r="D415" s="46" t="s">
        <v>817</v>
      </c>
      <c r="E415" s="28" t="s">
        <v>818</v>
      </c>
      <c r="F415" s="27" t="s">
        <v>819</v>
      </c>
      <c r="G415" s="27">
        <v>955172412</v>
      </c>
      <c r="H415" s="18">
        <v>45615</v>
      </c>
      <c r="I415" s="21">
        <v>0.96319444444444446</v>
      </c>
      <c r="J415" s="6" t="s">
        <v>373</v>
      </c>
      <c r="K415" s="15">
        <f t="shared" si="45"/>
        <v>1</v>
      </c>
      <c r="L415" s="6" t="s">
        <v>398</v>
      </c>
      <c r="M415" s="6" t="s">
        <v>6</v>
      </c>
      <c r="N415" s="6" t="s">
        <v>2632</v>
      </c>
      <c r="O415" s="6">
        <v>100796494</v>
      </c>
      <c r="P415" s="6" t="s">
        <v>6</v>
      </c>
      <c r="Q415" s="6" t="s">
        <v>2633</v>
      </c>
      <c r="R415" s="16">
        <f t="shared" si="41"/>
        <v>25000</v>
      </c>
      <c r="S415" s="6" t="s">
        <v>400</v>
      </c>
      <c r="T415" s="6" t="s">
        <v>542</v>
      </c>
      <c r="U415" s="6" t="s">
        <v>2634</v>
      </c>
      <c r="V415" s="18"/>
      <c r="W415" s="78"/>
      <c r="X415" s="6"/>
      <c r="Y415" s="6"/>
      <c r="Z415" s="6"/>
      <c r="AA415" s="6"/>
      <c r="AB415" s="6" t="str">
        <f t="shared" si="46"/>
        <v/>
      </c>
      <c r="AC415" s="23" t="str">
        <f t="shared" si="47"/>
        <v/>
      </c>
      <c r="AD415" s="23"/>
      <c r="AE415" s="17" t="str">
        <f t="shared" si="48"/>
        <v/>
      </c>
      <c r="AF415" s="6"/>
      <c r="AG415" s="39"/>
      <c r="AH415" s="22" t="s">
        <v>983</v>
      </c>
      <c r="AI415" s="174" t="s">
        <v>492</v>
      </c>
    </row>
    <row r="416" spans="1:35" ht="15.45" customHeight="1">
      <c r="A416" s="168">
        <v>56441</v>
      </c>
      <c r="B416" s="8" t="s">
        <v>380</v>
      </c>
      <c r="C416" s="5" t="s">
        <v>246</v>
      </c>
      <c r="D416" s="39" t="s">
        <v>1008</v>
      </c>
      <c r="E416" s="6" t="s">
        <v>1009</v>
      </c>
      <c r="F416" s="6" t="s">
        <v>1010</v>
      </c>
      <c r="G416" s="6">
        <v>991915508</v>
      </c>
      <c r="H416" s="18">
        <v>45616</v>
      </c>
      <c r="I416" s="21">
        <v>0.38472222222222224</v>
      </c>
      <c r="J416" s="6" t="s">
        <v>373</v>
      </c>
      <c r="K416" s="15">
        <f t="shared" si="45"/>
        <v>1</v>
      </c>
      <c r="L416" s="6" t="s">
        <v>398</v>
      </c>
      <c r="M416" s="6" t="s">
        <v>6</v>
      </c>
      <c r="N416" s="6" t="s">
        <v>2635</v>
      </c>
      <c r="O416" s="6">
        <v>24784645</v>
      </c>
      <c r="P416" s="6" t="s">
        <v>6</v>
      </c>
      <c r="Q416" s="6" t="s">
        <v>2636</v>
      </c>
      <c r="R416" s="16">
        <f t="shared" si="41"/>
        <v>25000</v>
      </c>
      <c r="S416" s="6" t="s">
        <v>400</v>
      </c>
      <c r="T416" s="6" t="s">
        <v>620</v>
      </c>
      <c r="U416" s="6" t="s">
        <v>2637</v>
      </c>
      <c r="V416" s="18">
        <v>45637</v>
      </c>
      <c r="W416" s="78">
        <v>0.80555555555555558</v>
      </c>
      <c r="X416" s="6" t="s">
        <v>2638</v>
      </c>
      <c r="Y416" s="6" t="s">
        <v>2639</v>
      </c>
      <c r="Z416" s="6" t="s">
        <v>2640</v>
      </c>
      <c r="AA416" s="6">
        <v>932895907</v>
      </c>
      <c r="AB416" s="6">
        <f t="shared" si="46"/>
        <v>22</v>
      </c>
      <c r="AC416" s="17">
        <f t="shared" si="47"/>
        <v>101000</v>
      </c>
      <c r="AD416" s="6" t="s">
        <v>6</v>
      </c>
      <c r="AE416" s="17" t="str">
        <f t="shared" si="48"/>
        <v>NO APLICA</v>
      </c>
      <c r="AF416" s="6" t="s">
        <v>400</v>
      </c>
      <c r="AG416" s="39"/>
      <c r="AH416" s="22" t="s">
        <v>983</v>
      </c>
      <c r="AI416" s="174" t="s">
        <v>1283</v>
      </c>
    </row>
    <row r="417" spans="1:35" ht="15.45" customHeight="1">
      <c r="A417" s="168">
        <v>56442</v>
      </c>
      <c r="B417" s="8" t="s">
        <v>380</v>
      </c>
      <c r="C417" s="5" t="s">
        <v>246</v>
      </c>
      <c r="D417" s="39" t="s">
        <v>1599</v>
      </c>
      <c r="E417" s="6" t="s">
        <v>1003</v>
      </c>
      <c r="F417" s="6" t="s">
        <v>1173</v>
      </c>
      <c r="G417" s="6">
        <v>942723548</v>
      </c>
      <c r="H417" s="18">
        <v>45616</v>
      </c>
      <c r="I417" s="21">
        <v>0.38611111111111113</v>
      </c>
      <c r="J417" s="6" t="s">
        <v>373</v>
      </c>
      <c r="K417" s="15">
        <f t="shared" si="45"/>
        <v>1</v>
      </c>
      <c r="L417" s="6" t="s">
        <v>398</v>
      </c>
      <c r="M417" s="6" t="s">
        <v>6</v>
      </c>
      <c r="N417" s="6" t="s">
        <v>2641</v>
      </c>
      <c r="O417" s="6">
        <v>24784646</v>
      </c>
      <c r="P417" s="6" t="s">
        <v>6</v>
      </c>
      <c r="Q417" s="6" t="s">
        <v>2642</v>
      </c>
      <c r="R417" s="16">
        <f t="shared" si="41"/>
        <v>25000</v>
      </c>
      <c r="S417" s="6" t="s">
        <v>400</v>
      </c>
      <c r="T417" s="6" t="s">
        <v>620</v>
      </c>
      <c r="U417" s="6" t="s">
        <v>2643</v>
      </c>
      <c r="V417" s="18">
        <v>45637</v>
      </c>
      <c r="W417" s="78">
        <v>0.78333333333333333</v>
      </c>
      <c r="X417" s="6" t="s">
        <v>2644</v>
      </c>
      <c r="Y417" s="6" t="s">
        <v>2645</v>
      </c>
      <c r="Z417" s="6" t="s">
        <v>2646</v>
      </c>
      <c r="AA417" s="6">
        <v>999442015</v>
      </c>
      <c r="AB417" s="6">
        <f t="shared" si="46"/>
        <v>22</v>
      </c>
      <c r="AC417" s="17">
        <f t="shared" si="47"/>
        <v>101000</v>
      </c>
      <c r="AD417" s="6" t="s">
        <v>6</v>
      </c>
      <c r="AE417" s="17" t="str">
        <f t="shared" si="48"/>
        <v>NO APLICA</v>
      </c>
      <c r="AF417" s="6" t="s">
        <v>400</v>
      </c>
      <c r="AG417" s="39"/>
      <c r="AH417" s="22" t="s">
        <v>983</v>
      </c>
      <c r="AI417" s="174" t="s">
        <v>1283</v>
      </c>
    </row>
    <row r="418" spans="1:35" ht="15.45" customHeight="1">
      <c r="A418" s="168">
        <v>56444</v>
      </c>
      <c r="B418" s="8" t="s">
        <v>380</v>
      </c>
      <c r="C418" s="5" t="s">
        <v>246</v>
      </c>
      <c r="D418" s="39" t="s">
        <v>1315</v>
      </c>
      <c r="E418" s="6" t="s">
        <v>1089</v>
      </c>
      <c r="F418" s="6" t="s">
        <v>979</v>
      </c>
      <c r="G418" s="6">
        <v>940233947</v>
      </c>
      <c r="H418" s="18">
        <v>45616</v>
      </c>
      <c r="I418" s="21">
        <v>0.40972222222222221</v>
      </c>
      <c r="J418" s="6" t="s">
        <v>373</v>
      </c>
      <c r="K418" s="15">
        <f t="shared" si="45"/>
        <v>1</v>
      </c>
      <c r="L418" s="6" t="s">
        <v>398</v>
      </c>
      <c r="M418" s="6" t="s">
        <v>6</v>
      </c>
      <c r="N418" s="6" t="s">
        <v>2647</v>
      </c>
      <c r="O418" s="6">
        <v>24784703</v>
      </c>
      <c r="P418" s="6" t="s">
        <v>6</v>
      </c>
      <c r="Q418" s="6" t="s">
        <v>2648</v>
      </c>
      <c r="R418" s="16">
        <f t="shared" si="41"/>
        <v>25000</v>
      </c>
      <c r="S418" s="6" t="s">
        <v>400</v>
      </c>
      <c r="T418" s="6" t="s">
        <v>620</v>
      </c>
      <c r="U418" s="6" t="s">
        <v>2649</v>
      </c>
      <c r="V418" s="18">
        <v>45637</v>
      </c>
      <c r="W418" s="78">
        <v>0.69166666666666665</v>
      </c>
      <c r="X418" s="6" t="s">
        <v>1159</v>
      </c>
      <c r="Y418" s="6" t="s">
        <v>1160</v>
      </c>
      <c r="Z418" s="6" t="s">
        <v>986</v>
      </c>
      <c r="AA418" s="6">
        <v>94466946</v>
      </c>
      <c r="AB418" s="6">
        <f t="shared" si="46"/>
        <v>22</v>
      </c>
      <c r="AC418" s="17">
        <f t="shared" si="47"/>
        <v>101000</v>
      </c>
      <c r="AD418" s="6" t="s">
        <v>6</v>
      </c>
      <c r="AE418" s="17" t="str">
        <f t="shared" si="48"/>
        <v>NO APLICA</v>
      </c>
      <c r="AF418" s="6" t="s">
        <v>400</v>
      </c>
      <c r="AG418" s="39"/>
      <c r="AH418" s="22" t="s">
        <v>983</v>
      </c>
      <c r="AI418" s="174" t="s">
        <v>2650</v>
      </c>
    </row>
    <row r="419" spans="1:35" ht="15.45" customHeight="1">
      <c r="A419" s="168">
        <v>56445</v>
      </c>
      <c r="B419" s="8" t="s">
        <v>380</v>
      </c>
      <c r="C419" s="5" t="s">
        <v>246</v>
      </c>
      <c r="D419" s="39" t="s">
        <v>1855</v>
      </c>
      <c r="E419" s="6" t="s">
        <v>1856</v>
      </c>
      <c r="F419" s="6" t="s">
        <v>1857</v>
      </c>
      <c r="G419" s="6">
        <v>983137351</v>
      </c>
      <c r="H419" s="18">
        <v>45616</v>
      </c>
      <c r="I419" s="21">
        <v>0.43472222222222223</v>
      </c>
      <c r="J419" s="6" t="s">
        <v>373</v>
      </c>
      <c r="K419" s="15">
        <f t="shared" si="45"/>
        <v>1</v>
      </c>
      <c r="L419" s="6" t="s">
        <v>398</v>
      </c>
      <c r="M419" s="6" t="s">
        <v>6</v>
      </c>
      <c r="N419" s="6" t="s">
        <v>2651</v>
      </c>
      <c r="O419" s="6">
        <v>100796848</v>
      </c>
      <c r="P419" s="6" t="s">
        <v>6</v>
      </c>
      <c r="Q419" s="6" t="s">
        <v>2652</v>
      </c>
      <c r="R419" s="16">
        <f t="shared" si="41"/>
        <v>25000</v>
      </c>
      <c r="S419" s="6" t="s">
        <v>400</v>
      </c>
      <c r="T419" s="6" t="s">
        <v>524</v>
      </c>
      <c r="U419" s="6" t="s">
        <v>2653</v>
      </c>
      <c r="V419" s="18"/>
      <c r="W419" s="78"/>
      <c r="X419" s="6"/>
      <c r="Y419" s="6"/>
      <c r="Z419" s="6"/>
      <c r="AA419" s="6"/>
      <c r="AB419" s="6" t="str">
        <f t="shared" si="46"/>
        <v/>
      </c>
      <c r="AC419" s="23" t="str">
        <f t="shared" si="47"/>
        <v/>
      </c>
      <c r="AD419" s="23"/>
      <c r="AE419" s="17" t="str">
        <f t="shared" si="48"/>
        <v/>
      </c>
      <c r="AF419" s="6"/>
      <c r="AG419" s="39"/>
      <c r="AH419" s="22" t="s">
        <v>983</v>
      </c>
      <c r="AI419" s="174" t="s">
        <v>492</v>
      </c>
    </row>
    <row r="420" spans="1:35" ht="15.45" customHeight="1">
      <c r="A420" s="168">
        <v>56446</v>
      </c>
      <c r="B420" s="8" t="s">
        <v>380</v>
      </c>
      <c r="C420" s="5" t="s">
        <v>246</v>
      </c>
      <c r="D420" s="39" t="s">
        <v>2654</v>
      </c>
      <c r="E420" s="6" t="s">
        <v>2324</v>
      </c>
      <c r="F420" s="6" t="s">
        <v>2325</v>
      </c>
      <c r="G420" s="6">
        <v>941681899</v>
      </c>
      <c r="H420" s="18">
        <v>45616</v>
      </c>
      <c r="I420" s="21">
        <v>0.43958333333333333</v>
      </c>
      <c r="J420" s="6" t="s">
        <v>373</v>
      </c>
      <c r="K420" s="15">
        <f t="shared" si="45"/>
        <v>1</v>
      </c>
      <c r="L420" s="6" t="s">
        <v>398</v>
      </c>
      <c r="M420" s="6" t="s">
        <v>6</v>
      </c>
      <c r="N420" s="6" t="s">
        <v>2655</v>
      </c>
      <c r="O420" s="6">
        <v>100796854</v>
      </c>
      <c r="P420" s="6" t="s">
        <v>6</v>
      </c>
      <c r="Q420" s="6" t="s">
        <v>2656</v>
      </c>
      <c r="R420" s="16">
        <f t="shared" si="41"/>
        <v>25000</v>
      </c>
      <c r="S420" s="6" t="s">
        <v>400</v>
      </c>
      <c r="T420" s="6" t="s">
        <v>524</v>
      </c>
      <c r="U420" s="6" t="s">
        <v>2657</v>
      </c>
      <c r="V420" s="18"/>
      <c r="W420" s="78"/>
      <c r="X420" s="6"/>
      <c r="Y420" s="6"/>
      <c r="Z420" s="6"/>
      <c r="AA420" s="6"/>
      <c r="AB420" s="6" t="str">
        <f t="shared" si="46"/>
        <v/>
      </c>
      <c r="AC420" s="23" t="str">
        <f t="shared" si="47"/>
        <v/>
      </c>
      <c r="AD420" s="23"/>
      <c r="AE420" s="17" t="str">
        <f t="shared" si="48"/>
        <v/>
      </c>
      <c r="AF420" s="6"/>
      <c r="AG420" s="39"/>
      <c r="AH420" s="22" t="s">
        <v>983</v>
      </c>
      <c r="AI420" s="174" t="s">
        <v>492</v>
      </c>
    </row>
    <row r="421" spans="1:35" ht="15.45" customHeight="1">
      <c r="A421" s="168">
        <v>56447</v>
      </c>
      <c r="B421" s="8" t="s">
        <v>380</v>
      </c>
      <c r="C421" s="5" t="s">
        <v>246</v>
      </c>
      <c r="D421" s="39" t="s">
        <v>2658</v>
      </c>
      <c r="E421" s="6" t="s">
        <v>2318</v>
      </c>
      <c r="F421" s="6" t="s">
        <v>2319</v>
      </c>
      <c r="G421" s="6">
        <v>957418555</v>
      </c>
      <c r="H421" s="18">
        <v>45616</v>
      </c>
      <c r="I421" s="21">
        <v>0.44166666666666665</v>
      </c>
      <c r="J421" s="6" t="s">
        <v>373</v>
      </c>
      <c r="K421" s="15">
        <f t="shared" si="45"/>
        <v>1</v>
      </c>
      <c r="L421" s="6" t="s">
        <v>398</v>
      </c>
      <c r="M421" s="6" t="s">
        <v>6</v>
      </c>
      <c r="N421" s="6" t="s">
        <v>2659</v>
      </c>
      <c r="O421" s="6">
        <v>100796858</v>
      </c>
      <c r="P421" s="6" t="s">
        <v>6</v>
      </c>
      <c r="Q421" s="6" t="s">
        <v>2660</v>
      </c>
      <c r="R421" s="16">
        <f t="shared" si="41"/>
        <v>25000</v>
      </c>
      <c r="S421" s="6" t="s">
        <v>400</v>
      </c>
      <c r="T421" s="6" t="s">
        <v>524</v>
      </c>
      <c r="U421" s="6" t="s">
        <v>2661</v>
      </c>
      <c r="V421" s="18"/>
      <c r="W421" s="78"/>
      <c r="X421" s="6"/>
      <c r="Y421" s="6"/>
      <c r="Z421" s="6"/>
      <c r="AA421" s="6"/>
      <c r="AB421" s="6" t="str">
        <f t="shared" si="46"/>
        <v/>
      </c>
      <c r="AC421" s="23" t="str">
        <f t="shared" si="47"/>
        <v/>
      </c>
      <c r="AD421" s="23"/>
      <c r="AE421" s="17" t="str">
        <f t="shared" si="48"/>
        <v/>
      </c>
      <c r="AF421" s="6"/>
      <c r="AG421" s="39"/>
      <c r="AH421" s="22" t="s">
        <v>983</v>
      </c>
      <c r="AI421" s="174" t="s">
        <v>492</v>
      </c>
    </row>
    <row r="422" spans="1:35" ht="15.45" customHeight="1">
      <c r="A422" s="168">
        <v>56448</v>
      </c>
      <c r="B422" s="8" t="s">
        <v>380</v>
      </c>
      <c r="C422" s="5" t="s">
        <v>246</v>
      </c>
      <c r="D422" s="39" t="s">
        <v>817</v>
      </c>
      <c r="E422" s="6" t="s">
        <v>818</v>
      </c>
      <c r="F422" s="6" t="s">
        <v>819</v>
      </c>
      <c r="G422" s="6">
        <v>955172412</v>
      </c>
      <c r="H422" s="18">
        <v>45616</v>
      </c>
      <c r="I422" s="21">
        <v>0.44305555555555554</v>
      </c>
      <c r="J422" s="6" t="s">
        <v>373</v>
      </c>
      <c r="K422" s="15">
        <f t="shared" si="45"/>
        <v>1</v>
      </c>
      <c r="L422" s="6" t="s">
        <v>398</v>
      </c>
      <c r="M422" s="6" t="s">
        <v>6</v>
      </c>
      <c r="N422" s="6" t="s">
        <v>2662</v>
      </c>
      <c r="O422" s="6">
        <v>100796860</v>
      </c>
      <c r="P422" s="6" t="s">
        <v>6</v>
      </c>
      <c r="Q422" s="6" t="s">
        <v>2663</v>
      </c>
      <c r="R422" s="16">
        <f t="shared" si="41"/>
        <v>25000</v>
      </c>
      <c r="S422" s="6" t="s">
        <v>400</v>
      </c>
      <c r="T422" s="6" t="s">
        <v>524</v>
      </c>
      <c r="U422" s="6" t="s">
        <v>2664</v>
      </c>
      <c r="V422" s="18"/>
      <c r="W422" s="78"/>
      <c r="X422" s="6"/>
      <c r="Y422" s="6"/>
      <c r="Z422" s="6"/>
      <c r="AA422" s="6"/>
      <c r="AB422" s="6" t="str">
        <f t="shared" si="46"/>
        <v/>
      </c>
      <c r="AC422" s="23" t="str">
        <f t="shared" si="47"/>
        <v/>
      </c>
      <c r="AD422" s="23"/>
      <c r="AE422" s="17" t="str">
        <f t="shared" si="48"/>
        <v/>
      </c>
      <c r="AF422" s="6"/>
      <c r="AG422" s="39"/>
      <c r="AH422" s="22" t="s">
        <v>983</v>
      </c>
      <c r="AI422" s="174" t="s">
        <v>492</v>
      </c>
    </row>
    <row r="423" spans="1:35" ht="15.45" customHeight="1">
      <c r="A423" s="168">
        <v>56449</v>
      </c>
      <c r="B423" s="8" t="s">
        <v>380</v>
      </c>
      <c r="C423" s="5" t="s">
        <v>246</v>
      </c>
      <c r="D423" s="39" t="s">
        <v>2665</v>
      </c>
      <c r="E423" s="6" t="s">
        <v>2329</v>
      </c>
      <c r="F423" s="6" t="s">
        <v>1454</v>
      </c>
      <c r="G423" s="6">
        <v>964284814</v>
      </c>
      <c r="H423" s="18">
        <v>45616</v>
      </c>
      <c r="I423" s="21">
        <v>0.4465277777777778</v>
      </c>
      <c r="J423" s="6" t="s">
        <v>373</v>
      </c>
      <c r="K423" s="15">
        <f t="shared" si="45"/>
        <v>1</v>
      </c>
      <c r="L423" s="6" t="s">
        <v>398</v>
      </c>
      <c r="M423" s="6" t="s">
        <v>6</v>
      </c>
      <c r="N423" s="6" t="s">
        <v>2666</v>
      </c>
      <c r="O423" s="6">
        <v>100796866</v>
      </c>
      <c r="P423" s="6" t="s">
        <v>6</v>
      </c>
      <c r="Q423" s="6" t="s">
        <v>2667</v>
      </c>
      <c r="R423" s="16">
        <f t="shared" si="41"/>
        <v>25000</v>
      </c>
      <c r="S423" s="6" t="s">
        <v>400</v>
      </c>
      <c r="T423" s="6" t="s">
        <v>524</v>
      </c>
      <c r="U423" s="6" t="s">
        <v>2668</v>
      </c>
      <c r="V423" s="18"/>
      <c r="W423" s="78"/>
      <c r="X423" s="6"/>
      <c r="Y423" s="6"/>
      <c r="Z423" s="6"/>
      <c r="AA423" s="6"/>
      <c r="AB423" s="6" t="str">
        <f t="shared" si="46"/>
        <v/>
      </c>
      <c r="AC423" s="23" t="str">
        <f t="shared" si="47"/>
        <v/>
      </c>
      <c r="AD423" s="23"/>
      <c r="AE423" s="17" t="str">
        <f t="shared" si="48"/>
        <v/>
      </c>
      <c r="AF423" s="6"/>
      <c r="AG423" s="39"/>
      <c r="AH423" s="22" t="s">
        <v>983</v>
      </c>
      <c r="AI423" s="174" t="s">
        <v>492</v>
      </c>
    </row>
    <row r="424" spans="1:35" ht="15.45" customHeight="1">
      <c r="A424" s="168">
        <v>56450</v>
      </c>
      <c r="B424" s="8" t="s">
        <v>380</v>
      </c>
      <c r="C424" s="5" t="s">
        <v>246</v>
      </c>
      <c r="D424" s="39" t="s">
        <v>1031</v>
      </c>
      <c r="E424" s="6" t="s">
        <v>1032</v>
      </c>
      <c r="F424" s="6" t="s">
        <v>1033</v>
      </c>
      <c r="G424" s="6">
        <v>973592739</v>
      </c>
      <c r="H424" s="18">
        <v>45616</v>
      </c>
      <c r="I424" s="21">
        <v>0.44930555555555557</v>
      </c>
      <c r="J424" s="6" t="s">
        <v>373</v>
      </c>
      <c r="K424" s="15">
        <f t="shared" si="45"/>
        <v>1</v>
      </c>
      <c r="L424" s="6" t="s">
        <v>398</v>
      </c>
      <c r="M424" s="6" t="s">
        <v>6</v>
      </c>
      <c r="N424" s="6" t="s">
        <v>2669</v>
      </c>
      <c r="O424" s="6">
        <v>100796869</v>
      </c>
      <c r="P424" s="6" t="s">
        <v>6</v>
      </c>
      <c r="Q424" s="6" t="s">
        <v>2670</v>
      </c>
      <c r="R424" s="16">
        <f t="shared" si="41"/>
        <v>25000</v>
      </c>
      <c r="S424" s="6" t="s">
        <v>400</v>
      </c>
      <c r="T424" s="6" t="s">
        <v>620</v>
      </c>
      <c r="U424" s="6" t="s">
        <v>2671</v>
      </c>
      <c r="V424" s="18">
        <v>45643</v>
      </c>
      <c r="W424" s="78">
        <v>0.98958333333333337</v>
      </c>
      <c r="X424" s="6" t="s">
        <v>2672</v>
      </c>
      <c r="Y424" s="64" t="s">
        <v>2673</v>
      </c>
      <c r="Z424" s="64" t="s">
        <v>2674</v>
      </c>
      <c r="AA424" s="6">
        <v>953917415</v>
      </c>
      <c r="AB424" s="6">
        <f t="shared" si="46"/>
        <v>28</v>
      </c>
      <c r="AC424" s="23">
        <f t="shared" si="47"/>
        <v>131000</v>
      </c>
      <c r="AD424" s="23" t="s">
        <v>6</v>
      </c>
      <c r="AE424" s="17" t="str">
        <f t="shared" si="48"/>
        <v>NO APLICA</v>
      </c>
      <c r="AF424" s="6" t="s">
        <v>400</v>
      </c>
      <c r="AG424" s="39" t="s">
        <v>263</v>
      </c>
      <c r="AH424" s="22" t="s">
        <v>983</v>
      </c>
      <c r="AI424" s="174" t="s">
        <v>492</v>
      </c>
    </row>
    <row r="425" spans="1:35" ht="15.45" customHeight="1">
      <c r="A425" s="168">
        <v>56451</v>
      </c>
      <c r="B425" s="8" t="s">
        <v>380</v>
      </c>
      <c r="C425" s="5" t="s">
        <v>246</v>
      </c>
      <c r="D425" s="39" t="s">
        <v>817</v>
      </c>
      <c r="E425" s="6" t="s">
        <v>699</v>
      </c>
      <c r="F425" s="6" t="s">
        <v>700</v>
      </c>
      <c r="G425" s="6">
        <v>947974081</v>
      </c>
      <c r="H425" s="18">
        <v>45616</v>
      </c>
      <c r="I425" s="21">
        <v>0.4548611111111111</v>
      </c>
      <c r="J425" s="6" t="s">
        <v>373</v>
      </c>
      <c r="K425" s="15">
        <f t="shared" si="45"/>
        <v>1</v>
      </c>
      <c r="L425" s="6" t="s">
        <v>398</v>
      </c>
      <c r="M425" s="6" t="s">
        <v>6</v>
      </c>
      <c r="N425" s="6" t="s">
        <v>2675</v>
      </c>
      <c r="O425" s="6">
        <v>100796871</v>
      </c>
      <c r="P425" s="6" t="s">
        <v>6</v>
      </c>
      <c r="Q425" s="6" t="s">
        <v>2676</v>
      </c>
      <c r="R425" s="16">
        <f t="shared" si="41"/>
        <v>25000</v>
      </c>
      <c r="S425" s="6" t="s">
        <v>400</v>
      </c>
      <c r="T425" s="6" t="s">
        <v>610</v>
      </c>
      <c r="U425" s="6" t="s">
        <v>2677</v>
      </c>
      <c r="V425" s="18">
        <v>45643</v>
      </c>
      <c r="W425" s="78">
        <v>0.94861111111111107</v>
      </c>
      <c r="X425" s="64" t="s">
        <v>2678</v>
      </c>
      <c r="Y425" s="6" t="s">
        <v>2679</v>
      </c>
      <c r="Z425" s="64" t="s">
        <v>2680</v>
      </c>
      <c r="AA425" s="6">
        <v>982967378</v>
      </c>
      <c r="AB425" s="6">
        <f t="shared" si="46"/>
        <v>28</v>
      </c>
      <c r="AC425" s="23">
        <f t="shared" si="47"/>
        <v>131000</v>
      </c>
      <c r="AD425" s="23" t="s">
        <v>6</v>
      </c>
      <c r="AE425" s="17" t="str">
        <f t="shared" si="48"/>
        <v>NO APLICA</v>
      </c>
      <c r="AF425" s="6" t="s">
        <v>400</v>
      </c>
      <c r="AG425" s="39" t="s">
        <v>263</v>
      </c>
      <c r="AH425" s="22" t="s">
        <v>983</v>
      </c>
      <c r="AI425" s="174" t="s">
        <v>492</v>
      </c>
    </row>
    <row r="426" spans="1:35" ht="15.45" customHeight="1">
      <c r="A426" s="168">
        <v>56452</v>
      </c>
      <c r="B426" s="8" t="s">
        <v>380</v>
      </c>
      <c r="C426" s="5" t="s">
        <v>246</v>
      </c>
      <c r="D426" s="39" t="s">
        <v>2681</v>
      </c>
      <c r="E426" s="6" t="s">
        <v>2682</v>
      </c>
      <c r="F426" s="6" t="s">
        <v>2683</v>
      </c>
      <c r="G426" s="6">
        <v>942210321</v>
      </c>
      <c r="H426" s="18">
        <v>45616</v>
      </c>
      <c r="I426" s="21">
        <v>0.46319444444444446</v>
      </c>
      <c r="J426" s="6" t="s">
        <v>373</v>
      </c>
      <c r="K426" s="15">
        <f t="shared" si="45"/>
        <v>1</v>
      </c>
      <c r="L426" s="6" t="s">
        <v>398</v>
      </c>
      <c r="M426" s="6" t="s">
        <v>6</v>
      </c>
      <c r="N426" s="6" t="s">
        <v>2684</v>
      </c>
      <c r="O426" s="6">
        <v>100796916</v>
      </c>
      <c r="P426" s="6" t="s">
        <v>6</v>
      </c>
      <c r="Q426" s="6" t="s">
        <v>2685</v>
      </c>
      <c r="R426" s="16">
        <f t="shared" si="41"/>
        <v>25000</v>
      </c>
      <c r="S426" s="6" t="s">
        <v>400</v>
      </c>
      <c r="T426" s="6" t="s">
        <v>610</v>
      </c>
      <c r="U426" s="6" t="s">
        <v>2686</v>
      </c>
      <c r="V426" s="18">
        <v>45643</v>
      </c>
      <c r="W426" s="78">
        <v>0.94027777777777777</v>
      </c>
      <c r="X426" s="64" t="s">
        <v>2687</v>
      </c>
      <c r="Y426" s="64" t="s">
        <v>2688</v>
      </c>
      <c r="Z426" s="64" t="s">
        <v>2689</v>
      </c>
      <c r="AA426" s="6">
        <v>987612746</v>
      </c>
      <c r="AB426" s="6">
        <f t="shared" si="46"/>
        <v>28</v>
      </c>
      <c r="AC426" s="23">
        <f t="shared" si="47"/>
        <v>131000</v>
      </c>
      <c r="AD426" s="23" t="s">
        <v>6</v>
      </c>
      <c r="AE426" s="17" t="str">
        <f t="shared" si="48"/>
        <v>NO APLICA</v>
      </c>
      <c r="AF426" s="6" t="s">
        <v>400</v>
      </c>
      <c r="AG426" s="39" t="s">
        <v>263</v>
      </c>
      <c r="AH426" s="22" t="s">
        <v>983</v>
      </c>
      <c r="AI426" s="174" t="s">
        <v>492</v>
      </c>
    </row>
    <row r="427" spans="1:35" ht="15.45" customHeight="1">
      <c r="A427" s="168">
        <v>56453</v>
      </c>
      <c r="B427" s="8" t="s">
        <v>380</v>
      </c>
      <c r="C427" s="5" t="s">
        <v>246</v>
      </c>
      <c r="D427" s="39" t="s">
        <v>2690</v>
      </c>
      <c r="E427" s="6" t="s">
        <v>2691</v>
      </c>
      <c r="F427" s="6" t="s">
        <v>2692</v>
      </c>
      <c r="G427" s="6">
        <v>940471935</v>
      </c>
      <c r="H427" s="18">
        <v>45616</v>
      </c>
      <c r="I427" s="21">
        <v>0.46458333333333335</v>
      </c>
      <c r="J427" s="6" t="s">
        <v>373</v>
      </c>
      <c r="K427" s="15">
        <f t="shared" si="45"/>
        <v>1</v>
      </c>
      <c r="L427" s="6" t="s">
        <v>398</v>
      </c>
      <c r="M427" s="6" t="s">
        <v>6</v>
      </c>
      <c r="N427" s="6" t="s">
        <v>2693</v>
      </c>
      <c r="O427" s="6">
        <v>100796910</v>
      </c>
      <c r="P427" s="6" t="s">
        <v>6</v>
      </c>
      <c r="Q427" s="6" t="s">
        <v>2694</v>
      </c>
      <c r="R427" s="16">
        <f t="shared" ref="R427:R495" si="49">IF(OR(H427&lt;=0, H427=""), "",
    IF(OR(J427="1X40 RF VACIO", J427="1X40 DRY VACIO"),
        IF(L427="CUSTODIA", 25000,
            IF(OR(L427="TRASPASO", L427="MOVIMIENTO"), 18000, "")
        ),
        IF(OR(J427="1X20 RF VACIO", J427="1X20 DRY VACIO", J427="ISOTANK"),
            IF(L427="CUSTODIA", 18000,
                IF(OR(L427="TRASPASO", L427="MOVIMIENTO"), 15000, "Error en tipo de acción")
            ),
            IF(AND(OR(J427="PALLET", J427="CAJON"), L427="CUSTODIA"),
                IF(M427="SI (XL)", 7000*K427,
                    IF(M427="SI (XXL)", 9000*K427,
                        IF(M427="SI (OTRO)", "", 5000*K427)
                    )
                ),
                IF(AND(OR(J427="PALLET", J427="CAJON"),OR(L427="TRASPASO", L427="MOVIMIENTO")),
                    IF(M427="SI (XL)", 5000*K427,
                        IF(M427="SI (XXL)", 7000*K427,
                            IF(M427="SI (OTRO)", "", 3500*K427)
                        )
                    ),
                    ""
                )
            )
        )
    )
)</f>
        <v>25000</v>
      </c>
      <c r="S427" s="6" t="s">
        <v>400</v>
      </c>
      <c r="T427" s="6" t="s">
        <v>620</v>
      </c>
      <c r="U427" s="6" t="s">
        <v>2695</v>
      </c>
      <c r="V427" s="18">
        <v>45643</v>
      </c>
      <c r="W427" s="78">
        <v>0.91736111111111107</v>
      </c>
      <c r="X427" s="64" t="s">
        <v>2696</v>
      </c>
      <c r="Y427" s="64" t="s">
        <v>2697</v>
      </c>
      <c r="Z427" s="64" t="s">
        <v>2698</v>
      </c>
      <c r="AA427" s="6">
        <v>955267794</v>
      </c>
      <c r="AB427" s="6">
        <f t="shared" si="46"/>
        <v>28</v>
      </c>
      <c r="AC427" s="23">
        <f t="shared" si="47"/>
        <v>131000</v>
      </c>
      <c r="AD427" s="23" t="s">
        <v>6</v>
      </c>
      <c r="AE427" s="17" t="str">
        <f t="shared" si="48"/>
        <v>NO APLICA</v>
      </c>
      <c r="AF427" s="6" t="s">
        <v>400</v>
      </c>
      <c r="AG427" s="39" t="s">
        <v>263</v>
      </c>
      <c r="AH427" s="22" t="s">
        <v>983</v>
      </c>
      <c r="AI427" s="174" t="s">
        <v>492</v>
      </c>
    </row>
    <row r="428" spans="1:35" ht="15.45" customHeight="1">
      <c r="A428" s="168">
        <v>56454</v>
      </c>
      <c r="B428" s="8" t="s">
        <v>380</v>
      </c>
      <c r="C428" s="5" t="s">
        <v>246</v>
      </c>
      <c r="D428" s="39" t="s">
        <v>990</v>
      </c>
      <c r="E428" s="6" t="s">
        <v>991</v>
      </c>
      <c r="F428" s="6" t="s">
        <v>992</v>
      </c>
      <c r="G428" s="6">
        <v>994345393</v>
      </c>
      <c r="H428" s="18">
        <v>45616</v>
      </c>
      <c r="I428" s="21">
        <v>0.46597222222222223</v>
      </c>
      <c r="J428" s="6" t="s">
        <v>373</v>
      </c>
      <c r="K428" s="15">
        <f t="shared" si="45"/>
        <v>1</v>
      </c>
      <c r="L428" s="6" t="s">
        <v>398</v>
      </c>
      <c r="M428" s="6" t="s">
        <v>6</v>
      </c>
      <c r="N428" s="6" t="s">
        <v>2699</v>
      </c>
      <c r="O428" s="6">
        <v>24784595</v>
      </c>
      <c r="P428" s="6" t="s">
        <v>6</v>
      </c>
      <c r="Q428" s="6" t="s">
        <v>2700</v>
      </c>
      <c r="R428" s="16">
        <f t="shared" si="49"/>
        <v>25000</v>
      </c>
      <c r="S428" s="6" t="s">
        <v>400</v>
      </c>
      <c r="T428" s="6" t="s">
        <v>620</v>
      </c>
      <c r="U428" s="6" t="s">
        <v>2701</v>
      </c>
      <c r="V428" s="18">
        <v>45637</v>
      </c>
      <c r="W428" s="78">
        <v>0.64513888888888893</v>
      </c>
      <c r="X428" s="6" t="s">
        <v>2702</v>
      </c>
      <c r="Y428" s="6" t="s">
        <v>2703</v>
      </c>
      <c r="Z428" s="6" t="s">
        <v>2704</v>
      </c>
      <c r="AA428" s="6">
        <v>2615131278</v>
      </c>
      <c r="AB428" s="8">
        <f t="shared" si="46"/>
        <v>22</v>
      </c>
      <c r="AC428" s="8">
        <f t="shared" si="47"/>
        <v>101000</v>
      </c>
      <c r="AD428" s="8" t="s">
        <v>6</v>
      </c>
      <c r="AE428" s="17" t="str">
        <f t="shared" si="48"/>
        <v>NO APLICA</v>
      </c>
      <c r="AF428" s="6" t="s">
        <v>400</v>
      </c>
      <c r="AG428" s="39"/>
      <c r="AH428" s="22" t="s">
        <v>983</v>
      </c>
      <c r="AI428" s="174" t="s">
        <v>2705</v>
      </c>
    </row>
    <row r="429" spans="1:35" ht="15.45" customHeight="1">
      <c r="A429" s="168">
        <v>56457</v>
      </c>
      <c r="B429" s="8" t="s">
        <v>380</v>
      </c>
      <c r="C429" s="5" t="s">
        <v>246</v>
      </c>
      <c r="D429" s="39" t="s">
        <v>1855</v>
      </c>
      <c r="E429" s="6" t="s">
        <v>1856</v>
      </c>
      <c r="F429" s="6" t="s">
        <v>1857</v>
      </c>
      <c r="G429" s="6">
        <v>983137351</v>
      </c>
      <c r="H429" s="18">
        <v>45616</v>
      </c>
      <c r="I429" s="21">
        <v>0.48402777777777778</v>
      </c>
      <c r="J429" s="6" t="s">
        <v>373</v>
      </c>
      <c r="K429" s="15">
        <f t="shared" si="45"/>
        <v>1</v>
      </c>
      <c r="L429" s="6" t="s">
        <v>398</v>
      </c>
      <c r="M429" s="6" t="s">
        <v>6</v>
      </c>
      <c r="N429" s="6" t="s">
        <v>2706</v>
      </c>
      <c r="O429" s="6">
        <v>100796925</v>
      </c>
      <c r="P429" s="6" t="s">
        <v>6</v>
      </c>
      <c r="Q429" s="6" t="s">
        <v>2707</v>
      </c>
      <c r="R429" s="16">
        <f t="shared" si="49"/>
        <v>25000</v>
      </c>
      <c r="S429" s="6" t="s">
        <v>400</v>
      </c>
      <c r="T429" s="6" t="s">
        <v>620</v>
      </c>
      <c r="U429" s="6" t="s">
        <v>2708</v>
      </c>
      <c r="V429" s="18">
        <v>45643</v>
      </c>
      <c r="W429" s="78">
        <v>0.89861111111111114</v>
      </c>
      <c r="X429" s="8" t="s">
        <v>2709</v>
      </c>
      <c r="Y429" s="8" t="s">
        <v>2710</v>
      </c>
      <c r="Z429" s="8" t="s">
        <v>2711</v>
      </c>
      <c r="AA429" s="6">
        <v>986626481</v>
      </c>
      <c r="AB429" s="6">
        <f t="shared" si="46"/>
        <v>28</v>
      </c>
      <c r="AC429" s="23">
        <f t="shared" si="47"/>
        <v>131000</v>
      </c>
      <c r="AD429" s="23" t="s">
        <v>6</v>
      </c>
      <c r="AE429" s="17" t="str">
        <f t="shared" si="48"/>
        <v>NO APLICA</v>
      </c>
      <c r="AF429" s="6" t="s">
        <v>400</v>
      </c>
      <c r="AG429" s="39" t="s">
        <v>263</v>
      </c>
      <c r="AH429" s="22" t="s">
        <v>983</v>
      </c>
      <c r="AI429" s="174" t="s">
        <v>492</v>
      </c>
    </row>
    <row r="430" spans="1:35" ht="15.45" customHeight="1">
      <c r="A430" s="168">
        <v>56458</v>
      </c>
      <c r="B430" s="8" t="s">
        <v>380</v>
      </c>
      <c r="C430" s="5" t="s">
        <v>246</v>
      </c>
      <c r="D430" s="39" t="s">
        <v>817</v>
      </c>
      <c r="E430" s="6" t="s">
        <v>699</v>
      </c>
      <c r="F430" s="6" t="s">
        <v>700</v>
      </c>
      <c r="G430" s="6">
        <v>947974081</v>
      </c>
      <c r="H430" s="18">
        <v>45616</v>
      </c>
      <c r="I430" s="21">
        <v>0.49027777777777776</v>
      </c>
      <c r="J430" s="6" t="s">
        <v>373</v>
      </c>
      <c r="K430" s="15">
        <f t="shared" si="45"/>
        <v>1</v>
      </c>
      <c r="L430" s="6" t="s">
        <v>398</v>
      </c>
      <c r="M430" s="6" t="s">
        <v>6</v>
      </c>
      <c r="N430" s="6" t="s">
        <v>2712</v>
      </c>
      <c r="O430" s="6">
        <v>100796942</v>
      </c>
      <c r="P430" s="6" t="s">
        <v>6</v>
      </c>
      <c r="Q430" s="6" t="s">
        <v>2713</v>
      </c>
      <c r="R430" s="16">
        <f t="shared" si="49"/>
        <v>25000</v>
      </c>
      <c r="S430" s="6" t="s">
        <v>400</v>
      </c>
      <c r="T430" s="6" t="s">
        <v>620</v>
      </c>
      <c r="U430" s="6" t="s">
        <v>2714</v>
      </c>
      <c r="V430" s="18">
        <v>45643</v>
      </c>
      <c r="W430" s="78">
        <v>0.89444444444444449</v>
      </c>
      <c r="X430" s="6" t="s">
        <v>2715</v>
      </c>
      <c r="Y430" s="165" t="s">
        <v>2716</v>
      </c>
      <c r="Z430" s="165" t="s">
        <v>2717</v>
      </c>
      <c r="AA430" s="6">
        <v>995128850</v>
      </c>
      <c r="AB430" s="6">
        <f t="shared" si="46"/>
        <v>28</v>
      </c>
      <c r="AC430" s="23">
        <f t="shared" si="47"/>
        <v>131000</v>
      </c>
      <c r="AD430" s="23" t="s">
        <v>6</v>
      </c>
      <c r="AE430" s="17" t="str">
        <f t="shared" si="48"/>
        <v>NO APLICA</v>
      </c>
      <c r="AF430" s="6" t="s">
        <v>400</v>
      </c>
      <c r="AG430" s="39" t="s">
        <v>263</v>
      </c>
      <c r="AH430" s="22" t="s">
        <v>983</v>
      </c>
      <c r="AI430" s="174" t="s">
        <v>492</v>
      </c>
    </row>
    <row r="431" spans="1:35" ht="15.45" customHeight="1">
      <c r="A431" s="168">
        <v>56460</v>
      </c>
      <c r="B431" s="8" t="s">
        <v>380</v>
      </c>
      <c r="C431" s="5" t="s">
        <v>246</v>
      </c>
      <c r="D431" s="39" t="s">
        <v>1042</v>
      </c>
      <c r="E431" s="6" t="s">
        <v>1043</v>
      </c>
      <c r="F431" s="6" t="s">
        <v>1044</v>
      </c>
      <c r="G431" s="6">
        <v>933294463</v>
      </c>
      <c r="H431" s="18">
        <v>45616</v>
      </c>
      <c r="I431" s="21">
        <v>0.50277777777777777</v>
      </c>
      <c r="J431" s="6" t="s">
        <v>373</v>
      </c>
      <c r="K431" s="15">
        <f t="shared" si="45"/>
        <v>1</v>
      </c>
      <c r="L431" s="6" t="s">
        <v>398</v>
      </c>
      <c r="M431" s="6" t="s">
        <v>6</v>
      </c>
      <c r="N431" s="6" t="s">
        <v>2718</v>
      </c>
      <c r="O431" s="6">
        <v>100796993</v>
      </c>
      <c r="P431" s="6" t="s">
        <v>6</v>
      </c>
      <c r="Q431" s="6" t="s">
        <v>2719</v>
      </c>
      <c r="R431" s="16">
        <f t="shared" si="49"/>
        <v>25000</v>
      </c>
      <c r="S431" s="6" t="s">
        <v>400</v>
      </c>
      <c r="T431" s="6" t="s">
        <v>620</v>
      </c>
      <c r="U431" s="6" t="s">
        <v>2720</v>
      </c>
      <c r="V431" s="18">
        <v>45643</v>
      </c>
      <c r="W431" s="78">
        <v>0.88888888888888884</v>
      </c>
      <c r="X431" s="64" t="s">
        <v>2721</v>
      </c>
      <c r="Y431" s="64" t="s">
        <v>2722</v>
      </c>
      <c r="Z431" s="64" t="s">
        <v>2723</v>
      </c>
      <c r="AA431" s="6">
        <v>976030957</v>
      </c>
      <c r="AB431" s="6">
        <f t="shared" si="46"/>
        <v>28</v>
      </c>
      <c r="AC431" s="23">
        <f t="shared" si="47"/>
        <v>131000</v>
      </c>
      <c r="AD431" s="23" t="s">
        <v>6</v>
      </c>
      <c r="AE431" s="17" t="str">
        <f t="shared" si="48"/>
        <v>NO APLICA</v>
      </c>
      <c r="AF431" s="6" t="s">
        <v>400</v>
      </c>
      <c r="AG431" s="39" t="s">
        <v>263</v>
      </c>
      <c r="AH431" s="22" t="s">
        <v>983</v>
      </c>
      <c r="AI431" s="174" t="s">
        <v>492</v>
      </c>
    </row>
    <row r="432" spans="1:35" ht="15.45" customHeight="1">
      <c r="A432" s="168">
        <v>56464</v>
      </c>
      <c r="B432" s="8" t="s">
        <v>380</v>
      </c>
      <c r="C432" s="5" t="s">
        <v>246</v>
      </c>
      <c r="D432" s="39" t="s">
        <v>2665</v>
      </c>
      <c r="E432" s="6" t="s">
        <v>2329</v>
      </c>
      <c r="F432" s="6" t="s">
        <v>1454</v>
      </c>
      <c r="G432" s="6">
        <v>964284814</v>
      </c>
      <c r="H432" s="18">
        <v>45616</v>
      </c>
      <c r="I432" s="21">
        <v>0.55069444444444449</v>
      </c>
      <c r="J432" s="6" t="s">
        <v>373</v>
      </c>
      <c r="K432" s="15">
        <f t="shared" si="45"/>
        <v>1</v>
      </c>
      <c r="L432" s="6" t="s">
        <v>398</v>
      </c>
      <c r="M432" s="6" t="s">
        <v>6</v>
      </c>
      <c r="N432" s="6" t="s">
        <v>2724</v>
      </c>
      <c r="O432" s="6">
        <v>100797087</v>
      </c>
      <c r="P432" s="6" t="s">
        <v>6</v>
      </c>
      <c r="Q432" s="6" t="s">
        <v>2725</v>
      </c>
      <c r="R432" s="16">
        <f t="shared" si="49"/>
        <v>25000</v>
      </c>
      <c r="S432" s="6" t="s">
        <v>400</v>
      </c>
      <c r="T432" s="6" t="s">
        <v>620</v>
      </c>
      <c r="U432" s="6" t="s">
        <v>2726</v>
      </c>
      <c r="V432" s="18">
        <v>45643</v>
      </c>
      <c r="W432" s="78">
        <v>0.85763888888888884</v>
      </c>
      <c r="X432" s="6" t="s">
        <v>2715</v>
      </c>
      <c r="Y432" s="165" t="s">
        <v>2716</v>
      </c>
      <c r="Z432" s="165" t="s">
        <v>2717</v>
      </c>
      <c r="AA432" s="6">
        <v>995128850</v>
      </c>
      <c r="AB432" s="6">
        <f t="shared" si="46"/>
        <v>28</v>
      </c>
      <c r="AC432" s="23">
        <f t="shared" si="47"/>
        <v>131000</v>
      </c>
      <c r="AD432" s="23" t="s">
        <v>6</v>
      </c>
      <c r="AE432" s="17" t="str">
        <f t="shared" si="48"/>
        <v>NO APLICA</v>
      </c>
      <c r="AF432" s="6" t="s">
        <v>400</v>
      </c>
      <c r="AG432" s="39" t="s">
        <v>263</v>
      </c>
      <c r="AH432" s="22" t="s">
        <v>983</v>
      </c>
      <c r="AI432" s="174" t="s">
        <v>492</v>
      </c>
    </row>
    <row r="433" spans="1:35" ht="15.45" customHeight="1">
      <c r="A433" s="168">
        <v>56466</v>
      </c>
      <c r="B433" s="8" t="s">
        <v>380</v>
      </c>
      <c r="C433" s="5" t="s">
        <v>246</v>
      </c>
      <c r="D433" s="39" t="s">
        <v>2654</v>
      </c>
      <c r="E433" s="6" t="s">
        <v>2324</v>
      </c>
      <c r="F433" s="6" t="s">
        <v>2325</v>
      </c>
      <c r="G433" s="6">
        <v>941681899</v>
      </c>
      <c r="H433" s="18">
        <v>45616</v>
      </c>
      <c r="I433" s="21">
        <v>0.57152777777777775</v>
      </c>
      <c r="J433" s="6" t="s">
        <v>373</v>
      </c>
      <c r="K433" s="15">
        <f t="shared" si="45"/>
        <v>1</v>
      </c>
      <c r="L433" s="6" t="s">
        <v>398</v>
      </c>
      <c r="M433" s="6" t="s">
        <v>6</v>
      </c>
      <c r="N433" s="6" t="s">
        <v>2727</v>
      </c>
      <c r="O433" s="6">
        <v>100797110</v>
      </c>
      <c r="P433" s="6" t="s">
        <v>6</v>
      </c>
      <c r="Q433" s="6" t="s">
        <v>2728</v>
      </c>
      <c r="R433" s="16">
        <f t="shared" si="49"/>
        <v>25000</v>
      </c>
      <c r="S433" s="6" t="s">
        <v>400</v>
      </c>
      <c r="T433" s="6" t="s">
        <v>524</v>
      </c>
      <c r="U433" s="6" t="s">
        <v>2729</v>
      </c>
      <c r="V433" s="18"/>
      <c r="W433" s="78"/>
      <c r="X433" s="6"/>
      <c r="Y433" s="6"/>
      <c r="Z433" s="6"/>
      <c r="AA433" s="6"/>
      <c r="AB433" s="6" t="str">
        <f t="shared" si="46"/>
        <v/>
      </c>
      <c r="AC433" s="23" t="str">
        <f t="shared" si="47"/>
        <v/>
      </c>
      <c r="AD433" s="23"/>
      <c r="AE433" s="17" t="str">
        <f t="shared" si="48"/>
        <v/>
      </c>
      <c r="AF433" s="6"/>
      <c r="AG433" s="39"/>
      <c r="AH433" s="22" t="s">
        <v>983</v>
      </c>
      <c r="AI433" s="174" t="s">
        <v>492</v>
      </c>
    </row>
    <row r="434" spans="1:35" ht="15.45" customHeight="1">
      <c r="A434" s="168">
        <v>56467</v>
      </c>
      <c r="B434" s="8" t="s">
        <v>380</v>
      </c>
      <c r="C434" s="5" t="s">
        <v>246</v>
      </c>
      <c r="D434" s="39" t="s">
        <v>2658</v>
      </c>
      <c r="E434" s="6" t="s">
        <v>2318</v>
      </c>
      <c r="F434" s="6" t="s">
        <v>2319</v>
      </c>
      <c r="G434" s="6">
        <v>957418555</v>
      </c>
      <c r="H434" s="18">
        <v>45616</v>
      </c>
      <c r="I434" s="21">
        <v>0.5756944444444444</v>
      </c>
      <c r="J434" s="6" t="s">
        <v>373</v>
      </c>
      <c r="K434" s="15">
        <f t="shared" si="45"/>
        <v>1</v>
      </c>
      <c r="L434" s="6" t="s">
        <v>398</v>
      </c>
      <c r="M434" s="6" t="s">
        <v>6</v>
      </c>
      <c r="N434" s="6" t="s">
        <v>2730</v>
      </c>
      <c r="O434" s="6">
        <v>100797112</v>
      </c>
      <c r="P434" s="6" t="s">
        <v>6</v>
      </c>
      <c r="Q434" s="6" t="s">
        <v>2731</v>
      </c>
      <c r="R434" s="16">
        <f t="shared" si="49"/>
        <v>25000</v>
      </c>
      <c r="S434" s="6" t="s">
        <v>400</v>
      </c>
      <c r="T434" s="6" t="s">
        <v>524</v>
      </c>
      <c r="U434" s="6" t="s">
        <v>2732</v>
      </c>
      <c r="V434" s="18"/>
      <c r="W434" s="78"/>
      <c r="X434" s="6"/>
      <c r="Y434" s="6"/>
      <c r="Z434" s="6"/>
      <c r="AA434" s="6"/>
      <c r="AB434" s="6" t="str">
        <f t="shared" si="46"/>
        <v/>
      </c>
      <c r="AC434" s="23" t="str">
        <f t="shared" si="47"/>
        <v/>
      </c>
      <c r="AD434" s="23"/>
      <c r="AE434" s="17" t="str">
        <f t="shared" si="48"/>
        <v/>
      </c>
      <c r="AF434" s="6"/>
      <c r="AG434" s="39"/>
      <c r="AH434" s="22" t="s">
        <v>983</v>
      </c>
      <c r="AI434" s="174" t="s">
        <v>492</v>
      </c>
    </row>
    <row r="435" spans="1:35" ht="15.45" customHeight="1">
      <c r="A435" s="168">
        <v>56468</v>
      </c>
      <c r="B435" s="8" t="s">
        <v>380</v>
      </c>
      <c r="C435" s="5" t="s">
        <v>246</v>
      </c>
      <c r="D435" s="39" t="s">
        <v>817</v>
      </c>
      <c r="E435" s="6" t="s">
        <v>818</v>
      </c>
      <c r="F435" s="6" t="s">
        <v>819</v>
      </c>
      <c r="G435" s="6">
        <v>955172412</v>
      </c>
      <c r="H435" s="18">
        <v>45616</v>
      </c>
      <c r="I435" s="21">
        <v>0.61250000000000004</v>
      </c>
      <c r="J435" s="6" t="s">
        <v>373</v>
      </c>
      <c r="K435" s="15">
        <f t="shared" si="45"/>
        <v>1</v>
      </c>
      <c r="L435" s="6" t="s">
        <v>398</v>
      </c>
      <c r="M435" s="6" t="s">
        <v>6</v>
      </c>
      <c r="N435" s="6" t="s">
        <v>2733</v>
      </c>
      <c r="O435" s="6">
        <v>100797159</v>
      </c>
      <c r="P435" s="6" t="s">
        <v>6</v>
      </c>
      <c r="Q435" s="6" t="s">
        <v>2734</v>
      </c>
      <c r="R435" s="16">
        <f t="shared" si="49"/>
        <v>25000</v>
      </c>
      <c r="S435" s="6" t="s">
        <v>400</v>
      </c>
      <c r="T435" s="6" t="s">
        <v>512</v>
      </c>
      <c r="U435" s="6" t="s">
        <v>2735</v>
      </c>
      <c r="V435" s="18"/>
      <c r="W435" s="78"/>
      <c r="X435" s="6"/>
      <c r="Y435" s="6"/>
      <c r="Z435" s="6"/>
      <c r="AA435" s="6"/>
      <c r="AB435" s="6" t="str">
        <f t="shared" si="46"/>
        <v/>
      </c>
      <c r="AC435" s="23" t="str">
        <f t="shared" si="47"/>
        <v/>
      </c>
      <c r="AD435" s="23"/>
      <c r="AE435" s="17" t="str">
        <f t="shared" si="48"/>
        <v/>
      </c>
      <c r="AF435" s="6"/>
      <c r="AG435" s="39"/>
      <c r="AH435" s="22" t="s">
        <v>983</v>
      </c>
      <c r="AI435" s="174" t="s">
        <v>492</v>
      </c>
    </row>
    <row r="436" spans="1:35" ht="15.45" customHeight="1">
      <c r="A436" s="168">
        <v>56469</v>
      </c>
      <c r="B436" s="8" t="s">
        <v>380</v>
      </c>
      <c r="C436" s="5" t="s">
        <v>246</v>
      </c>
      <c r="D436" s="39" t="s">
        <v>1031</v>
      </c>
      <c r="E436" s="6" t="s">
        <v>1032</v>
      </c>
      <c r="F436" s="6" t="s">
        <v>1033</v>
      </c>
      <c r="G436" s="6">
        <v>973592739</v>
      </c>
      <c r="H436" s="18">
        <v>45616</v>
      </c>
      <c r="I436" s="21">
        <v>0.62083333333333335</v>
      </c>
      <c r="J436" s="6" t="s">
        <v>373</v>
      </c>
      <c r="K436" s="15">
        <f t="shared" si="45"/>
        <v>1</v>
      </c>
      <c r="L436" s="6" t="s">
        <v>398</v>
      </c>
      <c r="M436" s="6" t="s">
        <v>6</v>
      </c>
      <c r="N436" s="6" t="s">
        <v>2736</v>
      </c>
      <c r="O436" s="6">
        <v>100797165</v>
      </c>
      <c r="P436" s="6" t="s">
        <v>6</v>
      </c>
      <c r="Q436" s="6" t="s">
        <v>2737</v>
      </c>
      <c r="R436" s="16">
        <f t="shared" si="49"/>
        <v>25000</v>
      </c>
      <c r="S436" s="6" t="s">
        <v>400</v>
      </c>
      <c r="T436" s="6" t="s">
        <v>512</v>
      </c>
      <c r="U436" s="6" t="s">
        <v>2738</v>
      </c>
      <c r="V436" s="18"/>
      <c r="W436" s="78"/>
      <c r="X436" s="6"/>
      <c r="Y436" s="6"/>
      <c r="Z436" s="6"/>
      <c r="AA436" s="6"/>
      <c r="AB436" s="6" t="str">
        <f t="shared" si="46"/>
        <v/>
      </c>
      <c r="AC436" s="23" t="str">
        <f t="shared" si="47"/>
        <v/>
      </c>
      <c r="AD436" s="23"/>
      <c r="AE436" s="17" t="str">
        <f t="shared" si="48"/>
        <v/>
      </c>
      <c r="AF436" s="6"/>
      <c r="AG436" s="39"/>
      <c r="AH436" s="22" t="s">
        <v>983</v>
      </c>
      <c r="AI436" s="174" t="s">
        <v>492</v>
      </c>
    </row>
    <row r="437" spans="1:35" ht="15.45" customHeight="1">
      <c r="A437" s="168">
        <v>56470</v>
      </c>
      <c r="B437" s="8" t="s">
        <v>380</v>
      </c>
      <c r="C437" s="5" t="s">
        <v>246</v>
      </c>
      <c r="D437" s="39" t="s">
        <v>2681</v>
      </c>
      <c r="E437" s="6" t="s">
        <v>2682</v>
      </c>
      <c r="F437" s="6" t="s">
        <v>2683</v>
      </c>
      <c r="G437" s="6">
        <v>942210321</v>
      </c>
      <c r="H437" s="18">
        <v>45616</v>
      </c>
      <c r="I437" s="21">
        <v>0.64027777777777772</v>
      </c>
      <c r="J437" s="6" t="s">
        <v>373</v>
      </c>
      <c r="K437" s="15">
        <f t="shared" si="45"/>
        <v>1</v>
      </c>
      <c r="L437" s="6" t="s">
        <v>398</v>
      </c>
      <c r="M437" s="6" t="s">
        <v>6</v>
      </c>
      <c r="N437" s="6" t="s">
        <v>2739</v>
      </c>
      <c r="O437" s="6">
        <v>100797193</v>
      </c>
      <c r="P437" s="6" t="s">
        <v>6</v>
      </c>
      <c r="Q437" s="6" t="s">
        <v>2740</v>
      </c>
      <c r="R437" s="16">
        <f t="shared" si="49"/>
        <v>25000</v>
      </c>
      <c r="S437" s="6" t="s">
        <v>400</v>
      </c>
      <c r="T437" s="6" t="s">
        <v>524</v>
      </c>
      <c r="U437" s="6" t="s">
        <v>2741</v>
      </c>
      <c r="V437" s="18"/>
      <c r="W437" s="78"/>
      <c r="X437" s="6"/>
      <c r="Y437" s="6"/>
      <c r="Z437" s="6"/>
      <c r="AA437" s="6"/>
      <c r="AB437" s="6" t="str">
        <f t="shared" si="46"/>
        <v/>
      </c>
      <c r="AC437" s="23" t="str">
        <f t="shared" si="47"/>
        <v/>
      </c>
      <c r="AD437" s="23"/>
      <c r="AE437" s="17" t="str">
        <f t="shared" si="48"/>
        <v/>
      </c>
      <c r="AF437" s="6"/>
      <c r="AG437" s="39"/>
      <c r="AH437" s="22" t="s">
        <v>983</v>
      </c>
      <c r="AI437" s="174" t="s">
        <v>492</v>
      </c>
    </row>
    <row r="438" spans="1:35" ht="15.45" customHeight="1">
      <c r="A438" s="168">
        <v>56471</v>
      </c>
      <c r="B438" s="8" t="s">
        <v>380</v>
      </c>
      <c r="C438" s="5" t="s">
        <v>246</v>
      </c>
      <c r="D438" s="39" t="s">
        <v>2690</v>
      </c>
      <c r="E438" s="6" t="s">
        <v>2691</v>
      </c>
      <c r="F438" s="6" t="s">
        <v>2692</v>
      </c>
      <c r="G438" s="6">
        <v>940471935</v>
      </c>
      <c r="H438" s="18">
        <v>45616</v>
      </c>
      <c r="I438" s="21">
        <v>0.64236111111111116</v>
      </c>
      <c r="J438" s="6" t="s">
        <v>373</v>
      </c>
      <c r="K438" s="15">
        <f t="shared" si="45"/>
        <v>1</v>
      </c>
      <c r="L438" s="6" t="s">
        <v>398</v>
      </c>
      <c r="M438" s="6" t="s">
        <v>6</v>
      </c>
      <c r="N438" s="6" t="s">
        <v>2742</v>
      </c>
      <c r="O438" s="6">
        <v>100797194</v>
      </c>
      <c r="P438" s="6" t="s">
        <v>6</v>
      </c>
      <c r="Q438" s="6" t="s">
        <v>2743</v>
      </c>
      <c r="R438" s="16">
        <f t="shared" si="49"/>
        <v>25000</v>
      </c>
      <c r="S438" s="6" t="s">
        <v>400</v>
      </c>
      <c r="T438" s="6" t="s">
        <v>524</v>
      </c>
      <c r="U438" s="6" t="s">
        <v>2744</v>
      </c>
      <c r="V438" s="18"/>
      <c r="W438" s="78"/>
      <c r="X438" s="6"/>
      <c r="Y438" s="6"/>
      <c r="Z438" s="6"/>
      <c r="AA438" s="6"/>
      <c r="AB438" s="6" t="str">
        <f t="shared" si="46"/>
        <v/>
      </c>
      <c r="AC438" s="23" t="str">
        <f t="shared" si="47"/>
        <v/>
      </c>
      <c r="AD438" s="23"/>
      <c r="AE438" s="17" t="str">
        <f t="shared" si="48"/>
        <v/>
      </c>
      <c r="AF438" s="6"/>
      <c r="AG438" s="39"/>
      <c r="AH438" s="22" t="s">
        <v>983</v>
      </c>
      <c r="AI438" s="174" t="s">
        <v>492</v>
      </c>
    </row>
    <row r="439" spans="1:35" ht="15.45" customHeight="1">
      <c r="A439" s="168">
        <v>56472</v>
      </c>
      <c r="B439" s="8" t="s">
        <v>380</v>
      </c>
      <c r="C439" s="5" t="s">
        <v>246</v>
      </c>
      <c r="D439" s="39" t="s">
        <v>2745</v>
      </c>
      <c r="E439" s="6" t="s">
        <v>1916</v>
      </c>
      <c r="F439" s="6" t="s">
        <v>1917</v>
      </c>
      <c r="G439" s="6">
        <v>922001083</v>
      </c>
      <c r="H439" s="18">
        <v>45616</v>
      </c>
      <c r="I439" s="21">
        <v>0.70138888888888884</v>
      </c>
      <c r="J439" s="6" t="s">
        <v>373</v>
      </c>
      <c r="K439" s="15">
        <f t="shared" si="45"/>
        <v>1</v>
      </c>
      <c r="L439" s="6" t="s">
        <v>398</v>
      </c>
      <c r="M439" s="6" t="s">
        <v>6</v>
      </c>
      <c r="N439" s="6" t="s">
        <v>2746</v>
      </c>
      <c r="O439" s="6">
        <v>100797264</v>
      </c>
      <c r="P439" s="6" t="s">
        <v>6</v>
      </c>
      <c r="Q439" s="6" t="s">
        <v>2747</v>
      </c>
      <c r="R439" s="16">
        <f t="shared" si="49"/>
        <v>25000</v>
      </c>
      <c r="S439" s="6" t="s">
        <v>400</v>
      </c>
      <c r="T439" s="6" t="s">
        <v>524</v>
      </c>
      <c r="U439" s="6" t="s">
        <v>2748</v>
      </c>
      <c r="V439" s="18"/>
      <c r="W439" s="78"/>
      <c r="X439" s="6"/>
      <c r="Y439" s="6"/>
      <c r="Z439" s="6"/>
      <c r="AA439" s="6"/>
      <c r="AB439" s="6" t="str">
        <f t="shared" si="46"/>
        <v/>
      </c>
      <c r="AC439" s="23" t="str">
        <f t="shared" si="47"/>
        <v/>
      </c>
      <c r="AD439" s="23"/>
      <c r="AE439" s="17" t="str">
        <f t="shared" si="48"/>
        <v/>
      </c>
      <c r="AF439" s="6"/>
      <c r="AG439" s="39"/>
      <c r="AH439" s="22" t="s">
        <v>983</v>
      </c>
      <c r="AI439" s="174" t="s">
        <v>492</v>
      </c>
    </row>
    <row r="440" spans="1:35" ht="15.45" customHeight="1">
      <c r="A440" s="168">
        <v>56491</v>
      </c>
      <c r="B440" s="39" t="s">
        <v>124</v>
      </c>
      <c r="C440" s="5" t="s">
        <v>125</v>
      </c>
      <c r="D440" s="39" t="s">
        <v>2749</v>
      </c>
      <c r="E440" s="6" t="s">
        <v>2750</v>
      </c>
      <c r="F440" s="6" t="s">
        <v>2751</v>
      </c>
      <c r="G440" s="6">
        <v>952180890</v>
      </c>
      <c r="H440" s="18">
        <v>45617</v>
      </c>
      <c r="I440" s="21">
        <v>0.70833333333333337</v>
      </c>
      <c r="J440" s="6" t="s">
        <v>373</v>
      </c>
      <c r="K440" s="15">
        <f t="shared" si="45"/>
        <v>1</v>
      </c>
      <c r="L440" s="6" t="s">
        <v>398</v>
      </c>
      <c r="M440" s="6" t="s">
        <v>6</v>
      </c>
      <c r="N440" s="6" t="s">
        <v>2752</v>
      </c>
      <c r="O440" s="6">
        <v>1221793</v>
      </c>
      <c r="P440" s="6" t="s">
        <v>6</v>
      </c>
      <c r="Q440" s="6" t="s">
        <v>2753</v>
      </c>
      <c r="R440" s="16">
        <f t="shared" si="49"/>
        <v>25000</v>
      </c>
      <c r="S440" s="6" t="s">
        <v>400</v>
      </c>
      <c r="T440" s="6" t="s">
        <v>1450</v>
      </c>
      <c r="U440" s="6" t="s">
        <v>2754</v>
      </c>
      <c r="V440" s="18">
        <v>45635</v>
      </c>
      <c r="W440" s="78">
        <v>0.11666666666666667</v>
      </c>
      <c r="X440" s="6" t="s">
        <v>2755</v>
      </c>
      <c r="Y440" s="6" t="s">
        <v>2756</v>
      </c>
      <c r="Z440" s="6" t="s">
        <v>2757</v>
      </c>
      <c r="AA440" s="6">
        <v>935732759</v>
      </c>
      <c r="AB440" s="6">
        <f t="shared" si="46"/>
        <v>19</v>
      </c>
      <c r="AC440" s="17">
        <f t="shared" si="47"/>
        <v>86000</v>
      </c>
      <c r="AD440" s="6" t="s">
        <v>9</v>
      </c>
      <c r="AE440" s="17">
        <f t="shared" si="48"/>
        <v>102340</v>
      </c>
      <c r="AF440" s="6" t="s">
        <v>1874</v>
      </c>
      <c r="AG440" s="39" t="s">
        <v>2758</v>
      </c>
      <c r="AH440" s="22" t="s">
        <v>2759</v>
      </c>
      <c r="AI440" s="174" t="s">
        <v>492</v>
      </c>
    </row>
    <row r="441" spans="1:35" ht="15.45" customHeight="1">
      <c r="A441" s="168">
        <v>56499</v>
      </c>
      <c r="B441" s="8" t="s">
        <v>310</v>
      </c>
      <c r="C441" s="8" t="s">
        <v>311</v>
      </c>
      <c r="D441" s="39" t="s">
        <v>2760</v>
      </c>
      <c r="E441" s="6" t="s">
        <v>2761</v>
      </c>
      <c r="F441" s="6" t="s">
        <v>2762</v>
      </c>
      <c r="G441" s="6">
        <v>983846232</v>
      </c>
      <c r="H441" s="18">
        <v>45617</v>
      </c>
      <c r="I441" s="21">
        <v>0.80972222222222223</v>
      </c>
      <c r="J441" s="6" t="s">
        <v>373</v>
      </c>
      <c r="K441" s="15">
        <f t="shared" si="45"/>
        <v>1</v>
      </c>
      <c r="L441" s="6" t="s">
        <v>398</v>
      </c>
      <c r="M441" s="6" t="s">
        <v>6</v>
      </c>
      <c r="N441" s="6" t="s">
        <v>2763</v>
      </c>
      <c r="O441" s="6">
        <v>1221882</v>
      </c>
      <c r="P441" s="6" t="s">
        <v>6</v>
      </c>
      <c r="Q441" s="6" t="s">
        <v>2764</v>
      </c>
      <c r="R441" s="16">
        <f t="shared" si="49"/>
        <v>25000</v>
      </c>
      <c r="S441" s="6" t="s">
        <v>400</v>
      </c>
      <c r="T441" s="6" t="s">
        <v>1450</v>
      </c>
      <c r="U441" s="6" t="s">
        <v>2765</v>
      </c>
      <c r="V441" s="18">
        <v>45627</v>
      </c>
      <c r="W441" s="78">
        <v>0.56527777777777777</v>
      </c>
      <c r="X441" s="6" t="s">
        <v>2766</v>
      </c>
      <c r="Y441" s="6" t="s">
        <v>2767</v>
      </c>
      <c r="Z441" s="6" t="s">
        <v>2768</v>
      </c>
      <c r="AA441" s="6">
        <v>933994689</v>
      </c>
      <c r="AB441" s="6">
        <f t="shared" si="46"/>
        <v>11</v>
      </c>
      <c r="AC441" s="17">
        <f t="shared" si="47"/>
        <v>46000</v>
      </c>
      <c r="AD441" s="6" t="s">
        <v>6</v>
      </c>
      <c r="AE441" s="17" t="str">
        <f t="shared" si="48"/>
        <v>NO APLICA</v>
      </c>
      <c r="AF441" s="6" t="s">
        <v>400</v>
      </c>
      <c r="AG441" s="39"/>
      <c r="AH441" s="22" t="s">
        <v>2769</v>
      </c>
      <c r="AI441" s="174" t="s">
        <v>492</v>
      </c>
    </row>
    <row r="442" spans="1:35" ht="15.45" customHeight="1">
      <c r="A442" s="168">
        <v>56500</v>
      </c>
      <c r="B442" s="39" t="s">
        <v>2770</v>
      </c>
      <c r="C442" s="8" t="s">
        <v>311</v>
      </c>
      <c r="D442" s="39" t="s">
        <v>2771</v>
      </c>
      <c r="E442" s="6" t="s">
        <v>2772</v>
      </c>
      <c r="F442" s="6" t="s">
        <v>2773</v>
      </c>
      <c r="G442" s="6">
        <v>989552893</v>
      </c>
      <c r="H442" s="18">
        <v>45617</v>
      </c>
      <c r="I442" s="21">
        <v>0.81319444444444444</v>
      </c>
      <c r="J442" s="6" t="s">
        <v>373</v>
      </c>
      <c r="K442" s="15">
        <f t="shared" si="45"/>
        <v>1</v>
      </c>
      <c r="L442" s="6" t="s">
        <v>398</v>
      </c>
      <c r="M442" s="6" t="s">
        <v>6</v>
      </c>
      <c r="N442" s="6" t="s">
        <v>2774</v>
      </c>
      <c r="O442" s="6">
        <v>1221886</v>
      </c>
      <c r="P442" s="6" t="s">
        <v>6</v>
      </c>
      <c r="Q442" s="6" t="s">
        <v>2775</v>
      </c>
      <c r="R442" s="16">
        <f t="shared" si="49"/>
        <v>25000</v>
      </c>
      <c r="S442" s="6" t="s">
        <v>400</v>
      </c>
      <c r="T442" s="6" t="s">
        <v>1450</v>
      </c>
      <c r="U442" s="6" t="s">
        <v>2776</v>
      </c>
      <c r="V442" s="18">
        <v>45627</v>
      </c>
      <c r="W442" s="78">
        <v>0.60277777777777775</v>
      </c>
      <c r="X442" s="6" t="s">
        <v>2777</v>
      </c>
      <c r="Y442" s="6" t="s">
        <v>2778</v>
      </c>
      <c r="Z442" s="6" t="s">
        <v>2779</v>
      </c>
      <c r="AA442" s="6">
        <v>973129453</v>
      </c>
      <c r="AB442" s="6">
        <f t="shared" si="46"/>
        <v>11</v>
      </c>
      <c r="AC442" s="17">
        <f t="shared" si="47"/>
        <v>46000</v>
      </c>
      <c r="AD442" s="6" t="s">
        <v>6</v>
      </c>
      <c r="AE442" s="17" t="str">
        <f t="shared" si="48"/>
        <v>NO APLICA</v>
      </c>
      <c r="AF442" s="6" t="s">
        <v>400</v>
      </c>
      <c r="AG442" s="39"/>
      <c r="AH442" s="22" t="s">
        <v>2769</v>
      </c>
      <c r="AI442" s="174" t="s">
        <v>492</v>
      </c>
    </row>
    <row r="443" spans="1:35" ht="15.45" customHeight="1">
      <c r="A443" s="168">
        <v>56501</v>
      </c>
      <c r="B443" s="39" t="s">
        <v>2770</v>
      </c>
      <c r="C443" s="8" t="s">
        <v>311</v>
      </c>
      <c r="D443" s="39" t="s">
        <v>2780</v>
      </c>
      <c r="E443" s="6" t="s">
        <v>2781</v>
      </c>
      <c r="F443" s="6" t="s">
        <v>2782</v>
      </c>
      <c r="G443" s="6">
        <v>990224974</v>
      </c>
      <c r="H443" s="18">
        <v>45617</v>
      </c>
      <c r="I443" s="21">
        <v>0.82013888888888886</v>
      </c>
      <c r="J443" s="6" t="s">
        <v>373</v>
      </c>
      <c r="K443" s="15">
        <f t="shared" si="45"/>
        <v>1</v>
      </c>
      <c r="L443" s="6" t="s">
        <v>398</v>
      </c>
      <c r="M443" s="6" t="s">
        <v>6</v>
      </c>
      <c r="N443" s="6" t="s">
        <v>2783</v>
      </c>
      <c r="O443" s="6">
        <v>1221885</v>
      </c>
      <c r="P443" s="6" t="s">
        <v>6</v>
      </c>
      <c r="Q443" s="6" t="s">
        <v>2784</v>
      </c>
      <c r="R443" s="16">
        <f t="shared" si="49"/>
        <v>25000</v>
      </c>
      <c r="S443" s="6" t="s">
        <v>400</v>
      </c>
      <c r="T443" s="6" t="s">
        <v>610</v>
      </c>
      <c r="U443" s="6" t="s">
        <v>2785</v>
      </c>
      <c r="V443" s="18">
        <v>45628</v>
      </c>
      <c r="W443" s="78">
        <v>0.92361111111111116</v>
      </c>
      <c r="X443" s="6" t="s">
        <v>2780</v>
      </c>
      <c r="Y443" s="6" t="s">
        <v>2781</v>
      </c>
      <c r="Z443" s="6" t="s">
        <v>2782</v>
      </c>
      <c r="AA443" s="6">
        <v>990224974</v>
      </c>
      <c r="AB443" s="6">
        <f t="shared" si="46"/>
        <v>12</v>
      </c>
      <c r="AC443" s="17">
        <f t="shared" si="47"/>
        <v>51000</v>
      </c>
      <c r="AD443" s="6" t="s">
        <v>6</v>
      </c>
      <c r="AE443" s="17" t="str">
        <f t="shared" si="48"/>
        <v>NO APLICA</v>
      </c>
      <c r="AF443" s="6" t="s">
        <v>400</v>
      </c>
      <c r="AG443" s="39"/>
      <c r="AH443" s="22" t="s">
        <v>2769</v>
      </c>
      <c r="AI443" s="174" t="s">
        <v>492</v>
      </c>
    </row>
    <row r="444" spans="1:35" ht="15.45" customHeight="1">
      <c r="A444" s="168">
        <v>56517</v>
      </c>
      <c r="B444" s="39" t="s">
        <v>435</v>
      </c>
      <c r="C444" s="5" t="s">
        <v>125</v>
      </c>
      <c r="D444" s="39" t="s">
        <v>2749</v>
      </c>
      <c r="E444" s="6" t="s">
        <v>2750</v>
      </c>
      <c r="F444" s="6" t="s">
        <v>2751</v>
      </c>
      <c r="G444" s="6">
        <v>952180890</v>
      </c>
      <c r="H444" s="18">
        <v>45618</v>
      </c>
      <c r="I444" s="21">
        <v>0.43819444444444444</v>
      </c>
      <c r="J444" s="6" t="s">
        <v>373</v>
      </c>
      <c r="K444" s="15">
        <f t="shared" si="45"/>
        <v>1</v>
      </c>
      <c r="L444" s="6" t="s">
        <v>398</v>
      </c>
      <c r="M444" s="6" t="s">
        <v>6</v>
      </c>
      <c r="N444" s="6" t="s">
        <v>2786</v>
      </c>
      <c r="O444" s="6">
        <v>1221853</v>
      </c>
      <c r="P444" s="6" t="s">
        <v>6</v>
      </c>
      <c r="Q444" s="6" t="s">
        <v>2787</v>
      </c>
      <c r="R444" s="16">
        <f t="shared" si="49"/>
        <v>25000</v>
      </c>
      <c r="S444" s="6" t="s">
        <v>400</v>
      </c>
      <c r="T444" s="6" t="s">
        <v>1450</v>
      </c>
      <c r="U444" s="6" t="s">
        <v>2788</v>
      </c>
      <c r="V444" s="18">
        <v>45635</v>
      </c>
      <c r="W444" s="78">
        <v>0.11388888888888889</v>
      </c>
      <c r="X444" s="6" t="s">
        <v>2789</v>
      </c>
      <c r="Y444" s="6" t="s">
        <v>2790</v>
      </c>
      <c r="Z444" s="6" t="s">
        <v>2791</v>
      </c>
      <c r="AA444" s="6">
        <v>963312923</v>
      </c>
      <c r="AB444" s="6">
        <f t="shared" si="46"/>
        <v>18</v>
      </c>
      <c r="AC444" s="17">
        <f t="shared" si="47"/>
        <v>81000</v>
      </c>
      <c r="AD444" s="6" t="s">
        <v>9</v>
      </c>
      <c r="AE444" s="17">
        <f t="shared" si="48"/>
        <v>96390</v>
      </c>
      <c r="AF444" s="6" t="s">
        <v>1874</v>
      </c>
      <c r="AG444" s="39" t="s">
        <v>2758</v>
      </c>
      <c r="AH444" s="22" t="s">
        <v>2759</v>
      </c>
      <c r="AI444" s="174" t="s">
        <v>492</v>
      </c>
    </row>
    <row r="445" spans="1:35" ht="15.45" customHeight="1">
      <c r="A445" s="168">
        <v>56524</v>
      </c>
      <c r="B445" s="39" t="s">
        <v>2792</v>
      </c>
      <c r="C445" s="5" t="s">
        <v>340</v>
      </c>
      <c r="D445" s="39" t="s">
        <v>1031</v>
      </c>
      <c r="E445" s="6" t="s">
        <v>1032</v>
      </c>
      <c r="F445" s="6" t="s">
        <v>1033</v>
      </c>
      <c r="G445" s="6">
        <v>973592739</v>
      </c>
      <c r="H445" s="18">
        <v>45618</v>
      </c>
      <c r="I445" s="21">
        <v>0.47986111111111113</v>
      </c>
      <c r="J445" s="6" t="s">
        <v>373</v>
      </c>
      <c r="K445" s="15">
        <f t="shared" si="45"/>
        <v>1</v>
      </c>
      <c r="L445" s="6" t="s">
        <v>398</v>
      </c>
      <c r="M445" s="6" t="s">
        <v>6</v>
      </c>
      <c r="N445" s="6" t="s">
        <v>2793</v>
      </c>
      <c r="O445" s="6">
        <v>2478718</v>
      </c>
      <c r="P445" s="6" t="s">
        <v>6</v>
      </c>
      <c r="Q445" s="6" t="s">
        <v>2794</v>
      </c>
      <c r="R445" s="16">
        <f t="shared" si="49"/>
        <v>25000</v>
      </c>
      <c r="S445" s="6" t="s">
        <v>400</v>
      </c>
      <c r="T445" s="6" t="s">
        <v>2795</v>
      </c>
      <c r="U445" s="6" t="s">
        <v>2796</v>
      </c>
      <c r="V445" s="18">
        <v>45629</v>
      </c>
      <c r="W445" s="78">
        <v>0.4513888888888889</v>
      </c>
      <c r="X445" s="6" t="s">
        <v>322</v>
      </c>
      <c r="Y445" s="6" t="s">
        <v>323</v>
      </c>
      <c r="Z445" s="6" t="s">
        <v>2535</v>
      </c>
      <c r="AA445" s="6">
        <v>955325343</v>
      </c>
      <c r="AB445" s="6">
        <f t="shared" si="46"/>
        <v>12</v>
      </c>
      <c r="AC445" s="17">
        <f t="shared" si="47"/>
        <v>51000</v>
      </c>
      <c r="AD445" s="6" t="s">
        <v>9</v>
      </c>
      <c r="AE445" s="17">
        <f t="shared" si="48"/>
        <v>60690</v>
      </c>
      <c r="AF445" s="6" t="s">
        <v>400</v>
      </c>
      <c r="AG445" s="39"/>
      <c r="AH445" s="22" t="s">
        <v>2797</v>
      </c>
      <c r="AI445" s="174" t="s">
        <v>492</v>
      </c>
    </row>
    <row r="446" spans="1:35" ht="15.45" customHeight="1">
      <c r="A446" s="168">
        <v>56526</v>
      </c>
      <c r="B446" s="8" t="s">
        <v>61</v>
      </c>
      <c r="C446" s="8" t="s">
        <v>62</v>
      </c>
      <c r="D446" s="39" t="s">
        <v>1372</v>
      </c>
      <c r="E446" s="6" t="s">
        <v>1373</v>
      </c>
      <c r="F446" s="6" t="s">
        <v>1374</v>
      </c>
      <c r="G446" s="6">
        <v>961430375</v>
      </c>
      <c r="H446" s="18">
        <v>45618</v>
      </c>
      <c r="I446" s="21">
        <v>0.48680555555555555</v>
      </c>
      <c r="J446" s="6" t="s">
        <v>373</v>
      </c>
      <c r="K446" s="15">
        <f t="shared" si="45"/>
        <v>1</v>
      </c>
      <c r="L446" s="6" t="s">
        <v>398</v>
      </c>
      <c r="M446" s="6" t="s">
        <v>6</v>
      </c>
      <c r="N446" s="6" t="s">
        <v>2798</v>
      </c>
      <c r="O446" s="6">
        <v>100799041</v>
      </c>
      <c r="P446" s="6" t="s">
        <v>6</v>
      </c>
      <c r="Q446" s="6" t="s">
        <v>2799</v>
      </c>
      <c r="R446" s="16">
        <f t="shared" si="49"/>
        <v>25000</v>
      </c>
      <c r="S446" s="6" t="s">
        <v>400</v>
      </c>
      <c r="T446" s="6" t="s">
        <v>2795</v>
      </c>
      <c r="U446" s="6" t="s">
        <v>2800</v>
      </c>
      <c r="V446" s="18">
        <v>45631</v>
      </c>
      <c r="W446" s="78">
        <v>0.55069444444444449</v>
      </c>
      <c r="X446" s="6" t="s">
        <v>2801</v>
      </c>
      <c r="Y446" s="6" t="s">
        <v>2802</v>
      </c>
      <c r="Z446" s="6" t="s">
        <v>2803</v>
      </c>
      <c r="AA446" s="6">
        <v>923830541</v>
      </c>
      <c r="AB446" s="6">
        <f t="shared" si="46"/>
        <v>14</v>
      </c>
      <c r="AC446" s="17">
        <f t="shared" si="47"/>
        <v>61000</v>
      </c>
      <c r="AD446" s="6" t="s">
        <v>6</v>
      </c>
      <c r="AE446" s="17" t="str">
        <f t="shared" si="48"/>
        <v>NO APLICA</v>
      </c>
      <c r="AF446" s="6" t="s">
        <v>1874</v>
      </c>
      <c r="AG446" s="39" t="s">
        <v>2804</v>
      </c>
      <c r="AH446" s="22" t="s">
        <v>2805</v>
      </c>
      <c r="AI446" s="174" t="s">
        <v>492</v>
      </c>
    </row>
    <row r="447" spans="1:35" ht="15.45" customHeight="1">
      <c r="A447" s="168">
        <v>56527</v>
      </c>
      <c r="B447" s="8" t="s">
        <v>320</v>
      </c>
      <c r="C447" s="5" t="s">
        <v>321</v>
      </c>
      <c r="D447" s="39" t="s">
        <v>2247</v>
      </c>
      <c r="E447" s="6" t="s">
        <v>2806</v>
      </c>
      <c r="F447" s="6" t="s">
        <v>2249</v>
      </c>
      <c r="G447" s="6">
        <v>989385797</v>
      </c>
      <c r="H447" s="18">
        <v>45618</v>
      </c>
      <c r="I447" s="21">
        <v>0.49305555555555558</v>
      </c>
      <c r="J447" s="6" t="s">
        <v>373</v>
      </c>
      <c r="K447" s="15">
        <f t="shared" si="45"/>
        <v>1</v>
      </c>
      <c r="L447" s="6" t="s">
        <v>398</v>
      </c>
      <c r="M447" s="6" t="s">
        <v>6</v>
      </c>
      <c r="N447" s="6" t="s">
        <v>2807</v>
      </c>
      <c r="O447" s="6">
        <v>1222135</v>
      </c>
      <c r="P447" s="6" t="s">
        <v>6</v>
      </c>
      <c r="Q447" s="6" t="s">
        <v>2808</v>
      </c>
      <c r="R447" s="16">
        <f t="shared" si="49"/>
        <v>25000</v>
      </c>
      <c r="S447" s="6" t="s">
        <v>400</v>
      </c>
      <c r="T447" s="6" t="s">
        <v>2809</v>
      </c>
      <c r="U447" s="6" t="s">
        <v>2810</v>
      </c>
      <c r="V447" s="18">
        <v>45629</v>
      </c>
      <c r="W447" s="78">
        <v>8.6805555555555552E-2</v>
      </c>
      <c r="X447" s="6" t="s">
        <v>734</v>
      </c>
      <c r="Y447" s="6" t="s">
        <v>2621</v>
      </c>
      <c r="Z447" s="6" t="s">
        <v>736</v>
      </c>
      <c r="AA447" s="6">
        <v>97326989</v>
      </c>
      <c r="AB447" s="6">
        <f t="shared" si="46"/>
        <v>12</v>
      </c>
      <c r="AC447" s="17">
        <f t="shared" si="47"/>
        <v>51000</v>
      </c>
      <c r="AD447" s="6" t="s">
        <v>6</v>
      </c>
      <c r="AE447" s="17" t="str">
        <f t="shared" si="48"/>
        <v>NO APLICA</v>
      </c>
      <c r="AF447" s="6" t="s">
        <v>400</v>
      </c>
      <c r="AG447" s="39"/>
      <c r="AH447" s="22" t="s">
        <v>558</v>
      </c>
      <c r="AI447" s="174" t="s">
        <v>492</v>
      </c>
    </row>
    <row r="448" spans="1:35" ht="15.45" customHeight="1">
      <c r="A448" s="168">
        <v>56534</v>
      </c>
      <c r="B448" s="39" t="s">
        <v>380</v>
      </c>
      <c r="C448" s="5" t="s">
        <v>246</v>
      </c>
      <c r="D448" s="39" t="s">
        <v>2811</v>
      </c>
      <c r="E448" s="6" t="s">
        <v>709</v>
      </c>
      <c r="F448" s="6" t="s">
        <v>710</v>
      </c>
      <c r="G448" s="6">
        <v>987744411</v>
      </c>
      <c r="H448" s="18">
        <v>45618</v>
      </c>
      <c r="I448" s="21">
        <v>0.51388888888888884</v>
      </c>
      <c r="J448" s="6" t="s">
        <v>373</v>
      </c>
      <c r="K448" s="15">
        <f t="shared" si="45"/>
        <v>1</v>
      </c>
      <c r="L448" s="6" t="s">
        <v>398</v>
      </c>
      <c r="M448" s="6" t="s">
        <v>6</v>
      </c>
      <c r="N448" s="6" t="s">
        <v>2812</v>
      </c>
      <c r="O448" s="6">
        <v>100799115</v>
      </c>
      <c r="P448" s="6" t="s">
        <v>6</v>
      </c>
      <c r="Q448" s="6" t="s">
        <v>2813</v>
      </c>
      <c r="R448" s="16">
        <f t="shared" si="49"/>
        <v>25000</v>
      </c>
      <c r="S448" s="6" t="s">
        <v>400</v>
      </c>
      <c r="T448" s="6" t="s">
        <v>524</v>
      </c>
      <c r="U448" s="6" t="s">
        <v>2814</v>
      </c>
      <c r="V448" s="18"/>
      <c r="W448" s="78"/>
      <c r="X448" s="6"/>
      <c r="Y448" s="6"/>
      <c r="Z448" s="6"/>
      <c r="AA448" s="6"/>
      <c r="AB448" s="6"/>
      <c r="AC448" s="23"/>
      <c r="AD448" s="23"/>
      <c r="AE448" s="17"/>
      <c r="AF448" s="6"/>
      <c r="AG448" s="39"/>
      <c r="AH448" s="22" t="s">
        <v>983</v>
      </c>
      <c r="AI448" s="174" t="s">
        <v>492</v>
      </c>
    </row>
    <row r="449" spans="1:35" ht="15.45" customHeight="1">
      <c r="A449" s="168">
        <v>56538</v>
      </c>
      <c r="B449" s="39" t="s">
        <v>380</v>
      </c>
      <c r="C449" s="5" t="s">
        <v>246</v>
      </c>
      <c r="D449" s="39" t="s">
        <v>1031</v>
      </c>
      <c r="E449" s="6" t="s">
        <v>1032</v>
      </c>
      <c r="F449" s="6" t="s">
        <v>1033</v>
      </c>
      <c r="G449" s="6">
        <v>973592739</v>
      </c>
      <c r="H449" s="18">
        <v>45618</v>
      </c>
      <c r="I449" s="21">
        <v>0.52777777777777779</v>
      </c>
      <c r="J449" s="6" t="s">
        <v>373</v>
      </c>
      <c r="K449" s="15">
        <f t="shared" si="45"/>
        <v>1</v>
      </c>
      <c r="L449" s="6" t="s">
        <v>398</v>
      </c>
      <c r="M449" s="6" t="s">
        <v>6</v>
      </c>
      <c r="N449" s="6" t="s">
        <v>2815</v>
      </c>
      <c r="O449" s="6">
        <v>100799154</v>
      </c>
      <c r="P449" s="6" t="s">
        <v>6</v>
      </c>
      <c r="Q449" s="6" t="s">
        <v>2816</v>
      </c>
      <c r="R449" s="16">
        <f t="shared" si="49"/>
        <v>25000</v>
      </c>
      <c r="S449" s="6" t="s">
        <v>400</v>
      </c>
      <c r="T449" s="6" t="s">
        <v>524</v>
      </c>
      <c r="U449" s="6" t="s">
        <v>2817</v>
      </c>
      <c r="V449" s="18"/>
      <c r="W449" s="78"/>
      <c r="X449" s="6"/>
      <c r="Y449" s="6"/>
      <c r="Z449" s="6"/>
      <c r="AA449" s="6"/>
      <c r="AB449" s="6" t="str">
        <f t="shared" ref="AB449:AB512" si="50">IF(AND(V449&lt;&gt;"",H449&lt;&gt;"",ISNUMBER(V449-H449)),V449-H449+1,"")</f>
        <v/>
      </c>
      <c r="AC449" s="23" t="str">
        <f t="shared" ref="AC449:AC480" si="51">IF(AB449&lt;=0, "ERROR EN DÍA DE SALIDA",
    IF(AB449="", "",
        IF(OR(J449="1X40 RF VACIO", J449="1X40 DRY VACIO"),
            IF(L449="CUSTODIA",
                IF(AB449&lt;=5, 25000,
                    IF(AB449&gt;5, IF(AB449&lt;=8, 25000 + 2000*(AB449 - 5), 31000 + 5000*(AB449-8)), "")
                ),
                IF(OR(L449="TRASPASO",L449="MOVIMIENTO"), 18000, "")
            ),
            IF(OR(J449="1X20 RF VACIO", J449="1X20 DRY VACIO", J449="ISOTANK"),
                IF(L449="CUSTODIA",
                    IF(AB449&lt;=5, 18000,
                        IF(AB449&gt;5, IF(AB449&lt;=8, 18000 + 2000*(AB449 - 5), 24000 + 5000*(AB449-8)), "")
                    ),
                    IF(OR(L449="TRASPASO",L449="MOVIMIENTO"), 15000, "Error en tipo de acción")
                ),
                IF(AND(OR(J449="PALLET", J449="CAJON"), L449="CUSTODIA", AB449&lt;=5),
                    IF(M449="SI (XL)", 7000*K449,
                        IF(M449="SI (XXL)", 9000*K449, 5000*K449)
                    ),
                    IF(AND(OR(J449="PALLET", J449="CAJON"), L449="CUSTODIA", AB449&gt;5),
                        IF(M449="SI (XL)", (7000 + 1000*(AB449 - 5))*K449,
                            IF(M449="SI (XXL)", (9000 + 1000*(AB449 - 5))*K449, (5000 + 1000*(AB449 - 5))*K449)
                        ),
                        IF(AND(OR(J449="PALLET", J449="CAJON"),OR(L449="TRASPASO",L449="MOVIMIENTO")),
                            IF(M449="SI (XL)", 5000*K449,
                                IF(M449="SI (XXL)", 7000*K449, 3500*K449)
                            ),
                            ""
                        )
                    )
                )
            )
        )
    )
)</f>
        <v/>
      </c>
      <c r="AD449" s="23"/>
      <c r="AE449" s="17" t="str">
        <f t="shared" ref="AE449:AE486" si="52">IFERROR(IF(AC449="","",IF(AD449="NO","NO APLICA",IF(AD449="SI",AC449*1.19,""))), "")</f>
        <v/>
      </c>
      <c r="AF449" s="6"/>
      <c r="AG449" s="39"/>
      <c r="AH449" s="22" t="s">
        <v>983</v>
      </c>
      <c r="AI449" s="174" t="s">
        <v>492</v>
      </c>
    </row>
    <row r="450" spans="1:35" ht="15.45" customHeight="1">
      <c r="A450" s="168">
        <v>56540</v>
      </c>
      <c r="B450" s="39" t="s">
        <v>380</v>
      </c>
      <c r="C450" s="5" t="s">
        <v>246</v>
      </c>
      <c r="D450" s="24" t="s">
        <v>2818</v>
      </c>
      <c r="E450" s="6" t="s">
        <v>2819</v>
      </c>
      <c r="F450" s="6" t="s">
        <v>2820</v>
      </c>
      <c r="G450" s="6">
        <v>955972412</v>
      </c>
      <c r="H450" s="18">
        <v>45618</v>
      </c>
      <c r="I450" s="21">
        <v>0.53611111111111109</v>
      </c>
      <c r="J450" s="6" t="s">
        <v>373</v>
      </c>
      <c r="K450" s="15">
        <f t="shared" ref="K450:K456" si="53">IF(J450&lt;&gt;"",1,"")</f>
        <v>1</v>
      </c>
      <c r="L450" s="6" t="s">
        <v>398</v>
      </c>
      <c r="M450" s="6" t="s">
        <v>6</v>
      </c>
      <c r="N450" s="6" t="s">
        <v>2821</v>
      </c>
      <c r="O450" s="6">
        <v>100799161</v>
      </c>
      <c r="P450" s="6" t="s">
        <v>6</v>
      </c>
      <c r="Q450" s="6" t="s">
        <v>2822</v>
      </c>
      <c r="R450" s="16">
        <f t="shared" si="49"/>
        <v>25000</v>
      </c>
      <c r="S450" s="6" t="s">
        <v>400</v>
      </c>
      <c r="T450" s="6" t="s">
        <v>524</v>
      </c>
      <c r="U450" s="6" t="s">
        <v>2823</v>
      </c>
      <c r="V450" s="18"/>
      <c r="W450" s="78"/>
      <c r="X450" s="6"/>
      <c r="Y450" s="6"/>
      <c r="Z450" s="6"/>
      <c r="AA450" s="6"/>
      <c r="AB450" s="6" t="str">
        <f t="shared" si="50"/>
        <v/>
      </c>
      <c r="AC450" s="23" t="str">
        <f t="shared" si="51"/>
        <v/>
      </c>
      <c r="AD450" s="23"/>
      <c r="AE450" s="17" t="str">
        <f t="shared" si="52"/>
        <v/>
      </c>
      <c r="AF450" s="6"/>
      <c r="AG450" s="39"/>
      <c r="AH450" s="22" t="s">
        <v>983</v>
      </c>
      <c r="AI450" s="174" t="s">
        <v>492</v>
      </c>
    </row>
    <row r="451" spans="1:35" ht="15.45" customHeight="1">
      <c r="A451" s="168">
        <v>56541</v>
      </c>
      <c r="B451" s="39" t="s">
        <v>380</v>
      </c>
      <c r="C451" s="5" t="s">
        <v>246</v>
      </c>
      <c r="D451" s="39" t="s">
        <v>817</v>
      </c>
      <c r="E451" s="6" t="s">
        <v>818</v>
      </c>
      <c r="F451" s="6" t="s">
        <v>2824</v>
      </c>
      <c r="G451" s="6">
        <v>955172412</v>
      </c>
      <c r="H451" s="18">
        <v>45618</v>
      </c>
      <c r="I451" s="21">
        <v>0.53680555555555554</v>
      </c>
      <c r="J451" s="6" t="s">
        <v>373</v>
      </c>
      <c r="K451" s="15">
        <f t="shared" si="53"/>
        <v>1</v>
      </c>
      <c r="L451" s="6" t="s">
        <v>398</v>
      </c>
      <c r="M451" s="6" t="s">
        <v>6</v>
      </c>
      <c r="N451" s="6" t="s">
        <v>2825</v>
      </c>
      <c r="O451" s="6">
        <v>100799170</v>
      </c>
      <c r="P451" s="6" t="s">
        <v>6</v>
      </c>
      <c r="Q451" s="6" t="s">
        <v>2826</v>
      </c>
      <c r="R451" s="16">
        <f t="shared" si="49"/>
        <v>25000</v>
      </c>
      <c r="S451" s="6" t="s">
        <v>400</v>
      </c>
      <c r="T451" s="6" t="s">
        <v>524</v>
      </c>
      <c r="U451" s="6" t="s">
        <v>2827</v>
      </c>
      <c r="V451" s="18"/>
      <c r="W451" s="78"/>
      <c r="X451" s="6"/>
      <c r="Y451" s="6"/>
      <c r="Z451" s="6"/>
      <c r="AA451" s="6"/>
      <c r="AB451" s="6" t="str">
        <f t="shared" si="50"/>
        <v/>
      </c>
      <c r="AC451" s="23" t="str">
        <f t="shared" si="51"/>
        <v/>
      </c>
      <c r="AD451" s="23"/>
      <c r="AE451" s="17" t="str">
        <f t="shared" si="52"/>
        <v/>
      </c>
      <c r="AF451" s="6"/>
      <c r="AG451" s="39"/>
      <c r="AH451" s="22" t="s">
        <v>983</v>
      </c>
      <c r="AI451" s="174" t="s">
        <v>492</v>
      </c>
    </row>
    <row r="452" spans="1:35" ht="15.45" customHeight="1">
      <c r="A452" s="168">
        <v>56542</v>
      </c>
      <c r="B452" s="8" t="s">
        <v>320</v>
      </c>
      <c r="C452" s="5" t="s">
        <v>321</v>
      </c>
      <c r="D452" s="39" t="s">
        <v>1149</v>
      </c>
      <c r="E452" s="6" t="s">
        <v>1150</v>
      </c>
      <c r="F452" s="6" t="s">
        <v>1151</v>
      </c>
      <c r="G452" s="6">
        <v>984444429</v>
      </c>
      <c r="H452" s="18">
        <v>45618</v>
      </c>
      <c r="I452" s="21">
        <v>0.5395833333333333</v>
      </c>
      <c r="J452" s="6" t="s">
        <v>373</v>
      </c>
      <c r="K452" s="15">
        <f t="shared" si="53"/>
        <v>1</v>
      </c>
      <c r="L452" s="6" t="s">
        <v>398</v>
      </c>
      <c r="M452" s="6" t="s">
        <v>6</v>
      </c>
      <c r="N452" s="6" t="s">
        <v>2828</v>
      </c>
      <c r="O452" s="6">
        <v>24786827</v>
      </c>
      <c r="P452" s="6" t="s">
        <v>6</v>
      </c>
      <c r="Q452" s="6" t="s">
        <v>2829</v>
      </c>
      <c r="R452" s="16">
        <f t="shared" si="49"/>
        <v>25000</v>
      </c>
      <c r="S452" s="6" t="s">
        <v>400</v>
      </c>
      <c r="T452" s="6" t="s">
        <v>1450</v>
      </c>
      <c r="U452" s="6" t="s">
        <v>2830</v>
      </c>
      <c r="V452" s="18">
        <v>45634</v>
      </c>
      <c r="W452" s="78">
        <v>3.472222222222222E-3</v>
      </c>
      <c r="X452" s="6" t="s">
        <v>2831</v>
      </c>
      <c r="Y452" s="6" t="s">
        <v>1503</v>
      </c>
      <c r="Z452" s="6" t="s">
        <v>1504</v>
      </c>
      <c r="AA452" s="6">
        <v>974309634</v>
      </c>
      <c r="AB452" s="6">
        <f t="shared" si="50"/>
        <v>17</v>
      </c>
      <c r="AC452" s="17">
        <f t="shared" si="51"/>
        <v>76000</v>
      </c>
      <c r="AD452" s="6" t="s">
        <v>6</v>
      </c>
      <c r="AE452" s="17" t="str">
        <f t="shared" si="52"/>
        <v>NO APLICA</v>
      </c>
      <c r="AF452" s="6" t="s">
        <v>400</v>
      </c>
      <c r="AG452" s="39"/>
      <c r="AH452" s="22" t="s">
        <v>558</v>
      </c>
      <c r="AI452" s="174" t="s">
        <v>492</v>
      </c>
    </row>
    <row r="453" spans="1:35" ht="15.45" customHeight="1">
      <c r="A453" s="168">
        <v>56544</v>
      </c>
      <c r="B453" s="39" t="s">
        <v>380</v>
      </c>
      <c r="C453" s="5" t="s">
        <v>246</v>
      </c>
      <c r="D453" s="39" t="s">
        <v>2832</v>
      </c>
      <c r="E453" s="6" t="s">
        <v>2691</v>
      </c>
      <c r="F453" s="6" t="s">
        <v>2692</v>
      </c>
      <c r="G453" s="6">
        <v>940471935</v>
      </c>
      <c r="H453" s="18">
        <v>45618</v>
      </c>
      <c r="I453" s="21">
        <v>0.54374999999999996</v>
      </c>
      <c r="J453" s="6" t="s">
        <v>373</v>
      </c>
      <c r="K453" s="15">
        <f t="shared" si="53"/>
        <v>1</v>
      </c>
      <c r="L453" s="6" t="s">
        <v>398</v>
      </c>
      <c r="M453" s="6" t="s">
        <v>6</v>
      </c>
      <c r="N453" s="6" t="s">
        <v>2833</v>
      </c>
      <c r="O453" s="6">
        <v>100799179</v>
      </c>
      <c r="P453" s="6" t="s">
        <v>6</v>
      </c>
      <c r="Q453" s="6" t="s">
        <v>2834</v>
      </c>
      <c r="R453" s="16">
        <f t="shared" si="49"/>
        <v>25000</v>
      </c>
      <c r="S453" s="6" t="s">
        <v>400</v>
      </c>
      <c r="T453" s="6" t="s">
        <v>524</v>
      </c>
      <c r="U453" s="6" t="s">
        <v>2835</v>
      </c>
      <c r="V453" s="18"/>
      <c r="W453" s="78"/>
      <c r="X453" s="6"/>
      <c r="Y453" s="6"/>
      <c r="Z453" s="6"/>
      <c r="AA453" s="6"/>
      <c r="AB453" s="6" t="str">
        <f t="shared" si="50"/>
        <v/>
      </c>
      <c r="AC453" s="23" t="str">
        <f t="shared" si="51"/>
        <v/>
      </c>
      <c r="AD453" s="23"/>
      <c r="AE453" s="17" t="str">
        <f t="shared" si="52"/>
        <v/>
      </c>
      <c r="AF453" s="6"/>
      <c r="AG453" s="39"/>
      <c r="AH453" s="22" t="s">
        <v>983</v>
      </c>
      <c r="AI453" s="174" t="s">
        <v>492</v>
      </c>
    </row>
    <row r="454" spans="1:35" ht="15.45" customHeight="1">
      <c r="A454" s="168">
        <v>56547</v>
      </c>
      <c r="B454" s="39" t="s">
        <v>380</v>
      </c>
      <c r="C454" s="5" t="s">
        <v>246</v>
      </c>
      <c r="D454" s="39" t="s">
        <v>2681</v>
      </c>
      <c r="E454" s="6" t="s">
        <v>2682</v>
      </c>
      <c r="F454" s="6" t="s">
        <v>2683</v>
      </c>
      <c r="G454" s="6">
        <v>942210321</v>
      </c>
      <c r="H454" s="18">
        <v>45618</v>
      </c>
      <c r="I454" s="21">
        <v>0.55069444444444449</v>
      </c>
      <c r="J454" s="6" t="s">
        <v>373</v>
      </c>
      <c r="K454" s="15">
        <f t="shared" si="53"/>
        <v>1</v>
      </c>
      <c r="L454" s="6" t="s">
        <v>398</v>
      </c>
      <c r="M454" s="6" t="s">
        <v>6</v>
      </c>
      <c r="N454" s="6" t="s">
        <v>2836</v>
      </c>
      <c r="O454" s="6">
        <v>100799187</v>
      </c>
      <c r="P454" s="6" t="s">
        <v>6</v>
      </c>
      <c r="Q454" s="6" t="s">
        <v>2837</v>
      </c>
      <c r="R454" s="16">
        <f t="shared" si="49"/>
        <v>25000</v>
      </c>
      <c r="S454" s="6" t="s">
        <v>400</v>
      </c>
      <c r="T454" s="6" t="s">
        <v>524</v>
      </c>
      <c r="U454" s="6" t="s">
        <v>2838</v>
      </c>
      <c r="V454" s="18"/>
      <c r="W454" s="78"/>
      <c r="X454" s="6"/>
      <c r="Y454" s="6"/>
      <c r="Z454" s="6"/>
      <c r="AA454" s="6"/>
      <c r="AB454" s="6" t="str">
        <f t="shared" si="50"/>
        <v/>
      </c>
      <c r="AC454" s="23" t="str">
        <f t="shared" si="51"/>
        <v/>
      </c>
      <c r="AD454" s="23"/>
      <c r="AE454" s="17" t="str">
        <f t="shared" si="52"/>
        <v/>
      </c>
      <c r="AF454" s="6"/>
      <c r="AG454" s="39"/>
      <c r="AH454" s="22" t="s">
        <v>983</v>
      </c>
      <c r="AI454" s="174" t="s">
        <v>492</v>
      </c>
    </row>
    <row r="455" spans="1:35" ht="15.45" customHeight="1">
      <c r="A455" s="168">
        <v>56551</v>
      </c>
      <c r="B455" s="8" t="s">
        <v>380</v>
      </c>
      <c r="C455" s="5" t="s">
        <v>246</v>
      </c>
      <c r="D455" s="39" t="s">
        <v>817</v>
      </c>
      <c r="E455" s="6" t="s">
        <v>699</v>
      </c>
      <c r="F455" s="6" t="s">
        <v>700</v>
      </c>
      <c r="G455" s="6">
        <v>947974081</v>
      </c>
      <c r="H455" s="18">
        <v>45618</v>
      </c>
      <c r="I455" s="21">
        <v>0.59930555555555554</v>
      </c>
      <c r="J455" s="6" t="s">
        <v>373</v>
      </c>
      <c r="K455" s="15">
        <f t="shared" si="53"/>
        <v>1</v>
      </c>
      <c r="L455" s="6" t="s">
        <v>398</v>
      </c>
      <c r="M455" s="6" t="s">
        <v>6</v>
      </c>
      <c r="N455" s="6" t="s">
        <v>2839</v>
      </c>
      <c r="O455" s="6">
        <v>100799259</v>
      </c>
      <c r="P455" s="6" t="s">
        <v>6</v>
      </c>
      <c r="Q455" s="6" t="s">
        <v>2840</v>
      </c>
      <c r="R455" s="16">
        <f t="shared" si="49"/>
        <v>25000</v>
      </c>
      <c r="S455" s="6" t="s">
        <v>400</v>
      </c>
      <c r="T455" s="6" t="s">
        <v>547</v>
      </c>
      <c r="U455" s="6" t="s">
        <v>2841</v>
      </c>
      <c r="V455" s="18"/>
      <c r="W455" s="78"/>
      <c r="X455" s="6"/>
      <c r="Y455" s="6"/>
      <c r="Z455" s="6"/>
      <c r="AA455" s="6"/>
      <c r="AB455" s="6" t="str">
        <f t="shared" si="50"/>
        <v/>
      </c>
      <c r="AC455" s="23" t="str">
        <f t="shared" si="51"/>
        <v/>
      </c>
      <c r="AD455" s="23"/>
      <c r="AE455" s="17" t="str">
        <f t="shared" si="52"/>
        <v/>
      </c>
      <c r="AF455" s="6"/>
      <c r="AG455" s="39"/>
      <c r="AH455" s="22" t="s">
        <v>983</v>
      </c>
      <c r="AI455" s="174" t="s">
        <v>492</v>
      </c>
    </row>
    <row r="456" spans="1:35" ht="15.45" customHeight="1">
      <c r="A456" s="168">
        <v>56552</v>
      </c>
      <c r="B456" s="39" t="s">
        <v>380</v>
      </c>
      <c r="C456" s="5" t="s">
        <v>246</v>
      </c>
      <c r="D456" s="39" t="s">
        <v>817</v>
      </c>
      <c r="E456" s="6" t="s">
        <v>818</v>
      </c>
      <c r="F456" s="6" t="s">
        <v>2824</v>
      </c>
      <c r="G456" s="6">
        <v>955172412</v>
      </c>
      <c r="H456" s="18">
        <v>45618</v>
      </c>
      <c r="I456" s="21">
        <v>0.6020833333333333</v>
      </c>
      <c r="J456" s="6" t="s">
        <v>373</v>
      </c>
      <c r="K456" s="15">
        <f t="shared" si="53"/>
        <v>1</v>
      </c>
      <c r="L456" s="6" t="s">
        <v>398</v>
      </c>
      <c r="M456" s="6" t="s">
        <v>6</v>
      </c>
      <c r="N456" s="6" t="s">
        <v>2842</v>
      </c>
      <c r="O456" s="6">
        <v>100799266</v>
      </c>
      <c r="P456" s="6" t="s">
        <v>6</v>
      </c>
      <c r="Q456" s="6" t="s">
        <v>2843</v>
      </c>
      <c r="R456" s="16">
        <f t="shared" si="49"/>
        <v>25000</v>
      </c>
      <c r="S456" s="6" t="s">
        <v>400</v>
      </c>
      <c r="T456" s="6" t="s">
        <v>547</v>
      </c>
      <c r="U456" s="6" t="s">
        <v>2844</v>
      </c>
      <c r="V456" s="18"/>
      <c r="W456" s="78"/>
      <c r="X456" s="6"/>
      <c r="Y456" s="6"/>
      <c r="Z456" s="6"/>
      <c r="AA456" s="6"/>
      <c r="AB456" s="6" t="str">
        <f t="shared" si="50"/>
        <v/>
      </c>
      <c r="AC456" s="23" t="str">
        <f t="shared" si="51"/>
        <v/>
      </c>
      <c r="AD456" s="23"/>
      <c r="AE456" s="17" t="str">
        <f t="shared" si="52"/>
        <v/>
      </c>
      <c r="AF456" s="6"/>
      <c r="AG456" s="39"/>
      <c r="AH456" s="22" t="s">
        <v>983</v>
      </c>
      <c r="AI456" s="174" t="s">
        <v>492</v>
      </c>
    </row>
    <row r="457" spans="1:35" ht="15.45" customHeight="1">
      <c r="A457" s="168">
        <v>56554</v>
      </c>
      <c r="B457" s="39" t="s">
        <v>380</v>
      </c>
      <c r="C457" s="5" t="s">
        <v>246</v>
      </c>
      <c r="D457" s="46" t="s">
        <v>1915</v>
      </c>
      <c r="E457" s="27" t="s">
        <v>1916</v>
      </c>
      <c r="F457" s="29" t="s">
        <v>1917</v>
      </c>
      <c r="G457" s="27">
        <v>922001083</v>
      </c>
      <c r="H457" s="18">
        <v>45618</v>
      </c>
      <c r="I457" s="21">
        <v>0.63402777777777775</v>
      </c>
      <c r="J457" s="6" t="s">
        <v>373</v>
      </c>
      <c r="K457" s="15">
        <v>1</v>
      </c>
      <c r="L457" s="6" t="s">
        <v>398</v>
      </c>
      <c r="M457" s="6" t="s">
        <v>6</v>
      </c>
      <c r="N457" s="6" t="s">
        <v>2845</v>
      </c>
      <c r="O457" s="6">
        <v>100799339</v>
      </c>
      <c r="P457" s="6" t="s">
        <v>6</v>
      </c>
      <c r="Q457" s="6" t="s">
        <v>2846</v>
      </c>
      <c r="R457" s="16">
        <f t="shared" si="49"/>
        <v>25000</v>
      </c>
      <c r="S457" s="6" t="s">
        <v>400</v>
      </c>
      <c r="T457" s="6" t="s">
        <v>547</v>
      </c>
      <c r="U457" s="6" t="s">
        <v>2847</v>
      </c>
      <c r="V457" s="18"/>
      <c r="W457" s="78"/>
      <c r="X457" s="6"/>
      <c r="Y457" s="6"/>
      <c r="Z457" s="6"/>
      <c r="AA457" s="6"/>
      <c r="AB457" s="6" t="str">
        <f t="shared" si="50"/>
        <v/>
      </c>
      <c r="AC457" s="23" t="str">
        <f t="shared" si="51"/>
        <v/>
      </c>
      <c r="AD457" s="23"/>
      <c r="AE457" s="17" t="str">
        <f t="shared" si="52"/>
        <v/>
      </c>
      <c r="AF457" s="6"/>
      <c r="AG457" s="39"/>
      <c r="AH457" s="22" t="s">
        <v>983</v>
      </c>
      <c r="AI457" s="174" t="s">
        <v>492</v>
      </c>
    </row>
    <row r="458" spans="1:35" ht="15.45" customHeight="1">
      <c r="A458" s="168">
        <v>56556</v>
      </c>
      <c r="B458" s="39" t="s">
        <v>380</v>
      </c>
      <c r="C458" s="5" t="s">
        <v>246</v>
      </c>
      <c r="D458" s="39" t="s">
        <v>817</v>
      </c>
      <c r="E458" s="6" t="s">
        <v>699</v>
      </c>
      <c r="F458" s="6" t="s">
        <v>700</v>
      </c>
      <c r="G458" s="6">
        <v>947974081</v>
      </c>
      <c r="H458" s="18">
        <v>45618</v>
      </c>
      <c r="I458" s="21">
        <v>0.64236111111111116</v>
      </c>
      <c r="J458" s="6" t="s">
        <v>373</v>
      </c>
      <c r="K458" s="15">
        <f t="shared" ref="K458:K470" si="54">IF(J458&lt;&gt;"",1,"")</f>
        <v>1</v>
      </c>
      <c r="L458" s="6" t="s">
        <v>398</v>
      </c>
      <c r="M458" s="6" t="s">
        <v>6</v>
      </c>
      <c r="N458" s="6" t="s">
        <v>2848</v>
      </c>
      <c r="O458" s="6">
        <v>100799340</v>
      </c>
      <c r="P458" s="6" t="s">
        <v>6</v>
      </c>
      <c r="Q458" s="6" t="s">
        <v>2849</v>
      </c>
      <c r="R458" s="16">
        <f t="shared" si="49"/>
        <v>25000</v>
      </c>
      <c r="S458" s="6" t="s">
        <v>400</v>
      </c>
      <c r="T458" s="6" t="s">
        <v>524</v>
      </c>
      <c r="U458" s="6" t="s">
        <v>2850</v>
      </c>
      <c r="V458" s="18"/>
      <c r="W458" s="78"/>
      <c r="X458" s="6"/>
      <c r="Y458" s="6"/>
      <c r="Z458" s="6"/>
      <c r="AA458" s="6"/>
      <c r="AB458" s="6" t="str">
        <f t="shared" si="50"/>
        <v/>
      </c>
      <c r="AC458" s="23" t="str">
        <f t="shared" si="51"/>
        <v/>
      </c>
      <c r="AD458" s="23"/>
      <c r="AE458" s="17" t="str">
        <f t="shared" si="52"/>
        <v/>
      </c>
      <c r="AF458" s="6"/>
      <c r="AG458" s="39"/>
      <c r="AH458" s="22" t="s">
        <v>983</v>
      </c>
      <c r="AI458" s="174" t="s">
        <v>492</v>
      </c>
    </row>
    <row r="459" spans="1:35" ht="15.45" customHeight="1">
      <c r="A459" s="168">
        <v>56557</v>
      </c>
      <c r="B459" s="8" t="s">
        <v>181</v>
      </c>
      <c r="C459" s="5" t="s">
        <v>383</v>
      </c>
      <c r="D459" s="39" t="s">
        <v>2851</v>
      </c>
      <c r="E459" s="6" t="s">
        <v>560</v>
      </c>
      <c r="F459" s="6" t="s">
        <v>561</v>
      </c>
      <c r="G459" s="6">
        <v>956055766</v>
      </c>
      <c r="H459" s="18">
        <v>45618</v>
      </c>
      <c r="I459" s="21">
        <v>0.64583333333333337</v>
      </c>
      <c r="J459" s="6" t="s">
        <v>373</v>
      </c>
      <c r="K459" s="15">
        <f t="shared" si="54"/>
        <v>1</v>
      </c>
      <c r="L459" s="6" t="s">
        <v>398</v>
      </c>
      <c r="M459" s="6" t="s">
        <v>6</v>
      </c>
      <c r="N459" s="6" t="s">
        <v>2852</v>
      </c>
      <c r="O459" s="6">
        <v>100799348</v>
      </c>
      <c r="P459" s="6" t="s">
        <v>6</v>
      </c>
      <c r="Q459" s="6" t="s">
        <v>2853</v>
      </c>
      <c r="R459" s="16">
        <f t="shared" si="49"/>
        <v>25000</v>
      </c>
      <c r="S459" s="6" t="s">
        <v>400</v>
      </c>
      <c r="T459" s="6" t="s">
        <v>1450</v>
      </c>
      <c r="U459" s="6" t="s">
        <v>498</v>
      </c>
      <c r="V459" s="18">
        <v>45633</v>
      </c>
      <c r="W459" s="78">
        <v>0.96597222222222223</v>
      </c>
      <c r="X459" s="6" t="s">
        <v>2854</v>
      </c>
      <c r="Y459" s="6" t="s">
        <v>2855</v>
      </c>
      <c r="Z459" s="6" t="s">
        <v>2856</v>
      </c>
      <c r="AA459" s="6">
        <v>941189763</v>
      </c>
      <c r="AB459" s="6">
        <f t="shared" si="50"/>
        <v>16</v>
      </c>
      <c r="AC459" s="17">
        <f t="shared" si="51"/>
        <v>71000</v>
      </c>
      <c r="AD459" s="6" t="s">
        <v>9</v>
      </c>
      <c r="AE459" s="17">
        <f t="shared" si="52"/>
        <v>84490</v>
      </c>
      <c r="AF459" s="6" t="s">
        <v>1874</v>
      </c>
      <c r="AG459" s="39" t="s">
        <v>2857</v>
      </c>
      <c r="AH459" s="22" t="s">
        <v>2858</v>
      </c>
      <c r="AI459" s="174" t="s">
        <v>2859</v>
      </c>
    </row>
    <row r="460" spans="1:35" ht="15.45" customHeight="1">
      <c r="A460" s="168">
        <v>56565</v>
      </c>
      <c r="B460" s="8" t="s">
        <v>2860</v>
      </c>
      <c r="C460" s="5" t="s">
        <v>202</v>
      </c>
      <c r="D460" s="39" t="s">
        <v>1671</v>
      </c>
      <c r="E460" s="6" t="s">
        <v>1672</v>
      </c>
      <c r="F460" s="6" t="s">
        <v>1673</v>
      </c>
      <c r="G460" s="6">
        <v>953511839</v>
      </c>
      <c r="H460" s="18">
        <v>45618</v>
      </c>
      <c r="I460" s="21">
        <v>0.7729166666666667</v>
      </c>
      <c r="J460" s="6" t="s">
        <v>373</v>
      </c>
      <c r="K460" s="15">
        <f t="shared" si="54"/>
        <v>1</v>
      </c>
      <c r="L460" s="6" t="s">
        <v>398</v>
      </c>
      <c r="M460" s="6" t="s">
        <v>6</v>
      </c>
      <c r="N460" s="6" t="s">
        <v>2861</v>
      </c>
      <c r="O460" s="6">
        <v>24787207</v>
      </c>
      <c r="P460" s="6" t="s">
        <v>6</v>
      </c>
      <c r="Q460" s="6" t="s">
        <v>2862</v>
      </c>
      <c r="R460" s="16">
        <f t="shared" si="49"/>
        <v>25000</v>
      </c>
      <c r="S460" s="6" t="s">
        <v>400</v>
      </c>
      <c r="T460" s="6" t="s">
        <v>620</v>
      </c>
      <c r="U460" s="6" t="s">
        <v>2863</v>
      </c>
      <c r="V460" s="18">
        <v>45629</v>
      </c>
      <c r="W460" s="78">
        <v>0.20069444444444445</v>
      </c>
      <c r="X460" s="6" t="s">
        <v>2864</v>
      </c>
      <c r="Y460" s="6" t="s">
        <v>2865</v>
      </c>
      <c r="Z460" s="6" t="s">
        <v>2866</v>
      </c>
      <c r="AA460" s="6">
        <v>950975501</v>
      </c>
      <c r="AB460" s="6">
        <f t="shared" si="50"/>
        <v>12</v>
      </c>
      <c r="AC460" s="17">
        <f t="shared" si="51"/>
        <v>51000</v>
      </c>
      <c r="AD460" s="6" t="s">
        <v>6</v>
      </c>
      <c r="AE460" s="17" t="str">
        <f t="shared" si="52"/>
        <v>NO APLICA</v>
      </c>
      <c r="AF460" s="6" t="s">
        <v>1874</v>
      </c>
      <c r="AG460" s="39" t="s">
        <v>2867</v>
      </c>
      <c r="AH460" s="22" t="s">
        <v>2868</v>
      </c>
      <c r="AI460" s="174" t="s">
        <v>492</v>
      </c>
    </row>
    <row r="461" spans="1:35" ht="15.45" customHeight="1">
      <c r="A461" s="168">
        <v>56566</v>
      </c>
      <c r="B461" s="8" t="s">
        <v>339</v>
      </c>
      <c r="C461" s="8" t="s">
        <v>340</v>
      </c>
      <c r="D461" s="39" t="s">
        <v>1031</v>
      </c>
      <c r="E461" s="6" t="s">
        <v>1032</v>
      </c>
      <c r="F461" s="6" t="s">
        <v>1033</v>
      </c>
      <c r="G461" s="6">
        <v>973592739</v>
      </c>
      <c r="H461" s="18">
        <v>45618</v>
      </c>
      <c r="I461" s="21">
        <v>0.7993055555555556</v>
      </c>
      <c r="J461" s="6" t="s">
        <v>373</v>
      </c>
      <c r="K461" s="15">
        <f t="shared" si="54"/>
        <v>1</v>
      </c>
      <c r="L461" s="6" t="s">
        <v>398</v>
      </c>
      <c r="M461" s="6" t="s">
        <v>6</v>
      </c>
      <c r="N461" s="6" t="s">
        <v>2869</v>
      </c>
      <c r="O461" s="6">
        <v>100799631</v>
      </c>
      <c r="P461" s="6" t="s">
        <v>6</v>
      </c>
      <c r="Q461" s="6" t="s">
        <v>2870</v>
      </c>
      <c r="R461" s="16">
        <f t="shared" si="49"/>
        <v>25000</v>
      </c>
      <c r="S461" s="6" t="s">
        <v>400</v>
      </c>
      <c r="T461" s="6" t="s">
        <v>759</v>
      </c>
      <c r="U461" s="6" t="s">
        <v>2871</v>
      </c>
      <c r="V461" s="18">
        <v>45628</v>
      </c>
      <c r="W461" s="78">
        <v>0.96458333333333335</v>
      </c>
      <c r="X461" s="6" t="s">
        <v>830</v>
      </c>
      <c r="Y461" s="6" t="s">
        <v>831</v>
      </c>
      <c r="Z461" s="6" t="s">
        <v>501</v>
      </c>
      <c r="AA461" s="6">
        <v>998794226</v>
      </c>
      <c r="AB461" s="6">
        <f t="shared" si="50"/>
        <v>11</v>
      </c>
      <c r="AC461" s="17">
        <f t="shared" si="51"/>
        <v>46000</v>
      </c>
      <c r="AD461" s="6" t="s">
        <v>6</v>
      </c>
      <c r="AE461" s="17" t="str">
        <f t="shared" si="52"/>
        <v>NO APLICA</v>
      </c>
      <c r="AF461" s="6" t="s">
        <v>400</v>
      </c>
      <c r="AG461" s="39"/>
      <c r="AH461" s="22" t="s">
        <v>2797</v>
      </c>
      <c r="AI461" s="174" t="s">
        <v>492</v>
      </c>
    </row>
    <row r="462" spans="1:35" ht="15.45" customHeight="1">
      <c r="A462" s="168">
        <v>56578</v>
      </c>
      <c r="B462" s="8" t="s">
        <v>124</v>
      </c>
      <c r="C462" s="8" t="s">
        <v>125</v>
      </c>
      <c r="D462" s="39" t="s">
        <v>1378</v>
      </c>
      <c r="E462" s="6" t="s">
        <v>1379</v>
      </c>
      <c r="F462" s="6" t="s">
        <v>1380</v>
      </c>
      <c r="G462" s="6">
        <v>945327090</v>
      </c>
      <c r="H462" s="18">
        <v>45619</v>
      </c>
      <c r="I462" s="21">
        <v>0.44097222222222221</v>
      </c>
      <c r="J462" s="6" t="s">
        <v>373</v>
      </c>
      <c r="K462" s="15">
        <f t="shared" si="54"/>
        <v>1</v>
      </c>
      <c r="L462" s="6" t="s">
        <v>398</v>
      </c>
      <c r="M462" s="6" t="s">
        <v>6</v>
      </c>
      <c r="N462" s="6" t="s">
        <v>2872</v>
      </c>
      <c r="O462" s="6">
        <v>24787349</v>
      </c>
      <c r="P462" s="6" t="s">
        <v>6</v>
      </c>
      <c r="Q462" s="6" t="s">
        <v>2873</v>
      </c>
      <c r="R462" s="16">
        <f t="shared" si="49"/>
        <v>25000</v>
      </c>
      <c r="S462" s="6" t="s">
        <v>400</v>
      </c>
      <c r="T462" s="6" t="s">
        <v>2412</v>
      </c>
      <c r="U462" s="6" t="s">
        <v>2874</v>
      </c>
      <c r="V462" s="18">
        <v>45629</v>
      </c>
      <c r="W462" s="78">
        <v>0.78541666666666665</v>
      </c>
      <c r="X462" s="6" t="s">
        <v>2755</v>
      </c>
      <c r="Y462" s="6" t="s">
        <v>2756</v>
      </c>
      <c r="Z462" s="6" t="s">
        <v>2875</v>
      </c>
      <c r="AA462" s="6">
        <v>935732759</v>
      </c>
      <c r="AB462" s="6">
        <f t="shared" si="50"/>
        <v>11</v>
      </c>
      <c r="AC462" s="17">
        <f t="shared" si="51"/>
        <v>46000</v>
      </c>
      <c r="AD462" s="6" t="s">
        <v>9</v>
      </c>
      <c r="AE462" s="17">
        <f t="shared" si="52"/>
        <v>54740</v>
      </c>
      <c r="AF462" s="6" t="s">
        <v>1874</v>
      </c>
      <c r="AG462" s="39" t="s">
        <v>2876</v>
      </c>
      <c r="AH462" s="22" t="s">
        <v>2759</v>
      </c>
      <c r="AI462" s="174" t="s">
        <v>492</v>
      </c>
    </row>
    <row r="463" spans="1:35" ht="15.45" customHeight="1">
      <c r="A463" s="168">
        <v>56580</v>
      </c>
      <c r="B463" s="8" t="s">
        <v>191</v>
      </c>
      <c r="C463" s="8" t="s">
        <v>192</v>
      </c>
      <c r="D463" s="39" t="s">
        <v>2877</v>
      </c>
      <c r="E463" s="6" t="s">
        <v>2878</v>
      </c>
      <c r="F463" s="6" t="s">
        <v>819</v>
      </c>
      <c r="G463" s="6">
        <v>982139767</v>
      </c>
      <c r="H463" s="18">
        <v>45619</v>
      </c>
      <c r="I463" s="21">
        <v>0.4513888888888889</v>
      </c>
      <c r="J463" s="6" t="s">
        <v>373</v>
      </c>
      <c r="K463" s="15">
        <f t="shared" si="54"/>
        <v>1</v>
      </c>
      <c r="L463" s="6" t="s">
        <v>398</v>
      </c>
      <c r="M463" s="6" t="s">
        <v>6</v>
      </c>
      <c r="N463" s="6" t="s">
        <v>2879</v>
      </c>
      <c r="O463" s="6">
        <v>24787358</v>
      </c>
      <c r="P463" s="6" t="s">
        <v>6</v>
      </c>
      <c r="Q463" s="6" t="s">
        <v>2880</v>
      </c>
      <c r="R463" s="16">
        <f t="shared" si="49"/>
        <v>25000</v>
      </c>
      <c r="S463" s="6" t="s">
        <v>400</v>
      </c>
      <c r="T463" s="6" t="s">
        <v>610</v>
      </c>
      <c r="U463" s="6" t="s">
        <v>2881</v>
      </c>
      <c r="V463" s="18">
        <v>45628</v>
      </c>
      <c r="W463" s="78">
        <v>0.61250000000000004</v>
      </c>
      <c r="X463" s="6" t="s">
        <v>2658</v>
      </c>
      <c r="Y463" s="6" t="s">
        <v>2318</v>
      </c>
      <c r="Z463" s="6" t="s">
        <v>2319</v>
      </c>
      <c r="AA463" s="6">
        <v>957418555</v>
      </c>
      <c r="AB463" s="6">
        <f t="shared" si="50"/>
        <v>10</v>
      </c>
      <c r="AC463" s="17">
        <f t="shared" si="51"/>
        <v>41000</v>
      </c>
      <c r="AD463" s="6" t="s">
        <v>6</v>
      </c>
      <c r="AE463" s="17" t="str">
        <f t="shared" si="52"/>
        <v>NO APLICA</v>
      </c>
      <c r="AF463" s="6" t="s">
        <v>1874</v>
      </c>
      <c r="AG463" s="39" t="s">
        <v>2882</v>
      </c>
      <c r="AH463" s="22" t="s">
        <v>2883</v>
      </c>
      <c r="AI463" s="174" t="s">
        <v>492</v>
      </c>
    </row>
    <row r="464" spans="1:35" ht="15.45" customHeight="1">
      <c r="A464" s="168">
        <v>56581</v>
      </c>
      <c r="B464" s="39" t="s">
        <v>124</v>
      </c>
      <c r="C464" s="8" t="s">
        <v>125</v>
      </c>
      <c r="D464" s="39" t="s">
        <v>2749</v>
      </c>
      <c r="E464" s="6" t="s">
        <v>2750</v>
      </c>
      <c r="F464" s="6" t="s">
        <v>2751</v>
      </c>
      <c r="G464" s="6">
        <v>952180890</v>
      </c>
      <c r="H464" s="18">
        <v>45619</v>
      </c>
      <c r="I464" s="21">
        <v>0.46388888888888891</v>
      </c>
      <c r="J464" s="6" t="s">
        <v>373</v>
      </c>
      <c r="K464" s="15">
        <f t="shared" si="54"/>
        <v>1</v>
      </c>
      <c r="L464" s="6" t="s">
        <v>398</v>
      </c>
      <c r="M464" s="6" t="s">
        <v>6</v>
      </c>
      <c r="N464" s="6" t="s">
        <v>2884</v>
      </c>
      <c r="O464" s="6">
        <v>24787367</v>
      </c>
      <c r="P464" s="6" t="s">
        <v>6</v>
      </c>
      <c r="Q464" s="6" t="s">
        <v>2885</v>
      </c>
      <c r="R464" s="16">
        <f t="shared" si="49"/>
        <v>25000</v>
      </c>
      <c r="S464" s="6" t="s">
        <v>400</v>
      </c>
      <c r="T464" s="6" t="s">
        <v>620</v>
      </c>
      <c r="U464" s="6" t="s">
        <v>2213</v>
      </c>
      <c r="V464" s="18">
        <v>45639</v>
      </c>
      <c r="W464" s="78">
        <v>0.4152777777777778</v>
      </c>
      <c r="X464" s="6" t="s">
        <v>2886</v>
      </c>
      <c r="Y464" s="6" t="s">
        <v>2756</v>
      </c>
      <c r="Z464" s="6" t="s">
        <v>2887</v>
      </c>
      <c r="AA464" s="6">
        <v>935732759</v>
      </c>
      <c r="AB464" s="6">
        <f t="shared" si="50"/>
        <v>21</v>
      </c>
      <c r="AC464" s="17">
        <f t="shared" si="51"/>
        <v>96000</v>
      </c>
      <c r="AD464" s="6" t="s">
        <v>9</v>
      </c>
      <c r="AE464" s="17">
        <f t="shared" si="52"/>
        <v>114240</v>
      </c>
      <c r="AF464" s="6" t="s">
        <v>1874</v>
      </c>
      <c r="AG464" s="39" t="s">
        <v>2888</v>
      </c>
      <c r="AH464" s="22" t="s">
        <v>2759</v>
      </c>
      <c r="AI464" s="174" t="s">
        <v>492</v>
      </c>
    </row>
    <row r="465" spans="1:35" ht="15.45" customHeight="1">
      <c r="A465" s="168">
        <v>56591</v>
      </c>
      <c r="B465" s="8" t="s">
        <v>353</v>
      </c>
      <c r="C465" s="8" t="s">
        <v>354</v>
      </c>
      <c r="D465" s="39" t="s">
        <v>2064</v>
      </c>
      <c r="E465" s="6" t="s">
        <v>2065</v>
      </c>
      <c r="F465" s="6" t="s">
        <v>2066</v>
      </c>
      <c r="G465" s="6">
        <v>977262904</v>
      </c>
      <c r="H465" s="18">
        <v>45619</v>
      </c>
      <c r="I465" s="21">
        <v>0.69097222222222221</v>
      </c>
      <c r="J465" s="6" t="s">
        <v>373</v>
      </c>
      <c r="K465" s="15">
        <f t="shared" si="54"/>
        <v>1</v>
      </c>
      <c r="L465" s="6" t="s">
        <v>398</v>
      </c>
      <c r="M465" s="6" t="s">
        <v>6</v>
      </c>
      <c r="N465" s="6" t="s">
        <v>2889</v>
      </c>
      <c r="O465" s="6">
        <v>1222790</v>
      </c>
      <c r="P465" s="6" t="s">
        <v>6</v>
      </c>
      <c r="Q465" s="6" t="s">
        <v>2890</v>
      </c>
      <c r="R465" s="16">
        <f t="shared" si="49"/>
        <v>25000</v>
      </c>
      <c r="S465" s="6" t="s">
        <v>400</v>
      </c>
      <c r="T465" s="6" t="s">
        <v>1450</v>
      </c>
      <c r="U465" s="6" t="s">
        <v>2863</v>
      </c>
      <c r="V465" s="18">
        <v>45627</v>
      </c>
      <c r="W465" s="78">
        <v>0.62847222222222221</v>
      </c>
      <c r="X465" s="6" t="s">
        <v>2891</v>
      </c>
      <c r="Y465" s="6" t="s">
        <v>2892</v>
      </c>
      <c r="Z465" s="6" t="s">
        <v>2893</v>
      </c>
      <c r="AA465" s="6">
        <v>942332149</v>
      </c>
      <c r="AB465" s="6">
        <f t="shared" si="50"/>
        <v>9</v>
      </c>
      <c r="AC465" s="17">
        <f t="shared" si="51"/>
        <v>36000</v>
      </c>
      <c r="AD465" s="6" t="s">
        <v>6</v>
      </c>
      <c r="AE465" s="17" t="str">
        <f t="shared" si="52"/>
        <v>NO APLICA</v>
      </c>
      <c r="AF465" s="6" t="s">
        <v>400</v>
      </c>
      <c r="AG465" s="39"/>
      <c r="AH465" s="22" t="s">
        <v>2894</v>
      </c>
      <c r="AI465" s="174" t="s">
        <v>492</v>
      </c>
    </row>
    <row r="466" spans="1:35" ht="15.45" customHeight="1">
      <c r="A466" s="168">
        <v>56593</v>
      </c>
      <c r="B466" s="39" t="s">
        <v>353</v>
      </c>
      <c r="C466" s="5" t="s">
        <v>354</v>
      </c>
      <c r="D466" s="39" t="s">
        <v>2895</v>
      </c>
      <c r="E466" s="6" t="s">
        <v>2896</v>
      </c>
      <c r="F466" s="6" t="s">
        <v>2897</v>
      </c>
      <c r="G466" s="6">
        <v>940942296</v>
      </c>
      <c r="H466" s="18">
        <v>45619</v>
      </c>
      <c r="I466" s="21">
        <v>0.70138888888888884</v>
      </c>
      <c r="J466" s="6" t="s">
        <v>373</v>
      </c>
      <c r="K466" s="15">
        <f t="shared" si="54"/>
        <v>1</v>
      </c>
      <c r="L466" s="6" t="s">
        <v>398</v>
      </c>
      <c r="M466" s="6" t="s">
        <v>6</v>
      </c>
      <c r="N466" s="6" t="s">
        <v>2898</v>
      </c>
      <c r="O466" s="6">
        <v>1222802</v>
      </c>
      <c r="P466" s="6" t="s">
        <v>6</v>
      </c>
      <c r="Q466" s="6" t="s">
        <v>2899</v>
      </c>
      <c r="R466" s="16">
        <f t="shared" si="49"/>
        <v>25000</v>
      </c>
      <c r="S466" s="6" t="s">
        <v>400</v>
      </c>
      <c r="T466" s="6" t="s">
        <v>552</v>
      </c>
      <c r="U466" s="6" t="s">
        <v>2900</v>
      </c>
      <c r="V466" s="18">
        <v>45627</v>
      </c>
      <c r="W466" s="78">
        <v>0.89027777777777772</v>
      </c>
      <c r="X466" s="6" t="s">
        <v>2901</v>
      </c>
      <c r="Y466" s="6" t="s">
        <v>2902</v>
      </c>
      <c r="Z466" s="6" t="s">
        <v>2903</v>
      </c>
      <c r="AA466" s="6">
        <v>963419830</v>
      </c>
      <c r="AB466" s="6">
        <f t="shared" si="50"/>
        <v>9</v>
      </c>
      <c r="AC466" s="17">
        <f t="shared" si="51"/>
        <v>36000</v>
      </c>
      <c r="AD466" s="6" t="s">
        <v>6</v>
      </c>
      <c r="AE466" s="17" t="str">
        <f t="shared" si="52"/>
        <v>NO APLICA</v>
      </c>
      <c r="AF466" s="6" t="s">
        <v>400</v>
      </c>
      <c r="AG466" s="39"/>
      <c r="AH466" s="22" t="s">
        <v>2894</v>
      </c>
      <c r="AI466" s="174" t="s">
        <v>492</v>
      </c>
    </row>
    <row r="467" spans="1:35" ht="15.45" customHeight="1">
      <c r="A467" s="168">
        <v>56595</v>
      </c>
      <c r="B467" s="8" t="s">
        <v>310</v>
      </c>
      <c r="C467" s="8" t="s">
        <v>311</v>
      </c>
      <c r="D467" s="39" t="s">
        <v>2904</v>
      </c>
      <c r="E467" s="6" t="s">
        <v>2905</v>
      </c>
      <c r="F467" s="6" t="s">
        <v>2906</v>
      </c>
      <c r="G467" s="6">
        <v>994432783</v>
      </c>
      <c r="H467" s="18">
        <v>45619</v>
      </c>
      <c r="I467" s="21">
        <v>0.72222222222222221</v>
      </c>
      <c r="J467" s="6" t="s">
        <v>373</v>
      </c>
      <c r="K467" s="15">
        <f t="shared" si="54"/>
        <v>1</v>
      </c>
      <c r="L467" s="6" t="s">
        <v>398</v>
      </c>
      <c r="M467" s="6" t="s">
        <v>6</v>
      </c>
      <c r="N467" s="6" t="s">
        <v>2907</v>
      </c>
      <c r="O467" s="6">
        <v>1222827</v>
      </c>
      <c r="P467" s="6" t="s">
        <v>6</v>
      </c>
      <c r="Q467" s="6" t="s">
        <v>2908</v>
      </c>
      <c r="R467" s="16">
        <f t="shared" si="49"/>
        <v>25000</v>
      </c>
      <c r="S467" s="6" t="s">
        <v>400</v>
      </c>
      <c r="T467" s="6" t="s">
        <v>610</v>
      </c>
      <c r="U467" s="6"/>
      <c r="V467" s="18">
        <v>45628</v>
      </c>
      <c r="W467" s="78">
        <v>0.91388888888888886</v>
      </c>
      <c r="X467" s="6" t="s">
        <v>2909</v>
      </c>
      <c r="Y467" s="6" t="s">
        <v>2761</v>
      </c>
      <c r="Z467" s="6" t="s">
        <v>2762</v>
      </c>
      <c r="AA467" s="6">
        <v>983846232</v>
      </c>
      <c r="AB467" s="6">
        <f t="shared" si="50"/>
        <v>10</v>
      </c>
      <c r="AC467" s="17">
        <f t="shared" si="51"/>
        <v>41000</v>
      </c>
      <c r="AD467" s="6" t="s">
        <v>6</v>
      </c>
      <c r="AE467" s="17" t="str">
        <f t="shared" si="52"/>
        <v>NO APLICA</v>
      </c>
      <c r="AF467" s="6" t="s">
        <v>400</v>
      </c>
      <c r="AG467" s="39"/>
      <c r="AH467" s="22" t="s">
        <v>2769</v>
      </c>
      <c r="AI467" s="174" t="s">
        <v>492</v>
      </c>
    </row>
    <row r="468" spans="1:35" ht="15.45" customHeight="1">
      <c r="A468" s="168">
        <v>56596</v>
      </c>
      <c r="B468" s="8" t="s">
        <v>310</v>
      </c>
      <c r="C468" s="8" t="s">
        <v>311</v>
      </c>
      <c r="D468" s="39" t="s">
        <v>2780</v>
      </c>
      <c r="E468" s="6" t="s">
        <v>2781</v>
      </c>
      <c r="F468" s="6" t="s">
        <v>2782</v>
      </c>
      <c r="G468" s="6">
        <v>990224974</v>
      </c>
      <c r="H468" s="18">
        <v>45619</v>
      </c>
      <c r="I468" s="21">
        <v>0.7270833333333333</v>
      </c>
      <c r="J468" s="6" t="s">
        <v>373</v>
      </c>
      <c r="K468" s="15">
        <f t="shared" si="54"/>
        <v>1</v>
      </c>
      <c r="L468" s="6" t="s">
        <v>398</v>
      </c>
      <c r="M468" s="6" t="s">
        <v>6</v>
      </c>
      <c r="N468" s="6" t="s">
        <v>2910</v>
      </c>
      <c r="O468" s="6">
        <v>1222826</v>
      </c>
      <c r="P468" s="6" t="s">
        <v>6</v>
      </c>
      <c r="Q468" s="6" t="s">
        <v>2911</v>
      </c>
      <c r="R468" s="16">
        <f t="shared" si="49"/>
        <v>25000</v>
      </c>
      <c r="S468" s="6" t="s">
        <v>400</v>
      </c>
      <c r="T468" s="6" t="s">
        <v>610</v>
      </c>
      <c r="U468" s="6"/>
      <c r="V468" s="18">
        <v>45628</v>
      </c>
      <c r="W468" s="78">
        <v>0.91805555555555551</v>
      </c>
      <c r="X468" s="6" t="s">
        <v>2904</v>
      </c>
      <c r="Y468" s="6" t="s">
        <v>2905</v>
      </c>
      <c r="Z468" s="6" t="s">
        <v>2906</v>
      </c>
      <c r="AA468" s="6">
        <v>994432783</v>
      </c>
      <c r="AB468" s="6">
        <f t="shared" si="50"/>
        <v>10</v>
      </c>
      <c r="AC468" s="17">
        <f t="shared" si="51"/>
        <v>41000</v>
      </c>
      <c r="AD468" s="6" t="s">
        <v>6</v>
      </c>
      <c r="AE468" s="17" t="str">
        <f t="shared" si="52"/>
        <v>NO APLICA</v>
      </c>
      <c r="AF468" s="6" t="s">
        <v>400</v>
      </c>
      <c r="AG468" s="39"/>
      <c r="AH468" s="22" t="s">
        <v>2769</v>
      </c>
      <c r="AI468" s="174" t="s">
        <v>492</v>
      </c>
    </row>
    <row r="469" spans="1:35" ht="15.45" customHeight="1">
      <c r="A469" s="168">
        <v>56597</v>
      </c>
      <c r="B469" s="8" t="s">
        <v>353</v>
      </c>
      <c r="C469" s="8" t="s">
        <v>354</v>
      </c>
      <c r="D469" s="39" t="s">
        <v>2912</v>
      </c>
      <c r="E469" s="6" t="s">
        <v>2913</v>
      </c>
      <c r="F469" s="6" t="s">
        <v>2914</v>
      </c>
      <c r="G469" s="6">
        <v>942667171</v>
      </c>
      <c r="H469" s="18">
        <v>45619</v>
      </c>
      <c r="I469" s="21">
        <v>0.73819444444444449</v>
      </c>
      <c r="J469" s="6" t="s">
        <v>373</v>
      </c>
      <c r="K469" s="15">
        <f t="shared" si="54"/>
        <v>1</v>
      </c>
      <c r="L469" s="6" t="s">
        <v>398</v>
      </c>
      <c r="M469" s="6" t="s">
        <v>6</v>
      </c>
      <c r="N469" s="6" t="s">
        <v>2915</v>
      </c>
      <c r="O469" s="6">
        <v>1222832</v>
      </c>
      <c r="P469" s="6" t="s">
        <v>6</v>
      </c>
      <c r="Q469" s="6" t="s">
        <v>2916</v>
      </c>
      <c r="R469" s="16">
        <f t="shared" si="49"/>
        <v>25000</v>
      </c>
      <c r="S469" s="6" t="s">
        <v>400</v>
      </c>
      <c r="T469" s="6" t="s">
        <v>1450</v>
      </c>
      <c r="U469" s="6" t="s">
        <v>2863</v>
      </c>
      <c r="V469" s="18">
        <v>45627</v>
      </c>
      <c r="W469" s="78">
        <v>0.61527777777777781</v>
      </c>
      <c r="X469" s="6" t="s">
        <v>2917</v>
      </c>
      <c r="Y469" s="6" t="s">
        <v>2918</v>
      </c>
      <c r="Z469" s="6" t="s">
        <v>2919</v>
      </c>
      <c r="AA469" s="6">
        <v>972164407</v>
      </c>
      <c r="AB469" s="6">
        <f t="shared" si="50"/>
        <v>9</v>
      </c>
      <c r="AC469" s="17">
        <f t="shared" si="51"/>
        <v>36000</v>
      </c>
      <c r="AD469" s="6" t="s">
        <v>6</v>
      </c>
      <c r="AE469" s="17" t="str">
        <f t="shared" si="52"/>
        <v>NO APLICA</v>
      </c>
      <c r="AF469" s="6" t="s">
        <v>400</v>
      </c>
      <c r="AG469" s="39"/>
      <c r="AH469" s="22" t="s">
        <v>2894</v>
      </c>
      <c r="AI469" s="174" t="s">
        <v>492</v>
      </c>
    </row>
    <row r="470" spans="1:35" ht="15.45" customHeight="1">
      <c r="A470" s="168">
        <v>56598</v>
      </c>
      <c r="B470" s="8" t="s">
        <v>310</v>
      </c>
      <c r="C470" s="8" t="s">
        <v>311</v>
      </c>
      <c r="D470" s="39" t="s">
        <v>2904</v>
      </c>
      <c r="E470" s="6" t="s">
        <v>2905</v>
      </c>
      <c r="F470" s="6" t="s">
        <v>2906</v>
      </c>
      <c r="G470" s="6">
        <v>994432783</v>
      </c>
      <c r="H470" s="18">
        <v>45619</v>
      </c>
      <c r="I470" s="21">
        <v>0.77569444444444446</v>
      </c>
      <c r="J470" s="6" t="s">
        <v>373</v>
      </c>
      <c r="K470" s="15">
        <f t="shared" si="54"/>
        <v>1</v>
      </c>
      <c r="L470" s="6" t="s">
        <v>398</v>
      </c>
      <c r="M470" s="6" t="s">
        <v>6</v>
      </c>
      <c r="N470" s="6" t="s">
        <v>2920</v>
      </c>
      <c r="O470" s="6">
        <v>1222855</v>
      </c>
      <c r="P470" s="6" t="s">
        <v>6</v>
      </c>
      <c r="Q470" s="6" t="s">
        <v>2921</v>
      </c>
      <c r="R470" s="16">
        <f t="shared" si="49"/>
        <v>25000</v>
      </c>
      <c r="S470" s="6" t="s">
        <v>400</v>
      </c>
      <c r="T470" s="6" t="s">
        <v>732</v>
      </c>
      <c r="U470" s="6" t="s">
        <v>490</v>
      </c>
      <c r="V470" s="18">
        <v>45628</v>
      </c>
      <c r="W470" s="78">
        <v>0.90972222222222221</v>
      </c>
      <c r="X470" s="6" t="s">
        <v>2922</v>
      </c>
      <c r="Y470" s="6" t="s">
        <v>2772</v>
      </c>
      <c r="Z470" s="6" t="s">
        <v>2773</v>
      </c>
      <c r="AA470" s="6">
        <v>989552893</v>
      </c>
      <c r="AB470" s="6">
        <f t="shared" si="50"/>
        <v>10</v>
      </c>
      <c r="AC470" s="17">
        <f t="shared" si="51"/>
        <v>41000</v>
      </c>
      <c r="AD470" s="6" t="s">
        <v>6</v>
      </c>
      <c r="AE470" s="17" t="str">
        <f t="shared" si="52"/>
        <v>NO APLICA</v>
      </c>
      <c r="AF470" s="6" t="s">
        <v>400</v>
      </c>
      <c r="AG470" s="39"/>
      <c r="AH470" s="22" t="s">
        <v>2769</v>
      </c>
      <c r="AI470" s="174" t="s">
        <v>492</v>
      </c>
    </row>
    <row r="471" spans="1:35" ht="15.45" customHeight="1">
      <c r="A471" s="170">
        <v>56625</v>
      </c>
      <c r="B471" s="4" t="s">
        <v>339</v>
      </c>
      <c r="C471" s="4" t="s">
        <v>340</v>
      </c>
      <c r="D471" s="39" t="s">
        <v>1031</v>
      </c>
      <c r="E471" s="6" t="s">
        <v>1032</v>
      </c>
      <c r="F471" s="6" t="s">
        <v>2923</v>
      </c>
      <c r="G471" s="6">
        <v>973592739</v>
      </c>
      <c r="H471" s="18">
        <v>45621</v>
      </c>
      <c r="I471" s="21">
        <v>0.66180555555555554</v>
      </c>
      <c r="J471" s="6" t="s">
        <v>373</v>
      </c>
      <c r="K471" s="15">
        <v>1</v>
      </c>
      <c r="L471" s="6" t="s">
        <v>398</v>
      </c>
      <c r="M471" s="6" t="s">
        <v>6</v>
      </c>
      <c r="N471" s="6" t="s">
        <v>2924</v>
      </c>
      <c r="O471" s="6">
        <v>100801089</v>
      </c>
      <c r="P471" s="6" t="s">
        <v>6</v>
      </c>
      <c r="Q471" s="6" t="s">
        <v>2925</v>
      </c>
      <c r="R471" s="16">
        <f t="shared" si="49"/>
        <v>25000</v>
      </c>
      <c r="S471" s="6" t="s">
        <v>400</v>
      </c>
      <c r="T471" s="6" t="s">
        <v>759</v>
      </c>
      <c r="U471" s="6" t="s">
        <v>2754</v>
      </c>
      <c r="V471" s="18">
        <v>45636</v>
      </c>
      <c r="W471" s="78">
        <v>0.46458333333333335</v>
      </c>
      <c r="X471" s="6" t="s">
        <v>2926</v>
      </c>
      <c r="Y471" s="6" t="s">
        <v>2927</v>
      </c>
      <c r="Z471" s="6" t="s">
        <v>2928</v>
      </c>
      <c r="AA471" s="6">
        <v>982533189</v>
      </c>
      <c r="AB471" s="6">
        <f t="shared" si="50"/>
        <v>16</v>
      </c>
      <c r="AC471" s="17">
        <f t="shared" si="51"/>
        <v>71000</v>
      </c>
      <c r="AD471" s="6" t="s">
        <v>6</v>
      </c>
      <c r="AE471" s="17" t="str">
        <f t="shared" si="52"/>
        <v>NO APLICA</v>
      </c>
      <c r="AF471" s="6" t="s">
        <v>400</v>
      </c>
      <c r="AG471" s="39"/>
      <c r="AH471" s="22" t="s">
        <v>2797</v>
      </c>
      <c r="AI471" s="174" t="s">
        <v>492</v>
      </c>
    </row>
    <row r="472" spans="1:35" ht="15.45" customHeight="1">
      <c r="A472" s="170">
        <v>56648</v>
      </c>
      <c r="B472" s="4" t="s">
        <v>353</v>
      </c>
      <c r="C472" s="4" t="s">
        <v>354</v>
      </c>
      <c r="D472" s="39" t="s">
        <v>2929</v>
      </c>
      <c r="E472" s="6" t="s">
        <v>2902</v>
      </c>
      <c r="F472" s="6" t="s">
        <v>2903</v>
      </c>
      <c r="G472" s="6">
        <v>963419830</v>
      </c>
      <c r="H472" s="18">
        <v>45622</v>
      </c>
      <c r="I472" s="21">
        <v>0.75069444444444444</v>
      </c>
      <c r="J472" s="6" t="s">
        <v>373</v>
      </c>
      <c r="K472" s="15">
        <v>1</v>
      </c>
      <c r="L472" s="6" t="s">
        <v>398</v>
      </c>
      <c r="M472" s="6" t="s">
        <v>6</v>
      </c>
      <c r="N472" s="6" t="s">
        <v>2930</v>
      </c>
      <c r="O472" s="6">
        <v>24789052</v>
      </c>
      <c r="P472" s="6" t="s">
        <v>6</v>
      </c>
      <c r="Q472" s="6" t="s">
        <v>2931</v>
      </c>
      <c r="R472" s="16">
        <f t="shared" si="49"/>
        <v>25000</v>
      </c>
      <c r="S472" s="6" t="s">
        <v>400</v>
      </c>
      <c r="T472" s="6" t="s">
        <v>1972</v>
      </c>
      <c r="U472" s="6" t="s">
        <v>2754</v>
      </c>
      <c r="V472" s="18">
        <v>45634</v>
      </c>
      <c r="W472" s="78">
        <v>0.51736111111111116</v>
      </c>
      <c r="X472" s="6" t="s">
        <v>2932</v>
      </c>
      <c r="Y472" s="6" t="s">
        <v>2933</v>
      </c>
      <c r="Z472" s="6" t="s">
        <v>2934</v>
      </c>
      <c r="AA472" s="6">
        <v>998679289</v>
      </c>
      <c r="AB472" s="6">
        <f t="shared" si="50"/>
        <v>13</v>
      </c>
      <c r="AC472" s="17">
        <f t="shared" si="51"/>
        <v>56000</v>
      </c>
      <c r="AD472" s="6" t="s">
        <v>6</v>
      </c>
      <c r="AE472" s="17" t="str">
        <f t="shared" si="52"/>
        <v>NO APLICA</v>
      </c>
      <c r="AF472" s="6" t="s">
        <v>400</v>
      </c>
      <c r="AG472" s="39"/>
      <c r="AH472" s="22" t="s">
        <v>2894</v>
      </c>
      <c r="AI472" s="174" t="s">
        <v>492</v>
      </c>
    </row>
    <row r="473" spans="1:35" ht="15.45" customHeight="1">
      <c r="A473" s="170">
        <v>56655</v>
      </c>
      <c r="B473" s="4" t="s">
        <v>339</v>
      </c>
      <c r="C473" s="4" t="s">
        <v>340</v>
      </c>
      <c r="D473" s="39" t="s">
        <v>2935</v>
      </c>
      <c r="E473" s="6" t="s">
        <v>1120</v>
      </c>
      <c r="F473" s="6" t="s">
        <v>1121</v>
      </c>
      <c r="G473" s="6">
        <v>991545276</v>
      </c>
      <c r="H473" s="18">
        <v>45622</v>
      </c>
      <c r="I473" s="21">
        <v>0.82013888888888886</v>
      </c>
      <c r="J473" s="6" t="s">
        <v>373</v>
      </c>
      <c r="K473" s="15">
        <v>1</v>
      </c>
      <c r="L473" s="6" t="s">
        <v>398</v>
      </c>
      <c r="M473" s="6" t="s">
        <v>6</v>
      </c>
      <c r="N473" s="6" t="s">
        <v>2936</v>
      </c>
      <c r="O473" s="6">
        <v>1223827</v>
      </c>
      <c r="P473" s="6" t="s">
        <v>6</v>
      </c>
      <c r="Q473" s="6" t="s">
        <v>2937</v>
      </c>
      <c r="R473" s="16">
        <f t="shared" si="49"/>
        <v>25000</v>
      </c>
      <c r="S473" s="6" t="s">
        <v>400</v>
      </c>
      <c r="T473" s="6" t="s">
        <v>1943</v>
      </c>
      <c r="U473" s="6" t="s">
        <v>2938</v>
      </c>
      <c r="V473" s="18">
        <v>45629</v>
      </c>
      <c r="W473" s="78">
        <v>0.99930555555555556</v>
      </c>
      <c r="X473" s="6" t="s">
        <v>2939</v>
      </c>
      <c r="Y473" s="6" t="s">
        <v>2940</v>
      </c>
      <c r="Z473" s="6" t="s">
        <v>2941</v>
      </c>
      <c r="AA473" s="6">
        <v>938835786</v>
      </c>
      <c r="AB473" s="6">
        <f t="shared" si="50"/>
        <v>8</v>
      </c>
      <c r="AC473" s="17">
        <f t="shared" si="51"/>
        <v>31000</v>
      </c>
      <c r="AD473" s="6" t="s">
        <v>6</v>
      </c>
      <c r="AE473" s="17" t="str">
        <f t="shared" si="52"/>
        <v>NO APLICA</v>
      </c>
      <c r="AF473" s="6" t="s">
        <v>400</v>
      </c>
      <c r="AG473" s="39"/>
      <c r="AH473" s="22" t="s">
        <v>2797</v>
      </c>
      <c r="AI473" s="174" t="s">
        <v>492</v>
      </c>
    </row>
    <row r="474" spans="1:35" ht="15.45" customHeight="1">
      <c r="A474" s="170">
        <v>56656</v>
      </c>
      <c r="B474" s="4" t="s">
        <v>339</v>
      </c>
      <c r="C474" s="4" t="s">
        <v>340</v>
      </c>
      <c r="D474" s="39" t="s">
        <v>1031</v>
      </c>
      <c r="E474" s="24" t="s">
        <v>1032</v>
      </c>
      <c r="F474" s="26" t="s">
        <v>1033</v>
      </c>
      <c r="G474" s="24">
        <v>943592739</v>
      </c>
      <c r="H474" s="18">
        <v>45622</v>
      </c>
      <c r="I474" s="21">
        <v>0.8256944444444444</v>
      </c>
      <c r="J474" s="6" t="s">
        <v>373</v>
      </c>
      <c r="K474" s="15">
        <v>1</v>
      </c>
      <c r="L474" s="6" t="s">
        <v>398</v>
      </c>
      <c r="M474" s="6" t="s">
        <v>6</v>
      </c>
      <c r="N474" s="6" t="s">
        <v>2942</v>
      </c>
      <c r="O474" s="6">
        <v>1223826</v>
      </c>
      <c r="P474" s="6" t="s">
        <v>6</v>
      </c>
      <c r="Q474" s="6" t="s">
        <v>2943</v>
      </c>
      <c r="R474" s="16">
        <f t="shared" si="49"/>
        <v>25000</v>
      </c>
      <c r="S474" s="6" t="s">
        <v>400</v>
      </c>
      <c r="T474" s="6" t="s">
        <v>1962</v>
      </c>
      <c r="U474" s="6" t="s">
        <v>2944</v>
      </c>
      <c r="V474" s="18">
        <v>45629</v>
      </c>
      <c r="W474" s="78">
        <v>0.7006944444444444</v>
      </c>
      <c r="X474" s="6" t="s">
        <v>2945</v>
      </c>
      <c r="Y474" s="6" t="s">
        <v>2946</v>
      </c>
      <c r="Z474" s="6" t="s">
        <v>2947</v>
      </c>
      <c r="AA474" s="6">
        <v>936459063</v>
      </c>
      <c r="AB474" s="6">
        <f t="shared" si="50"/>
        <v>8</v>
      </c>
      <c r="AC474" s="17">
        <f t="shared" si="51"/>
        <v>31000</v>
      </c>
      <c r="AD474" s="6" t="s">
        <v>6</v>
      </c>
      <c r="AE474" s="17" t="str">
        <f t="shared" si="52"/>
        <v>NO APLICA</v>
      </c>
      <c r="AF474" s="6" t="s">
        <v>400</v>
      </c>
      <c r="AG474" s="39"/>
      <c r="AH474" s="22" t="s">
        <v>2797</v>
      </c>
      <c r="AI474" s="174" t="s">
        <v>492</v>
      </c>
    </row>
    <row r="475" spans="1:35" ht="15.45" customHeight="1">
      <c r="A475" s="170">
        <v>56657</v>
      </c>
      <c r="B475" s="34" t="s">
        <v>339</v>
      </c>
      <c r="C475" s="34" t="s">
        <v>340</v>
      </c>
      <c r="D475" s="49" t="s">
        <v>1042</v>
      </c>
      <c r="E475" s="35" t="s">
        <v>1043</v>
      </c>
      <c r="F475" s="36" t="s">
        <v>1044</v>
      </c>
      <c r="G475" s="35">
        <v>933294463</v>
      </c>
      <c r="H475" s="18">
        <v>45622</v>
      </c>
      <c r="I475" s="21">
        <v>0.83263888888888893</v>
      </c>
      <c r="J475" s="6" t="s">
        <v>373</v>
      </c>
      <c r="K475" s="15">
        <v>1</v>
      </c>
      <c r="L475" s="6" t="s">
        <v>398</v>
      </c>
      <c r="M475" s="6" t="s">
        <v>6</v>
      </c>
      <c r="N475" s="6" t="s">
        <v>2948</v>
      </c>
      <c r="O475" s="6">
        <v>1223834</v>
      </c>
      <c r="P475" s="6" t="s">
        <v>6</v>
      </c>
      <c r="Q475" s="6" t="s">
        <v>2949</v>
      </c>
      <c r="R475" s="16">
        <f t="shared" si="49"/>
        <v>25000</v>
      </c>
      <c r="S475" s="6" t="s">
        <v>400</v>
      </c>
      <c r="T475" s="6" t="s">
        <v>1943</v>
      </c>
      <c r="U475" s="6" t="s">
        <v>2950</v>
      </c>
      <c r="V475" s="18">
        <v>45629</v>
      </c>
      <c r="W475" s="78">
        <v>0.95694444444444449</v>
      </c>
      <c r="X475" s="6" t="s">
        <v>2951</v>
      </c>
      <c r="Y475" s="6" t="s">
        <v>2952</v>
      </c>
      <c r="Z475" s="6" t="s">
        <v>2953</v>
      </c>
      <c r="AA475" s="6">
        <v>945447241</v>
      </c>
      <c r="AB475" s="6">
        <f t="shared" si="50"/>
        <v>8</v>
      </c>
      <c r="AC475" s="17">
        <f t="shared" si="51"/>
        <v>31000</v>
      </c>
      <c r="AD475" s="6" t="s">
        <v>6</v>
      </c>
      <c r="AE475" s="17" t="str">
        <f t="shared" si="52"/>
        <v>NO APLICA</v>
      </c>
      <c r="AF475" s="6" t="s">
        <v>400</v>
      </c>
      <c r="AG475" s="39"/>
      <c r="AH475" s="22" t="s">
        <v>2797</v>
      </c>
      <c r="AI475" s="174" t="s">
        <v>492</v>
      </c>
    </row>
    <row r="476" spans="1:35" ht="15.45" customHeight="1">
      <c r="A476" s="170">
        <v>56659</v>
      </c>
      <c r="B476" s="4" t="s">
        <v>223</v>
      </c>
      <c r="C476" s="4" t="s">
        <v>224</v>
      </c>
      <c r="D476" s="48" t="s">
        <v>2954</v>
      </c>
      <c r="E476" s="31" t="s">
        <v>2955</v>
      </c>
      <c r="F476" s="24" t="s">
        <v>2956</v>
      </c>
      <c r="G476" s="24">
        <v>997037360</v>
      </c>
      <c r="H476" s="18">
        <v>45622</v>
      </c>
      <c r="I476" s="21">
        <v>0.85486111111111107</v>
      </c>
      <c r="J476" s="6" t="s">
        <v>373</v>
      </c>
      <c r="K476" s="15">
        <v>1</v>
      </c>
      <c r="L476" s="6" t="s">
        <v>398</v>
      </c>
      <c r="M476" s="6" t="s">
        <v>6</v>
      </c>
      <c r="N476" s="6" t="s">
        <v>2957</v>
      </c>
      <c r="O476" s="6">
        <v>3245476</v>
      </c>
      <c r="P476" s="6" t="s">
        <v>9</v>
      </c>
      <c r="Q476" s="6" t="s">
        <v>2958</v>
      </c>
      <c r="R476" s="16">
        <f t="shared" si="49"/>
        <v>25000</v>
      </c>
      <c r="S476" s="6" t="s">
        <v>400</v>
      </c>
      <c r="T476" s="6" t="s">
        <v>528</v>
      </c>
      <c r="U476" s="6" t="s">
        <v>2800</v>
      </c>
      <c r="V476" s="18">
        <v>45628</v>
      </c>
      <c r="W476" s="78">
        <v>0.6381944444444444</v>
      </c>
      <c r="X476" s="6" t="s">
        <v>2912</v>
      </c>
      <c r="Y476" s="6" t="s">
        <v>2913</v>
      </c>
      <c r="Z476" s="6" t="s">
        <v>2914</v>
      </c>
      <c r="AA476" s="6">
        <v>942667171</v>
      </c>
      <c r="AB476" s="6">
        <f t="shared" si="50"/>
        <v>7</v>
      </c>
      <c r="AC476" s="17">
        <f t="shared" si="51"/>
        <v>29000</v>
      </c>
      <c r="AD476" s="6" t="s">
        <v>6</v>
      </c>
      <c r="AE476" s="17" t="str">
        <f t="shared" si="52"/>
        <v>NO APLICA</v>
      </c>
      <c r="AF476" s="6" t="s">
        <v>1874</v>
      </c>
      <c r="AG476" s="34" t="s">
        <v>2959</v>
      </c>
      <c r="AH476" s="22" t="s">
        <v>2960</v>
      </c>
      <c r="AI476" s="174" t="s">
        <v>492</v>
      </c>
    </row>
    <row r="477" spans="1:35" ht="15.45" customHeight="1">
      <c r="A477" s="170">
        <v>56662</v>
      </c>
      <c r="B477" s="8" t="s">
        <v>380</v>
      </c>
      <c r="C477" s="5" t="s">
        <v>246</v>
      </c>
      <c r="D477" s="11" t="s">
        <v>2961</v>
      </c>
      <c r="E477" s="24" t="s">
        <v>2962</v>
      </c>
      <c r="F477" s="24" t="s">
        <v>1329</v>
      </c>
      <c r="G477" s="24">
        <v>998502609</v>
      </c>
      <c r="H477" s="18">
        <v>45622</v>
      </c>
      <c r="I477" s="21">
        <v>0.88749999999999996</v>
      </c>
      <c r="J477" s="6" t="s">
        <v>373</v>
      </c>
      <c r="K477" s="15">
        <v>1</v>
      </c>
      <c r="L477" s="6" t="s">
        <v>398</v>
      </c>
      <c r="M477" s="6" t="s">
        <v>6</v>
      </c>
      <c r="N477" s="6" t="s">
        <v>2963</v>
      </c>
      <c r="O477" s="6">
        <v>21090897</v>
      </c>
      <c r="P477" s="6" t="s">
        <v>6</v>
      </c>
      <c r="Q477" s="6" t="s">
        <v>2964</v>
      </c>
      <c r="R477" s="16">
        <f t="shared" si="49"/>
        <v>25000</v>
      </c>
      <c r="S477" s="6" t="s">
        <v>400</v>
      </c>
      <c r="T477" s="6" t="s">
        <v>528</v>
      </c>
      <c r="U477" s="6" t="s">
        <v>2965</v>
      </c>
      <c r="V477" s="18">
        <v>45628</v>
      </c>
      <c r="W477" s="78">
        <v>0.73333333333333328</v>
      </c>
      <c r="X477" s="6" t="s">
        <v>2966</v>
      </c>
      <c r="Y477" s="6" t="s">
        <v>2967</v>
      </c>
      <c r="Z477" s="6" t="s">
        <v>2968</v>
      </c>
      <c r="AA477" s="6">
        <v>971906922</v>
      </c>
      <c r="AB477" s="6">
        <f t="shared" si="50"/>
        <v>7</v>
      </c>
      <c r="AC477" s="17">
        <f t="shared" si="51"/>
        <v>29000</v>
      </c>
      <c r="AD477" s="6" t="s">
        <v>6</v>
      </c>
      <c r="AE477" s="17" t="str">
        <f t="shared" si="52"/>
        <v>NO APLICA</v>
      </c>
      <c r="AF477" s="6" t="s">
        <v>400</v>
      </c>
      <c r="AG477" s="39"/>
      <c r="AH477" s="22" t="s">
        <v>983</v>
      </c>
      <c r="AI477" s="174" t="s">
        <v>492</v>
      </c>
    </row>
    <row r="478" spans="1:35" ht="15.45" customHeight="1">
      <c r="A478" s="170">
        <v>56663</v>
      </c>
      <c r="B478" s="34" t="s">
        <v>339</v>
      </c>
      <c r="C478" s="34" t="s">
        <v>340</v>
      </c>
      <c r="D478" s="49" t="s">
        <v>1042</v>
      </c>
      <c r="E478" s="35" t="s">
        <v>1043</v>
      </c>
      <c r="F478" s="36" t="s">
        <v>1044</v>
      </c>
      <c r="G478" s="35">
        <v>933294463</v>
      </c>
      <c r="H478" s="18">
        <v>45622</v>
      </c>
      <c r="I478" s="21">
        <v>0.89513888888888893</v>
      </c>
      <c r="J478" s="6" t="s">
        <v>373</v>
      </c>
      <c r="K478" s="15">
        <v>1</v>
      </c>
      <c r="L478" s="6" t="s">
        <v>398</v>
      </c>
      <c r="M478" s="6" t="s">
        <v>6</v>
      </c>
      <c r="N478" s="6" t="s">
        <v>2969</v>
      </c>
      <c r="O478" s="6">
        <v>1223872</v>
      </c>
      <c r="P478" s="6" t="s">
        <v>6</v>
      </c>
      <c r="Q478" s="6" t="s">
        <v>2970</v>
      </c>
      <c r="R478" s="16">
        <f t="shared" si="49"/>
        <v>25000</v>
      </c>
      <c r="S478" s="6" t="s">
        <v>400</v>
      </c>
      <c r="T478" s="6" t="s">
        <v>528</v>
      </c>
      <c r="U478" s="6" t="s">
        <v>2971</v>
      </c>
      <c r="V478" s="18">
        <v>45629</v>
      </c>
      <c r="W478" s="78">
        <v>0.70347222222222228</v>
      </c>
      <c r="X478" s="6" t="s">
        <v>2972</v>
      </c>
      <c r="Y478" s="6" t="s">
        <v>2973</v>
      </c>
      <c r="Z478" s="6" t="s">
        <v>2974</v>
      </c>
      <c r="AA478" s="6">
        <v>964532431</v>
      </c>
      <c r="AB478" s="6">
        <f t="shared" si="50"/>
        <v>8</v>
      </c>
      <c r="AC478" s="17">
        <f t="shared" si="51"/>
        <v>31000</v>
      </c>
      <c r="AD478" s="6" t="s">
        <v>6</v>
      </c>
      <c r="AE478" s="17" t="str">
        <f t="shared" si="52"/>
        <v>NO APLICA</v>
      </c>
      <c r="AF478" s="6" t="s">
        <v>400</v>
      </c>
      <c r="AG478" s="39"/>
      <c r="AH478" s="22" t="s">
        <v>2797</v>
      </c>
      <c r="AI478" s="174" t="s">
        <v>492</v>
      </c>
    </row>
    <row r="479" spans="1:35" ht="15.45" customHeight="1">
      <c r="A479" s="170">
        <v>56664</v>
      </c>
      <c r="B479" s="4" t="s">
        <v>320</v>
      </c>
      <c r="C479" s="4" t="s">
        <v>321</v>
      </c>
      <c r="D479" s="39" t="s">
        <v>720</v>
      </c>
      <c r="E479" s="6" t="s">
        <v>721</v>
      </c>
      <c r="F479" s="6" t="s">
        <v>722</v>
      </c>
      <c r="G479" s="6">
        <v>97177590</v>
      </c>
      <c r="H479" s="18">
        <v>45623</v>
      </c>
      <c r="I479" s="21">
        <v>0.40208333333333335</v>
      </c>
      <c r="J479" s="6" t="s">
        <v>373</v>
      </c>
      <c r="K479" s="15">
        <v>1</v>
      </c>
      <c r="L479" s="6" t="s">
        <v>398</v>
      </c>
      <c r="M479" s="6" t="s">
        <v>6</v>
      </c>
      <c r="N479" s="6" t="s">
        <v>2975</v>
      </c>
      <c r="O479" s="6">
        <v>1223915</v>
      </c>
      <c r="P479" s="6" t="s">
        <v>6</v>
      </c>
      <c r="Q479" s="6" t="s">
        <v>2976</v>
      </c>
      <c r="R479" s="16">
        <f t="shared" si="49"/>
        <v>25000</v>
      </c>
      <c r="S479" s="6" t="s">
        <v>400</v>
      </c>
      <c r="T479" s="6" t="s">
        <v>1962</v>
      </c>
      <c r="U479" s="6" t="s">
        <v>2977</v>
      </c>
      <c r="V479" s="18">
        <v>45630</v>
      </c>
      <c r="W479" s="78">
        <v>0.51388888888888884</v>
      </c>
      <c r="X479" s="6" t="s">
        <v>2584</v>
      </c>
      <c r="Y479" s="6" t="s">
        <v>1208</v>
      </c>
      <c r="Z479" s="6" t="s">
        <v>1209</v>
      </c>
      <c r="AA479" s="6">
        <v>944259293</v>
      </c>
      <c r="AB479" s="6">
        <f t="shared" si="50"/>
        <v>8</v>
      </c>
      <c r="AC479" s="17">
        <f t="shared" si="51"/>
        <v>31000</v>
      </c>
      <c r="AD479" s="6" t="s">
        <v>6</v>
      </c>
      <c r="AE479" s="17" t="str">
        <f t="shared" si="52"/>
        <v>NO APLICA</v>
      </c>
      <c r="AF479" s="6" t="s">
        <v>400</v>
      </c>
      <c r="AG479" s="39"/>
      <c r="AH479" s="22" t="s">
        <v>558</v>
      </c>
      <c r="AI479" s="174" t="s">
        <v>492</v>
      </c>
    </row>
    <row r="480" spans="1:35" ht="15.45" customHeight="1">
      <c r="A480" s="170">
        <v>56665</v>
      </c>
      <c r="B480" s="4" t="s">
        <v>320</v>
      </c>
      <c r="C480" s="4" t="s">
        <v>321</v>
      </c>
      <c r="D480" s="39" t="s">
        <v>2208</v>
      </c>
      <c r="E480" s="6" t="s">
        <v>2209</v>
      </c>
      <c r="F480" s="6" t="s">
        <v>2210</v>
      </c>
      <c r="G480" s="6">
        <v>999447137</v>
      </c>
      <c r="H480" s="18">
        <v>45623</v>
      </c>
      <c r="I480" s="21">
        <v>0.40694444444444444</v>
      </c>
      <c r="J480" s="6" t="s">
        <v>373</v>
      </c>
      <c r="K480" s="15">
        <v>1</v>
      </c>
      <c r="L480" s="6" t="s">
        <v>398</v>
      </c>
      <c r="M480" s="6" t="s">
        <v>6</v>
      </c>
      <c r="N480" s="6" t="s">
        <v>2978</v>
      </c>
      <c r="O480" s="6">
        <v>1223921</v>
      </c>
      <c r="P480" s="6" t="s">
        <v>6</v>
      </c>
      <c r="Q480" s="6" t="s">
        <v>2979</v>
      </c>
      <c r="R480" s="16">
        <f t="shared" si="49"/>
        <v>25000</v>
      </c>
      <c r="S480" s="6" t="s">
        <v>400</v>
      </c>
      <c r="T480" s="6" t="s">
        <v>1962</v>
      </c>
      <c r="U480" s="6" t="s">
        <v>2980</v>
      </c>
      <c r="V480" s="18">
        <v>45631</v>
      </c>
      <c r="W480" s="78">
        <v>0.40208333333333335</v>
      </c>
      <c r="X480" s="6" t="s">
        <v>597</v>
      </c>
      <c r="Y480" s="6" t="s">
        <v>598</v>
      </c>
      <c r="Z480" s="6" t="s">
        <v>599</v>
      </c>
      <c r="AA480" s="6">
        <v>974764518</v>
      </c>
      <c r="AB480" s="6">
        <f t="shared" si="50"/>
        <v>9</v>
      </c>
      <c r="AC480" s="17">
        <f t="shared" si="51"/>
        <v>36000</v>
      </c>
      <c r="AD480" s="6" t="s">
        <v>6</v>
      </c>
      <c r="AE480" s="17" t="str">
        <f t="shared" si="52"/>
        <v>NO APLICA</v>
      </c>
      <c r="AF480" s="6" t="s">
        <v>400</v>
      </c>
      <c r="AG480" s="39"/>
      <c r="AH480" s="22" t="s">
        <v>558</v>
      </c>
      <c r="AI480" s="174" t="s">
        <v>492</v>
      </c>
    </row>
    <row r="481" spans="1:35" ht="15.45" customHeight="1">
      <c r="A481" s="170">
        <v>56668</v>
      </c>
      <c r="B481" s="4" t="s">
        <v>320</v>
      </c>
      <c r="C481" s="4" t="s">
        <v>321</v>
      </c>
      <c r="D481" s="39" t="s">
        <v>1228</v>
      </c>
      <c r="E481" s="6" t="s">
        <v>1229</v>
      </c>
      <c r="F481" s="6" t="s">
        <v>1980</v>
      </c>
      <c r="G481" s="6">
        <v>973591252</v>
      </c>
      <c r="H481" s="18">
        <v>45623</v>
      </c>
      <c r="I481" s="21">
        <v>0.45</v>
      </c>
      <c r="J481" s="6" t="s">
        <v>373</v>
      </c>
      <c r="K481" s="15">
        <v>1</v>
      </c>
      <c r="L481" s="6" t="s">
        <v>398</v>
      </c>
      <c r="M481" s="6" t="s">
        <v>6</v>
      </c>
      <c r="N481" s="6" t="s">
        <v>2981</v>
      </c>
      <c r="O481" s="6">
        <v>1223949</v>
      </c>
      <c r="P481" s="6" t="s">
        <v>6</v>
      </c>
      <c r="Q481" s="6" t="s">
        <v>2982</v>
      </c>
      <c r="R481" s="16">
        <f t="shared" si="49"/>
        <v>25000</v>
      </c>
      <c r="S481" s="6" t="s">
        <v>400</v>
      </c>
      <c r="T481" s="6" t="s">
        <v>1962</v>
      </c>
      <c r="U481" s="6" t="s">
        <v>2796</v>
      </c>
      <c r="V481" s="18">
        <v>45630</v>
      </c>
      <c r="W481" s="78">
        <v>0.70694444444444449</v>
      </c>
      <c r="X481" s="6" t="s">
        <v>2570</v>
      </c>
      <c r="Y481" s="6" t="s">
        <v>2983</v>
      </c>
      <c r="Z481" s="6" t="s">
        <v>2572</v>
      </c>
      <c r="AA481" s="6">
        <v>955224797</v>
      </c>
      <c r="AB481" s="6">
        <f t="shared" si="50"/>
        <v>8</v>
      </c>
      <c r="AC481" s="17">
        <f t="shared" ref="AC481:AC512" si="55">IF(AB481&lt;=0, "ERROR EN DÍA DE SALIDA",
    IF(AB481="", "",
        IF(OR(J481="1X40 RF VACIO", J481="1X40 DRY VACIO"),
            IF(L481="CUSTODIA",
                IF(AB481&lt;=5, 25000,
                    IF(AB481&gt;5, IF(AB481&lt;=8, 25000 + 2000*(AB481 - 5), 31000 + 5000*(AB481-8)), "")
                ),
                IF(OR(L481="TRASPASO",L481="MOVIMIENTO"), 18000, "")
            ),
            IF(OR(J481="1X20 RF VACIO", J481="1X20 DRY VACIO", J481="ISOTANK"),
                IF(L481="CUSTODIA",
                    IF(AB481&lt;=5, 18000,
                        IF(AB481&gt;5, IF(AB481&lt;=8, 18000 + 2000*(AB481 - 5), 24000 + 5000*(AB481-8)), "")
                    ),
                    IF(OR(L481="TRASPASO",L481="MOVIMIENTO"), 15000, "Error en tipo de acción")
                ),
                IF(AND(OR(J481="PALLET", J481="CAJON"), L481="CUSTODIA", AB481&lt;=5),
                    IF(M481="SI (XL)", 7000*K481,
                        IF(M481="SI (XXL)", 9000*K481, 5000*K481)
                    ),
                    IF(AND(OR(J481="PALLET", J481="CAJON"), L481="CUSTODIA", AB481&gt;5),
                        IF(M481="SI (XL)", (7000 + 1000*(AB481 - 5))*K481,
                            IF(M481="SI (XXL)", (9000 + 1000*(AB481 - 5))*K481, (5000 + 1000*(AB481 - 5))*K481)
                        ),
                        IF(AND(OR(J481="PALLET", J481="CAJON"),OR(L481="TRASPASO",L481="MOVIMIENTO")),
                            IF(M481="SI (XL)", 5000*K481,
                                IF(M481="SI (XXL)", 7000*K481, 3500*K481)
                            ),
                            ""
                        )
                    )
                )
            )
        )
    )
)</f>
        <v>31000</v>
      </c>
      <c r="AD481" s="6" t="s">
        <v>6</v>
      </c>
      <c r="AE481" s="17" t="str">
        <f t="shared" si="52"/>
        <v>NO APLICA</v>
      </c>
      <c r="AF481" s="6" t="s">
        <v>400</v>
      </c>
      <c r="AG481" s="39"/>
      <c r="AH481" s="22" t="s">
        <v>558</v>
      </c>
      <c r="AI481" s="174" t="s">
        <v>492</v>
      </c>
    </row>
    <row r="482" spans="1:35" ht="15.45" customHeight="1">
      <c r="A482" s="170">
        <v>56669</v>
      </c>
      <c r="B482" s="4" t="s">
        <v>320</v>
      </c>
      <c r="C482" s="4" t="s">
        <v>321</v>
      </c>
      <c r="D482" s="48" t="s">
        <v>746</v>
      </c>
      <c r="E482" s="24" t="s">
        <v>747</v>
      </c>
      <c r="F482" s="37" t="s">
        <v>748</v>
      </c>
      <c r="G482" s="24">
        <v>993623791</v>
      </c>
      <c r="H482" s="18">
        <v>45623</v>
      </c>
      <c r="I482" s="21">
        <v>0.4548611111111111</v>
      </c>
      <c r="J482" s="6" t="s">
        <v>373</v>
      </c>
      <c r="K482" s="15">
        <v>1</v>
      </c>
      <c r="L482" s="6" t="s">
        <v>398</v>
      </c>
      <c r="M482" s="6" t="s">
        <v>6</v>
      </c>
      <c r="N482" s="6" t="s">
        <v>2984</v>
      </c>
      <c r="O482" s="6">
        <v>1223937</v>
      </c>
      <c r="P482" s="6" t="s">
        <v>6</v>
      </c>
      <c r="Q482" s="6" t="s">
        <v>2985</v>
      </c>
      <c r="R482" s="16">
        <f t="shared" si="49"/>
        <v>25000</v>
      </c>
      <c r="S482" s="6" t="s">
        <v>400</v>
      </c>
      <c r="T482" s="6" t="s">
        <v>1943</v>
      </c>
      <c r="U482" s="6" t="s">
        <v>2871</v>
      </c>
      <c r="V482" s="18">
        <v>45630</v>
      </c>
      <c r="W482" s="78">
        <v>2.7083333333333334E-2</v>
      </c>
      <c r="X482" s="6" t="s">
        <v>2986</v>
      </c>
      <c r="Y482" s="6" t="s">
        <v>588</v>
      </c>
      <c r="Z482" s="6" t="s">
        <v>589</v>
      </c>
      <c r="AA482" s="6">
        <v>966777388</v>
      </c>
      <c r="AB482" s="6">
        <f t="shared" si="50"/>
        <v>8</v>
      </c>
      <c r="AC482" s="17">
        <f t="shared" si="55"/>
        <v>31000</v>
      </c>
      <c r="AD482" s="6" t="s">
        <v>6</v>
      </c>
      <c r="AE482" s="17" t="str">
        <f t="shared" si="52"/>
        <v>NO APLICA</v>
      </c>
      <c r="AF482" s="6" t="s">
        <v>400</v>
      </c>
      <c r="AG482" s="39"/>
      <c r="AH482" s="22" t="s">
        <v>558</v>
      </c>
      <c r="AI482" s="174" t="s">
        <v>492</v>
      </c>
    </row>
    <row r="483" spans="1:35" ht="15.45" customHeight="1">
      <c r="A483" s="170">
        <v>56670</v>
      </c>
      <c r="B483" s="34" t="s">
        <v>339</v>
      </c>
      <c r="C483" s="34" t="s">
        <v>340</v>
      </c>
      <c r="D483" s="39" t="s">
        <v>2935</v>
      </c>
      <c r="E483" s="6" t="s">
        <v>1120</v>
      </c>
      <c r="F483" s="6" t="s">
        <v>1121</v>
      </c>
      <c r="G483" s="6">
        <v>991545276</v>
      </c>
      <c r="H483" s="18">
        <v>45623</v>
      </c>
      <c r="I483" s="21">
        <v>0.47083333333333333</v>
      </c>
      <c r="J483" s="6" t="s">
        <v>373</v>
      </c>
      <c r="K483" s="15">
        <v>1</v>
      </c>
      <c r="L483" s="6" t="s">
        <v>398</v>
      </c>
      <c r="M483" s="6" t="s">
        <v>6</v>
      </c>
      <c r="N483" s="6" t="s">
        <v>2987</v>
      </c>
      <c r="O483" s="6">
        <v>3230469</v>
      </c>
      <c r="P483" s="6" t="s">
        <v>6</v>
      </c>
      <c r="Q483" s="6" t="s">
        <v>2988</v>
      </c>
      <c r="R483" s="16">
        <f t="shared" si="49"/>
        <v>25000</v>
      </c>
      <c r="S483" s="6" t="s">
        <v>400</v>
      </c>
      <c r="T483" s="6" t="s">
        <v>1953</v>
      </c>
      <c r="U483" s="6" t="s">
        <v>2989</v>
      </c>
      <c r="V483" s="18">
        <v>45626</v>
      </c>
      <c r="W483" s="78">
        <v>0.81666666666666665</v>
      </c>
      <c r="X483" s="6" t="s">
        <v>2990</v>
      </c>
      <c r="Y483" s="6" t="s">
        <v>2991</v>
      </c>
      <c r="Z483" s="6" t="s">
        <v>2992</v>
      </c>
      <c r="AA483" s="6">
        <v>937326730</v>
      </c>
      <c r="AB483" s="6">
        <f t="shared" si="50"/>
        <v>4</v>
      </c>
      <c r="AC483" s="17">
        <f t="shared" si="55"/>
        <v>25000</v>
      </c>
      <c r="AD483" s="6" t="s">
        <v>6</v>
      </c>
      <c r="AE483" s="17" t="str">
        <f t="shared" si="52"/>
        <v>NO APLICA</v>
      </c>
      <c r="AF483" s="6" t="s">
        <v>400</v>
      </c>
      <c r="AG483" s="39"/>
      <c r="AH483" s="22" t="s">
        <v>2797</v>
      </c>
      <c r="AI483" s="174" t="s">
        <v>492</v>
      </c>
    </row>
    <row r="484" spans="1:35" ht="15.45" customHeight="1">
      <c r="A484" s="170">
        <v>56671</v>
      </c>
      <c r="B484" s="34" t="s">
        <v>339</v>
      </c>
      <c r="C484" s="34" t="s">
        <v>340</v>
      </c>
      <c r="D484" s="39" t="s">
        <v>1031</v>
      </c>
      <c r="E484" s="6" t="s">
        <v>1032</v>
      </c>
      <c r="F484" s="6" t="s">
        <v>2923</v>
      </c>
      <c r="G484" s="6">
        <v>973592739</v>
      </c>
      <c r="H484" s="18">
        <v>45623</v>
      </c>
      <c r="I484" s="21">
        <v>0.47291666666666665</v>
      </c>
      <c r="J484" s="6" t="s">
        <v>373</v>
      </c>
      <c r="K484" s="15">
        <v>1</v>
      </c>
      <c r="L484" s="6" t="s">
        <v>398</v>
      </c>
      <c r="M484" s="6" t="s">
        <v>6</v>
      </c>
      <c r="N484" s="6" t="s">
        <v>2993</v>
      </c>
      <c r="O484" s="6">
        <v>3230472</v>
      </c>
      <c r="P484" s="6" t="s">
        <v>6</v>
      </c>
      <c r="Q484" s="6" t="s">
        <v>2994</v>
      </c>
      <c r="R484" s="16">
        <f t="shared" si="49"/>
        <v>25000</v>
      </c>
      <c r="S484" s="6" t="s">
        <v>400</v>
      </c>
      <c r="T484" s="6" t="s">
        <v>1972</v>
      </c>
      <c r="U484" s="6" t="s">
        <v>2995</v>
      </c>
      <c r="V484" s="18">
        <v>45627</v>
      </c>
      <c r="W484" s="78">
        <v>0.30069444444444443</v>
      </c>
      <c r="X484" s="6" t="s">
        <v>2996</v>
      </c>
      <c r="Y484" s="6" t="s">
        <v>2997</v>
      </c>
      <c r="Z484" s="6" t="s">
        <v>2998</v>
      </c>
      <c r="AA484" s="6">
        <v>992272376</v>
      </c>
      <c r="AB484" s="6">
        <f t="shared" si="50"/>
        <v>5</v>
      </c>
      <c r="AC484" s="17">
        <f t="shared" si="55"/>
        <v>25000</v>
      </c>
      <c r="AD484" s="6" t="s">
        <v>6</v>
      </c>
      <c r="AE484" s="17" t="str">
        <f t="shared" si="52"/>
        <v>NO APLICA</v>
      </c>
      <c r="AF484" s="6" t="s">
        <v>400</v>
      </c>
      <c r="AG484" s="39"/>
      <c r="AH484" s="22" t="s">
        <v>2797</v>
      </c>
      <c r="AI484" s="174" t="s">
        <v>492</v>
      </c>
    </row>
    <row r="485" spans="1:35" ht="15.45" customHeight="1">
      <c r="A485" s="170">
        <v>56672</v>
      </c>
      <c r="B485" s="4" t="s">
        <v>320</v>
      </c>
      <c r="C485" s="4" t="s">
        <v>321</v>
      </c>
      <c r="D485" s="8" t="s">
        <v>1974</v>
      </c>
      <c r="E485" s="5" t="s">
        <v>630</v>
      </c>
      <c r="F485" s="5" t="s">
        <v>631</v>
      </c>
      <c r="G485" s="5">
        <v>976530950</v>
      </c>
      <c r="H485" s="18">
        <v>45623</v>
      </c>
      <c r="I485" s="21">
        <v>0.4777777777777778</v>
      </c>
      <c r="J485" s="6" t="s">
        <v>373</v>
      </c>
      <c r="K485" s="15">
        <v>1</v>
      </c>
      <c r="L485" s="6" t="s">
        <v>398</v>
      </c>
      <c r="M485" s="6" t="s">
        <v>6</v>
      </c>
      <c r="N485" s="6" t="s">
        <v>2999</v>
      </c>
      <c r="O485" s="6">
        <v>1223967</v>
      </c>
      <c r="P485" s="6" t="s">
        <v>6</v>
      </c>
      <c r="Q485" s="6" t="s">
        <v>3000</v>
      </c>
      <c r="R485" s="16">
        <f t="shared" si="49"/>
        <v>25000</v>
      </c>
      <c r="S485" s="6" t="s">
        <v>400</v>
      </c>
      <c r="T485" s="6" t="s">
        <v>1943</v>
      </c>
      <c r="U485" s="6" t="s">
        <v>3001</v>
      </c>
      <c r="V485" s="18">
        <v>45630</v>
      </c>
      <c r="W485" s="78">
        <v>4.583333333333333E-2</v>
      </c>
      <c r="X485" s="6" t="s">
        <v>1228</v>
      </c>
      <c r="Y485" s="6" t="s">
        <v>1229</v>
      </c>
      <c r="Z485" s="6" t="s">
        <v>1980</v>
      </c>
      <c r="AA485" s="6">
        <v>973591252</v>
      </c>
      <c r="AB485" s="6">
        <f t="shared" si="50"/>
        <v>8</v>
      </c>
      <c r="AC485" s="17">
        <f t="shared" si="55"/>
        <v>31000</v>
      </c>
      <c r="AD485" s="6" t="s">
        <v>6</v>
      </c>
      <c r="AE485" s="17" t="str">
        <f t="shared" si="52"/>
        <v>NO APLICA</v>
      </c>
      <c r="AF485" s="6" t="s">
        <v>400</v>
      </c>
      <c r="AG485" s="39"/>
      <c r="AH485" s="22" t="s">
        <v>558</v>
      </c>
      <c r="AI485" s="174" t="s">
        <v>492</v>
      </c>
    </row>
    <row r="486" spans="1:35" ht="15.45" customHeight="1">
      <c r="A486" s="170">
        <v>56675</v>
      </c>
      <c r="B486" s="4" t="s">
        <v>320</v>
      </c>
      <c r="C486" s="4" t="s">
        <v>321</v>
      </c>
      <c r="D486" s="8" t="s">
        <v>3002</v>
      </c>
      <c r="E486" s="5" t="s">
        <v>579</v>
      </c>
      <c r="F486" s="5" t="s">
        <v>580</v>
      </c>
      <c r="G486" s="5">
        <v>992200094</v>
      </c>
      <c r="H486" s="18">
        <v>45623</v>
      </c>
      <c r="I486" s="21">
        <v>0.49444444444444446</v>
      </c>
      <c r="J486" s="6" t="s">
        <v>373</v>
      </c>
      <c r="K486" s="15">
        <v>1</v>
      </c>
      <c r="L486" s="6" t="s">
        <v>398</v>
      </c>
      <c r="M486" s="6" t="s">
        <v>6</v>
      </c>
      <c r="N486" s="6" t="s">
        <v>3003</v>
      </c>
      <c r="O486" s="6">
        <v>1223959</v>
      </c>
      <c r="P486" s="6" t="s">
        <v>6</v>
      </c>
      <c r="Q486" s="6" t="s">
        <v>3004</v>
      </c>
      <c r="R486" s="16">
        <f t="shared" si="49"/>
        <v>25000</v>
      </c>
      <c r="S486" s="6" t="s">
        <v>400</v>
      </c>
      <c r="T486" s="6" t="s">
        <v>1943</v>
      </c>
      <c r="U486" s="6" t="s">
        <v>3005</v>
      </c>
      <c r="V486" s="18">
        <v>45629</v>
      </c>
      <c r="W486" s="78">
        <v>0.94652777777777775</v>
      </c>
      <c r="X486" s="6" t="s">
        <v>3006</v>
      </c>
      <c r="Y486" s="6" t="s">
        <v>3007</v>
      </c>
      <c r="Z486" s="6" t="s">
        <v>3008</v>
      </c>
      <c r="AA486" s="6">
        <v>963996446</v>
      </c>
      <c r="AB486" s="6">
        <f t="shared" si="50"/>
        <v>7</v>
      </c>
      <c r="AC486" s="17">
        <f t="shared" si="55"/>
        <v>29000</v>
      </c>
      <c r="AD486" s="6" t="s">
        <v>6</v>
      </c>
      <c r="AE486" s="17" t="str">
        <f t="shared" si="52"/>
        <v>NO APLICA</v>
      </c>
      <c r="AF486" s="6" t="s">
        <v>400</v>
      </c>
      <c r="AG486" s="39"/>
      <c r="AH486" s="22" t="s">
        <v>558</v>
      </c>
      <c r="AI486" s="174" t="s">
        <v>492</v>
      </c>
    </row>
    <row r="487" spans="1:35" ht="15.45" customHeight="1">
      <c r="A487" s="170">
        <v>56676</v>
      </c>
      <c r="B487" s="4" t="s">
        <v>320</v>
      </c>
      <c r="C487" s="4" t="s">
        <v>321</v>
      </c>
      <c r="D487" s="39" t="s">
        <v>597</v>
      </c>
      <c r="E487" s="6" t="s">
        <v>3009</v>
      </c>
      <c r="F487" s="6" t="s">
        <v>599</v>
      </c>
      <c r="G487" s="6">
        <v>974764518</v>
      </c>
      <c r="H487" s="18">
        <v>45623</v>
      </c>
      <c r="I487" s="21">
        <v>0.50694444444444442</v>
      </c>
      <c r="J487" s="6" t="s">
        <v>373</v>
      </c>
      <c r="K487" s="15">
        <v>1</v>
      </c>
      <c r="L487" s="6" t="s">
        <v>398</v>
      </c>
      <c r="M487" s="6" t="s">
        <v>6</v>
      </c>
      <c r="N487" s="6" t="s">
        <v>3010</v>
      </c>
      <c r="O487" s="6">
        <v>1223965</v>
      </c>
      <c r="P487" s="6" t="s">
        <v>6</v>
      </c>
      <c r="Q487" s="6" t="s">
        <v>3011</v>
      </c>
      <c r="R487" s="16">
        <f t="shared" si="49"/>
        <v>25000</v>
      </c>
      <c r="S487" s="6" t="s">
        <v>400</v>
      </c>
      <c r="T487" s="6" t="s">
        <v>3012</v>
      </c>
      <c r="U487" s="6" t="s">
        <v>2938</v>
      </c>
      <c r="V487" s="18">
        <v>45630</v>
      </c>
      <c r="W487" s="78">
        <v>0.59305555555555556</v>
      </c>
      <c r="X487" s="6" t="s">
        <v>3013</v>
      </c>
      <c r="Y487" s="6" t="s">
        <v>2502</v>
      </c>
      <c r="Z487" s="6" t="s">
        <v>2503</v>
      </c>
      <c r="AA487" s="6">
        <v>983262493</v>
      </c>
      <c r="AB487" s="6">
        <f t="shared" si="50"/>
        <v>8</v>
      </c>
      <c r="AC487" s="17">
        <f t="shared" si="55"/>
        <v>31000</v>
      </c>
      <c r="AD487" s="6"/>
      <c r="AE487" s="17" t="s">
        <v>1045</v>
      </c>
      <c r="AF487" s="6" t="s">
        <v>400</v>
      </c>
      <c r="AG487" s="39"/>
      <c r="AH487" s="22" t="s">
        <v>558</v>
      </c>
      <c r="AI487" s="174" t="s">
        <v>492</v>
      </c>
    </row>
    <row r="488" spans="1:35" ht="15.45" customHeight="1">
      <c r="A488" s="170">
        <v>56679</v>
      </c>
      <c r="B488" s="4" t="s">
        <v>245</v>
      </c>
      <c r="C488" s="4" t="s">
        <v>246</v>
      </c>
      <c r="D488" s="39" t="s">
        <v>984</v>
      </c>
      <c r="E488" s="6" t="s">
        <v>1160</v>
      </c>
      <c r="F488" s="6" t="s">
        <v>986</v>
      </c>
      <c r="G488" s="6">
        <v>944666949</v>
      </c>
      <c r="H488" s="18">
        <v>45623</v>
      </c>
      <c r="I488" s="21">
        <v>0.5493055555555556</v>
      </c>
      <c r="J488" s="6" t="s">
        <v>373</v>
      </c>
      <c r="K488" s="15">
        <v>1</v>
      </c>
      <c r="L488" s="6" t="s">
        <v>398</v>
      </c>
      <c r="M488" s="6" t="s">
        <v>6</v>
      </c>
      <c r="N488" s="6" t="s">
        <v>3014</v>
      </c>
      <c r="O488" s="6">
        <v>24787768</v>
      </c>
      <c r="P488" s="6" t="s">
        <v>6</v>
      </c>
      <c r="Q488" s="6" t="s">
        <v>3015</v>
      </c>
      <c r="R488" s="16">
        <f t="shared" si="49"/>
        <v>25000</v>
      </c>
      <c r="S488" s="6" t="s">
        <v>400</v>
      </c>
      <c r="T488" s="6" t="s">
        <v>3016</v>
      </c>
      <c r="U488" s="6" t="s">
        <v>2874</v>
      </c>
      <c r="V488" s="18">
        <v>45628</v>
      </c>
      <c r="W488" s="78">
        <v>0.60763888888888884</v>
      </c>
      <c r="X488" s="6" t="s">
        <v>984</v>
      </c>
      <c r="Y488" s="6" t="s">
        <v>1160</v>
      </c>
      <c r="Z488" s="6" t="s">
        <v>986</v>
      </c>
      <c r="AA488" s="6">
        <v>944666949</v>
      </c>
      <c r="AB488" s="6">
        <f t="shared" si="50"/>
        <v>6</v>
      </c>
      <c r="AC488" s="17">
        <f t="shared" si="55"/>
        <v>27000</v>
      </c>
      <c r="AD488" s="6" t="s">
        <v>6</v>
      </c>
      <c r="AE488" s="17" t="str">
        <f t="shared" ref="AE488:AE519" si="56">IFERROR(IF(AC488="","",IF(AD488="NO","NO APLICA",IF(AD488="SI",AC488*1.19,""))), "")</f>
        <v>NO APLICA</v>
      </c>
      <c r="AF488" s="6" t="s">
        <v>400</v>
      </c>
      <c r="AG488" s="39"/>
      <c r="AH488" s="22" t="s">
        <v>983</v>
      </c>
      <c r="AI488" s="174" t="s">
        <v>492</v>
      </c>
    </row>
    <row r="489" spans="1:35" ht="15.45" customHeight="1">
      <c r="A489" s="170">
        <v>56688</v>
      </c>
      <c r="B489" s="4" t="s">
        <v>61</v>
      </c>
      <c r="C489" s="4" t="s">
        <v>62</v>
      </c>
      <c r="D489" s="11" t="s">
        <v>3017</v>
      </c>
      <c r="E489" s="24" t="s">
        <v>3018</v>
      </c>
      <c r="F489" s="24" t="s">
        <v>3019</v>
      </c>
      <c r="G489" s="24">
        <v>92367733</v>
      </c>
      <c r="H489" s="18">
        <v>45623</v>
      </c>
      <c r="I489" s="21">
        <v>0.68125000000000002</v>
      </c>
      <c r="J489" s="6" t="s">
        <v>373</v>
      </c>
      <c r="K489" s="15">
        <v>1</v>
      </c>
      <c r="L489" s="6" t="s">
        <v>398</v>
      </c>
      <c r="M489" s="6" t="s">
        <v>6</v>
      </c>
      <c r="N489" s="6" t="s">
        <v>3020</v>
      </c>
      <c r="O489" s="6">
        <v>24785049</v>
      </c>
      <c r="P489" s="6" t="s">
        <v>6</v>
      </c>
      <c r="Q489" s="6" t="s">
        <v>3021</v>
      </c>
      <c r="R489" s="16">
        <f t="shared" si="49"/>
        <v>25000</v>
      </c>
      <c r="S489" s="6" t="s">
        <v>400</v>
      </c>
      <c r="T489" s="6" t="s">
        <v>1962</v>
      </c>
      <c r="U489" s="6" t="s">
        <v>3022</v>
      </c>
      <c r="V489" s="18">
        <v>45631</v>
      </c>
      <c r="W489" s="78">
        <v>0.64444444444444449</v>
      </c>
      <c r="X489" s="6" t="s">
        <v>2801</v>
      </c>
      <c r="Y489" s="6" t="s">
        <v>2802</v>
      </c>
      <c r="Z489" s="6" t="s">
        <v>2803</v>
      </c>
      <c r="AA489" s="6">
        <v>923830541</v>
      </c>
      <c r="AB489" s="6">
        <f t="shared" si="50"/>
        <v>9</v>
      </c>
      <c r="AC489" s="17">
        <f t="shared" si="55"/>
        <v>36000</v>
      </c>
      <c r="AD489" s="6" t="s">
        <v>6</v>
      </c>
      <c r="AE489" s="17" t="str">
        <f t="shared" si="56"/>
        <v>NO APLICA</v>
      </c>
      <c r="AF489" s="6" t="s">
        <v>1874</v>
      </c>
      <c r="AG489" s="39" t="s">
        <v>3023</v>
      </c>
      <c r="AH489" s="22" t="s">
        <v>2805</v>
      </c>
      <c r="AI489" s="174" t="s">
        <v>492</v>
      </c>
    </row>
    <row r="490" spans="1:35" ht="15.45" customHeight="1">
      <c r="A490" s="170">
        <v>56689</v>
      </c>
      <c r="B490" s="4" t="s">
        <v>320</v>
      </c>
      <c r="C490" s="4" t="s">
        <v>321</v>
      </c>
      <c r="D490" s="11" t="s">
        <v>3024</v>
      </c>
      <c r="E490" s="6" t="s">
        <v>1150</v>
      </c>
      <c r="F490" s="6" t="s">
        <v>1151</v>
      </c>
      <c r="G490" s="6">
        <v>984444429</v>
      </c>
      <c r="H490" s="18">
        <v>45623</v>
      </c>
      <c r="I490" s="21">
        <v>0.70347222222222228</v>
      </c>
      <c r="J490" s="6" t="s">
        <v>373</v>
      </c>
      <c r="K490" s="15">
        <v>1</v>
      </c>
      <c r="L490" s="6" t="s">
        <v>398</v>
      </c>
      <c r="M490" s="6" t="s">
        <v>6</v>
      </c>
      <c r="N490" s="6" t="s">
        <v>3025</v>
      </c>
      <c r="O490" s="6">
        <v>1223932</v>
      </c>
      <c r="P490" s="6" t="s">
        <v>6</v>
      </c>
      <c r="Q490" s="6" t="s">
        <v>3026</v>
      </c>
      <c r="R490" s="16">
        <f t="shared" si="49"/>
        <v>25000</v>
      </c>
      <c r="S490" s="6" t="s">
        <v>400</v>
      </c>
      <c r="T490" s="6" t="s">
        <v>1962</v>
      </c>
      <c r="U490" s="6" t="s">
        <v>2938</v>
      </c>
      <c r="V490" s="18">
        <v>45631</v>
      </c>
      <c r="W490" s="78">
        <v>0.75277777777777777</v>
      </c>
      <c r="X490" s="6" t="s">
        <v>3027</v>
      </c>
      <c r="Y490" s="6" t="s">
        <v>3028</v>
      </c>
      <c r="Z490" s="6" t="s">
        <v>3029</v>
      </c>
      <c r="AA490" s="6">
        <v>941989934</v>
      </c>
      <c r="AB490" s="6">
        <f t="shared" si="50"/>
        <v>9</v>
      </c>
      <c r="AC490" s="17">
        <f t="shared" si="55"/>
        <v>36000</v>
      </c>
      <c r="AD490" s="6" t="s">
        <v>6</v>
      </c>
      <c r="AE490" s="17" t="str">
        <f t="shared" si="56"/>
        <v>NO APLICA</v>
      </c>
      <c r="AF490" s="6" t="s">
        <v>400</v>
      </c>
      <c r="AG490" s="39"/>
      <c r="AH490" s="22" t="s">
        <v>558</v>
      </c>
      <c r="AI490" s="174" t="s">
        <v>492</v>
      </c>
    </row>
    <row r="491" spans="1:35" ht="15.45" customHeight="1">
      <c r="A491" s="170">
        <v>56691</v>
      </c>
      <c r="B491" s="39" t="s">
        <v>539</v>
      </c>
      <c r="C491" s="6"/>
      <c r="D491" s="11" t="s">
        <v>3030</v>
      </c>
      <c r="E491" s="24" t="s">
        <v>514</v>
      </c>
      <c r="F491" s="24" t="s">
        <v>515</v>
      </c>
      <c r="G491" s="24">
        <v>940534751</v>
      </c>
      <c r="H491" s="18">
        <v>45623</v>
      </c>
      <c r="I491" s="21">
        <v>0.72361111111111109</v>
      </c>
      <c r="J491" s="6" t="s">
        <v>372</v>
      </c>
      <c r="K491" s="15">
        <v>1</v>
      </c>
      <c r="L491" s="6" t="s">
        <v>398</v>
      </c>
      <c r="M491" s="6" t="s">
        <v>6</v>
      </c>
      <c r="N491" s="6" t="s">
        <v>3031</v>
      </c>
      <c r="O491" s="6">
        <v>4552</v>
      </c>
      <c r="P491" s="6" t="s">
        <v>6</v>
      </c>
      <c r="Q491" s="6" t="s">
        <v>488</v>
      </c>
      <c r="R491" s="16">
        <f t="shared" si="49"/>
        <v>18000</v>
      </c>
      <c r="S491" s="6" t="s">
        <v>400</v>
      </c>
      <c r="T491" s="6" t="s">
        <v>1962</v>
      </c>
      <c r="U491" s="6" t="s">
        <v>490</v>
      </c>
      <c r="V491" s="18">
        <v>45637</v>
      </c>
      <c r="W491" s="78">
        <v>0.33124999999999999</v>
      </c>
      <c r="X491" s="6" t="s">
        <v>3030</v>
      </c>
      <c r="Y491" s="6" t="s">
        <v>514</v>
      </c>
      <c r="Z491" s="6" t="s">
        <v>515</v>
      </c>
      <c r="AA491" s="6">
        <v>940534751</v>
      </c>
      <c r="AB491" s="6">
        <f t="shared" si="50"/>
        <v>15</v>
      </c>
      <c r="AC491" s="17">
        <f t="shared" si="55"/>
        <v>59000</v>
      </c>
      <c r="AD491" s="6" t="s">
        <v>6</v>
      </c>
      <c r="AE491" s="17" t="str">
        <f t="shared" si="56"/>
        <v>NO APLICA</v>
      </c>
      <c r="AF491" s="6" t="s">
        <v>400</v>
      </c>
      <c r="AG491" s="39"/>
      <c r="AH491" s="22" t="s">
        <v>499</v>
      </c>
      <c r="AI491" s="174" t="s">
        <v>492</v>
      </c>
    </row>
    <row r="492" spans="1:35" ht="15.45" customHeight="1">
      <c r="A492" s="170">
        <v>56692</v>
      </c>
      <c r="B492" s="39" t="s">
        <v>539</v>
      </c>
      <c r="C492" s="6"/>
      <c r="D492" s="11" t="s">
        <v>3030</v>
      </c>
      <c r="E492" s="24" t="s">
        <v>514</v>
      </c>
      <c r="F492" s="24" t="s">
        <v>515</v>
      </c>
      <c r="G492" s="24">
        <v>940534751</v>
      </c>
      <c r="H492" s="18">
        <v>45623</v>
      </c>
      <c r="I492" s="21">
        <v>0.72361111111111109</v>
      </c>
      <c r="J492" s="6" t="s">
        <v>374</v>
      </c>
      <c r="K492" s="15">
        <v>1</v>
      </c>
      <c r="L492" s="6" t="s">
        <v>398</v>
      </c>
      <c r="M492" s="6" t="s">
        <v>6</v>
      </c>
      <c r="N492" s="6" t="s">
        <v>3032</v>
      </c>
      <c r="O492" s="6">
        <v>4552</v>
      </c>
      <c r="P492" s="6" t="s">
        <v>6</v>
      </c>
      <c r="Q492" s="6" t="s">
        <v>488</v>
      </c>
      <c r="R492" s="16">
        <f t="shared" si="49"/>
        <v>18000</v>
      </c>
      <c r="S492" s="6" t="s">
        <v>400</v>
      </c>
      <c r="T492" s="6" t="s">
        <v>537</v>
      </c>
      <c r="U492" s="6" t="s">
        <v>490</v>
      </c>
      <c r="V492" s="6"/>
      <c r="W492" s="78"/>
      <c r="X492" s="6"/>
      <c r="Y492" s="6"/>
      <c r="Z492" s="6"/>
      <c r="AA492" s="6"/>
      <c r="AB492" s="6" t="str">
        <f t="shared" si="50"/>
        <v/>
      </c>
      <c r="AC492" s="23" t="str">
        <f t="shared" si="55"/>
        <v/>
      </c>
      <c r="AD492" s="23"/>
      <c r="AE492" s="17" t="str">
        <f t="shared" si="56"/>
        <v/>
      </c>
      <c r="AF492" s="6"/>
      <c r="AG492" s="39"/>
      <c r="AH492" s="22" t="s">
        <v>499</v>
      </c>
      <c r="AI492" s="174" t="s">
        <v>492</v>
      </c>
    </row>
    <row r="493" spans="1:35" ht="15.45" customHeight="1">
      <c r="A493" s="170">
        <v>56693</v>
      </c>
      <c r="B493" s="39" t="s">
        <v>539</v>
      </c>
      <c r="C493" s="6"/>
      <c r="D493" s="11" t="s">
        <v>3030</v>
      </c>
      <c r="E493" s="24" t="s">
        <v>514</v>
      </c>
      <c r="F493" s="24" t="s">
        <v>515</v>
      </c>
      <c r="G493" s="24">
        <v>940534751</v>
      </c>
      <c r="H493" s="18">
        <v>45623</v>
      </c>
      <c r="I493" s="21">
        <v>0.72361111111111109</v>
      </c>
      <c r="J493" s="6" t="s">
        <v>372</v>
      </c>
      <c r="K493" s="15">
        <v>1</v>
      </c>
      <c r="L493" s="6" t="s">
        <v>398</v>
      </c>
      <c r="M493" s="6" t="s">
        <v>6</v>
      </c>
      <c r="N493" s="6" t="s">
        <v>3033</v>
      </c>
      <c r="O493" s="6">
        <v>4553</v>
      </c>
      <c r="P493" s="6" t="s">
        <v>6</v>
      </c>
      <c r="Q493" s="6" t="s">
        <v>488</v>
      </c>
      <c r="R493" s="16">
        <f t="shared" si="49"/>
        <v>18000</v>
      </c>
      <c r="S493" s="6" t="s">
        <v>400</v>
      </c>
      <c r="T493" s="6" t="s">
        <v>537</v>
      </c>
      <c r="U493" s="6" t="s">
        <v>490</v>
      </c>
      <c r="V493" s="6"/>
      <c r="W493" s="78"/>
      <c r="X493" s="6"/>
      <c r="Y493" s="6"/>
      <c r="Z493" s="6"/>
      <c r="AA493" s="6"/>
      <c r="AB493" s="6" t="str">
        <f t="shared" si="50"/>
        <v/>
      </c>
      <c r="AC493" s="23" t="str">
        <f t="shared" si="55"/>
        <v/>
      </c>
      <c r="AD493" s="23"/>
      <c r="AE493" s="17" t="str">
        <f t="shared" si="56"/>
        <v/>
      </c>
      <c r="AF493" s="6"/>
      <c r="AG493" s="39"/>
      <c r="AH493" s="22" t="s">
        <v>499</v>
      </c>
      <c r="AI493" s="174" t="s">
        <v>492</v>
      </c>
    </row>
    <row r="494" spans="1:35" ht="15.45" customHeight="1">
      <c r="A494" s="170">
        <v>56707</v>
      </c>
      <c r="B494" s="8" t="s">
        <v>320</v>
      </c>
      <c r="C494" s="5" t="s">
        <v>321</v>
      </c>
      <c r="D494" s="39" t="s">
        <v>1134</v>
      </c>
      <c r="E494" s="6" t="s">
        <v>1135</v>
      </c>
      <c r="F494" s="6" t="s">
        <v>1136</v>
      </c>
      <c r="G494" s="6">
        <v>966556539</v>
      </c>
      <c r="H494" s="18">
        <v>45624</v>
      </c>
      <c r="I494" s="21">
        <v>0.41875000000000001</v>
      </c>
      <c r="J494" s="6" t="s">
        <v>373</v>
      </c>
      <c r="K494" s="15">
        <v>1</v>
      </c>
      <c r="L494" s="6" t="s">
        <v>398</v>
      </c>
      <c r="M494" s="6" t="s">
        <v>6</v>
      </c>
      <c r="N494" s="6" t="s">
        <v>3034</v>
      </c>
      <c r="O494" s="6">
        <v>307848</v>
      </c>
      <c r="P494" s="6" t="s">
        <v>6</v>
      </c>
      <c r="Q494" s="6" t="s">
        <v>3035</v>
      </c>
      <c r="R494" s="16">
        <f t="shared" si="49"/>
        <v>25000</v>
      </c>
      <c r="S494" s="6" t="s">
        <v>400</v>
      </c>
      <c r="T494" s="6" t="s">
        <v>1271</v>
      </c>
      <c r="U494" s="6" t="s">
        <v>3005</v>
      </c>
      <c r="V494" s="18">
        <v>45630</v>
      </c>
      <c r="W494" s="78">
        <v>0.96597222222222223</v>
      </c>
      <c r="X494" s="6" t="s">
        <v>3036</v>
      </c>
      <c r="Y494" s="6" t="s">
        <v>654</v>
      </c>
      <c r="Z494" s="6" t="s">
        <v>655</v>
      </c>
      <c r="AA494" s="6">
        <v>956193777</v>
      </c>
      <c r="AB494" s="6">
        <f t="shared" si="50"/>
        <v>7</v>
      </c>
      <c r="AC494" s="17">
        <f t="shared" si="55"/>
        <v>29000</v>
      </c>
      <c r="AD494" s="6" t="s">
        <v>6</v>
      </c>
      <c r="AE494" s="17" t="str">
        <f t="shared" si="56"/>
        <v>NO APLICA</v>
      </c>
      <c r="AF494" s="6" t="s">
        <v>400</v>
      </c>
      <c r="AG494" s="39"/>
      <c r="AH494" s="22" t="s">
        <v>558</v>
      </c>
      <c r="AI494" s="174" t="s">
        <v>492</v>
      </c>
    </row>
    <row r="495" spans="1:35" ht="15.45" customHeight="1">
      <c r="A495" s="170">
        <v>56708</v>
      </c>
      <c r="B495" s="8" t="s">
        <v>320</v>
      </c>
      <c r="C495" s="5" t="s">
        <v>321</v>
      </c>
      <c r="D495" s="45" t="s">
        <v>951</v>
      </c>
      <c r="E495" s="27" t="s">
        <v>952</v>
      </c>
      <c r="F495" s="27" t="s">
        <v>953</v>
      </c>
      <c r="G495" s="27">
        <v>993724954</v>
      </c>
      <c r="H495" s="18">
        <v>45624</v>
      </c>
      <c r="I495" s="21">
        <v>0.42777777777777776</v>
      </c>
      <c r="J495" s="6" t="s">
        <v>373</v>
      </c>
      <c r="K495" s="15">
        <v>1</v>
      </c>
      <c r="L495" s="6" t="s">
        <v>398</v>
      </c>
      <c r="M495" s="6" t="s">
        <v>6</v>
      </c>
      <c r="N495" s="6" t="s">
        <v>3037</v>
      </c>
      <c r="O495" s="6">
        <v>1223929</v>
      </c>
      <c r="P495" s="6" t="s">
        <v>6</v>
      </c>
      <c r="Q495" s="6" t="s">
        <v>3038</v>
      </c>
      <c r="R495" s="16">
        <f t="shared" si="49"/>
        <v>25000</v>
      </c>
      <c r="S495" s="6" t="s">
        <v>400</v>
      </c>
      <c r="T495" s="6" t="s">
        <v>1278</v>
      </c>
      <c r="U495" s="6" t="s">
        <v>3039</v>
      </c>
      <c r="V495" s="18">
        <v>45630</v>
      </c>
      <c r="W495" s="78">
        <v>0.69027777777777777</v>
      </c>
      <c r="X495" s="6" t="s">
        <v>2831</v>
      </c>
      <c r="Y495" s="6" t="s">
        <v>1503</v>
      </c>
      <c r="Z495" s="6" t="s">
        <v>1504</v>
      </c>
      <c r="AA495" s="6">
        <v>974309634</v>
      </c>
      <c r="AB495" s="6">
        <f t="shared" si="50"/>
        <v>7</v>
      </c>
      <c r="AC495" s="17">
        <f t="shared" si="55"/>
        <v>29000</v>
      </c>
      <c r="AD495" s="6" t="s">
        <v>6</v>
      </c>
      <c r="AE495" s="17" t="str">
        <f t="shared" si="56"/>
        <v>NO APLICA</v>
      </c>
      <c r="AF495" s="6" t="s">
        <v>400</v>
      </c>
      <c r="AG495" s="39"/>
      <c r="AH495" s="22" t="s">
        <v>558</v>
      </c>
      <c r="AI495" s="174" t="s">
        <v>492</v>
      </c>
    </row>
    <row r="496" spans="1:35" ht="15.45" customHeight="1">
      <c r="A496" s="170">
        <v>56709</v>
      </c>
      <c r="B496" s="8" t="s">
        <v>320</v>
      </c>
      <c r="C496" s="5" t="s">
        <v>321</v>
      </c>
      <c r="D496" s="8" t="s">
        <v>737</v>
      </c>
      <c r="E496" s="5" t="s">
        <v>738</v>
      </c>
      <c r="F496" s="5" t="s">
        <v>739</v>
      </c>
      <c r="G496" s="5">
        <v>973639638</v>
      </c>
      <c r="H496" s="18">
        <v>45624</v>
      </c>
      <c r="I496" s="21">
        <v>0.42986111111111114</v>
      </c>
      <c r="J496" s="6" t="s">
        <v>373</v>
      </c>
      <c r="K496" s="15">
        <v>1</v>
      </c>
      <c r="L496" s="6" t="s">
        <v>398</v>
      </c>
      <c r="M496" s="6" t="s">
        <v>6</v>
      </c>
      <c r="N496" s="6" t="s">
        <v>3040</v>
      </c>
      <c r="O496" s="6">
        <v>307858</v>
      </c>
      <c r="P496" s="6" t="s">
        <v>6</v>
      </c>
      <c r="Q496" s="6" t="s">
        <v>3041</v>
      </c>
      <c r="R496" s="16">
        <v>25000</v>
      </c>
      <c r="S496" s="6" t="s">
        <v>400</v>
      </c>
      <c r="T496" s="6" t="s">
        <v>1271</v>
      </c>
      <c r="U496" s="6" t="s">
        <v>2980</v>
      </c>
      <c r="V496" s="18">
        <v>45630</v>
      </c>
      <c r="W496" s="78">
        <v>0.86944444444444446</v>
      </c>
      <c r="X496" s="6" t="s">
        <v>3042</v>
      </c>
      <c r="Y496" s="6" t="s">
        <v>3043</v>
      </c>
      <c r="Z496" s="6" t="s">
        <v>3044</v>
      </c>
      <c r="AA496" s="6">
        <v>983614640</v>
      </c>
      <c r="AB496" s="6">
        <f t="shared" si="50"/>
        <v>7</v>
      </c>
      <c r="AC496" s="17">
        <f t="shared" si="55"/>
        <v>29000</v>
      </c>
      <c r="AD496" s="6" t="s">
        <v>6</v>
      </c>
      <c r="AE496" s="17" t="str">
        <f t="shared" si="56"/>
        <v>NO APLICA</v>
      </c>
      <c r="AF496" s="6" t="s">
        <v>400</v>
      </c>
      <c r="AG496" s="39"/>
      <c r="AH496" s="22" t="s">
        <v>558</v>
      </c>
      <c r="AI496" s="174" t="s">
        <v>492</v>
      </c>
    </row>
    <row r="497" spans="1:35" ht="15.45" customHeight="1">
      <c r="A497" s="170">
        <v>56711</v>
      </c>
      <c r="B497" s="8" t="s">
        <v>320</v>
      </c>
      <c r="C497" s="5" t="s">
        <v>321</v>
      </c>
      <c r="D497" s="39" t="s">
        <v>1502</v>
      </c>
      <c r="E497" s="6" t="s">
        <v>1503</v>
      </c>
      <c r="F497" s="6" t="s">
        <v>1504</v>
      </c>
      <c r="G497" s="6">
        <v>974309634</v>
      </c>
      <c r="H497" s="18">
        <v>45624</v>
      </c>
      <c r="I497" s="21">
        <v>0.4375</v>
      </c>
      <c r="J497" s="6" t="s">
        <v>373</v>
      </c>
      <c r="K497" s="15">
        <v>1</v>
      </c>
      <c r="L497" s="6" t="s">
        <v>398</v>
      </c>
      <c r="M497" s="6" t="s">
        <v>6</v>
      </c>
      <c r="N497" s="6" t="s">
        <v>3045</v>
      </c>
      <c r="O497" s="6">
        <v>307864</v>
      </c>
      <c r="P497" s="6" t="s">
        <v>6</v>
      </c>
      <c r="Q497" s="6" t="s">
        <v>3046</v>
      </c>
      <c r="R497" s="16">
        <v>25000</v>
      </c>
      <c r="S497" s="6" t="s">
        <v>400</v>
      </c>
      <c r="T497" s="6" t="s">
        <v>1271</v>
      </c>
      <c r="U497" s="6" t="s">
        <v>2830</v>
      </c>
      <c r="V497" s="18">
        <v>45630</v>
      </c>
      <c r="W497" s="78">
        <v>0.8930555555555556</v>
      </c>
      <c r="X497" s="6" t="s">
        <v>3002</v>
      </c>
      <c r="Y497" s="6" t="s">
        <v>579</v>
      </c>
      <c r="Z497" s="6" t="s">
        <v>580</v>
      </c>
      <c r="AA497" s="6">
        <v>992200094</v>
      </c>
      <c r="AB497" s="6">
        <f t="shared" si="50"/>
        <v>7</v>
      </c>
      <c r="AC497" s="17">
        <f t="shared" si="55"/>
        <v>29000</v>
      </c>
      <c r="AD497" s="6" t="s">
        <v>6</v>
      </c>
      <c r="AE497" s="17" t="str">
        <f t="shared" si="56"/>
        <v>NO APLICA</v>
      </c>
      <c r="AF497" s="6" t="s">
        <v>400</v>
      </c>
      <c r="AG497" s="39"/>
      <c r="AH497" s="22" t="s">
        <v>558</v>
      </c>
      <c r="AI497" s="174" t="s">
        <v>492</v>
      </c>
    </row>
    <row r="498" spans="1:35" ht="15.45" customHeight="1">
      <c r="A498" s="170">
        <v>56715</v>
      </c>
      <c r="B498" s="8" t="s">
        <v>320</v>
      </c>
      <c r="C498" s="5" t="s">
        <v>321</v>
      </c>
      <c r="D498" s="39" t="s">
        <v>2576</v>
      </c>
      <c r="E498" s="6" t="s">
        <v>2577</v>
      </c>
      <c r="F498" s="6" t="s">
        <v>2578</v>
      </c>
      <c r="G498" s="6">
        <v>947137523</v>
      </c>
      <c r="H498" s="18">
        <v>45624</v>
      </c>
      <c r="I498" s="21">
        <v>0.47291666666666665</v>
      </c>
      <c r="J498" s="6" t="s">
        <v>373</v>
      </c>
      <c r="K498" s="15">
        <v>1</v>
      </c>
      <c r="L498" s="6" t="s">
        <v>398</v>
      </c>
      <c r="M498" s="6" t="s">
        <v>6</v>
      </c>
      <c r="N498" s="6" t="s">
        <v>3047</v>
      </c>
      <c r="O498" s="6">
        <v>1224549</v>
      </c>
      <c r="P498" s="6" t="s">
        <v>6</v>
      </c>
      <c r="Q498" s="6" t="s">
        <v>3048</v>
      </c>
      <c r="R498" s="16">
        <v>25000</v>
      </c>
      <c r="S498" s="6" t="s">
        <v>400</v>
      </c>
      <c r="T498" s="6" t="s">
        <v>1278</v>
      </c>
      <c r="U498" s="6" t="s">
        <v>3049</v>
      </c>
      <c r="V498" s="18">
        <v>45629</v>
      </c>
      <c r="W498" s="78">
        <v>0.78888888888888886</v>
      </c>
      <c r="X498" s="6" t="s">
        <v>2628</v>
      </c>
      <c r="Y498" s="6" t="s">
        <v>2280</v>
      </c>
      <c r="Z498" s="6" t="s">
        <v>2281</v>
      </c>
      <c r="AA498" s="6">
        <v>935008959</v>
      </c>
      <c r="AB498" s="6">
        <f t="shared" si="50"/>
        <v>6</v>
      </c>
      <c r="AC498" s="17">
        <f t="shared" si="55"/>
        <v>27000</v>
      </c>
      <c r="AD498" s="6" t="s">
        <v>6</v>
      </c>
      <c r="AE498" s="17" t="str">
        <f t="shared" si="56"/>
        <v>NO APLICA</v>
      </c>
      <c r="AF498" s="6" t="s">
        <v>400</v>
      </c>
      <c r="AG498" s="39"/>
      <c r="AH498" s="22" t="s">
        <v>558</v>
      </c>
      <c r="AI498" s="174" t="s">
        <v>492</v>
      </c>
    </row>
    <row r="499" spans="1:35" ht="15.45" customHeight="1">
      <c r="A499" s="170">
        <v>56716</v>
      </c>
      <c r="B499" s="8" t="s">
        <v>320</v>
      </c>
      <c r="C499" s="5" t="s">
        <v>321</v>
      </c>
      <c r="D499" s="39" t="s">
        <v>2501</v>
      </c>
      <c r="E499" s="6" t="s">
        <v>2502</v>
      </c>
      <c r="F499" s="6" t="s">
        <v>2503</v>
      </c>
      <c r="G499" s="6">
        <v>983262493</v>
      </c>
      <c r="H499" s="18">
        <v>45624</v>
      </c>
      <c r="I499" s="21">
        <v>0.47430555555555554</v>
      </c>
      <c r="J499" s="6" t="s">
        <v>373</v>
      </c>
      <c r="K499" s="15">
        <v>1</v>
      </c>
      <c r="L499" s="6" t="s">
        <v>398</v>
      </c>
      <c r="M499" s="6" t="s">
        <v>6</v>
      </c>
      <c r="N499" s="6" t="s">
        <v>3050</v>
      </c>
      <c r="O499" s="6">
        <v>1224552</v>
      </c>
      <c r="P499" s="6" t="s">
        <v>6</v>
      </c>
      <c r="Q499" s="6" t="s">
        <v>3051</v>
      </c>
      <c r="R499" s="16">
        <v>25000</v>
      </c>
      <c r="S499" s="6" t="s">
        <v>400</v>
      </c>
      <c r="T499" s="6" t="s">
        <v>1278</v>
      </c>
      <c r="U499" s="6" t="s">
        <v>2977</v>
      </c>
      <c r="V499" s="18">
        <v>45629</v>
      </c>
      <c r="W499" s="78">
        <v>0.76527777777777772</v>
      </c>
      <c r="X499" s="6" t="s">
        <v>3042</v>
      </c>
      <c r="Y499" s="6" t="s">
        <v>3052</v>
      </c>
      <c r="Z499" s="6" t="s">
        <v>3044</v>
      </c>
      <c r="AA499" s="6">
        <v>983614640</v>
      </c>
      <c r="AB499" s="6">
        <f t="shared" si="50"/>
        <v>6</v>
      </c>
      <c r="AC499" s="17">
        <f t="shared" si="55"/>
        <v>27000</v>
      </c>
      <c r="AD499" s="6" t="s">
        <v>6</v>
      </c>
      <c r="AE499" s="17" t="str">
        <f t="shared" si="56"/>
        <v>NO APLICA</v>
      </c>
      <c r="AF499" s="6" t="s">
        <v>400</v>
      </c>
      <c r="AG499" s="39"/>
      <c r="AH499" s="22" t="s">
        <v>558</v>
      </c>
      <c r="AI499" s="174" t="s">
        <v>492</v>
      </c>
    </row>
    <row r="500" spans="1:35" ht="15.45" customHeight="1">
      <c r="A500" s="170">
        <v>56717</v>
      </c>
      <c r="B500" s="8" t="s">
        <v>320</v>
      </c>
      <c r="C500" s="5" t="s">
        <v>321</v>
      </c>
      <c r="D500" s="39" t="s">
        <v>1228</v>
      </c>
      <c r="E500" s="6" t="s">
        <v>1229</v>
      </c>
      <c r="F500" s="6" t="s">
        <v>1980</v>
      </c>
      <c r="G500" s="6">
        <v>973591252</v>
      </c>
      <c r="H500" s="18">
        <v>45624</v>
      </c>
      <c r="I500" s="21">
        <v>0.48402777777777778</v>
      </c>
      <c r="J500" s="6" t="s">
        <v>373</v>
      </c>
      <c r="K500" s="15">
        <v>1</v>
      </c>
      <c r="L500" s="6" t="s">
        <v>398</v>
      </c>
      <c r="M500" s="6" t="s">
        <v>6</v>
      </c>
      <c r="N500" s="6" t="s">
        <v>3053</v>
      </c>
      <c r="O500" s="6">
        <v>1224543</v>
      </c>
      <c r="P500" s="6" t="s">
        <v>6</v>
      </c>
      <c r="Q500" s="6" t="s">
        <v>3054</v>
      </c>
      <c r="R500" s="16">
        <v>25000</v>
      </c>
      <c r="S500" s="6" t="s">
        <v>400</v>
      </c>
      <c r="T500" s="6" t="s">
        <v>1278</v>
      </c>
      <c r="U500" s="6" t="s">
        <v>2980</v>
      </c>
      <c r="V500" s="18">
        <v>45629</v>
      </c>
      <c r="W500" s="78">
        <v>0.78611111111111109</v>
      </c>
      <c r="X500" s="6" t="s">
        <v>1502</v>
      </c>
      <c r="Y500" s="6" t="s">
        <v>1503</v>
      </c>
      <c r="Z500" s="6" t="s">
        <v>1504</v>
      </c>
      <c r="AA500" s="6">
        <v>974309634</v>
      </c>
      <c r="AB500" s="6">
        <f t="shared" si="50"/>
        <v>6</v>
      </c>
      <c r="AC500" s="17">
        <f t="shared" si="55"/>
        <v>27000</v>
      </c>
      <c r="AD500" s="6" t="s">
        <v>6</v>
      </c>
      <c r="AE500" s="17" t="str">
        <f t="shared" si="56"/>
        <v>NO APLICA</v>
      </c>
      <c r="AF500" s="6" t="s">
        <v>400</v>
      </c>
      <c r="AG500" s="39"/>
      <c r="AH500" s="22" t="s">
        <v>558</v>
      </c>
      <c r="AI500" s="174" t="s">
        <v>492</v>
      </c>
    </row>
    <row r="501" spans="1:35" ht="15.45" customHeight="1">
      <c r="A501" s="170">
        <v>56718</v>
      </c>
      <c r="B501" s="8" t="s">
        <v>320</v>
      </c>
      <c r="C501" s="5" t="s">
        <v>321</v>
      </c>
      <c r="D501" s="39" t="s">
        <v>659</v>
      </c>
      <c r="E501" s="6" t="s">
        <v>660</v>
      </c>
      <c r="F501" s="6" t="s">
        <v>599</v>
      </c>
      <c r="G501" s="6">
        <v>974764518</v>
      </c>
      <c r="H501" s="18">
        <v>45624</v>
      </c>
      <c r="I501" s="21">
        <v>0.48472222222222222</v>
      </c>
      <c r="J501" s="6" t="s">
        <v>373</v>
      </c>
      <c r="K501" s="15">
        <v>1</v>
      </c>
      <c r="L501" s="6" t="s">
        <v>398</v>
      </c>
      <c r="M501" s="6" t="s">
        <v>6</v>
      </c>
      <c r="N501" s="6" t="s">
        <v>3055</v>
      </c>
      <c r="O501" s="6">
        <v>1224561</v>
      </c>
      <c r="P501" s="6" t="s">
        <v>6</v>
      </c>
      <c r="Q501" s="6" t="s">
        <v>3056</v>
      </c>
      <c r="R501" s="16">
        <v>25000</v>
      </c>
      <c r="S501" s="6" t="s">
        <v>400</v>
      </c>
      <c r="T501" s="6" t="s">
        <v>1278</v>
      </c>
      <c r="U501" s="6" t="s">
        <v>3049</v>
      </c>
      <c r="V501" s="18">
        <v>45629</v>
      </c>
      <c r="W501" s="78">
        <v>0.38611111111111113</v>
      </c>
      <c r="X501" s="6" t="s">
        <v>3057</v>
      </c>
      <c r="Y501" s="6" t="s">
        <v>715</v>
      </c>
      <c r="Z501" s="6" t="s">
        <v>2617</v>
      </c>
      <c r="AA501" s="6">
        <v>995307942</v>
      </c>
      <c r="AB501" s="6">
        <f t="shared" si="50"/>
        <v>6</v>
      </c>
      <c r="AC501" s="17">
        <f t="shared" si="55"/>
        <v>27000</v>
      </c>
      <c r="AD501" s="6" t="s">
        <v>6</v>
      </c>
      <c r="AE501" s="17" t="str">
        <f t="shared" si="56"/>
        <v>NO APLICA</v>
      </c>
      <c r="AF501" s="6" t="s">
        <v>400</v>
      </c>
      <c r="AG501" s="39"/>
      <c r="AH501" s="22" t="s">
        <v>558</v>
      </c>
      <c r="AI501" s="174" t="s">
        <v>492</v>
      </c>
    </row>
    <row r="502" spans="1:35" ht="15.45" customHeight="1">
      <c r="A502" s="170">
        <v>56719</v>
      </c>
      <c r="B502" s="8" t="s">
        <v>320</v>
      </c>
      <c r="C502" s="5" t="s">
        <v>321</v>
      </c>
      <c r="D502" s="39" t="s">
        <v>2247</v>
      </c>
      <c r="E502" s="6" t="s">
        <v>2806</v>
      </c>
      <c r="F502" s="6" t="s">
        <v>2249</v>
      </c>
      <c r="G502" s="6">
        <v>989385797</v>
      </c>
      <c r="H502" s="18">
        <v>45624</v>
      </c>
      <c r="I502" s="21">
        <v>0.49652777777777779</v>
      </c>
      <c r="J502" s="6" t="s">
        <v>373</v>
      </c>
      <c r="K502" s="15">
        <v>1</v>
      </c>
      <c r="L502" s="6" t="s">
        <v>398</v>
      </c>
      <c r="M502" s="6" t="s">
        <v>6</v>
      </c>
      <c r="N502" s="6" t="s">
        <v>3058</v>
      </c>
      <c r="O502" s="6">
        <v>1224556</v>
      </c>
      <c r="P502" s="6" t="s">
        <v>6</v>
      </c>
      <c r="Q502" s="6" t="s">
        <v>3059</v>
      </c>
      <c r="R502" s="16">
        <f t="shared" ref="R502:R508" si="57">IF(OR(H447&lt;=0, H447=""), "",
    IF(OR(J447="1X40 RF VACIO", J447="1X40 DRY VACIO"),
        IF(L447="CUSTODIA", 25000,
            IF(OR(L447="TRASPASO", L447="MOVIMIENTO"), 18000, "")
        ),
        IF(OR(J447="1X20 RF VACIO", J447="1X20 DRY VACIO", J447="ISOTANK"),
            IF(L447="CUSTODIA", 18000,
                IF(OR(L447="TRASPASO", L447="MOVIMIENTO"), 15000, "Error en tipo de acción")
            ),
            IF(AND(OR(J447="PALLET", J447="CAJON"), L447="CUSTODIA"),
                IF(M447="SI (XL)", 7000*K447,
                    IF(M447="SI (XXL)", 9000*K447,
                        IF(M447="SI (OTRO)", "", 5000*K447)
                    )
                ),
                IF(AND(OR(J447="PALLET", J447="CAJON"),OR(L447="TRASPASO", L447="MOVIMIENTO")),
                    IF(M447="SI (XL)", 5000*K447,
                        IF(M447="SI (XXL)", 7000*K447,
                            IF(M447="SI (OTRO)", "", 3500*K447)
                        )
                    ),
                    ""
                )
            )
        )
    )
)</f>
        <v>25000</v>
      </c>
      <c r="S502" s="6" t="s">
        <v>400</v>
      </c>
      <c r="T502" s="6" t="s">
        <v>1108</v>
      </c>
      <c r="U502" s="6" t="s">
        <v>2871</v>
      </c>
      <c r="V502" s="18">
        <v>45629</v>
      </c>
      <c r="W502" s="78">
        <v>0.80347222222222225</v>
      </c>
      <c r="X502" s="6" t="s">
        <v>2576</v>
      </c>
      <c r="Y502" s="6" t="s">
        <v>2577</v>
      </c>
      <c r="Z502" s="6" t="s">
        <v>1136</v>
      </c>
      <c r="AA502" s="6">
        <v>947137523</v>
      </c>
      <c r="AB502" s="6">
        <f t="shared" si="50"/>
        <v>6</v>
      </c>
      <c r="AC502" s="17">
        <f t="shared" si="55"/>
        <v>27000</v>
      </c>
      <c r="AD502" s="6" t="s">
        <v>6</v>
      </c>
      <c r="AE502" s="17" t="str">
        <f t="shared" si="56"/>
        <v>NO APLICA</v>
      </c>
      <c r="AF502" s="6" t="s">
        <v>400</v>
      </c>
      <c r="AG502" s="39"/>
      <c r="AH502" s="22" t="s">
        <v>558</v>
      </c>
      <c r="AI502" s="174" t="s">
        <v>492</v>
      </c>
    </row>
    <row r="503" spans="1:35" ht="15.45" customHeight="1">
      <c r="A503" s="170">
        <v>56720</v>
      </c>
      <c r="B503" s="39" t="s">
        <v>339</v>
      </c>
      <c r="C503" s="34" t="s">
        <v>340</v>
      </c>
      <c r="D503" s="39" t="s">
        <v>2935</v>
      </c>
      <c r="E503" s="6" t="s">
        <v>1120</v>
      </c>
      <c r="F503" s="6" t="s">
        <v>1121</v>
      </c>
      <c r="G503" s="6">
        <v>991545276</v>
      </c>
      <c r="H503" s="18">
        <v>45624</v>
      </c>
      <c r="I503" s="21">
        <v>0.5180555555555556</v>
      </c>
      <c r="J503" s="6" t="s">
        <v>373</v>
      </c>
      <c r="K503" s="15">
        <v>1</v>
      </c>
      <c r="L503" s="6" t="s">
        <v>398</v>
      </c>
      <c r="M503" s="6" t="s">
        <v>6</v>
      </c>
      <c r="N503" s="6" t="s">
        <v>3060</v>
      </c>
      <c r="O503" s="6">
        <v>1224567</v>
      </c>
      <c r="P503" s="6" t="s">
        <v>6</v>
      </c>
      <c r="Q503" s="6" t="s">
        <v>3061</v>
      </c>
      <c r="R503" s="16">
        <f t="shared" si="57"/>
        <v>25000</v>
      </c>
      <c r="S503" s="6" t="s">
        <v>400</v>
      </c>
      <c r="T503" s="6" t="s">
        <v>1278</v>
      </c>
      <c r="U503" s="6" t="s">
        <v>3062</v>
      </c>
      <c r="V503" s="18">
        <v>45629</v>
      </c>
      <c r="W503" s="78">
        <v>0.38055555555555554</v>
      </c>
      <c r="X503" s="6" t="s">
        <v>3063</v>
      </c>
      <c r="Y503" s="6" t="s">
        <v>3064</v>
      </c>
      <c r="Z503" s="6" t="s">
        <v>3065</v>
      </c>
      <c r="AA503" s="6">
        <v>950076967</v>
      </c>
      <c r="AB503" s="6">
        <f t="shared" si="50"/>
        <v>6</v>
      </c>
      <c r="AC503" s="17">
        <f t="shared" si="55"/>
        <v>27000</v>
      </c>
      <c r="AD503" s="6" t="s">
        <v>6</v>
      </c>
      <c r="AE503" s="17" t="str">
        <f t="shared" si="56"/>
        <v>NO APLICA</v>
      </c>
      <c r="AF503" s="6" t="s">
        <v>400</v>
      </c>
      <c r="AG503" s="39"/>
      <c r="AH503" s="22" t="s">
        <v>2797</v>
      </c>
      <c r="AI503" s="174" t="s">
        <v>492</v>
      </c>
    </row>
    <row r="504" spans="1:35" ht="15.45" customHeight="1">
      <c r="A504" s="170">
        <v>56721</v>
      </c>
      <c r="B504" s="39" t="s">
        <v>339</v>
      </c>
      <c r="C504" s="34" t="s">
        <v>340</v>
      </c>
      <c r="D504" s="48" t="s">
        <v>1042</v>
      </c>
      <c r="E504" s="24" t="s">
        <v>1043</v>
      </c>
      <c r="F504" s="37" t="s">
        <v>1044</v>
      </c>
      <c r="G504" s="24">
        <v>933294463</v>
      </c>
      <c r="H504" s="18">
        <v>45624</v>
      </c>
      <c r="I504" s="21">
        <v>0.52013888888888893</v>
      </c>
      <c r="J504" s="6" t="s">
        <v>373</v>
      </c>
      <c r="K504" s="15">
        <v>1</v>
      </c>
      <c r="L504" s="6" t="s">
        <v>398</v>
      </c>
      <c r="M504" s="6" t="s">
        <v>6</v>
      </c>
      <c r="N504" s="6" t="s">
        <v>3066</v>
      </c>
      <c r="O504" s="6">
        <v>1221568</v>
      </c>
      <c r="P504" s="6" t="s">
        <v>6</v>
      </c>
      <c r="Q504" s="6" t="s">
        <v>3067</v>
      </c>
      <c r="R504" s="16">
        <f t="shared" si="57"/>
        <v>25000</v>
      </c>
      <c r="S504" s="6" t="s">
        <v>400</v>
      </c>
      <c r="T504" s="6" t="s">
        <v>1271</v>
      </c>
      <c r="U504" s="6" t="s">
        <v>3068</v>
      </c>
      <c r="V504" s="18">
        <v>45628</v>
      </c>
      <c r="W504" s="78">
        <v>0.96666666666666667</v>
      </c>
      <c r="X504" s="6" t="s">
        <v>3069</v>
      </c>
      <c r="Y504" s="6" t="s">
        <v>2952</v>
      </c>
      <c r="Z504" s="6" t="s">
        <v>2953</v>
      </c>
      <c r="AA504" s="6">
        <v>945447241</v>
      </c>
      <c r="AB504" s="6">
        <f t="shared" si="50"/>
        <v>5</v>
      </c>
      <c r="AC504" s="17">
        <f t="shared" si="55"/>
        <v>25000</v>
      </c>
      <c r="AD504" s="6" t="s">
        <v>6</v>
      </c>
      <c r="AE504" s="17" t="str">
        <f t="shared" si="56"/>
        <v>NO APLICA</v>
      </c>
      <c r="AF504" s="6" t="s">
        <v>400</v>
      </c>
      <c r="AG504" s="39"/>
      <c r="AH504" s="22" t="s">
        <v>2797</v>
      </c>
      <c r="AI504" s="174" t="s">
        <v>492</v>
      </c>
    </row>
    <row r="505" spans="1:35" ht="15.45" customHeight="1">
      <c r="A505" s="170">
        <v>56723</v>
      </c>
      <c r="B505" s="39" t="s">
        <v>339</v>
      </c>
      <c r="C505" s="34" t="s">
        <v>340</v>
      </c>
      <c r="D505" s="39" t="s">
        <v>2935</v>
      </c>
      <c r="E505" s="6" t="s">
        <v>1120</v>
      </c>
      <c r="F505" s="6" t="s">
        <v>1121</v>
      </c>
      <c r="G505" s="6">
        <v>991545276</v>
      </c>
      <c r="H505" s="18">
        <v>45624</v>
      </c>
      <c r="I505" s="21">
        <v>0.54513888888888884</v>
      </c>
      <c r="J505" s="6" t="s">
        <v>373</v>
      </c>
      <c r="K505" s="15">
        <v>1</v>
      </c>
      <c r="L505" s="6" t="s">
        <v>398</v>
      </c>
      <c r="M505" s="6" t="s">
        <v>6</v>
      </c>
      <c r="N505" s="6" t="s">
        <v>3070</v>
      </c>
      <c r="O505" s="6">
        <v>307898</v>
      </c>
      <c r="P505" s="6" t="s">
        <v>6</v>
      </c>
      <c r="Q505" s="6" t="s">
        <v>3071</v>
      </c>
      <c r="R505" s="16">
        <f t="shared" si="57"/>
        <v>25000</v>
      </c>
      <c r="S505" s="6" t="s">
        <v>400</v>
      </c>
      <c r="T505" s="6" t="s">
        <v>1278</v>
      </c>
      <c r="U505" s="6" t="s">
        <v>3072</v>
      </c>
      <c r="V505" s="18">
        <v>45630</v>
      </c>
      <c r="W505" s="78">
        <v>0.81805555555555554</v>
      </c>
      <c r="X505" s="6" t="s">
        <v>3073</v>
      </c>
      <c r="Y505" s="6" t="s">
        <v>2940</v>
      </c>
      <c r="Z505" s="6" t="s">
        <v>2941</v>
      </c>
      <c r="AA505" s="6">
        <v>938835786</v>
      </c>
      <c r="AB505" s="5">
        <f t="shared" si="50"/>
        <v>7</v>
      </c>
      <c r="AC505" s="17">
        <f t="shared" si="55"/>
        <v>29000</v>
      </c>
      <c r="AD505" s="6" t="s">
        <v>6</v>
      </c>
      <c r="AE505" s="17" t="str">
        <f t="shared" si="56"/>
        <v>NO APLICA</v>
      </c>
      <c r="AF505" s="6" t="s">
        <v>400</v>
      </c>
      <c r="AG505" s="39"/>
      <c r="AH505" s="22" t="s">
        <v>2797</v>
      </c>
      <c r="AI505" s="174" t="s">
        <v>492</v>
      </c>
    </row>
    <row r="506" spans="1:35" ht="15.45" customHeight="1">
      <c r="A506" s="170">
        <v>56724</v>
      </c>
      <c r="B506" s="39" t="s">
        <v>320</v>
      </c>
      <c r="C506" s="6" t="s">
        <v>321</v>
      </c>
      <c r="D506" s="39" t="s">
        <v>2570</v>
      </c>
      <c r="E506" s="6" t="s">
        <v>2983</v>
      </c>
      <c r="F506" s="6" t="s">
        <v>2572</v>
      </c>
      <c r="G506" s="6">
        <v>955224797</v>
      </c>
      <c r="H506" s="18">
        <v>45624</v>
      </c>
      <c r="I506" s="21">
        <v>0.55277777777777781</v>
      </c>
      <c r="J506" s="6" t="s">
        <v>373</v>
      </c>
      <c r="K506" s="15">
        <v>1</v>
      </c>
      <c r="L506" s="6" t="s">
        <v>398</v>
      </c>
      <c r="M506" s="6" t="s">
        <v>6</v>
      </c>
      <c r="N506" s="6" t="s">
        <v>3074</v>
      </c>
      <c r="O506" s="6">
        <v>1224580</v>
      </c>
      <c r="P506" s="6" t="s">
        <v>6</v>
      </c>
      <c r="Q506" s="6" t="s">
        <v>3075</v>
      </c>
      <c r="R506" s="16">
        <f t="shared" si="57"/>
        <v>25000</v>
      </c>
      <c r="S506" s="6" t="s">
        <v>400</v>
      </c>
      <c r="T506" s="6" t="s">
        <v>822</v>
      </c>
      <c r="U506" s="6" t="s">
        <v>2810</v>
      </c>
      <c r="V506" s="18">
        <v>45631</v>
      </c>
      <c r="W506" s="78">
        <v>0.9</v>
      </c>
      <c r="X506" s="6" t="s">
        <v>682</v>
      </c>
      <c r="Y506" s="6" t="s">
        <v>683</v>
      </c>
      <c r="Z506" s="6" t="s">
        <v>684</v>
      </c>
      <c r="AA506" s="6">
        <v>987204298</v>
      </c>
      <c r="AB506" s="6">
        <f t="shared" si="50"/>
        <v>8</v>
      </c>
      <c r="AC506" s="17">
        <f t="shared" si="55"/>
        <v>31000</v>
      </c>
      <c r="AD506" s="6" t="s">
        <v>6</v>
      </c>
      <c r="AE506" s="17" t="str">
        <f t="shared" si="56"/>
        <v>NO APLICA</v>
      </c>
      <c r="AF506" s="6" t="s">
        <v>400</v>
      </c>
      <c r="AG506" s="39"/>
      <c r="AH506" s="22" t="s">
        <v>558</v>
      </c>
      <c r="AI506" s="174" t="s">
        <v>492</v>
      </c>
    </row>
    <row r="507" spans="1:35" ht="15.45" customHeight="1">
      <c r="A507" s="170">
        <v>56729</v>
      </c>
      <c r="B507" s="8" t="s">
        <v>320</v>
      </c>
      <c r="C507" s="5" t="s">
        <v>321</v>
      </c>
      <c r="D507" s="4" t="s">
        <v>3006</v>
      </c>
      <c r="E507" s="3" t="s">
        <v>3007</v>
      </c>
      <c r="F507" s="3" t="s">
        <v>3008</v>
      </c>
      <c r="G507" s="3">
        <v>963996446</v>
      </c>
      <c r="H507" s="18">
        <v>45624</v>
      </c>
      <c r="I507" s="21">
        <v>0.62638888888888888</v>
      </c>
      <c r="J507" s="6" t="s">
        <v>373</v>
      </c>
      <c r="K507" s="15">
        <v>1</v>
      </c>
      <c r="L507" s="6" t="s">
        <v>398</v>
      </c>
      <c r="M507" s="6" t="s">
        <v>6</v>
      </c>
      <c r="N507" s="6" t="s">
        <v>3076</v>
      </c>
      <c r="O507" s="6">
        <v>307854</v>
      </c>
      <c r="P507" s="6" t="s">
        <v>6</v>
      </c>
      <c r="Q507" s="6" t="s">
        <v>3077</v>
      </c>
      <c r="R507" s="16">
        <f t="shared" si="57"/>
        <v>25000</v>
      </c>
      <c r="S507" s="6" t="s">
        <v>400</v>
      </c>
      <c r="T507" s="6" t="s">
        <v>3078</v>
      </c>
      <c r="U507" s="6" t="s">
        <v>2989</v>
      </c>
      <c r="V507" s="18">
        <v>45630</v>
      </c>
      <c r="W507" s="78">
        <v>0.83750000000000002</v>
      </c>
      <c r="X507" s="6" t="s">
        <v>3079</v>
      </c>
      <c r="Y507" s="6" t="s">
        <v>3080</v>
      </c>
      <c r="Z507" s="6" t="s">
        <v>3081</v>
      </c>
      <c r="AA507" s="6">
        <v>989710493</v>
      </c>
      <c r="AB507" s="6">
        <f t="shared" si="50"/>
        <v>7</v>
      </c>
      <c r="AC507" s="17">
        <f t="shared" si="55"/>
        <v>29000</v>
      </c>
      <c r="AD507" s="6" t="s">
        <v>6</v>
      </c>
      <c r="AE507" s="17" t="str">
        <f t="shared" si="56"/>
        <v>NO APLICA</v>
      </c>
      <c r="AF507" s="6" t="s">
        <v>400</v>
      </c>
      <c r="AG507" s="39"/>
      <c r="AH507" s="22" t="s">
        <v>558</v>
      </c>
      <c r="AI507" s="174" t="s">
        <v>492</v>
      </c>
    </row>
    <row r="508" spans="1:35" ht="15.45" customHeight="1">
      <c r="A508" s="170">
        <v>56730</v>
      </c>
      <c r="B508" s="4" t="s">
        <v>353</v>
      </c>
      <c r="C508" s="4" t="s">
        <v>354</v>
      </c>
      <c r="D508" s="39" t="s">
        <v>3082</v>
      </c>
      <c r="E508" s="6" t="s">
        <v>2902</v>
      </c>
      <c r="F508" s="6" t="s">
        <v>2903</v>
      </c>
      <c r="G508" s="6">
        <v>96419830</v>
      </c>
      <c r="H508" s="18">
        <v>45624</v>
      </c>
      <c r="I508" s="21">
        <v>0.62916666666666665</v>
      </c>
      <c r="J508" s="6" t="s">
        <v>373</v>
      </c>
      <c r="K508" s="15">
        <v>1</v>
      </c>
      <c r="L508" s="6" t="s">
        <v>398</v>
      </c>
      <c r="M508" s="6" t="s">
        <v>6</v>
      </c>
      <c r="N508" s="6" t="s">
        <v>3083</v>
      </c>
      <c r="O508" s="6">
        <v>24787574</v>
      </c>
      <c r="P508" s="6" t="s">
        <v>6</v>
      </c>
      <c r="Q508" s="6" t="s">
        <v>3084</v>
      </c>
      <c r="R508" s="16">
        <f t="shared" si="57"/>
        <v>25000</v>
      </c>
      <c r="S508" s="6" t="s">
        <v>400</v>
      </c>
      <c r="T508" s="6" t="s">
        <v>3085</v>
      </c>
      <c r="U508" s="6" t="s">
        <v>3005</v>
      </c>
      <c r="V508" s="18">
        <v>45629</v>
      </c>
      <c r="W508" s="78">
        <v>0.53194444444444444</v>
      </c>
      <c r="X508" s="6" t="s">
        <v>2929</v>
      </c>
      <c r="Y508" s="6" t="s">
        <v>2902</v>
      </c>
      <c r="Z508" s="6" t="s">
        <v>2903</v>
      </c>
      <c r="AA508" s="6">
        <v>963419830</v>
      </c>
      <c r="AB508" s="6">
        <f t="shared" si="50"/>
        <v>6</v>
      </c>
      <c r="AC508" s="17">
        <f t="shared" si="55"/>
        <v>27000</v>
      </c>
      <c r="AD508" s="6" t="s">
        <v>6</v>
      </c>
      <c r="AE508" s="17" t="str">
        <f t="shared" si="56"/>
        <v>NO APLICA</v>
      </c>
      <c r="AF508" s="6" t="s">
        <v>400</v>
      </c>
      <c r="AG508" s="39" t="s">
        <v>3086</v>
      </c>
      <c r="AH508" s="22" t="s">
        <v>2894</v>
      </c>
      <c r="AI508" s="174" t="s">
        <v>492</v>
      </c>
    </row>
    <row r="509" spans="1:35" ht="15.45" customHeight="1">
      <c r="A509" s="170">
        <v>56732</v>
      </c>
      <c r="B509" s="39" t="s">
        <v>124</v>
      </c>
      <c r="C509" s="4" t="s">
        <v>125</v>
      </c>
      <c r="D509" s="39" t="s">
        <v>3087</v>
      </c>
      <c r="E509" s="6" t="s">
        <v>2790</v>
      </c>
      <c r="F509" s="6" t="s">
        <v>2791</v>
      </c>
      <c r="G509" s="6">
        <v>963312923</v>
      </c>
      <c r="H509" s="18">
        <v>45624</v>
      </c>
      <c r="I509" s="21">
        <v>0.65833333333333333</v>
      </c>
      <c r="J509" s="6" t="s">
        <v>373</v>
      </c>
      <c r="K509" s="15">
        <v>1</v>
      </c>
      <c r="L509" s="6" t="s">
        <v>398</v>
      </c>
      <c r="M509" s="6" t="s">
        <v>6</v>
      </c>
      <c r="N509" s="6" t="s">
        <v>3088</v>
      </c>
      <c r="O509" s="6">
        <v>3253555</v>
      </c>
      <c r="P509" s="6" t="s">
        <v>6</v>
      </c>
      <c r="Q509" s="6" t="s">
        <v>3089</v>
      </c>
      <c r="R509" s="16">
        <f>IF(OR(H509&lt;=0, H509=""), "",
    IF(OR(J509="1X40 RF VACIO", J509="1X40 DRY VACIO"),
        IF(L509="CUSTODIA", 25000,
            IF(OR(L509="TRASPASO", L509="MOVIMIENTO"), 18000, "")
        ),
        IF(OR(J509="1X20 RF VACIO", J509="1X20 DRY VACIO", J509="ISOTANK"),
            IF(L509="CUSTODIA", 18000,
                IF(OR(L509="TRASPASO", L509="MOVIMIENTO"), 15000, "Error en tipo de acción")
            ),
            IF(AND(OR(J509="PALLET", J509="CAJON"), L509="CUSTODIA"),
                IF(M509="SI (XL)", 7000*K509,
                    IF(M509="SI (XXL)", 9000*K509,
                        IF(M509="SI (OTRO)", "", 5000*K509)
                    )
                ),
                IF(AND(OR(J509="PALLET", J509="CAJON"),OR(L509="TRASPASO", L509="MOVIMIENTO")),
                    IF(M509="SI (XL)", 5000*K509,
                        IF(M509="SI (XXL)", 7000*K509,
                            IF(M509="SI (OTRO)", "", 3500*K509)
                        )
                    ),
                    ""
                )
            )
        )
    )
)</f>
        <v>25000</v>
      </c>
      <c r="S509" s="6" t="s">
        <v>400</v>
      </c>
      <c r="T509" s="6" t="s">
        <v>1108</v>
      </c>
      <c r="U509" s="6" t="s">
        <v>3090</v>
      </c>
      <c r="V509" s="18">
        <v>45628</v>
      </c>
      <c r="W509" s="78">
        <v>0.81597222222222221</v>
      </c>
      <c r="X509" s="6" t="s">
        <v>2755</v>
      </c>
      <c r="Y509" s="6" t="s">
        <v>3091</v>
      </c>
      <c r="Z509" s="6" t="s">
        <v>2875</v>
      </c>
      <c r="AA509" s="6" t="s">
        <v>3092</v>
      </c>
      <c r="AB509" s="6">
        <f t="shared" si="50"/>
        <v>5</v>
      </c>
      <c r="AC509" s="17">
        <f t="shared" si="55"/>
        <v>25000</v>
      </c>
      <c r="AD509" s="6" t="s">
        <v>9</v>
      </c>
      <c r="AE509" s="17">
        <f t="shared" si="56"/>
        <v>29750</v>
      </c>
      <c r="AF509" s="6" t="s">
        <v>1874</v>
      </c>
      <c r="AG509" s="39" t="s">
        <v>3093</v>
      </c>
      <c r="AH509" s="22" t="s">
        <v>2759</v>
      </c>
      <c r="AI509" s="174" t="s">
        <v>492</v>
      </c>
    </row>
    <row r="510" spans="1:35" ht="15.45" customHeight="1">
      <c r="A510" s="170">
        <v>56733</v>
      </c>
      <c r="B510" s="39" t="s">
        <v>339</v>
      </c>
      <c r="C510" s="34" t="s">
        <v>340</v>
      </c>
      <c r="D510" s="39" t="s">
        <v>3094</v>
      </c>
      <c r="E510" s="6" t="s">
        <v>3095</v>
      </c>
      <c r="F510" s="6" t="s">
        <v>1121</v>
      </c>
      <c r="G510" s="6">
        <v>995758698</v>
      </c>
      <c r="H510" s="18">
        <v>45624</v>
      </c>
      <c r="I510" s="21">
        <v>0.6645833333333333</v>
      </c>
      <c r="J510" s="6" t="s">
        <v>373</v>
      </c>
      <c r="K510" s="15">
        <v>1</v>
      </c>
      <c r="L510" s="6" t="s">
        <v>398</v>
      </c>
      <c r="M510" s="6" t="s">
        <v>6</v>
      </c>
      <c r="N510" s="6" t="s">
        <v>3096</v>
      </c>
      <c r="O510" s="6">
        <v>100804409</v>
      </c>
      <c r="P510" s="6" t="s">
        <v>6</v>
      </c>
      <c r="Q510" s="6" t="s">
        <v>3097</v>
      </c>
      <c r="R510" s="16">
        <v>25000</v>
      </c>
      <c r="S510" s="6" t="s">
        <v>400</v>
      </c>
      <c r="T510" s="6" t="s">
        <v>1271</v>
      </c>
      <c r="U510" s="6" t="s">
        <v>2874</v>
      </c>
      <c r="V510" s="18">
        <v>45636</v>
      </c>
      <c r="W510" s="78">
        <v>0.72361111111111109</v>
      </c>
      <c r="X510" s="6" t="s">
        <v>3098</v>
      </c>
      <c r="Y510" s="6" t="s">
        <v>831</v>
      </c>
      <c r="Z510" s="6" t="s">
        <v>501</v>
      </c>
      <c r="AA510" s="6">
        <v>998794226</v>
      </c>
      <c r="AB510" s="6">
        <f t="shared" si="50"/>
        <v>13</v>
      </c>
      <c r="AC510" s="17">
        <f t="shared" si="55"/>
        <v>56000</v>
      </c>
      <c r="AD510" s="6" t="s">
        <v>6</v>
      </c>
      <c r="AE510" s="17" t="str">
        <f t="shared" si="56"/>
        <v>NO APLICA</v>
      </c>
      <c r="AF510" s="6" t="s">
        <v>400</v>
      </c>
      <c r="AG510" s="39"/>
      <c r="AH510" s="22" t="s">
        <v>2797</v>
      </c>
      <c r="AI510" s="174" t="s">
        <v>492</v>
      </c>
    </row>
    <row r="511" spans="1:35" ht="15.45" customHeight="1">
      <c r="A511" s="170">
        <v>56735</v>
      </c>
      <c r="B511" s="4" t="s">
        <v>353</v>
      </c>
      <c r="C511" s="4" t="s">
        <v>354</v>
      </c>
      <c r="D511" s="39" t="s">
        <v>3099</v>
      </c>
      <c r="E511" s="6" t="s">
        <v>3100</v>
      </c>
      <c r="F511" s="6" t="s">
        <v>3101</v>
      </c>
      <c r="G511" s="6">
        <v>927191120</v>
      </c>
      <c r="H511" s="18">
        <v>45624</v>
      </c>
      <c r="I511" s="21">
        <v>0.67152777777777772</v>
      </c>
      <c r="J511" s="6" t="s">
        <v>373</v>
      </c>
      <c r="K511" s="15">
        <v>1</v>
      </c>
      <c r="L511" s="6" t="s">
        <v>398</v>
      </c>
      <c r="M511" s="6" t="s">
        <v>6</v>
      </c>
      <c r="N511" s="6" t="s">
        <v>3102</v>
      </c>
      <c r="O511" s="6">
        <v>24788921</v>
      </c>
      <c r="P511" s="6" t="s">
        <v>6</v>
      </c>
      <c r="Q511" s="6" t="s">
        <v>3103</v>
      </c>
      <c r="R511" s="16">
        <v>25000</v>
      </c>
      <c r="S511" s="6" t="s">
        <v>400</v>
      </c>
      <c r="T511" s="6" t="s">
        <v>822</v>
      </c>
      <c r="U511" s="6" t="s">
        <v>3104</v>
      </c>
      <c r="V511" s="18">
        <v>45640</v>
      </c>
      <c r="W511" s="78">
        <v>0.4284722222222222</v>
      </c>
      <c r="X511" s="94" t="s">
        <v>3105</v>
      </c>
      <c r="Y511" s="93" t="s">
        <v>3106</v>
      </c>
      <c r="Z511" s="92" t="s">
        <v>3107</v>
      </c>
      <c r="AA511" s="92">
        <v>943889655</v>
      </c>
      <c r="AB511" s="6">
        <f t="shared" si="50"/>
        <v>17</v>
      </c>
      <c r="AC511" s="17">
        <f t="shared" si="55"/>
        <v>76000</v>
      </c>
      <c r="AD511" s="6" t="s">
        <v>6</v>
      </c>
      <c r="AE511" s="17" t="str">
        <f t="shared" si="56"/>
        <v>NO APLICA</v>
      </c>
      <c r="AF511" s="6" t="s">
        <v>400</v>
      </c>
      <c r="AG511" s="39"/>
      <c r="AH511" s="22" t="s">
        <v>2894</v>
      </c>
      <c r="AI511" s="174" t="s">
        <v>492</v>
      </c>
    </row>
    <row r="512" spans="1:35" ht="15.45" customHeight="1">
      <c r="A512" s="170">
        <v>56737</v>
      </c>
      <c r="B512" s="8" t="s">
        <v>320</v>
      </c>
      <c r="C512" s="5" t="s">
        <v>321</v>
      </c>
      <c r="D512" s="39" t="s">
        <v>2576</v>
      </c>
      <c r="E512" s="6" t="s">
        <v>2577</v>
      </c>
      <c r="F512" s="6" t="s">
        <v>2578</v>
      </c>
      <c r="G512" s="6">
        <v>947137523</v>
      </c>
      <c r="H512" s="18">
        <v>45624</v>
      </c>
      <c r="I512" s="21">
        <v>0.69374999999999998</v>
      </c>
      <c r="J512" s="6" t="s">
        <v>373</v>
      </c>
      <c r="K512" s="15">
        <v>1</v>
      </c>
      <c r="L512" s="6" t="s">
        <v>398</v>
      </c>
      <c r="M512" s="6" t="s">
        <v>6</v>
      </c>
      <c r="N512" s="6" t="s">
        <v>3108</v>
      </c>
      <c r="O512" s="6">
        <v>307934</v>
      </c>
      <c r="P512" s="6" t="s">
        <v>6</v>
      </c>
      <c r="Q512" s="6" t="s">
        <v>3109</v>
      </c>
      <c r="R512" s="16">
        <v>25000</v>
      </c>
      <c r="S512" s="6" t="s">
        <v>400</v>
      </c>
      <c r="T512" s="6" t="s">
        <v>1278</v>
      </c>
      <c r="U512" s="6" t="s">
        <v>3072</v>
      </c>
      <c r="V512" s="18">
        <v>45631</v>
      </c>
      <c r="W512" s="78">
        <v>0.75138888888888888</v>
      </c>
      <c r="X512" s="6" t="s">
        <v>720</v>
      </c>
      <c r="Y512" s="6" t="s">
        <v>721</v>
      </c>
      <c r="Z512" s="6" t="s">
        <v>722</v>
      </c>
      <c r="AA512" s="6">
        <v>997177590</v>
      </c>
      <c r="AB512" s="6">
        <f t="shared" si="50"/>
        <v>8</v>
      </c>
      <c r="AC512" s="17">
        <f t="shared" si="55"/>
        <v>31000</v>
      </c>
      <c r="AD512" s="6" t="s">
        <v>6</v>
      </c>
      <c r="AE512" s="17" t="str">
        <f t="shared" si="56"/>
        <v>NO APLICA</v>
      </c>
      <c r="AF512" s="6" t="s">
        <v>400</v>
      </c>
      <c r="AG512" s="39"/>
      <c r="AH512" s="22" t="s">
        <v>558</v>
      </c>
      <c r="AI512" s="174" t="s">
        <v>492</v>
      </c>
    </row>
    <row r="513" spans="1:35" ht="15.45" customHeight="1">
      <c r="A513" s="170">
        <v>56738</v>
      </c>
      <c r="B513" s="8" t="s">
        <v>320</v>
      </c>
      <c r="C513" s="5" t="s">
        <v>321</v>
      </c>
      <c r="D513" s="39" t="s">
        <v>3110</v>
      </c>
      <c r="E513" s="6" t="s">
        <v>648</v>
      </c>
      <c r="F513" s="6" t="s">
        <v>1142</v>
      </c>
      <c r="G513" s="6">
        <v>968566439</v>
      </c>
      <c r="H513" s="18">
        <v>45624</v>
      </c>
      <c r="I513" s="21">
        <v>0.69513888888888886</v>
      </c>
      <c r="J513" s="6" t="s">
        <v>373</v>
      </c>
      <c r="K513" s="15">
        <v>1</v>
      </c>
      <c r="L513" s="6" t="s">
        <v>398</v>
      </c>
      <c r="M513" s="6" t="s">
        <v>6</v>
      </c>
      <c r="N513" s="6" t="s">
        <v>3111</v>
      </c>
      <c r="O513" s="6">
        <v>3079938</v>
      </c>
      <c r="P513" s="6" t="s">
        <v>6</v>
      </c>
      <c r="Q513" s="6" t="s">
        <v>3112</v>
      </c>
      <c r="R513" s="16">
        <f>IF(OR(H513&lt;=0, H513=""), "",
    IF(OR(J513="1X40 RF VACIO", J513="1X40 DRY VACIO"),
        IF(L513="CUSTODIA", 25000,
            IF(OR(L513="TRASPASO", L513="MOVIMIENTO"), 18000, "")
        ),
        IF(OR(J513="1X20 RF VACIO", J513="1X20 DRY VACIO", J513="ISOTANK"),
            IF(L513="CUSTODIA", 18000,
                IF(OR(L513="TRASPASO", L513="MOVIMIENTO"), 15000, "Error en tipo de acción")
            ),
            IF(AND(OR(J513="PALLET", J513="CAJON"), L513="CUSTODIA"),
                IF(M513="SI (XL)", 7000*K513,
                    IF(M513="SI (XXL)", 9000*K513,
                        IF(M513="SI (OTRO)", "", 5000*K513)
                    )
                ),
                IF(AND(OR(J513="PALLET", J513="CAJON"),OR(L513="TRASPASO", L513="MOVIMIENTO")),
                    IF(M513="SI (XL)", 5000*K513,
                        IF(M513="SI (XXL)", 7000*K513,
                            IF(M513="SI (OTRO)", "", 3500*K513)
                        )
                    ),
                    ""
                )
            )
        )
    )
)</f>
        <v>25000</v>
      </c>
      <c r="S513" s="6" t="s">
        <v>400</v>
      </c>
      <c r="T513" s="6" t="s">
        <v>822</v>
      </c>
      <c r="U513" s="6" t="s">
        <v>2938</v>
      </c>
      <c r="V513" s="18">
        <v>45631</v>
      </c>
      <c r="W513" s="78">
        <v>0.88263888888888886</v>
      </c>
      <c r="X513" s="6" t="s">
        <v>3036</v>
      </c>
      <c r="Y513" s="6" t="s">
        <v>654</v>
      </c>
      <c r="Z513" s="6" t="s">
        <v>655</v>
      </c>
      <c r="AA513" s="6">
        <v>956193777</v>
      </c>
      <c r="AB513" s="6">
        <f t="shared" ref="AB513:AB576" si="58">IF(AND(V513&lt;&gt;"",H513&lt;&gt;"",ISNUMBER(V513-H513)),V513-H513+1,"")</f>
        <v>8</v>
      </c>
      <c r="AC513" s="17">
        <f t="shared" ref="AC513:AC544" si="59">IF(AB513&lt;=0, "ERROR EN DÍA DE SALIDA",
    IF(AB513="", "",
        IF(OR(J513="1X40 RF VACIO", J513="1X40 DRY VACIO"),
            IF(L513="CUSTODIA",
                IF(AB513&lt;=5, 25000,
                    IF(AB513&gt;5, IF(AB513&lt;=8, 25000 + 2000*(AB513 - 5), 31000 + 5000*(AB513-8)), "")
                ),
                IF(OR(L513="TRASPASO",L513="MOVIMIENTO"), 18000, "")
            ),
            IF(OR(J513="1X20 RF VACIO", J513="1X20 DRY VACIO", J513="ISOTANK"),
                IF(L513="CUSTODIA",
                    IF(AB513&lt;=5, 18000,
                        IF(AB513&gt;5, IF(AB513&lt;=8, 18000 + 2000*(AB513 - 5), 24000 + 5000*(AB513-8)), "")
                    ),
                    IF(OR(L513="TRASPASO",L513="MOVIMIENTO"), 15000, "Error en tipo de acción")
                ),
                IF(AND(OR(J513="PALLET", J513="CAJON"), L513="CUSTODIA", AB513&lt;=5),
                    IF(M513="SI (XL)", 7000*K513,
                        IF(M513="SI (XXL)", 9000*K513, 5000*K513)
                    ),
                    IF(AND(OR(J513="PALLET", J513="CAJON"), L513="CUSTODIA", AB513&gt;5),
                        IF(M513="SI (XL)", (7000 + 1000*(AB513 - 5))*K513,
                            IF(M513="SI (XXL)", (9000 + 1000*(AB513 - 5))*K513, (5000 + 1000*(AB513 - 5))*K513)
                        ),
                        IF(AND(OR(J513="PALLET", J513="CAJON"),OR(L513="TRASPASO",L513="MOVIMIENTO")),
                            IF(M513="SI (XL)", 5000*K513,
                                IF(M513="SI (XXL)", 7000*K513, 3500*K513)
                            ),
                            ""
                        )
                    )
                )
            )
        )
    )
)</f>
        <v>31000</v>
      </c>
      <c r="AD513" s="6" t="s">
        <v>6</v>
      </c>
      <c r="AE513" s="17" t="str">
        <f t="shared" si="56"/>
        <v>NO APLICA</v>
      </c>
      <c r="AF513" s="6" t="s">
        <v>400</v>
      </c>
      <c r="AG513" s="39"/>
      <c r="AH513" s="22" t="s">
        <v>558</v>
      </c>
      <c r="AI513" s="174" t="s">
        <v>492</v>
      </c>
    </row>
    <row r="514" spans="1:35" ht="15.45" customHeight="1">
      <c r="A514" s="170">
        <v>56739</v>
      </c>
      <c r="B514" s="8" t="s">
        <v>320</v>
      </c>
      <c r="C514" s="5" t="s">
        <v>321</v>
      </c>
      <c r="D514" s="39" t="s">
        <v>3113</v>
      </c>
      <c r="E514" s="6" t="s">
        <v>636</v>
      </c>
      <c r="F514" s="6" t="s">
        <v>637</v>
      </c>
      <c r="G514" s="6">
        <v>988364635</v>
      </c>
      <c r="H514" s="18">
        <v>45624</v>
      </c>
      <c r="I514" s="21">
        <v>0.69791666666666663</v>
      </c>
      <c r="J514" s="6" t="s">
        <v>373</v>
      </c>
      <c r="K514" s="15">
        <v>1</v>
      </c>
      <c r="L514" s="6" t="s">
        <v>398</v>
      </c>
      <c r="M514" s="6" t="s">
        <v>6</v>
      </c>
      <c r="N514" s="6" t="s">
        <v>3114</v>
      </c>
      <c r="O514" s="6">
        <v>3079939</v>
      </c>
      <c r="P514" s="6" t="s">
        <v>6</v>
      </c>
      <c r="Q514" s="6" t="s">
        <v>3115</v>
      </c>
      <c r="R514" s="16">
        <f>IF(OR(H514&lt;=0, H514=""), "",
    IF(OR(J514="1X40 RF VACIO", J514="1X40 DRY VACIO"),
        IF(L514="CUSTODIA", 25000,
            IF(OR(L514="TRASPASO", L514="MOVIMIENTO"), 18000, "")
        ),
        IF(OR(J514="1X20 RF VACIO", J514="1X20 DRY VACIO", J514="ISOTANK"),
            IF(L514="CUSTODIA", 18000,
                IF(OR(L514="TRASPASO", L514="MOVIMIENTO"), 15000, "Error en tipo de acción")
            ),
            IF(AND(OR(J514="PALLET", J514="CAJON"), L514="CUSTODIA"),
                IF(M514="SI (XL)", 7000*K514,
                    IF(M514="SI (XXL)", 9000*K514,
                        IF(M514="SI (OTRO)", "", 5000*K514)
                    )
                ),
                IF(AND(OR(J514="PALLET", J514="CAJON"),OR(L514="TRASPASO", L514="MOVIMIENTO")),
                    IF(M514="SI (XL)", 5000*K514,
                        IF(M514="SI (XXL)", 7000*K514,
                            IF(M514="SI (OTRO)", "", 3500*K514)
                        )
                    ),
                    ""
                )
            )
        )
    )
)</f>
        <v>25000</v>
      </c>
      <c r="S514" s="6" t="s">
        <v>400</v>
      </c>
      <c r="T514" s="6" t="s">
        <v>803</v>
      </c>
      <c r="U514" s="6" t="s">
        <v>3104</v>
      </c>
      <c r="V514" s="18">
        <v>45632</v>
      </c>
      <c r="W514" s="78">
        <v>0.69652777777777775</v>
      </c>
      <c r="X514" s="6" t="s">
        <v>3116</v>
      </c>
      <c r="Y514" s="6" t="s">
        <v>694</v>
      </c>
      <c r="Z514" s="6" t="s">
        <v>695</v>
      </c>
      <c r="AA514" s="6">
        <v>930540516</v>
      </c>
      <c r="AB514" s="6">
        <f t="shared" si="58"/>
        <v>9</v>
      </c>
      <c r="AC514" s="17">
        <f t="shared" si="59"/>
        <v>36000</v>
      </c>
      <c r="AD514" s="6" t="s">
        <v>6</v>
      </c>
      <c r="AE514" s="17" t="str">
        <f t="shared" si="56"/>
        <v>NO APLICA</v>
      </c>
      <c r="AF514" s="6" t="s">
        <v>400</v>
      </c>
      <c r="AG514" s="39"/>
      <c r="AH514" s="22" t="s">
        <v>558</v>
      </c>
      <c r="AI514" s="174" t="s">
        <v>492</v>
      </c>
    </row>
    <row r="515" spans="1:35" ht="15.45" customHeight="1">
      <c r="A515" s="170">
        <v>56740</v>
      </c>
      <c r="B515" s="8" t="s">
        <v>320</v>
      </c>
      <c r="C515" s="5" t="s">
        <v>321</v>
      </c>
      <c r="D515" s="4" t="s">
        <v>1502</v>
      </c>
      <c r="E515" s="3" t="s">
        <v>1503</v>
      </c>
      <c r="F515" s="3" t="s">
        <v>1504</v>
      </c>
      <c r="G515" s="3">
        <v>974309634</v>
      </c>
      <c r="H515" s="18">
        <v>45624</v>
      </c>
      <c r="I515" s="21">
        <v>0.70486111111111116</v>
      </c>
      <c r="J515" s="6" t="s">
        <v>373</v>
      </c>
      <c r="K515" s="15">
        <v>1</v>
      </c>
      <c r="L515" s="6" t="s">
        <v>398</v>
      </c>
      <c r="M515" s="6" t="s">
        <v>6</v>
      </c>
      <c r="N515" s="6" t="s">
        <v>3117</v>
      </c>
      <c r="O515" s="6">
        <v>307944</v>
      </c>
      <c r="P515" s="6" t="s">
        <v>6</v>
      </c>
      <c r="Q515" s="6" t="s">
        <v>3118</v>
      </c>
      <c r="R515" s="16">
        <v>25000</v>
      </c>
      <c r="S515" s="6" t="s">
        <v>400</v>
      </c>
      <c r="T515" s="6" t="s">
        <v>3119</v>
      </c>
      <c r="U515" s="6" t="s">
        <v>2977</v>
      </c>
      <c r="V515" s="18">
        <v>45631</v>
      </c>
      <c r="W515" s="78">
        <v>0.46527777777777779</v>
      </c>
      <c r="X515" s="6" t="s">
        <v>3120</v>
      </c>
      <c r="Y515" s="6" t="s">
        <v>694</v>
      </c>
      <c r="Z515" s="6" t="s">
        <v>695</v>
      </c>
      <c r="AA515" s="6">
        <v>939686092</v>
      </c>
      <c r="AB515" s="6">
        <f t="shared" si="58"/>
        <v>8</v>
      </c>
      <c r="AC515" s="17">
        <f t="shared" si="59"/>
        <v>31000</v>
      </c>
      <c r="AD515" s="6" t="s">
        <v>6</v>
      </c>
      <c r="AE515" s="17" t="str">
        <f t="shared" si="56"/>
        <v>NO APLICA</v>
      </c>
      <c r="AF515" s="6" t="s">
        <v>400</v>
      </c>
      <c r="AG515" s="39"/>
      <c r="AH515" s="22" t="s">
        <v>558</v>
      </c>
      <c r="AI515" s="174" t="s">
        <v>492</v>
      </c>
    </row>
    <row r="516" spans="1:35" ht="15.45" customHeight="1">
      <c r="A516" s="170">
        <v>56741</v>
      </c>
      <c r="B516" s="8" t="s">
        <v>320</v>
      </c>
      <c r="C516" s="5" t="s">
        <v>321</v>
      </c>
      <c r="D516" s="39" t="s">
        <v>1228</v>
      </c>
      <c r="E516" s="6" t="s">
        <v>1229</v>
      </c>
      <c r="F516" s="6" t="s">
        <v>1980</v>
      </c>
      <c r="G516" s="6">
        <v>973591252</v>
      </c>
      <c r="H516" s="18">
        <v>45624</v>
      </c>
      <c r="I516" s="21">
        <v>0.70625000000000004</v>
      </c>
      <c r="J516" s="6" t="s">
        <v>373</v>
      </c>
      <c r="K516" s="15">
        <v>1</v>
      </c>
      <c r="L516" s="6" t="s">
        <v>398</v>
      </c>
      <c r="M516" s="6" t="s">
        <v>6</v>
      </c>
      <c r="N516" s="6" t="s">
        <v>3121</v>
      </c>
      <c r="O516" s="6">
        <v>307943</v>
      </c>
      <c r="P516" s="6" t="s">
        <v>6</v>
      </c>
      <c r="Q516" s="6" t="s">
        <v>3122</v>
      </c>
      <c r="R516" s="16">
        <v>25000</v>
      </c>
      <c r="S516" s="6" t="s">
        <v>400</v>
      </c>
      <c r="T516" s="6" t="s">
        <v>1278</v>
      </c>
      <c r="U516" s="6" t="s">
        <v>3123</v>
      </c>
      <c r="V516" s="18">
        <v>45631</v>
      </c>
      <c r="W516" s="78">
        <v>0.44027777777777777</v>
      </c>
      <c r="X516" s="6" t="s">
        <v>3124</v>
      </c>
      <c r="Y516" s="6" t="s">
        <v>727</v>
      </c>
      <c r="Z516" s="6" t="s">
        <v>728</v>
      </c>
      <c r="AA516" s="6">
        <v>992376903</v>
      </c>
      <c r="AB516" s="6">
        <f t="shared" si="58"/>
        <v>8</v>
      </c>
      <c r="AC516" s="17">
        <f t="shared" si="59"/>
        <v>31000</v>
      </c>
      <c r="AD516" s="6" t="s">
        <v>6</v>
      </c>
      <c r="AE516" s="17" t="str">
        <f t="shared" si="56"/>
        <v>NO APLICA</v>
      </c>
      <c r="AF516" s="6" t="s">
        <v>400</v>
      </c>
      <c r="AG516" s="39"/>
      <c r="AH516" s="22" t="s">
        <v>558</v>
      </c>
      <c r="AI516" s="174" t="s">
        <v>492</v>
      </c>
    </row>
    <row r="517" spans="1:35" ht="15.45" customHeight="1">
      <c r="A517" s="170">
        <v>56742</v>
      </c>
      <c r="B517" s="8" t="s">
        <v>320</v>
      </c>
      <c r="C517" s="5" t="s">
        <v>321</v>
      </c>
      <c r="D517" s="8" t="s">
        <v>737</v>
      </c>
      <c r="E517" s="5" t="s">
        <v>738</v>
      </c>
      <c r="F517" s="5" t="s">
        <v>739</v>
      </c>
      <c r="G517" s="5">
        <v>973639638</v>
      </c>
      <c r="H517" s="18">
        <v>45624</v>
      </c>
      <c r="I517" s="21">
        <v>0.70972222222222225</v>
      </c>
      <c r="J517" s="6" t="s">
        <v>373</v>
      </c>
      <c r="K517" s="15">
        <v>1</v>
      </c>
      <c r="L517" s="6" t="s">
        <v>398</v>
      </c>
      <c r="M517" s="6" t="s">
        <v>6</v>
      </c>
      <c r="N517" s="6" t="s">
        <v>3125</v>
      </c>
      <c r="O517" s="6">
        <v>307945</v>
      </c>
      <c r="P517" s="6" t="s">
        <v>6</v>
      </c>
      <c r="Q517" s="6" t="s">
        <v>3126</v>
      </c>
      <c r="R517" s="16">
        <v>25000</v>
      </c>
      <c r="S517" s="6" t="s">
        <v>400</v>
      </c>
      <c r="T517" s="6" t="s">
        <v>1278</v>
      </c>
      <c r="U517" s="6" t="s">
        <v>2980</v>
      </c>
      <c r="V517" s="18">
        <v>45631</v>
      </c>
      <c r="W517" s="78">
        <v>0.46319444444444446</v>
      </c>
      <c r="X517" s="6" t="s">
        <v>3127</v>
      </c>
      <c r="Y517" s="6" t="s">
        <v>606</v>
      </c>
      <c r="Z517" s="6" t="s">
        <v>607</v>
      </c>
      <c r="AA517" s="6">
        <v>982495724</v>
      </c>
      <c r="AB517" s="6">
        <f t="shared" si="58"/>
        <v>8</v>
      </c>
      <c r="AC517" s="17">
        <f t="shared" si="59"/>
        <v>31000</v>
      </c>
      <c r="AD517" s="6" t="s">
        <v>6</v>
      </c>
      <c r="AE517" s="17" t="str">
        <f t="shared" si="56"/>
        <v>NO APLICA</v>
      </c>
      <c r="AF517" s="6" t="s">
        <v>400</v>
      </c>
      <c r="AG517" s="39"/>
      <c r="AH517" s="22" t="s">
        <v>558</v>
      </c>
      <c r="AI517" s="174" t="s">
        <v>492</v>
      </c>
    </row>
    <row r="518" spans="1:35" ht="15.45" customHeight="1">
      <c r="A518" s="170">
        <v>56743</v>
      </c>
      <c r="B518" s="8" t="s">
        <v>320</v>
      </c>
      <c r="C518" s="5" t="s">
        <v>321</v>
      </c>
      <c r="D518" s="8" t="s">
        <v>3002</v>
      </c>
      <c r="E518" s="5" t="s">
        <v>579</v>
      </c>
      <c r="F518" s="5" t="s">
        <v>580</v>
      </c>
      <c r="G518" s="5">
        <v>992200094</v>
      </c>
      <c r="H518" s="18">
        <v>45624</v>
      </c>
      <c r="I518" s="21">
        <v>0.71319444444444446</v>
      </c>
      <c r="J518" s="6" t="s">
        <v>373</v>
      </c>
      <c r="K518" s="15">
        <v>1</v>
      </c>
      <c r="L518" s="6" t="s">
        <v>398</v>
      </c>
      <c r="M518" s="6" t="s">
        <v>6</v>
      </c>
      <c r="N518" s="6" t="s">
        <v>3128</v>
      </c>
      <c r="O518" s="6">
        <v>3254348</v>
      </c>
      <c r="P518" s="6" t="s">
        <v>6</v>
      </c>
      <c r="Q518" s="6" t="s">
        <v>3129</v>
      </c>
      <c r="R518" s="16">
        <f>IF(OR(H518&lt;=0, H518=""), "",
    IF(OR(J518="1X40 RF VACIO", J518="1X40 DRY VACIO"),
        IF(L518="CUSTODIA", 25000,
            IF(OR(L518="TRASPASO", L518="MOVIMIENTO"), 18000, "")
        ),
        IF(OR(J518="1X20 RF VACIO", J518="1X20 DRY VACIO", J518="ISOTANK"),
            IF(L518="CUSTODIA", 18000,
                IF(OR(L518="TRASPASO", L518="MOVIMIENTO"), 15000, "Error en tipo de acción")
            ),
            IF(AND(OR(J518="PALLET", J518="CAJON"), L518="CUSTODIA"),
                IF(M518="SI (XL)", 7000*K518,
                    IF(M518="SI (XXL)", 9000*K518,
                        IF(M518="SI (OTRO)", "", 5000*K518)
                    )
                ),
                IF(AND(OR(J518="PALLET", J518="CAJON"),OR(L518="TRASPASO", L518="MOVIMIENTO")),
                    IF(M518="SI (XL)", 5000*K518,
                        IF(M518="SI (XXL)", 7000*K518,
                            IF(M518="SI (OTRO)", "", 3500*K518)
                        )
                    ),
                    ""
                )
            )
        )
    )
)</f>
        <v>25000</v>
      </c>
      <c r="S518" s="6" t="s">
        <v>400</v>
      </c>
      <c r="T518" s="6" t="s">
        <v>1278</v>
      </c>
      <c r="U518" s="6" t="s">
        <v>3072</v>
      </c>
      <c r="V518" s="18">
        <v>45631</v>
      </c>
      <c r="W518" s="78">
        <v>0.76875000000000004</v>
      </c>
      <c r="X518" s="6" t="s">
        <v>737</v>
      </c>
      <c r="Y518" s="6" t="s">
        <v>738</v>
      </c>
      <c r="Z518" s="6" t="s">
        <v>739</v>
      </c>
      <c r="AA518" s="6">
        <v>973639638</v>
      </c>
      <c r="AB518" s="6">
        <f t="shared" si="58"/>
        <v>8</v>
      </c>
      <c r="AC518" s="17">
        <f t="shared" si="59"/>
        <v>31000</v>
      </c>
      <c r="AD518" s="6" t="s">
        <v>6</v>
      </c>
      <c r="AE518" s="17" t="str">
        <f t="shared" si="56"/>
        <v>NO APLICA</v>
      </c>
      <c r="AF518" s="6" t="s">
        <v>400</v>
      </c>
      <c r="AG518" s="39"/>
      <c r="AH518" s="22" t="s">
        <v>558</v>
      </c>
      <c r="AI518" s="174" t="s">
        <v>492</v>
      </c>
    </row>
    <row r="519" spans="1:35" ht="15.45" customHeight="1">
      <c r="A519" s="170">
        <v>56744</v>
      </c>
      <c r="B519" s="8" t="s">
        <v>320</v>
      </c>
      <c r="C519" s="5" t="s">
        <v>321</v>
      </c>
      <c r="D519" s="48" t="s">
        <v>616</v>
      </c>
      <c r="E519" s="24" t="s">
        <v>617</v>
      </c>
      <c r="F519" s="26" t="s">
        <v>618</v>
      </c>
      <c r="G519" s="24">
        <v>951155582</v>
      </c>
      <c r="H519" s="18">
        <v>45624</v>
      </c>
      <c r="I519" s="21">
        <v>0.71527777777777779</v>
      </c>
      <c r="J519" s="6" t="s">
        <v>373</v>
      </c>
      <c r="K519" s="15">
        <v>1</v>
      </c>
      <c r="L519" s="6" t="s">
        <v>398</v>
      </c>
      <c r="M519" s="6" t="s">
        <v>6</v>
      </c>
      <c r="N519" s="6" t="s">
        <v>3130</v>
      </c>
      <c r="O519" s="6">
        <v>307948</v>
      </c>
      <c r="P519" s="6" t="s">
        <v>6</v>
      </c>
      <c r="Q519" s="6" t="s">
        <v>3131</v>
      </c>
      <c r="R519" s="16">
        <f>IF(OR(H519&lt;=0, H519=""), "",
    IF(OR(J519="1X40 RF VACIO", J519="1X40 DRY VACIO"),
        IF(L519="CUSTODIA", 25000,
            IF(OR(L519="TRASPASO", L519="MOVIMIENTO"), 18000, "")
        ),
        IF(OR(J519="1X20 RF VACIO", J519="1X20 DRY VACIO", J519="ISOTANK"),
            IF(L519="CUSTODIA", 18000,
                IF(OR(L519="TRASPASO", L519="MOVIMIENTO"), 15000, "Error en tipo de acción")
            ),
            IF(AND(OR(J519="PALLET", J519="CAJON"), L519="CUSTODIA"),
                IF(M519="SI (XL)", 7000*K519,
                    IF(M519="SI (XXL)", 9000*K519,
                        IF(M519="SI (OTRO)", "", 5000*K519)
                    )
                ),
                IF(AND(OR(J519="PALLET", J519="CAJON"),OR(L519="TRASPASO", L519="MOVIMIENTO")),
                    IF(M519="SI (XL)", 5000*K519,
                        IF(M519="SI (XXL)", 7000*K519,
                            IF(M519="SI (OTRO)", "", 3500*K519)
                        )
                    ),
                    ""
                )
            )
        )
    )
)</f>
        <v>25000</v>
      </c>
      <c r="S519" s="6" t="s">
        <v>400</v>
      </c>
      <c r="T519" s="6" t="s">
        <v>803</v>
      </c>
      <c r="U519" s="6" t="s">
        <v>2800</v>
      </c>
      <c r="V519" s="18">
        <v>45632</v>
      </c>
      <c r="W519" s="78">
        <v>0.72916666666666663</v>
      </c>
      <c r="X519" s="6" t="s">
        <v>761</v>
      </c>
      <c r="Y519" s="6" t="s">
        <v>3132</v>
      </c>
      <c r="Z519" s="6" t="s">
        <v>763</v>
      </c>
      <c r="AA519" s="6">
        <v>957796336</v>
      </c>
      <c r="AB519" s="6">
        <f t="shared" si="58"/>
        <v>9</v>
      </c>
      <c r="AC519" s="17">
        <f t="shared" si="59"/>
        <v>36000</v>
      </c>
      <c r="AD519" s="6" t="s">
        <v>6</v>
      </c>
      <c r="AE519" s="17" t="str">
        <f t="shared" si="56"/>
        <v>NO APLICA</v>
      </c>
      <c r="AF519" s="6" t="s">
        <v>400</v>
      </c>
      <c r="AG519" s="39"/>
      <c r="AH519" s="22" t="s">
        <v>558</v>
      </c>
      <c r="AI519" s="174" t="s">
        <v>492</v>
      </c>
    </row>
    <row r="520" spans="1:35" ht="15.45" customHeight="1">
      <c r="A520" s="170">
        <v>56746</v>
      </c>
      <c r="B520" s="8" t="s">
        <v>320</v>
      </c>
      <c r="C520" s="5" t="s">
        <v>321</v>
      </c>
      <c r="D520" s="39" t="s">
        <v>2628</v>
      </c>
      <c r="E520" s="39" t="s">
        <v>2280</v>
      </c>
      <c r="F520" s="39" t="s">
        <v>2281</v>
      </c>
      <c r="G520" s="39">
        <v>935008959</v>
      </c>
      <c r="H520" s="18">
        <v>45624</v>
      </c>
      <c r="I520" s="21">
        <v>0.72013888888888888</v>
      </c>
      <c r="J520" s="6" t="s">
        <v>373</v>
      </c>
      <c r="K520" s="15">
        <v>1</v>
      </c>
      <c r="L520" s="6" t="s">
        <v>398</v>
      </c>
      <c r="M520" s="6" t="s">
        <v>6</v>
      </c>
      <c r="N520" s="6" t="s">
        <v>3133</v>
      </c>
      <c r="O520" s="6">
        <v>307949</v>
      </c>
      <c r="P520" s="6" t="s">
        <v>6</v>
      </c>
      <c r="Q520" s="6" t="s">
        <v>3134</v>
      </c>
      <c r="R520" s="16">
        <f>IF(OR(H520&lt;=0, H520=""), "",
    IF(OR(J520="1X40 RF VACIO", J520="1X40 DRY VACIO"),
        IF(L520="CUSTODIA", 25000,
            IF(OR(L520="TRASPASO", L520="MOVIMIENTO"), 18000, "")
        ),
        IF(OR(J520="1X20 RF VACIO", J520="1X20 DRY VACIO", J520="ISOTANK"),
            IF(L520="CUSTODIA", 18000,
                IF(OR(L520="TRASPASO", L520="MOVIMIENTO"), 15000, "Error en tipo de acción")
            ),
            IF(AND(OR(J520="PALLET", J520="CAJON"), L520="CUSTODIA"),
                IF(M520="SI (XL)", 7000*K520,
                    IF(M520="SI (XXL)", 9000*K520,
                        IF(M520="SI (OTRO)", "", 5000*K520)
                    )
                ),
                IF(AND(OR(J520="PALLET", J520="CAJON"),OR(L520="TRASPASO", L520="MOVIMIENTO")),
                    IF(M520="SI (XL)", 5000*K520,
                        IF(M520="SI (XXL)", 7000*K520,
                            IF(M520="SI (OTRO)", "", 3500*K520)
                        )
                    ),
                    ""
                )
            )
        )
    )
)</f>
        <v>25000</v>
      </c>
      <c r="S520" s="6" t="s">
        <v>400</v>
      </c>
      <c r="T520" s="6" t="s">
        <v>1278</v>
      </c>
      <c r="U520" s="6" t="s">
        <v>2863</v>
      </c>
      <c r="V520" s="18">
        <v>45631</v>
      </c>
      <c r="W520" s="78">
        <v>0.77222222222222225</v>
      </c>
      <c r="X520" s="6" t="s">
        <v>3135</v>
      </c>
      <c r="Y520" s="6" t="s">
        <v>3052</v>
      </c>
      <c r="Z520" s="6" t="s">
        <v>3044</v>
      </c>
      <c r="AA520" s="6">
        <v>983614640</v>
      </c>
      <c r="AB520" s="6">
        <f t="shared" si="58"/>
        <v>8</v>
      </c>
      <c r="AC520" s="17">
        <f t="shared" si="59"/>
        <v>31000</v>
      </c>
      <c r="AD520" s="6" t="s">
        <v>6</v>
      </c>
      <c r="AE520" s="17" t="str">
        <f t="shared" ref="AE520:AE551" si="60">IFERROR(IF(AC520="","",IF(AD520="NO","NO APLICA",IF(AD520="SI",AC520*1.19,""))), "")</f>
        <v>NO APLICA</v>
      </c>
      <c r="AF520" s="6" t="s">
        <v>400</v>
      </c>
      <c r="AG520" s="39"/>
      <c r="AH520" s="22" t="s">
        <v>558</v>
      </c>
      <c r="AI520" s="174" t="s">
        <v>492</v>
      </c>
    </row>
    <row r="521" spans="1:35" ht="15.45" customHeight="1">
      <c r="A521" s="170">
        <v>56747</v>
      </c>
      <c r="B521" s="8" t="s">
        <v>320</v>
      </c>
      <c r="C521" s="5" t="s">
        <v>321</v>
      </c>
      <c r="D521" s="39" t="s">
        <v>3136</v>
      </c>
      <c r="E521" s="6" t="s">
        <v>3137</v>
      </c>
      <c r="F521" s="6" t="s">
        <v>3138</v>
      </c>
      <c r="G521" s="6">
        <v>959084095</v>
      </c>
      <c r="H521" s="18">
        <v>45624</v>
      </c>
      <c r="I521" s="21">
        <v>0.72152777777777777</v>
      </c>
      <c r="J521" s="6" t="s">
        <v>373</v>
      </c>
      <c r="K521" s="15">
        <v>1</v>
      </c>
      <c r="L521" s="6" t="s">
        <v>398</v>
      </c>
      <c r="M521" s="6" t="s">
        <v>6</v>
      </c>
      <c r="N521" s="6" t="s">
        <v>3139</v>
      </c>
      <c r="O521" s="6">
        <v>3254375</v>
      </c>
      <c r="P521" s="6" t="s">
        <v>6</v>
      </c>
      <c r="Q521" s="6" t="s">
        <v>3140</v>
      </c>
      <c r="R521" s="16">
        <f>IF(OR(H521&lt;=0, H521=""), "",
    IF(OR(J521="1X40 RF VACIO", J521="1X40 DRY VACIO"),
        IF(L521="CUSTODIA", 25000,
            IF(OR(L521="TRASPASO", L521="MOVIMIENTO"), 18000, "")
        ),
        IF(OR(J521="1X20 RF VACIO", J521="1X20 DRY VACIO", J521="ISOTANK"),
            IF(L521="CUSTODIA", 18000,
                IF(OR(L521="TRASPASO", L521="MOVIMIENTO"), 15000, "Error en tipo de acción")
            ),
            IF(AND(OR(J521="PALLET", J521="CAJON"), L521="CUSTODIA"),
                IF(M521="SI (XL)", 7000*K521,
                    IF(M521="SI (XXL)", 9000*K521,
                        IF(M521="SI (OTRO)", "", 5000*K521)
                    )
                ),
                IF(AND(OR(J521="PALLET", J521="CAJON"),OR(L521="TRASPASO", L521="MOVIMIENTO")),
                    IF(M521="SI (XL)", 5000*K521,
                        IF(M521="SI (XXL)", 7000*K521,
                            IF(M521="SI (OTRO)", "", 3500*K521)
                        )
                    ),
                    ""
                )
            )
        )
    )
)</f>
        <v>25000</v>
      </c>
      <c r="S521" s="6" t="s">
        <v>400</v>
      </c>
      <c r="T521" s="6" t="s">
        <v>822</v>
      </c>
      <c r="U521" s="6" t="s">
        <v>3141</v>
      </c>
      <c r="V521" s="18">
        <v>45631</v>
      </c>
      <c r="W521" s="78">
        <v>0.8979166666666667</v>
      </c>
      <c r="X521" s="6" t="s">
        <v>3142</v>
      </c>
      <c r="Y521" s="6" t="s">
        <v>727</v>
      </c>
      <c r="Z521" s="6" t="s">
        <v>728</v>
      </c>
      <c r="AA521" s="6">
        <v>992376903</v>
      </c>
      <c r="AB521" s="6">
        <f t="shared" si="58"/>
        <v>8</v>
      </c>
      <c r="AC521" s="17">
        <f t="shared" si="59"/>
        <v>31000</v>
      </c>
      <c r="AD521" s="6" t="s">
        <v>6</v>
      </c>
      <c r="AE521" s="17" t="str">
        <f t="shared" si="60"/>
        <v>NO APLICA</v>
      </c>
      <c r="AF521" s="6" t="s">
        <v>400</v>
      </c>
      <c r="AG521" s="39"/>
      <c r="AH521" s="22" t="s">
        <v>558</v>
      </c>
      <c r="AI521" s="174" t="s">
        <v>492</v>
      </c>
    </row>
    <row r="522" spans="1:35" ht="15.45" customHeight="1">
      <c r="A522" s="170">
        <v>56748</v>
      </c>
      <c r="B522" s="8" t="s">
        <v>320</v>
      </c>
      <c r="C522" s="5" t="s">
        <v>321</v>
      </c>
      <c r="D522" s="39" t="s">
        <v>714</v>
      </c>
      <c r="E522" s="6" t="s">
        <v>715</v>
      </c>
      <c r="F522" s="6" t="s">
        <v>716</v>
      </c>
      <c r="G522" s="6">
        <v>995307942</v>
      </c>
      <c r="H522" s="18">
        <v>45624</v>
      </c>
      <c r="I522" s="21">
        <v>17.260000000000002</v>
      </c>
      <c r="J522" s="6" t="s">
        <v>373</v>
      </c>
      <c r="K522" s="15">
        <v>1</v>
      </c>
      <c r="L522" s="6" t="s">
        <v>398</v>
      </c>
      <c r="M522" s="6" t="s">
        <v>6</v>
      </c>
      <c r="N522" s="6" t="s">
        <v>3143</v>
      </c>
      <c r="O522" s="6">
        <v>3254405</v>
      </c>
      <c r="P522" s="6" t="s">
        <v>6</v>
      </c>
      <c r="Q522" s="6" t="s">
        <v>3144</v>
      </c>
      <c r="R522" s="16">
        <f>IF(OR(H523&lt;=0, H523=""), "",
    IF(OR(J522="1X40 RF VACIO", J522="1X40 DRY VACIO"),
        IF(L522="CUSTODIA", 25000,
            IF(OR(L522="TRASPASO", L522="MOVIMIENTO"), 18000, "")
        ),
        IF(OR(J522="1X20 RF VACIO", J522="1X20 DRY VACIO", J522="ISOTANK"),
            IF(L522="CUSTODIA", 18000,
                IF(OR(L522="TRASPASO", L522="MOVIMIENTO"), 15000, "Error en tipo de acción")
            ),
            IF(AND(OR(J522="PALLET", J522="CAJON"), L522="CUSTODIA"),
                IF(M522="SI (XL)", 7000*K522,
                    IF(M522="SI (XXL)", 9000*K522,
                        IF(M522="SI (OTRO)", "", 5000*K522)
                    )
                ),
                IF(AND(OR(J522="PALLET", J522="CAJON"),OR(L522="TRASPASO", L522="MOVIMIENTO")),
                    IF(M522="SI (XL)", 5000*K522,
                        IF(M522="SI (XXL)", 7000*K522,
                            IF(M522="SI (OTRO)", "", 3500*K522)
                        )
                    ),
                    ""
                )
            )
        )
    )
)</f>
        <v>25000</v>
      </c>
      <c r="S522" s="6" t="s">
        <v>400</v>
      </c>
      <c r="T522" s="6" t="s">
        <v>803</v>
      </c>
      <c r="U522" s="6" t="s">
        <v>3145</v>
      </c>
      <c r="V522" s="18">
        <v>45632</v>
      </c>
      <c r="W522" s="78">
        <v>0.41388888888888886</v>
      </c>
      <c r="X522" s="6" t="s">
        <v>3146</v>
      </c>
      <c r="Y522" s="6" t="s">
        <v>747</v>
      </c>
      <c r="Z522" s="6" t="s">
        <v>748</v>
      </c>
      <c r="AA522" s="6">
        <v>993623791</v>
      </c>
      <c r="AB522" s="6">
        <f t="shared" si="58"/>
        <v>9</v>
      </c>
      <c r="AC522" s="17">
        <f t="shared" si="59"/>
        <v>36000</v>
      </c>
      <c r="AD522" s="6" t="s">
        <v>6</v>
      </c>
      <c r="AE522" s="17" t="str">
        <f t="shared" si="60"/>
        <v>NO APLICA</v>
      </c>
      <c r="AF522" s="6" t="s">
        <v>400</v>
      </c>
      <c r="AG522" s="39"/>
      <c r="AH522" s="22" t="s">
        <v>558</v>
      </c>
      <c r="AI522" s="174" t="s">
        <v>492</v>
      </c>
    </row>
    <row r="523" spans="1:35" ht="15.45" customHeight="1">
      <c r="A523" s="170">
        <v>56749</v>
      </c>
      <c r="B523" s="8" t="s">
        <v>320</v>
      </c>
      <c r="C523" s="5" t="s">
        <v>321</v>
      </c>
      <c r="D523" s="39" t="s">
        <v>2501</v>
      </c>
      <c r="E523" s="6" t="s">
        <v>2502</v>
      </c>
      <c r="F523" s="6" t="s">
        <v>2503</v>
      </c>
      <c r="G523" s="6">
        <v>983262493</v>
      </c>
      <c r="H523" s="18">
        <v>45624</v>
      </c>
      <c r="I523" s="21">
        <v>0.72986111111111107</v>
      </c>
      <c r="J523" s="6" t="s">
        <v>373</v>
      </c>
      <c r="K523" s="15">
        <v>1</v>
      </c>
      <c r="L523" s="6" t="s">
        <v>398</v>
      </c>
      <c r="M523" s="6" t="s">
        <v>6</v>
      </c>
      <c r="N523" s="6" t="s">
        <v>3147</v>
      </c>
      <c r="O523" s="6">
        <v>307952</v>
      </c>
      <c r="P523" s="6" t="s">
        <v>6</v>
      </c>
      <c r="Q523" s="6" t="s">
        <v>3148</v>
      </c>
      <c r="R523" s="16">
        <v>25000</v>
      </c>
      <c r="S523" s="6" t="s">
        <v>400</v>
      </c>
      <c r="T523" s="6" t="s">
        <v>1278</v>
      </c>
      <c r="U523" s="6" t="s">
        <v>3149</v>
      </c>
      <c r="V523" s="18">
        <v>45631</v>
      </c>
      <c r="W523" s="78">
        <v>0.50972222222222219</v>
      </c>
      <c r="X523" s="6" t="s">
        <v>3150</v>
      </c>
      <c r="Y523" s="6" t="s">
        <v>2209</v>
      </c>
      <c r="Z523" s="6" t="s">
        <v>2210</v>
      </c>
      <c r="AA523" s="6">
        <v>994454750</v>
      </c>
      <c r="AB523" s="6">
        <f t="shared" si="58"/>
        <v>8</v>
      </c>
      <c r="AC523" s="17">
        <f t="shared" si="59"/>
        <v>31000</v>
      </c>
      <c r="AD523" s="6" t="s">
        <v>6</v>
      </c>
      <c r="AE523" s="17" t="str">
        <f t="shared" si="60"/>
        <v>NO APLICA</v>
      </c>
      <c r="AF523" s="6" t="s">
        <v>400</v>
      </c>
      <c r="AG523" s="39"/>
      <c r="AH523" s="22" t="s">
        <v>558</v>
      </c>
      <c r="AI523" s="174" t="s">
        <v>492</v>
      </c>
    </row>
    <row r="524" spans="1:35" ht="15.45" customHeight="1">
      <c r="A524" s="170">
        <v>56750</v>
      </c>
      <c r="B524" s="8" t="s">
        <v>320</v>
      </c>
      <c r="C524" s="5" t="s">
        <v>321</v>
      </c>
      <c r="D524" s="39" t="s">
        <v>2570</v>
      </c>
      <c r="E524" s="6" t="s">
        <v>2983</v>
      </c>
      <c r="F524" s="6" t="s">
        <v>2572</v>
      </c>
      <c r="G524" s="6">
        <v>955224797</v>
      </c>
      <c r="H524" s="18">
        <v>45624</v>
      </c>
      <c r="I524" s="21">
        <v>0.73124999999999996</v>
      </c>
      <c r="J524" s="6" t="s">
        <v>373</v>
      </c>
      <c r="K524" s="15">
        <v>1</v>
      </c>
      <c r="L524" s="6" t="s">
        <v>398</v>
      </c>
      <c r="M524" s="6" t="s">
        <v>6</v>
      </c>
      <c r="N524" s="6" t="s">
        <v>3151</v>
      </c>
      <c r="O524" s="6">
        <v>307950</v>
      </c>
      <c r="P524" s="6" t="s">
        <v>6</v>
      </c>
      <c r="Q524" s="6" t="s">
        <v>3152</v>
      </c>
      <c r="R524" s="16">
        <f t="shared" ref="R524:R543" si="61">IF(OR(H524&lt;=0, H524=""), "",
    IF(OR(J524="1X40 RF VACIO", J524="1X40 DRY VACIO"),
        IF(L524="CUSTODIA", 25000,
            IF(OR(L524="TRASPASO", L524="MOVIMIENTO"), 18000, "")
        ),
        IF(OR(J524="1X20 RF VACIO", J524="1X20 DRY VACIO", J524="ISOTANK"),
            IF(L524="CUSTODIA", 18000,
                IF(OR(L524="TRASPASO", L524="MOVIMIENTO"), 15000, "Error en tipo de acción")
            ),
            IF(AND(OR(J524="PALLET", J524="CAJON"), L524="CUSTODIA"),
                IF(M524="SI (XL)", 7000*K524,
                    IF(M524="SI (XXL)", 9000*K524,
                        IF(M524="SI (OTRO)", "", 5000*K524)
                    )
                ),
                IF(AND(OR(J524="PALLET", J524="CAJON"),OR(L524="TRASPASO", L524="MOVIMIENTO")),
                    IF(M524="SI (XL)", 5000*K524,
                        IF(M524="SI (XXL)", 7000*K524,
                            IF(M524="SI (OTRO)", "", 3500*K524)
                        )
                    ),
                    ""
                )
            )
        )
    )
)</f>
        <v>25000</v>
      </c>
      <c r="S524" s="6" t="s">
        <v>400</v>
      </c>
      <c r="T524" s="6" t="s">
        <v>1278</v>
      </c>
      <c r="U524" s="6" t="s">
        <v>3153</v>
      </c>
      <c r="V524" s="18">
        <v>45631</v>
      </c>
      <c r="W524" s="78">
        <v>0.5</v>
      </c>
      <c r="X524" s="6" t="s">
        <v>761</v>
      </c>
      <c r="Y524" s="6" t="s">
        <v>3132</v>
      </c>
      <c r="Z524" s="6" t="s">
        <v>763</v>
      </c>
      <c r="AA524" s="6">
        <v>957796336</v>
      </c>
      <c r="AB524" s="6">
        <f t="shared" si="58"/>
        <v>8</v>
      </c>
      <c r="AC524" s="17">
        <f t="shared" si="59"/>
        <v>31000</v>
      </c>
      <c r="AD524" s="6" t="s">
        <v>6</v>
      </c>
      <c r="AE524" s="17" t="str">
        <f t="shared" si="60"/>
        <v>NO APLICA</v>
      </c>
      <c r="AF524" s="6" t="s">
        <v>400</v>
      </c>
      <c r="AG524" s="39"/>
      <c r="AH524" s="22" t="s">
        <v>558</v>
      </c>
      <c r="AI524" s="174" t="s">
        <v>492</v>
      </c>
    </row>
    <row r="525" spans="1:35" ht="15.45" customHeight="1">
      <c r="A525" s="170">
        <v>56751</v>
      </c>
      <c r="B525" s="8" t="s">
        <v>320</v>
      </c>
      <c r="C525" s="5" t="s">
        <v>321</v>
      </c>
      <c r="D525" s="8" t="s">
        <v>2304</v>
      </c>
      <c r="E525" s="5" t="s">
        <v>1114</v>
      </c>
      <c r="F525" s="5" t="s">
        <v>1115</v>
      </c>
      <c r="G525" s="5">
        <v>926464737</v>
      </c>
      <c r="H525" s="18">
        <v>45624</v>
      </c>
      <c r="I525" s="21">
        <v>0.74236111111111114</v>
      </c>
      <c r="J525" s="6" t="s">
        <v>373</v>
      </c>
      <c r="K525" s="15">
        <v>1</v>
      </c>
      <c r="L525" s="6" t="s">
        <v>398</v>
      </c>
      <c r="M525" s="6" t="s">
        <v>6</v>
      </c>
      <c r="N525" s="6" t="s">
        <v>3154</v>
      </c>
      <c r="O525" s="6">
        <v>3254468</v>
      </c>
      <c r="P525" s="6" t="s">
        <v>6</v>
      </c>
      <c r="Q525" s="6" t="s">
        <v>3155</v>
      </c>
      <c r="R525" s="16">
        <f t="shared" si="61"/>
        <v>25000</v>
      </c>
      <c r="S525" s="6" t="s">
        <v>400</v>
      </c>
      <c r="T525" s="6" t="s">
        <v>822</v>
      </c>
      <c r="U525" s="6" t="s">
        <v>3156</v>
      </c>
      <c r="V525" s="18">
        <v>45631</v>
      </c>
      <c r="W525" s="78">
        <v>0.84791666666666665</v>
      </c>
      <c r="X525" s="6" t="s">
        <v>3013</v>
      </c>
      <c r="Y525" s="6" t="s">
        <v>2502</v>
      </c>
      <c r="Z525" s="6" t="s">
        <v>2503</v>
      </c>
      <c r="AA525" s="6">
        <v>983262493</v>
      </c>
      <c r="AB525" s="6">
        <f t="shared" si="58"/>
        <v>8</v>
      </c>
      <c r="AC525" s="17">
        <f t="shared" si="59"/>
        <v>31000</v>
      </c>
      <c r="AD525" s="6" t="s">
        <v>6</v>
      </c>
      <c r="AE525" s="17" t="str">
        <f t="shared" si="60"/>
        <v>NO APLICA</v>
      </c>
      <c r="AF525" s="6" t="s">
        <v>400</v>
      </c>
      <c r="AG525" s="39"/>
      <c r="AH525" s="22" t="s">
        <v>558</v>
      </c>
      <c r="AI525" s="174" t="s">
        <v>492</v>
      </c>
    </row>
    <row r="526" spans="1:35" ht="15.45" customHeight="1">
      <c r="A526" s="170">
        <v>56752</v>
      </c>
      <c r="B526" s="8" t="s">
        <v>320</v>
      </c>
      <c r="C526" s="5" t="s">
        <v>321</v>
      </c>
      <c r="D526" s="39" t="s">
        <v>2576</v>
      </c>
      <c r="E526" s="6" t="s">
        <v>2577</v>
      </c>
      <c r="F526" s="6" t="s">
        <v>2578</v>
      </c>
      <c r="G526" s="6">
        <v>947137523</v>
      </c>
      <c r="H526" s="18">
        <v>45624</v>
      </c>
      <c r="I526" s="21">
        <v>0.74305555555555558</v>
      </c>
      <c r="J526" s="6" t="s">
        <v>373</v>
      </c>
      <c r="K526" s="15">
        <v>1</v>
      </c>
      <c r="L526" s="6" t="s">
        <v>398</v>
      </c>
      <c r="M526" s="6" t="s">
        <v>6</v>
      </c>
      <c r="N526" s="6" t="s">
        <v>3157</v>
      </c>
      <c r="O526" s="6">
        <v>1224807</v>
      </c>
      <c r="P526" s="6" t="s">
        <v>6</v>
      </c>
      <c r="Q526" s="6" t="s">
        <v>3158</v>
      </c>
      <c r="R526" s="16">
        <f t="shared" si="61"/>
        <v>25000</v>
      </c>
      <c r="S526" s="6" t="s">
        <v>400</v>
      </c>
      <c r="T526" s="6" t="s">
        <v>803</v>
      </c>
      <c r="U526" s="6" t="s">
        <v>2788</v>
      </c>
      <c r="V526" s="18">
        <v>45632</v>
      </c>
      <c r="W526" s="78">
        <v>0.83402777777777781</v>
      </c>
      <c r="X526" s="6" t="s">
        <v>587</v>
      </c>
      <c r="Y526" s="6" t="s">
        <v>588</v>
      </c>
      <c r="Z526" s="6" t="s">
        <v>589</v>
      </c>
      <c r="AA526" s="6">
        <v>966777388</v>
      </c>
      <c r="AB526" s="6">
        <f t="shared" si="58"/>
        <v>9</v>
      </c>
      <c r="AC526" s="17">
        <f t="shared" si="59"/>
        <v>36000</v>
      </c>
      <c r="AD526" s="6" t="s">
        <v>6</v>
      </c>
      <c r="AE526" s="17" t="str">
        <f t="shared" si="60"/>
        <v>NO APLICA</v>
      </c>
      <c r="AF526" s="6" t="s">
        <v>400</v>
      </c>
      <c r="AG526" s="39"/>
      <c r="AH526" s="22" t="s">
        <v>558</v>
      </c>
      <c r="AI526" s="174" t="s">
        <v>492</v>
      </c>
    </row>
    <row r="527" spans="1:35" ht="15.45" customHeight="1">
      <c r="A527" s="170">
        <v>56753</v>
      </c>
      <c r="B527" s="8" t="s">
        <v>320</v>
      </c>
      <c r="C527" s="5" t="s">
        <v>321</v>
      </c>
      <c r="D527" s="4" t="s">
        <v>3006</v>
      </c>
      <c r="E527" s="3" t="s">
        <v>3007</v>
      </c>
      <c r="F527" s="3" t="s">
        <v>3008</v>
      </c>
      <c r="G527" s="3">
        <v>963996446</v>
      </c>
      <c r="H527" s="18">
        <v>45624</v>
      </c>
      <c r="I527" s="21">
        <v>0.74583333333333335</v>
      </c>
      <c r="J527" s="6" t="s">
        <v>373</v>
      </c>
      <c r="K527" s="15">
        <v>1</v>
      </c>
      <c r="L527" s="6" t="s">
        <v>398</v>
      </c>
      <c r="M527" s="6" t="s">
        <v>6</v>
      </c>
      <c r="N527" s="6" t="s">
        <v>3159</v>
      </c>
      <c r="O527" s="6">
        <v>3254475</v>
      </c>
      <c r="P527" s="6" t="s">
        <v>6</v>
      </c>
      <c r="Q527" s="6" t="s">
        <v>3160</v>
      </c>
      <c r="R527" s="16">
        <f t="shared" si="61"/>
        <v>25000</v>
      </c>
      <c r="S527" s="6" t="s">
        <v>400</v>
      </c>
      <c r="T527" s="6" t="s">
        <v>1278</v>
      </c>
      <c r="U527" s="6" t="s">
        <v>2788</v>
      </c>
      <c r="V527" s="18">
        <v>45631</v>
      </c>
      <c r="W527" s="78">
        <v>0.63888888888888884</v>
      </c>
      <c r="X527" s="6" t="s">
        <v>3161</v>
      </c>
      <c r="Y527" s="6" t="s">
        <v>1114</v>
      </c>
      <c r="Z527" s="6" t="s">
        <v>1115</v>
      </c>
      <c r="AA527" s="6">
        <v>926464737</v>
      </c>
      <c r="AB527" s="6">
        <f t="shared" si="58"/>
        <v>8</v>
      </c>
      <c r="AC527" s="17">
        <f t="shared" si="59"/>
        <v>31000</v>
      </c>
      <c r="AD527" s="6" t="s">
        <v>6</v>
      </c>
      <c r="AE527" s="17" t="str">
        <f t="shared" si="60"/>
        <v>NO APLICA</v>
      </c>
      <c r="AF527" s="6" t="s">
        <v>400</v>
      </c>
      <c r="AG527" s="39"/>
      <c r="AH527" s="22" t="s">
        <v>558</v>
      </c>
      <c r="AI527" s="174" t="s">
        <v>492</v>
      </c>
    </row>
    <row r="528" spans="1:35" ht="15.45" customHeight="1">
      <c r="A528" s="170">
        <v>56754</v>
      </c>
      <c r="B528" s="8" t="s">
        <v>320</v>
      </c>
      <c r="C528" s="5" t="s">
        <v>321</v>
      </c>
      <c r="D528" s="39" t="s">
        <v>1149</v>
      </c>
      <c r="E528" s="6" t="s">
        <v>1150</v>
      </c>
      <c r="F528" s="6" t="s">
        <v>1151</v>
      </c>
      <c r="G528" s="6">
        <v>984444429</v>
      </c>
      <c r="H528" s="18">
        <v>45624</v>
      </c>
      <c r="I528" s="21">
        <v>18.010000000000002</v>
      </c>
      <c r="J528" s="6" t="s">
        <v>373</v>
      </c>
      <c r="K528" s="15">
        <v>1</v>
      </c>
      <c r="L528" s="6" t="s">
        <v>398</v>
      </c>
      <c r="M528" s="6" t="s">
        <v>6</v>
      </c>
      <c r="N528" s="6" t="s">
        <v>3162</v>
      </c>
      <c r="O528" s="6">
        <v>3254481</v>
      </c>
      <c r="P528" s="6" t="s">
        <v>6</v>
      </c>
      <c r="Q528" s="6" t="s">
        <v>3163</v>
      </c>
      <c r="R528" s="16">
        <f t="shared" si="61"/>
        <v>25000</v>
      </c>
      <c r="S528" s="6" t="s">
        <v>400</v>
      </c>
      <c r="T528" s="6" t="s">
        <v>803</v>
      </c>
      <c r="U528" s="6" t="s">
        <v>2213</v>
      </c>
      <c r="V528" s="18">
        <v>45633</v>
      </c>
      <c r="W528" s="78">
        <v>0.42083333333333334</v>
      </c>
      <c r="X528" s="6" t="s">
        <v>3161</v>
      </c>
      <c r="Y528" s="6" t="s">
        <v>3164</v>
      </c>
      <c r="Z528" s="6" t="s">
        <v>1488</v>
      </c>
      <c r="AA528" s="6">
        <v>961705412</v>
      </c>
      <c r="AB528" s="6">
        <f t="shared" si="58"/>
        <v>10</v>
      </c>
      <c r="AC528" s="17">
        <f t="shared" si="59"/>
        <v>41000</v>
      </c>
      <c r="AD528" s="6" t="s">
        <v>6</v>
      </c>
      <c r="AE528" s="17" t="str">
        <f t="shared" si="60"/>
        <v>NO APLICA</v>
      </c>
      <c r="AF528" s="6" t="s">
        <v>400</v>
      </c>
      <c r="AG528" s="39"/>
      <c r="AH528" s="22" t="s">
        <v>558</v>
      </c>
      <c r="AI528" s="174" t="s">
        <v>492</v>
      </c>
    </row>
    <row r="529" spans="1:35" ht="15.45" customHeight="1">
      <c r="A529" s="170">
        <v>56755</v>
      </c>
      <c r="B529" s="8" t="s">
        <v>320</v>
      </c>
      <c r="C529" s="5" t="s">
        <v>321</v>
      </c>
      <c r="D529" s="39" t="s">
        <v>597</v>
      </c>
      <c r="E529" s="6" t="s">
        <v>3009</v>
      </c>
      <c r="F529" s="6" t="s">
        <v>599</v>
      </c>
      <c r="G529" s="6">
        <v>974764518</v>
      </c>
      <c r="H529" s="18">
        <v>45624</v>
      </c>
      <c r="I529" s="21">
        <v>18.05</v>
      </c>
      <c r="J529" s="6" t="s">
        <v>373</v>
      </c>
      <c r="K529" s="15">
        <v>1</v>
      </c>
      <c r="L529" s="6" t="s">
        <v>398</v>
      </c>
      <c r="M529" s="6" t="s">
        <v>6</v>
      </c>
      <c r="N529" s="6" t="s">
        <v>3165</v>
      </c>
      <c r="O529" s="6">
        <v>3254479</v>
      </c>
      <c r="P529" s="6" t="s">
        <v>6</v>
      </c>
      <c r="Q529" s="6" t="s">
        <v>3166</v>
      </c>
      <c r="R529" s="16">
        <f t="shared" si="61"/>
        <v>25000</v>
      </c>
      <c r="S529" s="6" t="s">
        <v>400</v>
      </c>
      <c r="T529" s="6" t="s">
        <v>1278</v>
      </c>
      <c r="U529" s="6" t="s">
        <v>3167</v>
      </c>
      <c r="V529" s="18">
        <v>45631</v>
      </c>
      <c r="W529" s="78">
        <v>0.625</v>
      </c>
      <c r="X529" s="6" t="s">
        <v>578</v>
      </c>
      <c r="Y529" s="6" t="s">
        <v>579</v>
      </c>
      <c r="Z529" s="6" t="s">
        <v>580</v>
      </c>
      <c r="AA529" s="6">
        <v>992200094</v>
      </c>
      <c r="AB529" s="6">
        <f t="shared" si="58"/>
        <v>8</v>
      </c>
      <c r="AC529" s="17">
        <f t="shared" si="59"/>
        <v>31000</v>
      </c>
      <c r="AD529" s="6" t="s">
        <v>6</v>
      </c>
      <c r="AE529" s="17" t="str">
        <f t="shared" si="60"/>
        <v>NO APLICA</v>
      </c>
      <c r="AF529" s="6" t="s">
        <v>400</v>
      </c>
      <c r="AG529" s="39"/>
      <c r="AH529" s="22" t="s">
        <v>558</v>
      </c>
      <c r="AI529" s="174" t="s">
        <v>492</v>
      </c>
    </row>
    <row r="530" spans="1:35" ht="15.45" customHeight="1">
      <c r="A530" s="170">
        <v>56756</v>
      </c>
      <c r="B530" s="8" t="s">
        <v>320</v>
      </c>
      <c r="C530" s="5" t="s">
        <v>321</v>
      </c>
      <c r="D530" s="4" t="s">
        <v>1502</v>
      </c>
      <c r="E530" s="3" t="s">
        <v>1503</v>
      </c>
      <c r="F530" s="3" t="s">
        <v>1504</v>
      </c>
      <c r="G530" s="3">
        <v>974309634</v>
      </c>
      <c r="H530" s="18">
        <v>45624</v>
      </c>
      <c r="I530" s="21">
        <v>18.079999999999998</v>
      </c>
      <c r="J530" s="6" t="s">
        <v>373</v>
      </c>
      <c r="K530" s="15">
        <v>1</v>
      </c>
      <c r="L530" s="6" t="s">
        <v>398</v>
      </c>
      <c r="M530" s="6" t="s">
        <v>6</v>
      </c>
      <c r="N530" s="6" t="s">
        <v>3168</v>
      </c>
      <c r="O530" s="6">
        <v>1224812</v>
      </c>
      <c r="P530" s="6" t="s">
        <v>6</v>
      </c>
      <c r="Q530" s="6" t="s">
        <v>3169</v>
      </c>
      <c r="R530" s="16">
        <f t="shared" si="61"/>
        <v>25000</v>
      </c>
      <c r="S530" s="6" t="s">
        <v>400</v>
      </c>
      <c r="T530" s="6" t="s">
        <v>822</v>
      </c>
      <c r="U530" s="6" t="s">
        <v>2213</v>
      </c>
      <c r="V530" s="18">
        <v>45632</v>
      </c>
      <c r="W530" s="78">
        <v>0.93958333333333333</v>
      </c>
      <c r="X530" s="6" t="s">
        <v>3170</v>
      </c>
      <c r="Y530" s="6" t="s">
        <v>3171</v>
      </c>
      <c r="Z530" s="6" t="s">
        <v>722</v>
      </c>
      <c r="AA530" s="6">
        <v>997177590</v>
      </c>
      <c r="AB530" s="6">
        <f t="shared" si="58"/>
        <v>9</v>
      </c>
      <c r="AC530" s="17">
        <f t="shared" si="59"/>
        <v>36000</v>
      </c>
      <c r="AD530" s="6" t="s">
        <v>6</v>
      </c>
      <c r="AE530" s="17" t="str">
        <f t="shared" si="60"/>
        <v>NO APLICA</v>
      </c>
      <c r="AF530" s="6" t="s">
        <v>400</v>
      </c>
      <c r="AG530" s="39"/>
      <c r="AH530" s="22" t="s">
        <v>558</v>
      </c>
      <c r="AI530" s="174" t="s">
        <v>492</v>
      </c>
    </row>
    <row r="531" spans="1:35" ht="15.45" customHeight="1">
      <c r="A531" s="170">
        <v>56757</v>
      </c>
      <c r="B531" s="8" t="s">
        <v>320</v>
      </c>
      <c r="C531" s="5" t="s">
        <v>321</v>
      </c>
      <c r="D531" s="39" t="s">
        <v>1228</v>
      </c>
      <c r="E531" s="6" t="s">
        <v>1229</v>
      </c>
      <c r="F531" s="6" t="s">
        <v>1980</v>
      </c>
      <c r="G531" s="6">
        <v>973591252</v>
      </c>
      <c r="H531" s="18">
        <v>45624</v>
      </c>
      <c r="I531" s="21">
        <v>0.7680555555555556</v>
      </c>
      <c r="J531" s="6" t="s">
        <v>373</v>
      </c>
      <c r="K531" s="15">
        <v>1</v>
      </c>
      <c r="L531" s="6" t="s">
        <v>398</v>
      </c>
      <c r="M531" s="6" t="s">
        <v>6</v>
      </c>
      <c r="N531" s="6" t="s">
        <v>3172</v>
      </c>
      <c r="O531" s="6">
        <v>12248184</v>
      </c>
      <c r="P531" s="6" t="s">
        <v>6</v>
      </c>
      <c r="Q531" s="6" t="s">
        <v>3173</v>
      </c>
      <c r="R531" s="16">
        <f t="shared" si="61"/>
        <v>25000</v>
      </c>
      <c r="S531" s="6" t="s">
        <v>400</v>
      </c>
      <c r="T531" s="6" t="s">
        <v>822</v>
      </c>
      <c r="U531" s="6" t="s">
        <v>3167</v>
      </c>
      <c r="V531" s="18">
        <v>45632</v>
      </c>
      <c r="W531" s="78">
        <v>0.9555555555555556</v>
      </c>
      <c r="X531" s="6" t="s">
        <v>2304</v>
      </c>
      <c r="Y531" s="6" t="s">
        <v>1114</v>
      </c>
      <c r="Z531" s="6" t="s">
        <v>1115</v>
      </c>
      <c r="AA531" s="6">
        <v>926464737</v>
      </c>
      <c r="AB531" s="6">
        <f t="shared" si="58"/>
        <v>9</v>
      </c>
      <c r="AC531" s="17">
        <f t="shared" si="59"/>
        <v>36000</v>
      </c>
      <c r="AD531" s="6" t="s">
        <v>6</v>
      </c>
      <c r="AE531" s="17" t="str">
        <f t="shared" si="60"/>
        <v>NO APLICA</v>
      </c>
      <c r="AF531" s="6" t="s">
        <v>400</v>
      </c>
      <c r="AG531" s="39"/>
      <c r="AH531" s="22" t="s">
        <v>558</v>
      </c>
      <c r="AI531" s="174" t="s">
        <v>492</v>
      </c>
    </row>
    <row r="532" spans="1:35" ht="15.45" customHeight="1">
      <c r="A532" s="170">
        <v>56758</v>
      </c>
      <c r="B532" s="8" t="s">
        <v>320</v>
      </c>
      <c r="C532" s="5" t="s">
        <v>321</v>
      </c>
      <c r="D532" s="8" t="s">
        <v>737</v>
      </c>
      <c r="E532" s="5" t="s">
        <v>738</v>
      </c>
      <c r="F532" s="5" t="s">
        <v>739</v>
      </c>
      <c r="G532" s="5">
        <v>973639638</v>
      </c>
      <c r="H532" s="18">
        <v>45624</v>
      </c>
      <c r="I532" s="21">
        <v>0.77013888888888893</v>
      </c>
      <c r="J532" s="6" t="s">
        <v>373</v>
      </c>
      <c r="K532" s="15">
        <v>1</v>
      </c>
      <c r="L532" s="6" t="s">
        <v>398</v>
      </c>
      <c r="M532" s="6" t="s">
        <v>6</v>
      </c>
      <c r="N532" s="6" t="s">
        <v>3174</v>
      </c>
      <c r="O532" s="6">
        <v>1224818</v>
      </c>
      <c r="P532" s="6" t="s">
        <v>6</v>
      </c>
      <c r="Q532" s="6" t="s">
        <v>3175</v>
      </c>
      <c r="R532" s="16">
        <f t="shared" si="61"/>
        <v>25000</v>
      </c>
      <c r="S532" s="6" t="s">
        <v>400</v>
      </c>
      <c r="T532" s="6" t="s">
        <v>822</v>
      </c>
      <c r="U532" s="6" t="s">
        <v>3176</v>
      </c>
      <c r="V532" s="18">
        <v>45632</v>
      </c>
      <c r="W532" s="78">
        <v>0.86805555555555558</v>
      </c>
      <c r="X532" s="6" t="s">
        <v>2602</v>
      </c>
      <c r="Y532" s="6" t="s">
        <v>2603</v>
      </c>
      <c r="Z532" s="6" t="s">
        <v>2249</v>
      </c>
      <c r="AA532" s="6">
        <v>989385797</v>
      </c>
      <c r="AB532" s="6">
        <f t="shared" si="58"/>
        <v>9</v>
      </c>
      <c r="AC532" s="17">
        <f t="shared" si="59"/>
        <v>36000</v>
      </c>
      <c r="AD532" s="6" t="s">
        <v>6</v>
      </c>
      <c r="AE532" s="17" t="str">
        <f t="shared" si="60"/>
        <v>NO APLICA</v>
      </c>
      <c r="AF532" s="6" t="s">
        <v>400</v>
      </c>
      <c r="AG532" s="39"/>
      <c r="AH532" s="22" t="s">
        <v>558</v>
      </c>
      <c r="AI532" s="174" t="s">
        <v>492</v>
      </c>
    </row>
    <row r="533" spans="1:35" ht="15.45" customHeight="1">
      <c r="A533" s="170">
        <v>56760</v>
      </c>
      <c r="B533" s="8" t="s">
        <v>320</v>
      </c>
      <c r="C533" s="5" t="s">
        <v>321</v>
      </c>
      <c r="D533" s="8" t="s">
        <v>3002</v>
      </c>
      <c r="E533" s="5" t="s">
        <v>579</v>
      </c>
      <c r="F533" s="5" t="s">
        <v>580</v>
      </c>
      <c r="G533" s="5">
        <v>992200094</v>
      </c>
      <c r="H533" s="18">
        <v>45624</v>
      </c>
      <c r="I533" s="21">
        <v>0.78055555555555556</v>
      </c>
      <c r="J533" s="6" t="s">
        <v>373</v>
      </c>
      <c r="K533" s="15">
        <v>1</v>
      </c>
      <c r="L533" s="6" t="s">
        <v>398</v>
      </c>
      <c r="M533" s="6" t="s">
        <v>6</v>
      </c>
      <c r="N533" s="6" t="s">
        <v>3177</v>
      </c>
      <c r="O533" s="6">
        <v>1224819</v>
      </c>
      <c r="P533" s="6" t="s">
        <v>6</v>
      </c>
      <c r="Q533" s="6" t="s">
        <v>3178</v>
      </c>
      <c r="R533" s="16">
        <f t="shared" si="61"/>
        <v>25000</v>
      </c>
      <c r="S533" s="6" t="s">
        <v>400</v>
      </c>
      <c r="T533" s="6" t="s">
        <v>822</v>
      </c>
      <c r="U533" s="6" t="s">
        <v>3167</v>
      </c>
      <c r="V533" s="18">
        <v>45632</v>
      </c>
      <c r="W533" s="78">
        <v>0.84652777777777777</v>
      </c>
      <c r="X533" s="6" t="s">
        <v>3002</v>
      </c>
      <c r="Y533" s="6" t="s">
        <v>579</v>
      </c>
      <c r="Z533" s="6" t="s">
        <v>580</v>
      </c>
      <c r="AA533" s="6">
        <v>992200094</v>
      </c>
      <c r="AB533" s="6">
        <f t="shared" si="58"/>
        <v>9</v>
      </c>
      <c r="AC533" s="17">
        <f t="shared" si="59"/>
        <v>36000</v>
      </c>
      <c r="AD533" s="6" t="s">
        <v>6</v>
      </c>
      <c r="AE533" s="17" t="str">
        <f t="shared" si="60"/>
        <v>NO APLICA</v>
      </c>
      <c r="AF533" s="6" t="s">
        <v>400</v>
      </c>
      <c r="AG533" s="39"/>
      <c r="AH533" s="22" t="s">
        <v>558</v>
      </c>
      <c r="AI533" s="174" t="s">
        <v>492</v>
      </c>
    </row>
    <row r="534" spans="1:35" ht="15.45" customHeight="1">
      <c r="A534" s="170">
        <v>56762</v>
      </c>
      <c r="B534" s="39" t="s">
        <v>61</v>
      </c>
      <c r="C534" s="4" t="s">
        <v>62</v>
      </c>
      <c r="D534" s="39" t="s">
        <v>3179</v>
      </c>
      <c r="E534" s="6" t="s">
        <v>508</v>
      </c>
      <c r="F534" s="6" t="s">
        <v>509</v>
      </c>
      <c r="G534" s="6">
        <v>923830541</v>
      </c>
      <c r="H534" s="18">
        <v>45624</v>
      </c>
      <c r="I534" s="21">
        <v>0.80486111111111114</v>
      </c>
      <c r="J534" s="6" t="s">
        <v>373</v>
      </c>
      <c r="K534" s="15">
        <v>1</v>
      </c>
      <c r="L534" s="6" t="s">
        <v>398</v>
      </c>
      <c r="M534" s="6" t="s">
        <v>6</v>
      </c>
      <c r="N534" s="6" t="s">
        <v>3180</v>
      </c>
      <c r="O534" s="6">
        <v>24784931</v>
      </c>
      <c r="P534" s="6" t="s">
        <v>6</v>
      </c>
      <c r="Q534" s="6" t="s">
        <v>3181</v>
      </c>
      <c r="R534" s="16">
        <f t="shared" si="61"/>
        <v>25000</v>
      </c>
      <c r="S534" s="6" t="s">
        <v>400</v>
      </c>
      <c r="T534" s="6" t="s">
        <v>1278</v>
      </c>
      <c r="U534" s="6" t="s">
        <v>3182</v>
      </c>
      <c r="V534" s="18">
        <v>45631</v>
      </c>
      <c r="W534" s="78">
        <v>0.45902777777777776</v>
      </c>
      <c r="X534" s="6" t="s">
        <v>2801</v>
      </c>
      <c r="Y534" s="6" t="s">
        <v>2802</v>
      </c>
      <c r="Z534" s="6" t="s">
        <v>2803</v>
      </c>
      <c r="AA534" s="6">
        <v>923830541</v>
      </c>
      <c r="AB534" s="6">
        <f t="shared" si="58"/>
        <v>8</v>
      </c>
      <c r="AC534" s="17">
        <f t="shared" si="59"/>
        <v>31000</v>
      </c>
      <c r="AD534" s="6" t="s">
        <v>6</v>
      </c>
      <c r="AE534" s="17" t="str">
        <f t="shared" si="60"/>
        <v>NO APLICA</v>
      </c>
      <c r="AF534" s="6" t="s">
        <v>1874</v>
      </c>
      <c r="AG534" s="39" t="s">
        <v>3183</v>
      </c>
      <c r="AH534" s="22" t="s">
        <v>2805</v>
      </c>
      <c r="AI534" s="174" t="s">
        <v>492</v>
      </c>
    </row>
    <row r="535" spans="1:35" ht="15.45" customHeight="1">
      <c r="A535" s="170">
        <v>56763</v>
      </c>
      <c r="B535" s="8" t="s">
        <v>320</v>
      </c>
      <c r="C535" s="5" t="s">
        <v>321</v>
      </c>
      <c r="D535" s="39" t="s">
        <v>2247</v>
      </c>
      <c r="E535" s="6" t="s">
        <v>2806</v>
      </c>
      <c r="F535" s="6" t="s">
        <v>2249</v>
      </c>
      <c r="G535" s="6">
        <v>989385797</v>
      </c>
      <c r="H535" s="18">
        <v>45624</v>
      </c>
      <c r="I535" s="21">
        <v>0.80625000000000002</v>
      </c>
      <c r="J535" s="6" t="s">
        <v>373</v>
      </c>
      <c r="K535" s="15">
        <v>1</v>
      </c>
      <c r="L535" s="6" t="s">
        <v>398</v>
      </c>
      <c r="M535" s="6" t="s">
        <v>6</v>
      </c>
      <c r="N535" s="6" t="s">
        <v>3184</v>
      </c>
      <c r="O535" s="6">
        <v>3254630</v>
      </c>
      <c r="P535" s="6" t="s">
        <v>6</v>
      </c>
      <c r="Q535" s="6" t="s">
        <v>3185</v>
      </c>
      <c r="R535" s="16">
        <f t="shared" si="61"/>
        <v>25000</v>
      </c>
      <c r="S535" s="6" t="s">
        <v>400</v>
      </c>
      <c r="T535" s="6" t="s">
        <v>803</v>
      </c>
      <c r="U535" s="6" t="s">
        <v>3186</v>
      </c>
      <c r="V535" s="18">
        <v>45633</v>
      </c>
      <c r="W535" s="78">
        <v>0.45347222222222222</v>
      </c>
      <c r="X535" s="6" t="s">
        <v>3187</v>
      </c>
      <c r="Y535" s="6" t="s">
        <v>1150</v>
      </c>
      <c r="Z535" s="6" t="s">
        <v>1151</v>
      </c>
      <c r="AA535" s="6">
        <v>984444429</v>
      </c>
      <c r="AB535" s="6">
        <f t="shared" si="58"/>
        <v>10</v>
      </c>
      <c r="AC535" s="17">
        <f t="shared" si="59"/>
        <v>41000</v>
      </c>
      <c r="AD535" s="6" t="s">
        <v>6</v>
      </c>
      <c r="AE535" s="17" t="str">
        <f t="shared" si="60"/>
        <v>NO APLICA</v>
      </c>
      <c r="AF535" s="6" t="s">
        <v>400</v>
      </c>
      <c r="AG535" s="39"/>
      <c r="AH535" s="22" t="s">
        <v>558</v>
      </c>
      <c r="AI535" s="174" t="s">
        <v>492</v>
      </c>
    </row>
    <row r="536" spans="1:35" ht="15.45" customHeight="1">
      <c r="A536" s="170">
        <v>56764</v>
      </c>
      <c r="B536" s="8" t="s">
        <v>320</v>
      </c>
      <c r="C536" s="5" t="s">
        <v>321</v>
      </c>
      <c r="D536" s="46" t="s">
        <v>726</v>
      </c>
      <c r="E536" s="27" t="s">
        <v>727</v>
      </c>
      <c r="F536" s="33" t="s">
        <v>728</v>
      </c>
      <c r="G536" s="27">
        <v>92376903</v>
      </c>
      <c r="H536" s="18">
        <v>45624</v>
      </c>
      <c r="I536" s="21">
        <v>0.80902777777777779</v>
      </c>
      <c r="J536" s="6" t="s">
        <v>373</v>
      </c>
      <c r="K536" s="15">
        <v>1</v>
      </c>
      <c r="L536" s="6" t="s">
        <v>398</v>
      </c>
      <c r="M536" s="6" t="s">
        <v>6</v>
      </c>
      <c r="N536" s="6" t="s">
        <v>3188</v>
      </c>
      <c r="O536" s="6">
        <v>3254648</v>
      </c>
      <c r="P536" s="6" t="s">
        <v>6</v>
      </c>
      <c r="Q536" s="6" t="s">
        <v>3189</v>
      </c>
      <c r="R536" s="16">
        <f t="shared" si="61"/>
        <v>25000</v>
      </c>
      <c r="S536" s="6" t="s">
        <v>400</v>
      </c>
      <c r="T536" s="6" t="s">
        <v>803</v>
      </c>
      <c r="U536" s="6" t="s">
        <v>3022</v>
      </c>
      <c r="V536" s="18">
        <v>45632</v>
      </c>
      <c r="W536" s="78">
        <v>0.73124999999999996</v>
      </c>
      <c r="X536" s="6" t="s">
        <v>3006</v>
      </c>
      <c r="Y536" s="6" t="s">
        <v>3007</v>
      </c>
      <c r="Z536" s="6" t="s">
        <v>3008</v>
      </c>
      <c r="AA536" s="6">
        <v>96399644</v>
      </c>
      <c r="AB536" s="6">
        <f t="shared" si="58"/>
        <v>9</v>
      </c>
      <c r="AC536" s="17">
        <f t="shared" si="59"/>
        <v>36000</v>
      </c>
      <c r="AD536" s="6" t="s">
        <v>6</v>
      </c>
      <c r="AE536" s="17" t="str">
        <f t="shared" si="60"/>
        <v>NO APLICA</v>
      </c>
      <c r="AF536" s="6" t="s">
        <v>400</v>
      </c>
      <c r="AG536" s="39"/>
      <c r="AH536" s="22" t="s">
        <v>558</v>
      </c>
      <c r="AI536" s="174" t="s">
        <v>492</v>
      </c>
    </row>
    <row r="537" spans="1:35" ht="15.45" customHeight="1">
      <c r="A537" s="170">
        <v>56766</v>
      </c>
      <c r="B537" s="8" t="s">
        <v>320</v>
      </c>
      <c r="C537" s="5" t="s">
        <v>321</v>
      </c>
      <c r="D537" s="39" t="s">
        <v>1467</v>
      </c>
      <c r="E537" s="6" t="s">
        <v>1468</v>
      </c>
      <c r="F537" s="6" t="s">
        <v>1469</v>
      </c>
      <c r="G537" s="6">
        <v>965345656</v>
      </c>
      <c r="H537" s="18">
        <v>45624</v>
      </c>
      <c r="I537" s="21">
        <v>0.8208333333333333</v>
      </c>
      <c r="J537" s="6" t="s">
        <v>373</v>
      </c>
      <c r="K537" s="15">
        <v>1</v>
      </c>
      <c r="L537" s="6" t="s">
        <v>398</v>
      </c>
      <c r="M537" s="6" t="s">
        <v>6</v>
      </c>
      <c r="N537" s="6" t="s">
        <v>3190</v>
      </c>
      <c r="O537" s="6">
        <v>3254671</v>
      </c>
      <c r="P537" s="6" t="s">
        <v>6</v>
      </c>
      <c r="Q537" s="6" t="s">
        <v>3191</v>
      </c>
      <c r="R537" s="16">
        <f t="shared" si="61"/>
        <v>25000</v>
      </c>
      <c r="S537" s="6" t="s">
        <v>400</v>
      </c>
      <c r="T537" s="6" t="s">
        <v>803</v>
      </c>
      <c r="U537" s="6" t="s">
        <v>3192</v>
      </c>
      <c r="V537" s="18">
        <v>45632</v>
      </c>
      <c r="W537" s="78">
        <v>0.57430555555555551</v>
      </c>
      <c r="X537" s="6" t="s">
        <v>3193</v>
      </c>
      <c r="Y537" s="6" t="s">
        <v>3194</v>
      </c>
      <c r="Z537" s="6" t="s">
        <v>2578</v>
      </c>
      <c r="AA537" s="6">
        <v>991266126</v>
      </c>
      <c r="AB537" s="6">
        <f t="shared" si="58"/>
        <v>9</v>
      </c>
      <c r="AC537" s="17">
        <f t="shared" si="59"/>
        <v>36000</v>
      </c>
      <c r="AD537" s="6" t="s">
        <v>6</v>
      </c>
      <c r="AE537" s="17" t="str">
        <f t="shared" si="60"/>
        <v>NO APLICA</v>
      </c>
      <c r="AF537" s="6" t="s">
        <v>400</v>
      </c>
      <c r="AG537" s="39"/>
      <c r="AH537" s="22" t="s">
        <v>558</v>
      </c>
      <c r="AI537" s="174" t="s">
        <v>492</v>
      </c>
    </row>
    <row r="538" spans="1:35" ht="15.45" customHeight="1">
      <c r="A538" s="170">
        <v>56770</v>
      </c>
      <c r="B538" s="8" t="s">
        <v>320</v>
      </c>
      <c r="C538" s="5" t="s">
        <v>321</v>
      </c>
      <c r="D538" s="39" t="s">
        <v>3195</v>
      </c>
      <c r="E538" s="6" t="s">
        <v>1958</v>
      </c>
      <c r="F538" s="6" t="s">
        <v>1959</v>
      </c>
      <c r="G538" s="6">
        <v>964882975</v>
      </c>
      <c r="H538" s="18">
        <v>45624</v>
      </c>
      <c r="I538" s="21">
        <v>0.99861111111111112</v>
      </c>
      <c r="J538" s="6" t="s">
        <v>373</v>
      </c>
      <c r="K538" s="15">
        <v>1</v>
      </c>
      <c r="L538" s="6" t="s">
        <v>398</v>
      </c>
      <c r="M538" s="6" t="s">
        <v>6</v>
      </c>
      <c r="N538" s="6" t="s">
        <v>3196</v>
      </c>
      <c r="O538" s="6">
        <v>1224800</v>
      </c>
      <c r="P538" s="6" t="s">
        <v>6</v>
      </c>
      <c r="Q538" s="6" t="s">
        <v>3197</v>
      </c>
      <c r="R538" s="16">
        <f t="shared" si="61"/>
        <v>25000</v>
      </c>
      <c r="S538" s="6" t="s">
        <v>400</v>
      </c>
      <c r="T538" s="6" t="s">
        <v>1953</v>
      </c>
      <c r="U538" s="6" t="s">
        <v>3072</v>
      </c>
      <c r="V538" s="18">
        <v>45632</v>
      </c>
      <c r="W538" s="78">
        <v>1.5972222222222221E-2</v>
      </c>
      <c r="X538" s="6" t="s">
        <v>3198</v>
      </c>
      <c r="Y538" s="6" t="s">
        <v>2266</v>
      </c>
      <c r="Z538" s="6" t="s">
        <v>2267</v>
      </c>
      <c r="AA538" s="6">
        <v>953698058</v>
      </c>
      <c r="AB538" s="6">
        <f t="shared" si="58"/>
        <v>9</v>
      </c>
      <c r="AC538" s="17">
        <f t="shared" si="59"/>
        <v>36000</v>
      </c>
      <c r="AD538" s="6" t="s">
        <v>6</v>
      </c>
      <c r="AE538" s="17" t="str">
        <f t="shared" si="60"/>
        <v>NO APLICA</v>
      </c>
      <c r="AF538" s="6" t="s">
        <v>400</v>
      </c>
      <c r="AG538" s="39"/>
      <c r="AH538" s="22" t="s">
        <v>558</v>
      </c>
      <c r="AI538" s="174" t="s">
        <v>492</v>
      </c>
    </row>
    <row r="539" spans="1:35" ht="15.45" customHeight="1">
      <c r="A539" s="170">
        <v>56772</v>
      </c>
      <c r="B539" s="4" t="s">
        <v>223</v>
      </c>
      <c r="C539" s="4" t="s">
        <v>224</v>
      </c>
      <c r="D539" s="11" t="s">
        <v>3199</v>
      </c>
      <c r="E539" s="24" t="s">
        <v>3200</v>
      </c>
      <c r="F539" s="24" t="s">
        <v>3201</v>
      </c>
      <c r="G539" s="24">
        <v>934484464</v>
      </c>
      <c r="H539" s="18">
        <v>45625</v>
      </c>
      <c r="I539" s="21">
        <v>0.61597222222222225</v>
      </c>
      <c r="J539" s="6" t="s">
        <v>373</v>
      </c>
      <c r="K539" s="15">
        <v>1</v>
      </c>
      <c r="L539" s="6" t="s">
        <v>398</v>
      </c>
      <c r="M539" s="6" t="s">
        <v>6</v>
      </c>
      <c r="N539" s="6" t="s">
        <v>3202</v>
      </c>
      <c r="O539" s="6">
        <v>3255842</v>
      </c>
      <c r="P539" s="6" t="s">
        <v>9</v>
      </c>
      <c r="Q539" s="6" t="s">
        <v>3203</v>
      </c>
      <c r="R539" s="16">
        <f t="shared" si="61"/>
        <v>25000</v>
      </c>
      <c r="S539" s="6" t="s">
        <v>400</v>
      </c>
      <c r="T539" s="6" t="s">
        <v>732</v>
      </c>
      <c r="U539" s="6" t="s">
        <v>490</v>
      </c>
      <c r="V539" s="18">
        <v>45629</v>
      </c>
      <c r="W539" s="78">
        <v>0.61944444444444446</v>
      </c>
      <c r="X539" s="6" t="s">
        <v>2954</v>
      </c>
      <c r="Y539" s="6" t="s">
        <v>2955</v>
      </c>
      <c r="Z539" s="6" t="s">
        <v>2956</v>
      </c>
      <c r="AA539" s="6">
        <v>997037360</v>
      </c>
      <c r="AB539" s="6">
        <f t="shared" si="58"/>
        <v>5</v>
      </c>
      <c r="AC539" s="17">
        <f t="shared" si="59"/>
        <v>25000</v>
      </c>
      <c r="AD539" s="6" t="s">
        <v>6</v>
      </c>
      <c r="AE539" s="17" t="str">
        <f t="shared" si="60"/>
        <v>NO APLICA</v>
      </c>
      <c r="AF539" s="6" t="s">
        <v>1874</v>
      </c>
      <c r="AG539" s="34" t="s">
        <v>3204</v>
      </c>
      <c r="AH539" s="22" t="s">
        <v>2960</v>
      </c>
      <c r="AI539" s="174" t="s">
        <v>492</v>
      </c>
    </row>
    <row r="540" spans="1:35" ht="15.45" customHeight="1">
      <c r="A540" s="170">
        <v>56773</v>
      </c>
      <c r="B540" s="4" t="s">
        <v>320</v>
      </c>
      <c r="C540" s="5" t="s">
        <v>321</v>
      </c>
      <c r="D540" s="39" t="s">
        <v>720</v>
      </c>
      <c r="E540" s="6" t="s">
        <v>721</v>
      </c>
      <c r="F540" s="6" t="s">
        <v>722</v>
      </c>
      <c r="G540" s="6">
        <v>97177590</v>
      </c>
      <c r="H540" s="18">
        <v>45625</v>
      </c>
      <c r="I540" s="21">
        <v>0.6381944444444444</v>
      </c>
      <c r="J540" s="6" t="s">
        <v>373</v>
      </c>
      <c r="K540" s="15">
        <v>1</v>
      </c>
      <c r="L540" s="6" t="s">
        <v>398</v>
      </c>
      <c r="M540" s="6" t="s">
        <v>6</v>
      </c>
      <c r="N540" s="6" t="s">
        <v>3205</v>
      </c>
      <c r="O540" s="6">
        <v>100805644</v>
      </c>
      <c r="P540" s="6" t="s">
        <v>9</v>
      </c>
      <c r="Q540" s="6" t="s">
        <v>3206</v>
      </c>
      <c r="R540" s="16">
        <f t="shared" si="61"/>
        <v>25000</v>
      </c>
      <c r="S540" s="6" t="s">
        <v>400</v>
      </c>
      <c r="T540" s="6" t="s">
        <v>732</v>
      </c>
      <c r="U540" s="6" t="s">
        <v>2830</v>
      </c>
      <c r="V540" s="18">
        <v>45628</v>
      </c>
      <c r="W540" s="78">
        <v>0.82430555555555551</v>
      </c>
      <c r="X540" s="6" t="s">
        <v>3207</v>
      </c>
      <c r="Y540" s="6" t="s">
        <v>1503</v>
      </c>
      <c r="Z540" s="6" t="s">
        <v>1504</v>
      </c>
      <c r="AA540" s="6">
        <v>974309634</v>
      </c>
      <c r="AB540" s="6">
        <f t="shared" si="58"/>
        <v>4</v>
      </c>
      <c r="AC540" s="17">
        <f t="shared" si="59"/>
        <v>25000</v>
      </c>
      <c r="AD540" s="6" t="s">
        <v>6</v>
      </c>
      <c r="AE540" s="17" t="str">
        <f t="shared" si="60"/>
        <v>NO APLICA</v>
      </c>
      <c r="AF540" s="6" t="s">
        <v>400</v>
      </c>
      <c r="AG540" s="39"/>
      <c r="AH540" s="22" t="s">
        <v>558</v>
      </c>
      <c r="AI540" s="174" t="s">
        <v>492</v>
      </c>
    </row>
    <row r="541" spans="1:35" ht="15.45" customHeight="1">
      <c r="A541" s="170">
        <v>56775</v>
      </c>
      <c r="B541" s="4" t="s">
        <v>10</v>
      </c>
      <c r="C541" s="4" t="s">
        <v>11</v>
      </c>
      <c r="D541" s="39" t="s">
        <v>1870</v>
      </c>
      <c r="E541" s="6" t="s">
        <v>1871</v>
      </c>
      <c r="F541" s="6" t="s">
        <v>1872</v>
      </c>
      <c r="G541" s="6">
        <v>98763558</v>
      </c>
      <c r="H541" s="18">
        <v>45625</v>
      </c>
      <c r="I541" s="21">
        <v>0.76388888888888884</v>
      </c>
      <c r="J541" s="6" t="s">
        <v>1873</v>
      </c>
      <c r="K541" s="15">
        <v>3</v>
      </c>
      <c r="L541" s="6" t="s">
        <v>398</v>
      </c>
      <c r="M541" s="6" t="s">
        <v>6</v>
      </c>
      <c r="N541" s="6" t="s">
        <v>1355</v>
      </c>
      <c r="O541" s="6">
        <v>217027</v>
      </c>
      <c r="P541" s="6" t="s">
        <v>6</v>
      </c>
      <c r="Q541" s="6" t="s">
        <v>488</v>
      </c>
      <c r="R541" s="16">
        <f t="shared" si="61"/>
        <v>15000</v>
      </c>
      <c r="S541" s="6" t="s">
        <v>400</v>
      </c>
      <c r="T541" s="6" t="s">
        <v>732</v>
      </c>
      <c r="U541" s="6" t="s">
        <v>490</v>
      </c>
      <c r="V541" s="18">
        <v>45628</v>
      </c>
      <c r="W541" s="78">
        <v>0.79166666666666663</v>
      </c>
      <c r="X541" s="6" t="s">
        <v>1870</v>
      </c>
      <c r="Y541" s="6" t="s">
        <v>1871</v>
      </c>
      <c r="Z541" s="6" t="s">
        <v>1872</v>
      </c>
      <c r="AA541" s="6">
        <v>98763558</v>
      </c>
      <c r="AB541" s="6">
        <f t="shared" si="58"/>
        <v>4</v>
      </c>
      <c r="AC541" s="17">
        <f t="shared" si="59"/>
        <v>15000</v>
      </c>
      <c r="AD541" s="6" t="s">
        <v>6</v>
      </c>
      <c r="AE541" s="17" t="str">
        <f t="shared" si="60"/>
        <v>NO APLICA</v>
      </c>
      <c r="AF541" s="6" t="s">
        <v>1874</v>
      </c>
      <c r="AG541" s="39" t="s">
        <v>1875</v>
      </c>
      <c r="AH541" s="22" t="s">
        <v>1876</v>
      </c>
      <c r="AI541" s="174" t="s">
        <v>492</v>
      </c>
    </row>
    <row r="542" spans="1:35" ht="15.45" customHeight="1">
      <c r="A542" s="170">
        <v>56778</v>
      </c>
      <c r="B542" s="8" t="s">
        <v>320</v>
      </c>
      <c r="C542" s="5" t="s">
        <v>321</v>
      </c>
      <c r="D542" s="39" t="s">
        <v>3113</v>
      </c>
      <c r="E542" s="6" t="s">
        <v>636</v>
      </c>
      <c r="F542" s="6" t="s">
        <v>637</v>
      </c>
      <c r="G542" s="6">
        <v>988364635</v>
      </c>
      <c r="H542" s="18">
        <v>45626</v>
      </c>
      <c r="I542" s="21">
        <v>0.40625</v>
      </c>
      <c r="J542" s="6" t="s">
        <v>373</v>
      </c>
      <c r="K542" s="15">
        <v>1</v>
      </c>
      <c r="L542" s="6" t="s">
        <v>398</v>
      </c>
      <c r="M542" s="6" t="s">
        <v>6</v>
      </c>
      <c r="N542" s="6" t="s">
        <v>3208</v>
      </c>
      <c r="O542" s="6">
        <v>1225363</v>
      </c>
      <c r="P542" s="6" t="s">
        <v>6</v>
      </c>
      <c r="Q542" s="6" t="s">
        <v>3209</v>
      </c>
      <c r="R542" s="16">
        <f t="shared" si="61"/>
        <v>25000</v>
      </c>
      <c r="S542" s="6" t="s">
        <v>400</v>
      </c>
      <c r="T542" s="6" t="s">
        <v>1278</v>
      </c>
      <c r="U542" s="6" t="s">
        <v>2938</v>
      </c>
      <c r="V542" s="18">
        <v>45628</v>
      </c>
      <c r="W542" s="78">
        <v>0.41597222222222224</v>
      </c>
      <c r="X542" s="6" t="s">
        <v>3210</v>
      </c>
      <c r="Y542" s="6" t="s">
        <v>3211</v>
      </c>
      <c r="Z542" s="6" t="s">
        <v>3212</v>
      </c>
      <c r="AA542" s="6">
        <v>923727934</v>
      </c>
      <c r="AB542" s="6">
        <f t="shared" si="58"/>
        <v>3</v>
      </c>
      <c r="AC542" s="17">
        <f t="shared" si="59"/>
        <v>25000</v>
      </c>
      <c r="AD542" s="6" t="s">
        <v>6</v>
      </c>
      <c r="AE542" s="17" t="str">
        <f t="shared" si="60"/>
        <v>NO APLICA</v>
      </c>
      <c r="AF542" s="6" t="s">
        <v>400</v>
      </c>
      <c r="AG542" s="39"/>
      <c r="AH542" s="22" t="s">
        <v>558</v>
      </c>
      <c r="AI542" s="174" t="s">
        <v>492</v>
      </c>
    </row>
    <row r="543" spans="1:35" ht="15.45" customHeight="1">
      <c r="A543" s="170">
        <v>56779</v>
      </c>
      <c r="B543" s="8" t="s">
        <v>191</v>
      </c>
      <c r="C543" s="8" t="s">
        <v>192</v>
      </c>
      <c r="D543" s="24" t="s">
        <v>2818</v>
      </c>
      <c r="E543" s="6" t="s">
        <v>2819</v>
      </c>
      <c r="F543" s="6" t="s">
        <v>2820</v>
      </c>
      <c r="G543" s="6">
        <v>955972412</v>
      </c>
      <c r="H543" s="18">
        <v>45626</v>
      </c>
      <c r="I543" s="21">
        <v>0.40902777777777777</v>
      </c>
      <c r="J543" s="6" t="s">
        <v>373</v>
      </c>
      <c r="K543" s="15">
        <f>IF(J543&lt;&gt;"",1,"")</f>
        <v>1</v>
      </c>
      <c r="L543" s="6" t="s">
        <v>398</v>
      </c>
      <c r="M543" s="6" t="s">
        <v>6</v>
      </c>
      <c r="N543" s="6" t="s">
        <v>3213</v>
      </c>
      <c r="O543" s="6">
        <v>1225360</v>
      </c>
      <c r="P543" s="6" t="s">
        <v>6</v>
      </c>
      <c r="Q543" s="6" t="s">
        <v>3214</v>
      </c>
      <c r="R543" s="16">
        <f t="shared" si="61"/>
        <v>25000</v>
      </c>
      <c r="S543" s="6" t="s">
        <v>400</v>
      </c>
      <c r="T543" s="6" t="s">
        <v>1271</v>
      </c>
      <c r="U543" s="6" t="s">
        <v>3186</v>
      </c>
      <c r="V543" s="18">
        <v>45628</v>
      </c>
      <c r="W543" s="78">
        <v>0.92708333333333337</v>
      </c>
      <c r="X543" s="6" t="s">
        <v>3215</v>
      </c>
      <c r="Y543" s="6" t="s">
        <v>3216</v>
      </c>
      <c r="Z543" s="6" t="s">
        <v>3217</v>
      </c>
      <c r="AA543" s="6">
        <v>992950449</v>
      </c>
      <c r="AB543" s="6">
        <f t="shared" si="58"/>
        <v>3</v>
      </c>
      <c r="AC543" s="17">
        <f t="shared" si="59"/>
        <v>25000</v>
      </c>
      <c r="AD543" s="6" t="s">
        <v>6</v>
      </c>
      <c r="AE543" s="17" t="str">
        <f t="shared" si="60"/>
        <v>NO APLICA</v>
      </c>
      <c r="AF543" s="6" t="s">
        <v>1874</v>
      </c>
      <c r="AG543" s="39" t="s">
        <v>3218</v>
      </c>
      <c r="AH543" s="22" t="s">
        <v>2883</v>
      </c>
      <c r="AI543" s="174" t="s">
        <v>492</v>
      </c>
    </row>
    <row r="544" spans="1:35" ht="15.45" customHeight="1">
      <c r="A544" s="170">
        <v>56780</v>
      </c>
      <c r="B544" s="8" t="s">
        <v>191</v>
      </c>
      <c r="C544" s="8" t="s">
        <v>192</v>
      </c>
      <c r="D544" s="39" t="s">
        <v>3219</v>
      </c>
      <c r="E544" s="6" t="s">
        <v>3220</v>
      </c>
      <c r="F544" s="6" t="s">
        <v>3221</v>
      </c>
      <c r="G544" s="6">
        <v>90021629</v>
      </c>
      <c r="H544" s="18">
        <v>45626</v>
      </c>
      <c r="I544" s="21">
        <v>0.41111111111111109</v>
      </c>
      <c r="J544" s="6" t="s">
        <v>373</v>
      </c>
      <c r="K544" s="15">
        <v>1</v>
      </c>
      <c r="L544" s="6" t="s">
        <v>398</v>
      </c>
      <c r="M544" s="6" t="s">
        <v>6</v>
      </c>
      <c r="N544" s="6" t="s">
        <v>3222</v>
      </c>
      <c r="O544" s="6">
        <v>1225357</v>
      </c>
      <c r="P544" s="6" t="s">
        <v>6</v>
      </c>
      <c r="Q544" s="6" t="s">
        <v>3223</v>
      </c>
      <c r="R544" s="16">
        <v>25000</v>
      </c>
      <c r="S544" s="6" t="s">
        <v>400</v>
      </c>
      <c r="T544" s="6" t="s">
        <v>1271</v>
      </c>
      <c r="U544" s="6" t="s">
        <v>3022</v>
      </c>
      <c r="V544" s="18">
        <v>45628</v>
      </c>
      <c r="W544" s="78">
        <v>0.92986111111111114</v>
      </c>
      <c r="X544" s="6" t="s">
        <v>1452</v>
      </c>
      <c r="Y544" s="6" t="s">
        <v>2329</v>
      </c>
      <c r="Z544" s="6" t="s">
        <v>3224</v>
      </c>
      <c r="AA544" s="6" t="s">
        <v>3225</v>
      </c>
      <c r="AB544" s="5">
        <f t="shared" si="58"/>
        <v>3</v>
      </c>
      <c r="AC544" s="17">
        <f t="shared" si="59"/>
        <v>25000</v>
      </c>
      <c r="AD544" s="6" t="s">
        <v>6</v>
      </c>
      <c r="AE544" s="17" t="str">
        <f t="shared" si="60"/>
        <v>NO APLICA</v>
      </c>
      <c r="AF544" s="6" t="s">
        <v>1874</v>
      </c>
      <c r="AG544" s="39" t="s">
        <v>3226</v>
      </c>
      <c r="AH544" s="22" t="s">
        <v>2883</v>
      </c>
      <c r="AI544" s="174" t="s">
        <v>492</v>
      </c>
    </row>
    <row r="545" spans="1:35" ht="15.45" customHeight="1">
      <c r="A545" s="170">
        <v>56781</v>
      </c>
      <c r="B545" s="8" t="s">
        <v>320</v>
      </c>
      <c r="C545" s="5" t="s">
        <v>321</v>
      </c>
      <c r="D545" s="39" t="s">
        <v>568</v>
      </c>
      <c r="E545" s="6" t="s">
        <v>569</v>
      </c>
      <c r="F545" s="6" t="s">
        <v>570</v>
      </c>
      <c r="G545" s="6">
        <v>947401808</v>
      </c>
      <c r="H545" s="18">
        <v>45626</v>
      </c>
      <c r="I545" s="21">
        <v>0.41944444444444445</v>
      </c>
      <c r="J545" s="6" t="s">
        <v>373</v>
      </c>
      <c r="K545" s="15">
        <f t="shared" ref="K545:K551" si="62">IF(J545&lt;&gt;"",1,"")</f>
        <v>1</v>
      </c>
      <c r="L545" s="6" t="s">
        <v>398</v>
      </c>
      <c r="M545" s="6" t="s">
        <v>6</v>
      </c>
      <c r="N545" s="6" t="s">
        <v>3227</v>
      </c>
      <c r="O545" s="6">
        <v>1225356</v>
      </c>
      <c r="P545" s="6" t="s">
        <v>6</v>
      </c>
      <c r="Q545" s="6" t="s">
        <v>3228</v>
      </c>
      <c r="R545" s="16">
        <f t="shared" ref="R545:R608" si="63">IF(OR(H545&lt;=0, H545=""), "",
    IF(OR(J545="1X40 RF VACIO", J545="1X40 DRY VACIO"),
        IF(L545="CUSTODIA", 25000,
            IF(OR(L545="TRASPASO", L545="MOVIMIENTO"), 18000, "")
        ),
        IF(OR(J545="1X20 RF VACIO", J545="1X20 DRY VACIO", J545="ISOTANK"),
            IF(L545="CUSTODIA", 18000,
                IF(OR(L545="TRASPASO", L545="MOVIMIENTO"), 15000, "Error en tipo de acción")
            ),
            IF(AND(OR(J545="PALLET", J545="CAJON"), L545="CUSTODIA"),
                IF(M545="SI (XL)", 7000*K545,
                    IF(M545="SI (XXL)", 9000*K545,
                        IF(M545="SI (OTRO)", "", 5000*K545)
                    )
                ),
                IF(AND(OR(J545="PALLET", J545="CAJON"),OR(L545="TRASPASO", L545="MOVIMIENTO")),
                    IF(M545="SI (XL)", 5000*K545,
                        IF(M545="SI (XXL)", 7000*K545,
                            IF(M545="SI (OTRO)", "", 3500*K545)
                        )
                    ),
                    ""
                )
            )
        )
    )
)</f>
        <v>25000</v>
      </c>
      <c r="S545" s="6" t="s">
        <v>400</v>
      </c>
      <c r="T545" s="6" t="s">
        <v>1278</v>
      </c>
      <c r="U545" s="6" t="s">
        <v>3104</v>
      </c>
      <c r="V545" s="18">
        <v>45628</v>
      </c>
      <c r="W545" s="78">
        <v>0.51388888888888884</v>
      </c>
      <c r="X545" s="6" t="s">
        <v>1207</v>
      </c>
      <c r="Y545" s="6" t="s">
        <v>2585</v>
      </c>
      <c r="Z545" s="6" t="s">
        <v>1209</v>
      </c>
      <c r="AA545" s="6">
        <v>944259293</v>
      </c>
      <c r="AB545" s="6">
        <f t="shared" si="58"/>
        <v>3</v>
      </c>
      <c r="AC545" s="17">
        <f t="shared" ref="AC545:AC576" si="64">IF(AB545&lt;=0, "ERROR EN DÍA DE SALIDA",
    IF(AB545="", "",
        IF(OR(J545="1X40 RF VACIO", J545="1X40 DRY VACIO"),
            IF(L545="CUSTODIA",
                IF(AB545&lt;=5, 25000,
                    IF(AB545&gt;5, IF(AB545&lt;=8, 25000 + 2000*(AB545 - 5), 31000 + 5000*(AB545-8)), "")
                ),
                IF(OR(L545="TRASPASO",L545="MOVIMIENTO"), 18000, "")
            ),
            IF(OR(J545="1X20 RF VACIO", J545="1X20 DRY VACIO", J545="ISOTANK"),
                IF(L545="CUSTODIA",
                    IF(AB545&lt;=5, 18000,
                        IF(AB545&gt;5, IF(AB545&lt;=8, 18000 + 2000*(AB545 - 5), 24000 + 5000*(AB545-8)), "")
                    ),
                    IF(OR(L545="TRASPASO",L545="MOVIMIENTO"), 15000, "Error en tipo de acción")
                ),
                IF(AND(OR(J545="PALLET", J545="CAJON"), L545="CUSTODIA", AB545&lt;=5),
                    IF(M545="SI (XL)", 7000*K545,
                        IF(M545="SI (XXL)", 9000*K545, 5000*K545)
                    ),
                    IF(AND(OR(J545="PALLET", J545="CAJON"), L545="CUSTODIA", AB545&gt;5),
                        IF(M545="SI (XL)", (7000 + 1000*(AB545 - 5))*K545,
                            IF(M545="SI (XXL)", (9000 + 1000*(AB545 - 5))*K545, (5000 + 1000*(AB545 - 5))*K545)
                        ),
                        IF(AND(OR(J545="PALLET", J545="CAJON"),OR(L545="TRASPASO",L545="MOVIMIENTO")),
                            IF(M545="SI (XL)", 5000*K545,
                                IF(M545="SI (XXL)", 7000*K545, 3500*K545)
                            ),
                            ""
                        )
                    )
                )
            )
        )
    )
)</f>
        <v>25000</v>
      </c>
      <c r="AD545" s="6" t="s">
        <v>6</v>
      </c>
      <c r="AE545" s="17" t="str">
        <f t="shared" si="60"/>
        <v>NO APLICA</v>
      </c>
      <c r="AF545" s="6" t="s">
        <v>400</v>
      </c>
      <c r="AG545" s="39"/>
      <c r="AH545" s="22" t="s">
        <v>558</v>
      </c>
      <c r="AI545" s="174" t="s">
        <v>492</v>
      </c>
    </row>
    <row r="546" spans="1:35" ht="15.45" customHeight="1">
      <c r="A546" s="170">
        <v>56782</v>
      </c>
      <c r="B546" s="8" t="s">
        <v>320</v>
      </c>
      <c r="C546" s="5" t="s">
        <v>321</v>
      </c>
      <c r="D546" s="39" t="s">
        <v>3229</v>
      </c>
      <c r="E546" s="6" t="s">
        <v>3230</v>
      </c>
      <c r="F546" s="6" t="s">
        <v>832</v>
      </c>
      <c r="G546" s="6">
        <v>961091623</v>
      </c>
      <c r="H546" s="18">
        <v>45626</v>
      </c>
      <c r="I546" s="21">
        <v>0.42083333333333334</v>
      </c>
      <c r="J546" s="6" t="s">
        <v>373</v>
      </c>
      <c r="K546" s="15">
        <f t="shared" si="62"/>
        <v>1</v>
      </c>
      <c r="L546" s="6" t="s">
        <v>398</v>
      </c>
      <c r="M546" s="6" t="s">
        <v>6</v>
      </c>
      <c r="N546" s="6" t="s">
        <v>3231</v>
      </c>
      <c r="O546" s="6">
        <v>1225349</v>
      </c>
      <c r="P546" s="6" t="s">
        <v>6</v>
      </c>
      <c r="Q546" s="6" t="s">
        <v>3232</v>
      </c>
      <c r="R546" s="16">
        <f t="shared" si="63"/>
        <v>25000</v>
      </c>
      <c r="S546" s="6" t="s">
        <v>400</v>
      </c>
      <c r="T546" s="6" t="s">
        <v>1278</v>
      </c>
      <c r="U546" s="6" t="s">
        <v>3068</v>
      </c>
      <c r="V546" s="18">
        <v>45628</v>
      </c>
      <c r="W546" s="78">
        <v>0.48680555555555555</v>
      </c>
      <c r="X546" s="6" t="s">
        <v>3002</v>
      </c>
      <c r="Y546" s="6" t="s">
        <v>579</v>
      </c>
      <c r="Z546" s="6" t="s">
        <v>580</v>
      </c>
      <c r="AA546" s="6">
        <v>992200094</v>
      </c>
      <c r="AB546" s="6">
        <f t="shared" si="58"/>
        <v>3</v>
      </c>
      <c r="AC546" s="17">
        <f t="shared" si="64"/>
        <v>25000</v>
      </c>
      <c r="AD546" s="6" t="s">
        <v>6</v>
      </c>
      <c r="AE546" s="17" t="str">
        <f t="shared" si="60"/>
        <v>NO APLICA</v>
      </c>
      <c r="AF546" s="6" t="s">
        <v>400</v>
      </c>
      <c r="AG546" s="39"/>
      <c r="AH546" s="22" t="s">
        <v>558</v>
      </c>
      <c r="AI546" s="174" t="s">
        <v>492</v>
      </c>
    </row>
    <row r="547" spans="1:35" ht="15.45" customHeight="1">
      <c r="A547" s="170">
        <v>56783</v>
      </c>
      <c r="B547" s="8" t="s">
        <v>320</v>
      </c>
      <c r="C547" s="5" t="s">
        <v>321</v>
      </c>
      <c r="D547" s="48" t="s">
        <v>616</v>
      </c>
      <c r="E547" s="24" t="s">
        <v>617</v>
      </c>
      <c r="F547" s="26" t="s">
        <v>618</v>
      </c>
      <c r="G547" s="24">
        <v>951155582</v>
      </c>
      <c r="H547" s="18">
        <v>45626</v>
      </c>
      <c r="I547" s="21">
        <v>0.42708333333333331</v>
      </c>
      <c r="J547" s="6" t="s">
        <v>373</v>
      </c>
      <c r="K547" s="15">
        <f t="shared" si="62"/>
        <v>1</v>
      </c>
      <c r="L547" s="6" t="s">
        <v>398</v>
      </c>
      <c r="M547" s="6" t="s">
        <v>6</v>
      </c>
      <c r="N547" s="6" t="s">
        <v>3233</v>
      </c>
      <c r="O547" s="6">
        <v>1225359</v>
      </c>
      <c r="P547" s="6" t="s">
        <v>6</v>
      </c>
      <c r="Q547" s="6" t="s">
        <v>3234</v>
      </c>
      <c r="R547" s="16">
        <f t="shared" si="63"/>
        <v>25000</v>
      </c>
      <c r="S547" s="6" t="s">
        <v>400</v>
      </c>
      <c r="T547" s="6" t="s">
        <v>1278</v>
      </c>
      <c r="U547" s="6" t="s">
        <v>3123</v>
      </c>
      <c r="V547" s="18">
        <v>45628</v>
      </c>
      <c r="W547" s="78">
        <v>0.47361111111111109</v>
      </c>
      <c r="X547" s="6" t="s">
        <v>2570</v>
      </c>
      <c r="Y547" s="6" t="s">
        <v>2983</v>
      </c>
      <c r="Z547" s="6" t="s">
        <v>2572</v>
      </c>
      <c r="AA547" s="6">
        <v>955224797</v>
      </c>
      <c r="AB547" s="6">
        <f t="shared" si="58"/>
        <v>3</v>
      </c>
      <c r="AC547" s="17">
        <f t="shared" si="64"/>
        <v>25000</v>
      </c>
      <c r="AD547" s="6" t="s">
        <v>6</v>
      </c>
      <c r="AE547" s="17" t="str">
        <f t="shared" si="60"/>
        <v>NO APLICA</v>
      </c>
      <c r="AF547" s="6" t="s">
        <v>400</v>
      </c>
      <c r="AG547" s="39"/>
      <c r="AH547" s="22" t="s">
        <v>558</v>
      </c>
      <c r="AI547" s="174" t="s">
        <v>492</v>
      </c>
    </row>
    <row r="548" spans="1:35" ht="15.45" customHeight="1">
      <c r="A548" s="170">
        <v>56784</v>
      </c>
      <c r="B548" s="8" t="s">
        <v>320</v>
      </c>
      <c r="C548" s="5" t="s">
        <v>321</v>
      </c>
      <c r="D548" s="11" t="s">
        <v>2811</v>
      </c>
      <c r="E548" s="24" t="s">
        <v>709</v>
      </c>
      <c r="F548" s="24" t="s">
        <v>3235</v>
      </c>
      <c r="G548" s="24">
        <v>987744411</v>
      </c>
      <c r="H548" s="18">
        <v>45626</v>
      </c>
      <c r="I548" s="21">
        <v>0.44930555555555557</v>
      </c>
      <c r="J548" s="6" t="s">
        <v>373</v>
      </c>
      <c r="K548" s="15">
        <f t="shared" si="62"/>
        <v>1</v>
      </c>
      <c r="L548" s="6" t="s">
        <v>398</v>
      </c>
      <c r="M548" s="6" t="s">
        <v>6</v>
      </c>
      <c r="N548" s="6" t="s">
        <v>3236</v>
      </c>
      <c r="O548" s="6">
        <v>1225436</v>
      </c>
      <c r="P548" s="6" t="s">
        <v>6</v>
      </c>
      <c r="Q548" s="6" t="s">
        <v>3237</v>
      </c>
      <c r="R548" s="16">
        <f t="shared" si="63"/>
        <v>25000</v>
      </c>
      <c r="S548" s="6" t="s">
        <v>400</v>
      </c>
      <c r="T548" s="6" t="s">
        <v>1278</v>
      </c>
      <c r="U548" s="6" t="s">
        <v>3238</v>
      </c>
      <c r="V548" s="18">
        <v>45628</v>
      </c>
      <c r="W548" s="78">
        <v>0.51944444444444449</v>
      </c>
      <c r="X548" s="6" t="s">
        <v>734</v>
      </c>
      <c r="Y548" s="6" t="s">
        <v>735</v>
      </c>
      <c r="Z548" s="6" t="s">
        <v>736</v>
      </c>
      <c r="AA548" s="6">
        <v>97326989</v>
      </c>
      <c r="AB548" s="6">
        <f t="shared" si="58"/>
        <v>3</v>
      </c>
      <c r="AC548" s="17">
        <f t="shared" si="64"/>
        <v>25000</v>
      </c>
      <c r="AD548" s="6" t="s">
        <v>6</v>
      </c>
      <c r="AE548" s="17" t="str">
        <f t="shared" si="60"/>
        <v>NO APLICA</v>
      </c>
      <c r="AF548" s="6" t="s">
        <v>400</v>
      </c>
      <c r="AG548" s="39"/>
      <c r="AH548" s="22" t="s">
        <v>558</v>
      </c>
      <c r="AI548" s="174" t="s">
        <v>492</v>
      </c>
    </row>
    <row r="549" spans="1:35" ht="15.45" customHeight="1">
      <c r="A549" s="170">
        <v>56785</v>
      </c>
      <c r="B549" s="8" t="s">
        <v>353</v>
      </c>
      <c r="C549" s="8" t="s">
        <v>354</v>
      </c>
      <c r="D549" s="39" t="s">
        <v>2745</v>
      </c>
      <c r="E549" s="6" t="s">
        <v>1916</v>
      </c>
      <c r="F549" s="6" t="s">
        <v>1917</v>
      </c>
      <c r="G549" s="6">
        <v>922001083</v>
      </c>
      <c r="H549" s="18">
        <v>45626</v>
      </c>
      <c r="I549" s="21">
        <v>10.52</v>
      </c>
      <c r="J549" s="6" t="s">
        <v>373</v>
      </c>
      <c r="K549" s="15">
        <f t="shared" si="62"/>
        <v>1</v>
      </c>
      <c r="L549" s="6" t="s">
        <v>398</v>
      </c>
      <c r="M549" s="6" t="s">
        <v>6</v>
      </c>
      <c r="N549" s="6" t="s">
        <v>3239</v>
      </c>
      <c r="O549" s="6">
        <v>1225452</v>
      </c>
      <c r="P549" s="6" t="s">
        <v>6</v>
      </c>
      <c r="Q549" s="6" t="s">
        <v>3240</v>
      </c>
      <c r="R549" s="16">
        <f t="shared" si="63"/>
        <v>25000</v>
      </c>
      <c r="S549" s="6" t="s">
        <v>400</v>
      </c>
      <c r="T549" s="6" t="s">
        <v>822</v>
      </c>
      <c r="U549" s="6" t="s">
        <v>490</v>
      </c>
      <c r="V549" s="18">
        <v>45627</v>
      </c>
      <c r="W549" s="78">
        <v>0.46250000000000002</v>
      </c>
      <c r="X549" s="6" t="s">
        <v>3241</v>
      </c>
      <c r="Y549" s="6" t="s">
        <v>3242</v>
      </c>
      <c r="Z549" s="6" t="s">
        <v>3243</v>
      </c>
      <c r="AA549" s="6">
        <v>972167317</v>
      </c>
      <c r="AB549" s="6">
        <f t="shared" si="58"/>
        <v>2</v>
      </c>
      <c r="AC549" s="17">
        <f t="shared" si="64"/>
        <v>25000</v>
      </c>
      <c r="AD549" s="6" t="s">
        <v>6</v>
      </c>
      <c r="AE549" s="17" t="str">
        <f t="shared" si="60"/>
        <v>NO APLICA</v>
      </c>
      <c r="AF549" s="6" t="s">
        <v>400</v>
      </c>
      <c r="AG549" s="39"/>
      <c r="AH549" s="22" t="s">
        <v>2894</v>
      </c>
      <c r="AI549" s="174" t="s">
        <v>492</v>
      </c>
    </row>
    <row r="550" spans="1:35" ht="15.45" customHeight="1">
      <c r="A550" s="170">
        <v>56786</v>
      </c>
      <c r="B550" s="4" t="s">
        <v>353</v>
      </c>
      <c r="C550" s="4" t="s">
        <v>354</v>
      </c>
      <c r="D550" s="39" t="s">
        <v>3113</v>
      </c>
      <c r="E550" s="6" t="s">
        <v>636</v>
      </c>
      <c r="F550" s="6" t="s">
        <v>637</v>
      </c>
      <c r="G550" s="6">
        <v>988364635</v>
      </c>
      <c r="H550" s="18">
        <v>45626</v>
      </c>
      <c r="I550" s="21">
        <v>0.45624999999999999</v>
      </c>
      <c r="J550" s="6" t="s">
        <v>373</v>
      </c>
      <c r="K550" s="15">
        <f t="shared" si="62"/>
        <v>1</v>
      </c>
      <c r="L550" s="6" t="s">
        <v>398</v>
      </c>
      <c r="M550" s="6" t="s">
        <v>6</v>
      </c>
      <c r="N550" s="6" t="s">
        <v>3244</v>
      </c>
      <c r="O550" s="6">
        <v>1225455</v>
      </c>
      <c r="P550" s="6" t="s">
        <v>6</v>
      </c>
      <c r="Q550" s="6" t="s">
        <v>3245</v>
      </c>
      <c r="R550" s="16">
        <f t="shared" si="63"/>
        <v>25000</v>
      </c>
      <c r="S550" s="6" t="s">
        <v>400</v>
      </c>
      <c r="T550" s="6" t="s">
        <v>1271</v>
      </c>
      <c r="U550" s="6" t="s">
        <v>3123</v>
      </c>
      <c r="V550" s="18">
        <v>45628</v>
      </c>
      <c r="W550" s="78">
        <v>0.96805555555555556</v>
      </c>
      <c r="X550" s="6" t="s">
        <v>3246</v>
      </c>
      <c r="Y550" s="6">
        <v>18953063</v>
      </c>
      <c r="Z550" s="6" t="s">
        <v>3247</v>
      </c>
      <c r="AA550" s="6">
        <v>921759764</v>
      </c>
      <c r="AB550" s="6">
        <f t="shared" si="58"/>
        <v>3</v>
      </c>
      <c r="AC550" s="17">
        <f t="shared" si="64"/>
        <v>25000</v>
      </c>
      <c r="AD550" s="6" t="s">
        <v>6</v>
      </c>
      <c r="AE550" s="17" t="str">
        <f t="shared" si="60"/>
        <v>NO APLICA</v>
      </c>
      <c r="AF550" s="6" t="s">
        <v>400</v>
      </c>
      <c r="AG550" s="39"/>
      <c r="AH550" s="22" t="s">
        <v>2894</v>
      </c>
      <c r="AI550" s="174" t="s">
        <v>492</v>
      </c>
    </row>
    <row r="551" spans="1:35" ht="15.45" customHeight="1">
      <c r="A551" s="170">
        <v>56788</v>
      </c>
      <c r="B551" s="8" t="s">
        <v>320</v>
      </c>
      <c r="C551" s="5" t="s">
        <v>321</v>
      </c>
      <c r="D551" s="46" t="s">
        <v>726</v>
      </c>
      <c r="E551" s="27" t="s">
        <v>727</v>
      </c>
      <c r="F551" s="33" t="s">
        <v>728</v>
      </c>
      <c r="G551" s="27">
        <v>92376903</v>
      </c>
      <c r="H551" s="18">
        <v>45626</v>
      </c>
      <c r="I551" s="21">
        <v>0.4597222222222222</v>
      </c>
      <c r="J551" s="6" t="s">
        <v>373</v>
      </c>
      <c r="K551" s="15">
        <f t="shared" si="62"/>
        <v>1</v>
      </c>
      <c r="L551" s="6" t="s">
        <v>398</v>
      </c>
      <c r="M551" s="6" t="s">
        <v>6</v>
      </c>
      <c r="N551" s="6" t="s">
        <v>3248</v>
      </c>
      <c r="O551" s="6">
        <v>3257318</v>
      </c>
      <c r="P551" s="6" t="s">
        <v>6</v>
      </c>
      <c r="Q551" s="6" t="s">
        <v>3249</v>
      </c>
      <c r="R551" s="16">
        <f t="shared" si="63"/>
        <v>25000</v>
      </c>
      <c r="S551" s="6" t="s">
        <v>400</v>
      </c>
      <c r="T551" s="6" t="s">
        <v>1271</v>
      </c>
      <c r="U551" s="6" t="s">
        <v>3238</v>
      </c>
      <c r="V551" s="18">
        <v>45629</v>
      </c>
      <c r="W551" s="78">
        <v>8.819444444444445E-2</v>
      </c>
      <c r="X551" s="6" t="s">
        <v>2570</v>
      </c>
      <c r="Y551" s="6" t="s">
        <v>2983</v>
      </c>
      <c r="Z551" s="6" t="s">
        <v>2572</v>
      </c>
      <c r="AA551" s="6">
        <v>955224797</v>
      </c>
      <c r="AB551" s="5">
        <f t="shared" si="58"/>
        <v>4</v>
      </c>
      <c r="AC551" s="17">
        <f t="shared" si="64"/>
        <v>25000</v>
      </c>
      <c r="AD551" s="6" t="s">
        <v>6</v>
      </c>
      <c r="AE551" s="17" t="str">
        <f t="shared" si="60"/>
        <v>NO APLICA</v>
      </c>
      <c r="AF551" s="6" t="s">
        <v>400</v>
      </c>
      <c r="AG551" s="39"/>
      <c r="AH551" s="22" t="s">
        <v>558</v>
      </c>
      <c r="AI551" s="174" t="s">
        <v>492</v>
      </c>
    </row>
    <row r="552" spans="1:35" ht="15.45" customHeight="1">
      <c r="A552" s="170">
        <v>56789</v>
      </c>
      <c r="B552" s="39" t="s">
        <v>10</v>
      </c>
      <c r="C552" s="4" t="s">
        <v>11</v>
      </c>
      <c r="D552" s="39" t="s">
        <v>1870</v>
      </c>
      <c r="E552" s="6" t="s">
        <v>1871</v>
      </c>
      <c r="F552" s="6" t="s">
        <v>1872</v>
      </c>
      <c r="G552" s="6">
        <v>98763558</v>
      </c>
      <c r="H552" s="18">
        <v>45626</v>
      </c>
      <c r="I552" s="21">
        <v>0.46319444444444446</v>
      </c>
      <c r="J552" s="6" t="s">
        <v>3250</v>
      </c>
      <c r="K552" s="15">
        <v>3</v>
      </c>
      <c r="L552" s="6" t="s">
        <v>398</v>
      </c>
      <c r="M552" s="6" t="s">
        <v>6</v>
      </c>
      <c r="N552" s="6" t="s">
        <v>1355</v>
      </c>
      <c r="O552" s="6">
        <v>31850</v>
      </c>
      <c r="P552" s="6" t="s">
        <v>6</v>
      </c>
      <c r="Q552" s="6" t="s">
        <v>488</v>
      </c>
      <c r="R552" s="16">
        <f t="shared" si="63"/>
        <v>15000</v>
      </c>
      <c r="S552" s="6" t="s">
        <v>400</v>
      </c>
      <c r="T552" s="6" t="s">
        <v>1108</v>
      </c>
      <c r="U552" s="6" t="s">
        <v>490</v>
      </c>
      <c r="V552" s="18">
        <v>45628</v>
      </c>
      <c r="W552" s="78">
        <v>0.79166666666666663</v>
      </c>
      <c r="X552" s="6" t="s">
        <v>1870</v>
      </c>
      <c r="Y552" s="6" t="s">
        <v>1871</v>
      </c>
      <c r="Z552" s="6" t="s">
        <v>1872</v>
      </c>
      <c r="AA552" s="6">
        <v>98763558</v>
      </c>
      <c r="AB552" s="5">
        <f t="shared" si="58"/>
        <v>3</v>
      </c>
      <c r="AC552" s="17">
        <f t="shared" si="64"/>
        <v>15000</v>
      </c>
      <c r="AD552" s="6" t="s">
        <v>6</v>
      </c>
      <c r="AE552" s="17" t="str">
        <f t="shared" ref="AE552:AE583" si="65">IFERROR(IF(AC552="","",IF(AD552="NO","NO APLICA",IF(AD552="SI",AC552*1.19,""))), "")</f>
        <v>NO APLICA</v>
      </c>
      <c r="AF552" s="6" t="s">
        <v>1874</v>
      </c>
      <c r="AG552" s="39" t="s">
        <v>1875</v>
      </c>
      <c r="AH552" s="22" t="s">
        <v>1876</v>
      </c>
      <c r="AI552" s="174" t="s">
        <v>492</v>
      </c>
    </row>
    <row r="553" spans="1:35" ht="15.45" customHeight="1">
      <c r="A553" s="170">
        <v>56790</v>
      </c>
      <c r="B553" s="8" t="s">
        <v>320</v>
      </c>
      <c r="C553" s="5" t="s">
        <v>321</v>
      </c>
      <c r="D553" s="4" t="s">
        <v>1502</v>
      </c>
      <c r="E553" s="3" t="s">
        <v>1503</v>
      </c>
      <c r="F553" s="3" t="s">
        <v>1504</v>
      </c>
      <c r="G553" s="3">
        <v>974309634</v>
      </c>
      <c r="H553" s="18">
        <v>45626</v>
      </c>
      <c r="I553" s="21">
        <v>0.46458333333333335</v>
      </c>
      <c r="J553" s="6" t="s">
        <v>373</v>
      </c>
      <c r="K553" s="15">
        <v>1</v>
      </c>
      <c r="L553" s="6" t="s">
        <v>398</v>
      </c>
      <c r="M553" s="6" t="s">
        <v>6</v>
      </c>
      <c r="N553" s="6" t="s">
        <v>3251</v>
      </c>
      <c r="O553" s="6">
        <v>1225451</v>
      </c>
      <c r="P553" s="6" t="s">
        <v>6</v>
      </c>
      <c r="Q553" s="6" t="s">
        <v>3252</v>
      </c>
      <c r="R553" s="16">
        <f t="shared" si="63"/>
        <v>25000</v>
      </c>
      <c r="S553" s="6" t="s">
        <v>400</v>
      </c>
      <c r="T553" s="6" t="s">
        <v>1278</v>
      </c>
      <c r="U553" s="6" t="s">
        <v>2830</v>
      </c>
      <c r="V553" s="18">
        <v>45630</v>
      </c>
      <c r="W553" s="78">
        <v>0.41875000000000001</v>
      </c>
      <c r="X553" s="6" t="s">
        <v>2247</v>
      </c>
      <c r="Y553" s="6" t="s">
        <v>2248</v>
      </c>
      <c r="Z553" s="6" t="s">
        <v>2249</v>
      </c>
      <c r="AA553" s="6">
        <v>989385797</v>
      </c>
      <c r="AB553" s="5">
        <f t="shared" si="58"/>
        <v>5</v>
      </c>
      <c r="AC553" s="17">
        <f t="shared" si="64"/>
        <v>25000</v>
      </c>
      <c r="AD553" s="6" t="s">
        <v>6</v>
      </c>
      <c r="AE553" s="17" t="str">
        <f t="shared" si="65"/>
        <v>NO APLICA</v>
      </c>
      <c r="AF553" s="6" t="s">
        <v>400</v>
      </c>
      <c r="AG553" s="39"/>
      <c r="AH553" s="22" t="s">
        <v>558</v>
      </c>
      <c r="AI553" s="174" t="s">
        <v>492</v>
      </c>
    </row>
    <row r="554" spans="1:35" ht="15.45" customHeight="1">
      <c r="A554" s="170">
        <v>56791</v>
      </c>
      <c r="B554" s="8" t="s">
        <v>191</v>
      </c>
      <c r="C554" s="8" t="s">
        <v>192</v>
      </c>
      <c r="D554" s="39" t="s">
        <v>3219</v>
      </c>
      <c r="E554" s="6" t="s">
        <v>3220</v>
      </c>
      <c r="F554" s="6" t="s">
        <v>3221</v>
      </c>
      <c r="G554" s="6">
        <v>90021629</v>
      </c>
      <c r="H554" s="18">
        <v>45626</v>
      </c>
      <c r="I554" s="21">
        <v>0.46944444444444444</v>
      </c>
      <c r="J554" s="6" t="s">
        <v>373</v>
      </c>
      <c r="K554" s="15">
        <v>1</v>
      </c>
      <c r="L554" s="6" t="s">
        <v>398</v>
      </c>
      <c r="M554" s="6" t="s">
        <v>6</v>
      </c>
      <c r="N554" s="6" t="s">
        <v>3253</v>
      </c>
      <c r="O554" s="6">
        <v>12225464</v>
      </c>
      <c r="P554" s="6" t="s">
        <v>6</v>
      </c>
      <c r="Q554" s="6" t="s">
        <v>3254</v>
      </c>
      <c r="R554" s="16">
        <f t="shared" si="63"/>
        <v>25000</v>
      </c>
      <c r="S554" s="6" t="s">
        <v>400</v>
      </c>
      <c r="T554" s="6" t="s">
        <v>1278</v>
      </c>
      <c r="U554" s="6" t="s">
        <v>3186</v>
      </c>
      <c r="V554" s="18">
        <v>45629</v>
      </c>
      <c r="W554" s="78">
        <v>0.6743055555555556</v>
      </c>
      <c r="X554" s="6" t="s">
        <v>3255</v>
      </c>
      <c r="Y554" s="6" t="s">
        <v>3256</v>
      </c>
      <c r="Z554" s="6" t="s">
        <v>3257</v>
      </c>
      <c r="AA554" s="6">
        <v>939549686</v>
      </c>
      <c r="AB554" s="5">
        <f t="shared" si="58"/>
        <v>4</v>
      </c>
      <c r="AC554" s="17">
        <f t="shared" si="64"/>
        <v>25000</v>
      </c>
      <c r="AD554" s="6" t="s">
        <v>6</v>
      </c>
      <c r="AE554" s="17" t="str">
        <f t="shared" si="65"/>
        <v>NO APLICA</v>
      </c>
      <c r="AF554" s="6" t="s">
        <v>1874</v>
      </c>
      <c r="AG554" s="39" t="s">
        <v>3258</v>
      </c>
      <c r="AH554" s="22" t="s">
        <v>2883</v>
      </c>
      <c r="AI554" s="174" t="s">
        <v>492</v>
      </c>
    </row>
    <row r="555" spans="1:35" ht="15.45" customHeight="1">
      <c r="A555" s="170">
        <v>56792</v>
      </c>
      <c r="B555" s="8" t="s">
        <v>320</v>
      </c>
      <c r="C555" s="5" t="s">
        <v>321</v>
      </c>
      <c r="D555" s="39" t="s">
        <v>2576</v>
      </c>
      <c r="E555" s="6" t="s">
        <v>2577</v>
      </c>
      <c r="F555" s="6" t="s">
        <v>2578</v>
      </c>
      <c r="G555" s="6">
        <v>947137523</v>
      </c>
      <c r="H555" s="18">
        <v>45626</v>
      </c>
      <c r="I555" s="21">
        <v>0.47291666666666665</v>
      </c>
      <c r="J555" s="6" t="s">
        <v>373</v>
      </c>
      <c r="K555" s="15">
        <v>1</v>
      </c>
      <c r="L555" s="6" t="s">
        <v>398</v>
      </c>
      <c r="M555" s="6" t="s">
        <v>6</v>
      </c>
      <c r="N555" s="6" t="s">
        <v>3259</v>
      </c>
      <c r="O555" s="6">
        <v>1225446</v>
      </c>
      <c r="P555" s="6" t="s">
        <v>6</v>
      </c>
      <c r="Q555" s="6" t="s">
        <v>3260</v>
      </c>
      <c r="R555" s="16">
        <f t="shared" si="63"/>
        <v>25000</v>
      </c>
      <c r="S555" s="6" t="s">
        <v>400</v>
      </c>
      <c r="T555" s="6" t="s">
        <v>1278</v>
      </c>
      <c r="U555" s="6" t="s">
        <v>2863</v>
      </c>
      <c r="V555" s="18">
        <v>45630</v>
      </c>
      <c r="W555" s="78">
        <v>0.67083333333333328</v>
      </c>
      <c r="X555" s="6" t="s">
        <v>3261</v>
      </c>
      <c r="Y555" s="6" t="s">
        <v>1468</v>
      </c>
      <c r="Z555" s="6" t="s">
        <v>2578</v>
      </c>
      <c r="AA555" s="6">
        <v>965345656</v>
      </c>
      <c r="AB555" s="5">
        <f t="shared" si="58"/>
        <v>5</v>
      </c>
      <c r="AC555" s="17">
        <f t="shared" si="64"/>
        <v>25000</v>
      </c>
      <c r="AD555" s="6" t="s">
        <v>6</v>
      </c>
      <c r="AE555" s="17" t="str">
        <f t="shared" si="65"/>
        <v>NO APLICA</v>
      </c>
      <c r="AF555" s="6" t="s">
        <v>400</v>
      </c>
      <c r="AG555" s="39"/>
      <c r="AH555" s="22" t="s">
        <v>558</v>
      </c>
      <c r="AI555" s="174" t="s">
        <v>492</v>
      </c>
    </row>
    <row r="556" spans="1:35" ht="15.45" customHeight="1">
      <c r="A556" s="170">
        <v>56793</v>
      </c>
      <c r="B556" s="39" t="s">
        <v>54</v>
      </c>
      <c r="C556" s="5" t="s">
        <v>55</v>
      </c>
      <c r="D556" s="39" t="s">
        <v>513</v>
      </c>
      <c r="E556" s="6" t="s">
        <v>514</v>
      </c>
      <c r="F556" s="6" t="s">
        <v>515</v>
      </c>
      <c r="G556" s="6">
        <v>940534751</v>
      </c>
      <c r="H556" s="18">
        <v>45626</v>
      </c>
      <c r="I556" s="21" t="s">
        <v>3262</v>
      </c>
      <c r="J556" s="6" t="s">
        <v>373</v>
      </c>
      <c r="K556" s="15">
        <v>1</v>
      </c>
      <c r="L556" s="6" t="s">
        <v>398</v>
      </c>
      <c r="M556" s="6" t="s">
        <v>6</v>
      </c>
      <c r="N556" s="6" t="s">
        <v>3263</v>
      </c>
      <c r="O556" s="6">
        <v>24792050</v>
      </c>
      <c r="P556" s="6" t="s">
        <v>6</v>
      </c>
      <c r="Q556" s="6" t="s">
        <v>3264</v>
      </c>
      <c r="R556" s="16">
        <f t="shared" si="63"/>
        <v>25000</v>
      </c>
      <c r="S556" s="6" t="s">
        <v>400</v>
      </c>
      <c r="T556" s="6" t="s">
        <v>1108</v>
      </c>
      <c r="U556" s="6" t="s">
        <v>3022</v>
      </c>
      <c r="V556" s="18">
        <v>45633</v>
      </c>
      <c r="W556" s="78">
        <v>0.73819444444444449</v>
      </c>
      <c r="X556" s="6" t="s">
        <v>3199</v>
      </c>
      <c r="Y556" s="6" t="s">
        <v>3200</v>
      </c>
      <c r="Z556" s="6" t="s">
        <v>3201</v>
      </c>
      <c r="AA556" s="6">
        <v>934484464</v>
      </c>
      <c r="AB556" s="5">
        <f t="shared" si="58"/>
        <v>8</v>
      </c>
      <c r="AC556" s="17">
        <f t="shared" si="64"/>
        <v>31000</v>
      </c>
      <c r="AD556" s="6" t="s">
        <v>6</v>
      </c>
      <c r="AE556" s="17" t="str">
        <f t="shared" si="65"/>
        <v>NO APLICA</v>
      </c>
      <c r="AF556" s="6" t="s">
        <v>1874</v>
      </c>
      <c r="AG556" s="39" t="s">
        <v>3265</v>
      </c>
      <c r="AH556" s="22" t="s">
        <v>3266</v>
      </c>
      <c r="AI556" s="174" t="s">
        <v>492</v>
      </c>
    </row>
    <row r="557" spans="1:35" ht="15.45" customHeight="1">
      <c r="A557" s="170">
        <v>56794</v>
      </c>
      <c r="B557" s="8" t="s">
        <v>320</v>
      </c>
      <c r="C557" s="5" t="s">
        <v>321</v>
      </c>
      <c r="D557" s="48" t="s">
        <v>616</v>
      </c>
      <c r="E557" s="24" t="s">
        <v>617</v>
      </c>
      <c r="F557" s="26" t="s">
        <v>618</v>
      </c>
      <c r="G557" s="24">
        <v>951155582</v>
      </c>
      <c r="H557" s="18">
        <v>45626</v>
      </c>
      <c r="I557" s="21">
        <v>0.47708333333333336</v>
      </c>
      <c r="J557" s="6" t="s">
        <v>373</v>
      </c>
      <c r="K557" s="15">
        <v>1</v>
      </c>
      <c r="L557" s="6" t="s">
        <v>398</v>
      </c>
      <c r="M557" s="6" t="s">
        <v>6</v>
      </c>
      <c r="N557" s="6" t="s">
        <v>3267</v>
      </c>
      <c r="O557" s="6">
        <v>1225481</v>
      </c>
      <c r="P557" s="6" t="s">
        <v>6</v>
      </c>
      <c r="Q557" s="6" t="s">
        <v>3268</v>
      </c>
      <c r="R557" s="16">
        <f t="shared" si="63"/>
        <v>25000</v>
      </c>
      <c r="S557" s="6" t="s">
        <v>400</v>
      </c>
      <c r="T557" s="6" t="s">
        <v>1278</v>
      </c>
      <c r="U557" s="6" t="s">
        <v>3153</v>
      </c>
      <c r="V557" s="18">
        <v>45628</v>
      </c>
      <c r="W557" s="78">
        <v>0.47569444444444442</v>
      </c>
      <c r="X557" s="6" t="s">
        <v>3187</v>
      </c>
      <c r="Y557" s="6" t="s">
        <v>1150</v>
      </c>
      <c r="Z557" s="6" t="s">
        <v>1151</v>
      </c>
      <c r="AA557" s="6">
        <v>984444429</v>
      </c>
      <c r="AB557" s="5">
        <f t="shared" si="58"/>
        <v>3</v>
      </c>
      <c r="AC557" s="17">
        <f t="shared" si="64"/>
        <v>25000</v>
      </c>
      <c r="AD557" s="6" t="s">
        <v>6</v>
      </c>
      <c r="AE557" s="17" t="str">
        <f t="shared" si="65"/>
        <v>NO APLICA</v>
      </c>
      <c r="AF557" s="6" t="s">
        <v>400</v>
      </c>
      <c r="AG557" s="39"/>
      <c r="AH557" s="22" t="s">
        <v>558</v>
      </c>
      <c r="AI557" s="174" t="s">
        <v>492</v>
      </c>
    </row>
    <row r="558" spans="1:35" ht="15.45" customHeight="1">
      <c r="A558" s="170">
        <v>56795</v>
      </c>
      <c r="B558" s="8" t="s">
        <v>320</v>
      </c>
      <c r="C558" s="5" t="s">
        <v>321</v>
      </c>
      <c r="D558" s="39" t="s">
        <v>568</v>
      </c>
      <c r="E558" s="6" t="s">
        <v>569</v>
      </c>
      <c r="F558" s="6" t="s">
        <v>570</v>
      </c>
      <c r="G558" s="6">
        <v>947401808</v>
      </c>
      <c r="H558" s="18">
        <v>45626</v>
      </c>
      <c r="I558" s="21">
        <v>0.47916666666666669</v>
      </c>
      <c r="J558" s="6" t="s">
        <v>373</v>
      </c>
      <c r="K558" s="15">
        <v>1</v>
      </c>
      <c r="L558" s="6" t="s">
        <v>398</v>
      </c>
      <c r="M558" s="6" t="s">
        <v>6</v>
      </c>
      <c r="N558" s="6" t="s">
        <v>3269</v>
      </c>
      <c r="O558" s="6">
        <v>12225472</v>
      </c>
      <c r="P558" s="6" t="s">
        <v>6</v>
      </c>
      <c r="Q558" s="6" t="s">
        <v>3270</v>
      </c>
      <c r="R558" s="16">
        <f t="shared" si="63"/>
        <v>25000</v>
      </c>
      <c r="S558" s="6" t="s">
        <v>400</v>
      </c>
      <c r="T558" s="6" t="s">
        <v>1278</v>
      </c>
      <c r="U558" s="6" t="s">
        <v>2900</v>
      </c>
      <c r="V558" s="18">
        <v>45628</v>
      </c>
      <c r="W558" s="78">
        <v>0.53680555555555554</v>
      </c>
      <c r="X558" s="6" t="s">
        <v>3142</v>
      </c>
      <c r="Y558" s="6" t="s">
        <v>727</v>
      </c>
      <c r="Z558" s="6" t="s">
        <v>728</v>
      </c>
      <c r="AA558" s="6">
        <v>992376903</v>
      </c>
      <c r="AB558" s="5">
        <f t="shared" si="58"/>
        <v>3</v>
      </c>
      <c r="AC558" s="17">
        <f t="shared" si="64"/>
        <v>25000</v>
      </c>
      <c r="AD558" s="6" t="s">
        <v>6</v>
      </c>
      <c r="AE558" s="17" t="str">
        <f t="shared" si="65"/>
        <v>NO APLICA</v>
      </c>
      <c r="AF558" s="6" t="s">
        <v>400</v>
      </c>
      <c r="AG558" s="39"/>
      <c r="AH558" s="22" t="s">
        <v>558</v>
      </c>
      <c r="AI558" s="174" t="s">
        <v>492</v>
      </c>
    </row>
    <row r="559" spans="1:35" ht="15.45" customHeight="1">
      <c r="A559" s="170">
        <v>56796</v>
      </c>
      <c r="B559" s="8" t="s">
        <v>320</v>
      </c>
      <c r="C559" s="5" t="s">
        <v>321</v>
      </c>
      <c r="D559" s="39" t="s">
        <v>3229</v>
      </c>
      <c r="E559" s="6" t="s">
        <v>3230</v>
      </c>
      <c r="F559" s="6" t="s">
        <v>832</v>
      </c>
      <c r="G559" s="6">
        <v>961091623</v>
      </c>
      <c r="H559" s="18">
        <v>45626</v>
      </c>
      <c r="I559" s="21">
        <v>0.48125000000000001</v>
      </c>
      <c r="J559" s="6" t="s">
        <v>373</v>
      </c>
      <c r="K559" s="15">
        <v>1</v>
      </c>
      <c r="L559" s="6" t="s">
        <v>398</v>
      </c>
      <c r="M559" s="6" t="s">
        <v>6</v>
      </c>
      <c r="N559" s="6" t="s">
        <v>3271</v>
      </c>
      <c r="O559" s="6">
        <v>1225482</v>
      </c>
      <c r="P559" s="6" t="s">
        <v>6</v>
      </c>
      <c r="Q559" s="6" t="s">
        <v>3272</v>
      </c>
      <c r="R559" s="16">
        <f t="shared" si="63"/>
        <v>25000</v>
      </c>
      <c r="S559" s="6" t="s">
        <v>400</v>
      </c>
      <c r="T559" s="6" t="s">
        <v>1108</v>
      </c>
      <c r="U559" s="6" t="s">
        <v>2863</v>
      </c>
      <c r="V559" s="18">
        <v>45629</v>
      </c>
      <c r="W559" s="78">
        <v>0.63402777777777775</v>
      </c>
      <c r="X559" s="6" t="s">
        <v>3273</v>
      </c>
      <c r="Y559" s="6" t="s">
        <v>1958</v>
      </c>
      <c r="Z559" s="6" t="s">
        <v>1959</v>
      </c>
      <c r="AA559" s="6">
        <v>964882975</v>
      </c>
      <c r="AB559" s="5">
        <f t="shared" si="58"/>
        <v>4</v>
      </c>
      <c r="AC559" s="17">
        <f t="shared" si="64"/>
        <v>25000</v>
      </c>
      <c r="AD559" s="6" t="s">
        <v>6</v>
      </c>
      <c r="AE559" s="17" t="str">
        <f t="shared" si="65"/>
        <v>NO APLICA</v>
      </c>
      <c r="AF559" s="6" t="s">
        <v>400</v>
      </c>
      <c r="AG559" s="39"/>
      <c r="AH559" s="22" t="s">
        <v>558</v>
      </c>
      <c r="AI559" s="174" t="s">
        <v>492</v>
      </c>
    </row>
    <row r="560" spans="1:35" ht="15.45" customHeight="1">
      <c r="A560" s="170">
        <v>56797</v>
      </c>
      <c r="B560" s="39" t="s">
        <v>2860</v>
      </c>
      <c r="C560" s="5" t="s">
        <v>202</v>
      </c>
      <c r="D560" s="39" t="s">
        <v>3274</v>
      </c>
      <c r="E560" s="6" t="s">
        <v>1678</v>
      </c>
      <c r="F560" s="6" t="s">
        <v>1679</v>
      </c>
      <c r="G560" s="6">
        <v>979940016</v>
      </c>
      <c r="H560" s="18">
        <v>45626</v>
      </c>
      <c r="I560" s="21">
        <v>0.4909722222222222</v>
      </c>
      <c r="J560" s="6" t="s">
        <v>373</v>
      </c>
      <c r="K560" s="15">
        <v>1</v>
      </c>
      <c r="L560" s="6" t="s">
        <v>398</v>
      </c>
      <c r="M560" s="6" t="s">
        <v>6</v>
      </c>
      <c r="N560" s="6" t="s">
        <v>3275</v>
      </c>
      <c r="O560" s="6">
        <v>24782109</v>
      </c>
      <c r="P560" s="6" t="s">
        <v>6</v>
      </c>
      <c r="Q560" s="6" t="s">
        <v>3276</v>
      </c>
      <c r="R560" s="16">
        <f t="shared" si="63"/>
        <v>25000</v>
      </c>
      <c r="S560" s="6" t="s">
        <v>400</v>
      </c>
      <c r="T560" s="6" t="s">
        <v>1278</v>
      </c>
      <c r="U560" s="6" t="s">
        <v>3153</v>
      </c>
      <c r="V560" s="18">
        <v>45629</v>
      </c>
      <c r="W560" s="78">
        <v>0.47569444444444442</v>
      </c>
      <c r="X560" s="6" t="s">
        <v>3277</v>
      </c>
      <c r="Y560" s="6" t="s">
        <v>3278</v>
      </c>
      <c r="Z560" s="6" t="s">
        <v>3279</v>
      </c>
      <c r="AA560" s="6">
        <v>985413780</v>
      </c>
      <c r="AB560" s="5">
        <f t="shared" si="58"/>
        <v>4</v>
      </c>
      <c r="AC560" s="17">
        <f t="shared" si="64"/>
        <v>25000</v>
      </c>
      <c r="AD560" s="6" t="s">
        <v>6</v>
      </c>
      <c r="AE560" s="17" t="str">
        <f t="shared" si="65"/>
        <v>NO APLICA</v>
      </c>
      <c r="AF560" s="6" t="s">
        <v>1874</v>
      </c>
      <c r="AG560" s="39" t="s">
        <v>3280</v>
      </c>
      <c r="AH560" s="22" t="s">
        <v>2868</v>
      </c>
      <c r="AI560" s="174" t="s">
        <v>492</v>
      </c>
    </row>
    <row r="561" spans="1:35" ht="15.45" customHeight="1">
      <c r="A561" s="170">
        <v>56798</v>
      </c>
      <c r="B561" s="8" t="s">
        <v>165</v>
      </c>
      <c r="C561" s="4" t="s">
        <v>166</v>
      </c>
      <c r="D561" s="39" t="s">
        <v>2745</v>
      </c>
      <c r="E561" s="6" t="s">
        <v>1916</v>
      </c>
      <c r="F561" s="6" t="s">
        <v>1917</v>
      </c>
      <c r="G561" s="6">
        <v>922001083</v>
      </c>
      <c r="H561" s="18">
        <v>45626</v>
      </c>
      <c r="I561" s="21">
        <v>0.49652777777777779</v>
      </c>
      <c r="J561" s="6" t="s">
        <v>373</v>
      </c>
      <c r="K561" s="15">
        <v>1</v>
      </c>
      <c r="L561" s="6" t="s">
        <v>398</v>
      </c>
      <c r="M561" s="6" t="s">
        <v>6</v>
      </c>
      <c r="N561" s="6" t="s">
        <v>3281</v>
      </c>
      <c r="O561" s="6">
        <v>1225347</v>
      </c>
      <c r="P561" s="6" t="s">
        <v>6</v>
      </c>
      <c r="Q561" s="6" t="s">
        <v>3282</v>
      </c>
      <c r="R561" s="16">
        <f t="shared" si="63"/>
        <v>25000</v>
      </c>
      <c r="S561" s="6" t="s">
        <v>400</v>
      </c>
      <c r="T561" s="6" t="s">
        <v>1278</v>
      </c>
      <c r="U561" s="6" t="s">
        <v>3283</v>
      </c>
      <c r="V561" s="18">
        <v>45628</v>
      </c>
      <c r="W561" s="78">
        <v>0.45694444444444443</v>
      </c>
      <c r="X561" s="6" t="s">
        <v>3284</v>
      </c>
      <c r="Y561" s="6" t="s">
        <v>3285</v>
      </c>
      <c r="Z561" s="6" t="s">
        <v>3286</v>
      </c>
      <c r="AA561" s="6">
        <v>940999021</v>
      </c>
      <c r="AB561" s="5">
        <f t="shared" si="58"/>
        <v>3</v>
      </c>
      <c r="AC561" s="17">
        <f t="shared" si="64"/>
        <v>25000</v>
      </c>
      <c r="AD561" s="6" t="s">
        <v>6</v>
      </c>
      <c r="AE561" s="17" t="str">
        <f t="shared" si="65"/>
        <v>NO APLICA</v>
      </c>
      <c r="AF561" s="6" t="s">
        <v>400</v>
      </c>
      <c r="AG561" s="39"/>
      <c r="AH561" s="22" t="s">
        <v>3287</v>
      </c>
      <c r="AI561" s="174" t="s">
        <v>492</v>
      </c>
    </row>
    <row r="562" spans="1:35" ht="15.45" customHeight="1">
      <c r="A562" s="170">
        <v>56799</v>
      </c>
      <c r="B562" s="8" t="s">
        <v>320</v>
      </c>
      <c r="C562" s="5" t="s">
        <v>321</v>
      </c>
      <c r="D562" s="11" t="s">
        <v>2811</v>
      </c>
      <c r="E562" s="24" t="s">
        <v>709</v>
      </c>
      <c r="F562" s="24" t="s">
        <v>3235</v>
      </c>
      <c r="G562" s="24">
        <v>987744411</v>
      </c>
      <c r="H562" s="18">
        <v>45626</v>
      </c>
      <c r="I562" s="21">
        <v>0.49930555555555556</v>
      </c>
      <c r="J562" s="6" t="s">
        <v>373</v>
      </c>
      <c r="K562" s="15">
        <v>1</v>
      </c>
      <c r="L562" s="6" t="s">
        <v>398</v>
      </c>
      <c r="M562" s="6" t="s">
        <v>6</v>
      </c>
      <c r="N562" s="6" t="s">
        <v>3288</v>
      </c>
      <c r="O562" s="6">
        <v>12225526</v>
      </c>
      <c r="P562" s="6" t="s">
        <v>6</v>
      </c>
      <c r="Q562" s="6" t="s">
        <v>3289</v>
      </c>
      <c r="R562" s="16">
        <f t="shared" si="63"/>
        <v>25000</v>
      </c>
      <c r="S562" s="6" t="s">
        <v>400</v>
      </c>
      <c r="T562" s="6" t="s">
        <v>1278</v>
      </c>
      <c r="U562" s="6" t="s">
        <v>3290</v>
      </c>
      <c r="V562" s="18">
        <v>45628</v>
      </c>
      <c r="W562" s="78">
        <v>0.48680555555555555</v>
      </c>
      <c r="X562" s="6" t="s">
        <v>1974</v>
      </c>
      <c r="Y562" s="6" t="s">
        <v>630</v>
      </c>
      <c r="Z562" s="6" t="s">
        <v>631</v>
      </c>
      <c r="AA562" s="6">
        <v>976530950</v>
      </c>
      <c r="AB562" s="5">
        <f t="shared" si="58"/>
        <v>3</v>
      </c>
      <c r="AC562" s="17">
        <f t="shared" si="64"/>
        <v>25000</v>
      </c>
      <c r="AD562" s="6" t="s">
        <v>6</v>
      </c>
      <c r="AE562" s="17" t="str">
        <f t="shared" si="65"/>
        <v>NO APLICA</v>
      </c>
      <c r="AF562" s="6" t="s">
        <v>400</v>
      </c>
      <c r="AG562" s="39"/>
      <c r="AH562" s="22" t="s">
        <v>558</v>
      </c>
      <c r="AI562" s="174" t="s">
        <v>492</v>
      </c>
    </row>
    <row r="563" spans="1:35" ht="15.45" customHeight="1">
      <c r="A563" s="170">
        <v>56800</v>
      </c>
      <c r="B563" s="39" t="s">
        <v>221</v>
      </c>
      <c r="C563" s="4" t="s">
        <v>222</v>
      </c>
      <c r="D563" s="39" t="s">
        <v>3291</v>
      </c>
      <c r="E563" s="6" t="s">
        <v>3292</v>
      </c>
      <c r="F563" s="6" t="s">
        <v>3293</v>
      </c>
      <c r="G563" s="6">
        <v>985814757</v>
      </c>
      <c r="H563" s="18">
        <v>45626</v>
      </c>
      <c r="I563" s="21">
        <v>0.50486111111111109</v>
      </c>
      <c r="J563" s="6" t="s">
        <v>373</v>
      </c>
      <c r="K563" s="15">
        <v>1</v>
      </c>
      <c r="L563" s="6" t="s">
        <v>398</v>
      </c>
      <c r="M563" s="6" t="s">
        <v>6</v>
      </c>
      <c r="N563" s="6" t="s">
        <v>3294</v>
      </c>
      <c r="O563" s="6">
        <v>24792057</v>
      </c>
      <c r="P563" s="6" t="s">
        <v>6</v>
      </c>
      <c r="Q563" s="6" t="s">
        <v>3295</v>
      </c>
      <c r="R563" s="16">
        <f t="shared" si="63"/>
        <v>25000</v>
      </c>
      <c r="S563" s="6" t="s">
        <v>400</v>
      </c>
      <c r="T563" s="6" t="s">
        <v>1271</v>
      </c>
      <c r="U563" s="6" t="s">
        <v>3296</v>
      </c>
      <c r="V563" s="18">
        <v>45637</v>
      </c>
      <c r="W563" s="78">
        <v>0.6166666666666667</v>
      </c>
      <c r="X563" s="6" t="s">
        <v>3297</v>
      </c>
      <c r="Y563" s="6" t="s">
        <v>3298</v>
      </c>
      <c r="Z563" s="6" t="s">
        <v>3299</v>
      </c>
      <c r="AA563" s="6">
        <v>963064775</v>
      </c>
      <c r="AB563" s="5">
        <f t="shared" si="58"/>
        <v>12</v>
      </c>
      <c r="AC563" s="17">
        <f t="shared" si="64"/>
        <v>51000</v>
      </c>
      <c r="AD563" s="6" t="s">
        <v>6</v>
      </c>
      <c r="AE563" s="17" t="str">
        <f t="shared" si="65"/>
        <v>NO APLICA</v>
      </c>
      <c r="AF563" s="6" t="s">
        <v>400</v>
      </c>
      <c r="AG563" s="50" t="s">
        <v>3086</v>
      </c>
      <c r="AH563" s="22" t="s">
        <v>3300</v>
      </c>
      <c r="AI563" s="174" t="s">
        <v>492</v>
      </c>
    </row>
    <row r="564" spans="1:35" ht="15.45" customHeight="1">
      <c r="A564" s="170">
        <v>56801</v>
      </c>
      <c r="B564" s="39" t="s">
        <v>353</v>
      </c>
      <c r="C564" s="4" t="s">
        <v>354</v>
      </c>
      <c r="D564" s="39" t="s">
        <v>3301</v>
      </c>
      <c r="E564" s="6" t="s">
        <v>3302</v>
      </c>
      <c r="F564" s="6" t="s">
        <v>3303</v>
      </c>
      <c r="G564" s="6">
        <v>966979630</v>
      </c>
      <c r="H564" s="18">
        <v>45626</v>
      </c>
      <c r="I564" s="21">
        <v>0.52083333333333337</v>
      </c>
      <c r="J564" s="6" t="s">
        <v>373</v>
      </c>
      <c r="K564" s="15">
        <v>1</v>
      </c>
      <c r="L564" s="6" t="s">
        <v>398</v>
      </c>
      <c r="M564" s="6" t="s">
        <v>6</v>
      </c>
      <c r="N564" s="6" t="s">
        <v>3304</v>
      </c>
      <c r="O564" s="6">
        <v>24792164</v>
      </c>
      <c r="P564" s="6" t="s">
        <v>6</v>
      </c>
      <c r="Q564" s="6" t="s">
        <v>3305</v>
      </c>
      <c r="R564" s="16">
        <f t="shared" si="63"/>
        <v>25000</v>
      </c>
      <c r="S564" s="6" t="s">
        <v>400</v>
      </c>
      <c r="T564" s="6" t="s">
        <v>1278</v>
      </c>
      <c r="U564" s="6" t="s">
        <v>3186</v>
      </c>
      <c r="V564" s="18">
        <v>45628</v>
      </c>
      <c r="W564" s="78">
        <v>0.43680555555555556</v>
      </c>
      <c r="X564" s="6" t="s">
        <v>3306</v>
      </c>
      <c r="Y564" s="6" t="s">
        <v>3307</v>
      </c>
      <c r="Z564" s="6" t="s">
        <v>3308</v>
      </c>
      <c r="AA564" s="6">
        <v>959122428</v>
      </c>
      <c r="AB564" s="5">
        <f t="shared" si="58"/>
        <v>3</v>
      </c>
      <c r="AC564" s="17">
        <f t="shared" si="64"/>
        <v>25000</v>
      </c>
      <c r="AD564" s="6" t="s">
        <v>6</v>
      </c>
      <c r="AE564" s="17" t="str">
        <f t="shared" si="65"/>
        <v>NO APLICA</v>
      </c>
      <c r="AF564" s="6" t="s">
        <v>400</v>
      </c>
      <c r="AG564" s="39"/>
      <c r="AH564" s="22" t="s">
        <v>2894</v>
      </c>
      <c r="AI564" s="174" t="s">
        <v>492</v>
      </c>
    </row>
    <row r="565" spans="1:35" ht="15.45" customHeight="1">
      <c r="A565" s="170">
        <v>56802</v>
      </c>
      <c r="B565" s="8" t="s">
        <v>20</v>
      </c>
      <c r="C565" s="5" t="s">
        <v>21</v>
      </c>
      <c r="D565" s="39" t="s">
        <v>20</v>
      </c>
      <c r="E565" s="6" t="s">
        <v>3309</v>
      </c>
      <c r="F565" s="6" t="s">
        <v>3310</v>
      </c>
      <c r="G565" s="6">
        <v>996505625</v>
      </c>
      <c r="H565" s="18">
        <v>45626</v>
      </c>
      <c r="I565" s="21">
        <v>0.5131944444444444</v>
      </c>
      <c r="J565" s="6" t="s">
        <v>3250</v>
      </c>
      <c r="K565" s="15">
        <v>5</v>
      </c>
      <c r="L565" s="6" t="s">
        <v>398</v>
      </c>
      <c r="M565" s="6" t="s">
        <v>6</v>
      </c>
      <c r="N565" s="6" t="s">
        <v>488</v>
      </c>
      <c r="O565" s="6">
        <v>53402</v>
      </c>
      <c r="P565" s="6" t="s">
        <v>6</v>
      </c>
      <c r="Q565" s="6" t="s">
        <v>488</v>
      </c>
      <c r="R565" s="16">
        <f t="shared" si="63"/>
        <v>25000</v>
      </c>
      <c r="S565" s="6" t="s">
        <v>400</v>
      </c>
      <c r="T565" s="6" t="s">
        <v>822</v>
      </c>
      <c r="U565" s="6" t="s">
        <v>490</v>
      </c>
      <c r="V565" s="18">
        <v>45627</v>
      </c>
      <c r="W565" s="78">
        <v>0.67777777777777781</v>
      </c>
      <c r="X565" s="6" t="s">
        <v>20</v>
      </c>
      <c r="Y565" s="6" t="s">
        <v>3309</v>
      </c>
      <c r="Z565" s="6" t="s">
        <v>3310</v>
      </c>
      <c r="AA565" s="6">
        <v>996505625</v>
      </c>
      <c r="AB565" s="5">
        <f t="shared" si="58"/>
        <v>2</v>
      </c>
      <c r="AC565" s="17">
        <f t="shared" si="64"/>
        <v>25000</v>
      </c>
      <c r="AD565" s="6" t="s">
        <v>6</v>
      </c>
      <c r="AE565" s="17" t="str">
        <f t="shared" si="65"/>
        <v>NO APLICA</v>
      </c>
      <c r="AF565" s="6" t="s">
        <v>1874</v>
      </c>
      <c r="AG565" s="39" t="s">
        <v>3311</v>
      </c>
      <c r="AH565" s="22" t="s">
        <v>3312</v>
      </c>
      <c r="AI565" s="174" t="s">
        <v>492</v>
      </c>
    </row>
    <row r="566" spans="1:35" ht="15.45" customHeight="1">
      <c r="A566" s="170">
        <v>56803</v>
      </c>
      <c r="B566" s="39" t="s">
        <v>221</v>
      </c>
      <c r="C566" s="4" t="s">
        <v>222</v>
      </c>
      <c r="D566" s="48" t="s">
        <v>961</v>
      </c>
      <c r="E566" s="24" t="s">
        <v>699</v>
      </c>
      <c r="F566" s="69" t="s">
        <v>700</v>
      </c>
      <c r="G566" s="24">
        <v>947974081</v>
      </c>
      <c r="H566" s="18">
        <v>45626</v>
      </c>
      <c r="I566" s="21">
        <v>0.51875000000000004</v>
      </c>
      <c r="J566" s="6" t="s">
        <v>373</v>
      </c>
      <c r="K566" s="15">
        <v>1</v>
      </c>
      <c r="L566" s="6" t="s">
        <v>398</v>
      </c>
      <c r="M566" s="6" t="s">
        <v>6</v>
      </c>
      <c r="N566" s="6" t="s">
        <v>3313</v>
      </c>
      <c r="O566" s="6">
        <v>24792078</v>
      </c>
      <c r="P566" s="6" t="s">
        <v>6</v>
      </c>
      <c r="Q566" s="6" t="s">
        <v>3314</v>
      </c>
      <c r="R566" s="16">
        <f t="shared" si="63"/>
        <v>25000</v>
      </c>
      <c r="S566" s="6" t="s">
        <v>400</v>
      </c>
      <c r="T566" s="6" t="s">
        <v>1271</v>
      </c>
      <c r="U566" s="6" t="s">
        <v>3022</v>
      </c>
      <c r="V566" s="18">
        <v>45637</v>
      </c>
      <c r="W566" s="78">
        <v>0.78749999999999998</v>
      </c>
      <c r="X566" s="6" t="s">
        <v>3315</v>
      </c>
      <c r="Y566" s="6" t="s">
        <v>3316</v>
      </c>
      <c r="Z566" s="6" t="s">
        <v>3317</v>
      </c>
      <c r="AA566" s="6" t="s">
        <v>3318</v>
      </c>
      <c r="AB566" s="5">
        <f t="shared" si="58"/>
        <v>12</v>
      </c>
      <c r="AC566" s="17">
        <f t="shared" si="64"/>
        <v>51000</v>
      </c>
      <c r="AD566" s="6" t="s">
        <v>6</v>
      </c>
      <c r="AE566" s="17" t="str">
        <f t="shared" si="65"/>
        <v>NO APLICA</v>
      </c>
      <c r="AF566" s="6" t="s">
        <v>400</v>
      </c>
      <c r="AG566" s="39"/>
      <c r="AH566" s="22" t="s">
        <v>3300</v>
      </c>
      <c r="AI566" s="174" t="s">
        <v>492</v>
      </c>
    </row>
    <row r="567" spans="1:35" ht="15.45" customHeight="1">
      <c r="A567" s="170">
        <v>56804</v>
      </c>
      <c r="B567" s="39" t="s">
        <v>221</v>
      </c>
      <c r="C567" s="4" t="s">
        <v>222</v>
      </c>
      <c r="D567" s="48" t="s">
        <v>385</v>
      </c>
      <c r="E567" s="24" t="s">
        <v>818</v>
      </c>
      <c r="F567" s="26" t="s">
        <v>700</v>
      </c>
      <c r="G567" s="24">
        <v>947974081</v>
      </c>
      <c r="H567" s="18">
        <v>45626</v>
      </c>
      <c r="I567" s="21">
        <v>0.52013888888888893</v>
      </c>
      <c r="J567" s="6" t="s">
        <v>373</v>
      </c>
      <c r="K567" s="15">
        <v>1</v>
      </c>
      <c r="L567" s="6" t="s">
        <v>398</v>
      </c>
      <c r="M567" s="6" t="s">
        <v>6</v>
      </c>
      <c r="N567" s="6" t="s">
        <v>3319</v>
      </c>
      <c r="O567" s="6">
        <v>24792080</v>
      </c>
      <c r="P567" s="6" t="s">
        <v>6</v>
      </c>
      <c r="Q567" s="6" t="s">
        <v>3320</v>
      </c>
      <c r="R567" s="16">
        <f t="shared" si="63"/>
        <v>25000</v>
      </c>
      <c r="S567" s="6" t="s">
        <v>400</v>
      </c>
      <c r="T567" s="6" t="s">
        <v>1108</v>
      </c>
      <c r="U567" s="6" t="s">
        <v>3296</v>
      </c>
      <c r="V567" s="18">
        <v>45640</v>
      </c>
      <c r="W567" s="78">
        <v>0.82361111111111107</v>
      </c>
      <c r="X567" s="6" t="s">
        <v>3321</v>
      </c>
      <c r="Y567" s="6" t="s">
        <v>3322</v>
      </c>
      <c r="Z567" s="6" t="s">
        <v>3323</v>
      </c>
      <c r="AA567" s="6">
        <v>983493075</v>
      </c>
      <c r="AB567" s="6">
        <f t="shared" si="58"/>
        <v>15</v>
      </c>
      <c r="AC567" s="17">
        <f t="shared" si="64"/>
        <v>66000</v>
      </c>
      <c r="AD567" s="6" t="s">
        <v>6</v>
      </c>
      <c r="AE567" s="17" t="str">
        <f t="shared" si="65"/>
        <v>NO APLICA</v>
      </c>
      <c r="AF567" s="6" t="s">
        <v>400</v>
      </c>
      <c r="AG567" s="39"/>
      <c r="AH567" s="22" t="s">
        <v>3300</v>
      </c>
      <c r="AI567" s="174" t="s">
        <v>492</v>
      </c>
    </row>
    <row r="568" spans="1:35" ht="15.45" customHeight="1">
      <c r="A568" s="170">
        <v>56805</v>
      </c>
      <c r="B568" s="4" t="s">
        <v>353</v>
      </c>
      <c r="C568" s="4" t="s">
        <v>354</v>
      </c>
      <c r="D568" s="24" t="s">
        <v>2818</v>
      </c>
      <c r="E568" s="6" t="s">
        <v>2819</v>
      </c>
      <c r="F568" s="6" t="s">
        <v>2820</v>
      </c>
      <c r="G568" s="6">
        <v>955972412</v>
      </c>
      <c r="H568" s="18">
        <v>45626</v>
      </c>
      <c r="I568" s="21">
        <v>0.52916666666666667</v>
      </c>
      <c r="J568" s="6" t="s">
        <v>373</v>
      </c>
      <c r="K568" s="15">
        <v>1</v>
      </c>
      <c r="L568" s="6" t="s">
        <v>398</v>
      </c>
      <c r="M568" s="6" t="s">
        <v>6</v>
      </c>
      <c r="N568" s="6" t="s">
        <v>3324</v>
      </c>
      <c r="O568" s="6">
        <v>1225466</v>
      </c>
      <c r="P568" s="6" t="s">
        <v>6</v>
      </c>
      <c r="Q568" s="6" t="s">
        <v>3325</v>
      </c>
      <c r="R568" s="16">
        <f t="shared" si="63"/>
        <v>25000</v>
      </c>
      <c r="S568" s="6" t="s">
        <v>400</v>
      </c>
      <c r="T568" s="6" t="s">
        <v>1278</v>
      </c>
      <c r="U568" s="6" t="s">
        <v>3326</v>
      </c>
      <c r="V568" s="18">
        <v>45629</v>
      </c>
      <c r="W568" s="78">
        <v>0.40763888888888888</v>
      </c>
      <c r="X568" s="6" t="s">
        <v>3327</v>
      </c>
      <c r="Y568" s="6" t="s">
        <v>2143</v>
      </c>
      <c r="Z568" s="6" t="s">
        <v>3328</v>
      </c>
      <c r="AA568" s="6">
        <v>961768448</v>
      </c>
      <c r="AB568" s="6">
        <f t="shared" si="58"/>
        <v>4</v>
      </c>
      <c r="AC568" s="17">
        <f t="shared" si="64"/>
        <v>25000</v>
      </c>
      <c r="AD568" s="6" t="s">
        <v>6</v>
      </c>
      <c r="AE568" s="17" t="str">
        <f t="shared" si="65"/>
        <v>NO APLICA</v>
      </c>
      <c r="AF568" s="6" t="s">
        <v>400</v>
      </c>
      <c r="AG568" s="39"/>
      <c r="AH568" s="22" t="s">
        <v>2894</v>
      </c>
      <c r="AI568" s="174" t="s">
        <v>492</v>
      </c>
    </row>
    <row r="569" spans="1:35" ht="15.45" customHeight="1">
      <c r="A569" s="170">
        <v>56806</v>
      </c>
      <c r="B569" s="8" t="s">
        <v>320</v>
      </c>
      <c r="C569" s="5" t="s">
        <v>321</v>
      </c>
      <c r="D569" s="48" t="s">
        <v>616</v>
      </c>
      <c r="E569" s="24" t="s">
        <v>617</v>
      </c>
      <c r="F569" s="26" t="s">
        <v>618</v>
      </c>
      <c r="G569" s="24">
        <v>951155582</v>
      </c>
      <c r="H569" s="18">
        <v>45626</v>
      </c>
      <c r="I569" s="21">
        <v>0.5395833333333333</v>
      </c>
      <c r="J569" s="6" t="s">
        <v>373</v>
      </c>
      <c r="K569" s="15">
        <v>1</v>
      </c>
      <c r="L569" s="6" t="s">
        <v>398</v>
      </c>
      <c r="M569" s="6" t="s">
        <v>6</v>
      </c>
      <c r="N569" s="6" t="s">
        <v>3329</v>
      </c>
      <c r="O569" s="6">
        <v>1225559</v>
      </c>
      <c r="P569" s="6" t="s">
        <v>6</v>
      </c>
      <c r="Q569" s="6" t="s">
        <v>3330</v>
      </c>
      <c r="R569" s="16">
        <f t="shared" si="63"/>
        <v>25000</v>
      </c>
      <c r="S569" s="6" t="s">
        <v>400</v>
      </c>
      <c r="T569" s="6" t="s">
        <v>732</v>
      </c>
      <c r="U569" s="6" t="s">
        <v>3072</v>
      </c>
      <c r="V569" s="18">
        <v>45629</v>
      </c>
      <c r="W569" s="78">
        <v>0.58819444444444446</v>
      </c>
      <c r="X569" s="6" t="s">
        <v>667</v>
      </c>
      <c r="Y569" s="6" t="s">
        <v>668</v>
      </c>
      <c r="Z569" s="6" t="s">
        <v>669</v>
      </c>
      <c r="AA569" s="6">
        <v>974317393</v>
      </c>
      <c r="AB569" s="5">
        <f t="shared" si="58"/>
        <v>4</v>
      </c>
      <c r="AC569" s="17">
        <f t="shared" si="64"/>
        <v>25000</v>
      </c>
      <c r="AD569" s="6" t="s">
        <v>6</v>
      </c>
      <c r="AE569" s="17" t="str">
        <f t="shared" si="65"/>
        <v>NO APLICA</v>
      </c>
      <c r="AF569" s="6" t="s">
        <v>400</v>
      </c>
      <c r="AG569" s="39"/>
      <c r="AH569" s="22" t="s">
        <v>558</v>
      </c>
      <c r="AI569" s="174" t="s">
        <v>492</v>
      </c>
    </row>
    <row r="570" spans="1:35" ht="15.45" customHeight="1">
      <c r="A570" s="170">
        <v>56807</v>
      </c>
      <c r="B570" s="39" t="s">
        <v>269</v>
      </c>
      <c r="C570" s="5" t="s">
        <v>270</v>
      </c>
      <c r="D570" s="39" t="s">
        <v>1623</v>
      </c>
      <c r="E570" s="6" t="s">
        <v>1379</v>
      </c>
      <c r="F570" s="6" t="s">
        <v>1380</v>
      </c>
      <c r="G570" s="6">
        <v>945327090</v>
      </c>
      <c r="H570" s="18">
        <v>45626</v>
      </c>
      <c r="I570" s="21">
        <v>0.54374999999999996</v>
      </c>
      <c r="J570" s="6" t="s">
        <v>373</v>
      </c>
      <c r="K570" s="15">
        <v>1</v>
      </c>
      <c r="L570" s="6" t="s">
        <v>398</v>
      </c>
      <c r="M570" s="6" t="s">
        <v>6</v>
      </c>
      <c r="N570" s="6" t="s">
        <v>3331</v>
      </c>
      <c r="O570" s="6">
        <v>24792213</v>
      </c>
      <c r="P570" s="6" t="s">
        <v>6</v>
      </c>
      <c r="Q570" s="6" t="s">
        <v>3332</v>
      </c>
      <c r="R570" s="16">
        <f t="shared" si="63"/>
        <v>25000</v>
      </c>
      <c r="S570" s="6" t="s">
        <v>400</v>
      </c>
      <c r="T570" s="6" t="s">
        <v>766</v>
      </c>
      <c r="U570" s="6" t="s">
        <v>3186</v>
      </c>
      <c r="V570" s="18">
        <v>45640</v>
      </c>
      <c r="W570" s="78">
        <v>0.1875</v>
      </c>
      <c r="X570" s="81" t="s">
        <v>3333</v>
      </c>
      <c r="Y570" s="82" t="s">
        <v>3334</v>
      </c>
      <c r="Z570" s="82" t="s">
        <v>3335</v>
      </c>
      <c r="AA570" s="82">
        <v>930695691</v>
      </c>
      <c r="AB570" s="5">
        <f t="shared" si="58"/>
        <v>15</v>
      </c>
      <c r="AC570" s="17">
        <f t="shared" si="64"/>
        <v>66000</v>
      </c>
      <c r="AD570" s="6" t="s">
        <v>6</v>
      </c>
      <c r="AE570" s="17" t="str">
        <f t="shared" si="65"/>
        <v>NO APLICA</v>
      </c>
      <c r="AF570" s="6" t="s">
        <v>400</v>
      </c>
      <c r="AG570" s="39"/>
      <c r="AH570" s="22" t="s">
        <v>1359</v>
      </c>
      <c r="AI570" s="174" t="s">
        <v>492</v>
      </c>
    </row>
    <row r="571" spans="1:35" ht="15.45" customHeight="1">
      <c r="A571" s="170">
        <v>56809</v>
      </c>
      <c r="B571" s="8" t="s">
        <v>320</v>
      </c>
      <c r="C571" s="5" t="s">
        <v>321</v>
      </c>
      <c r="D571" s="11" t="s">
        <v>2811</v>
      </c>
      <c r="E571" s="24" t="s">
        <v>709</v>
      </c>
      <c r="F571" s="24" t="s">
        <v>3235</v>
      </c>
      <c r="G571" s="24">
        <v>987744411</v>
      </c>
      <c r="H571" s="18">
        <v>45626</v>
      </c>
      <c r="I571" s="21">
        <v>0.55694444444444446</v>
      </c>
      <c r="J571" s="6" t="s">
        <v>373</v>
      </c>
      <c r="K571" s="15">
        <v>1</v>
      </c>
      <c r="L571" s="6" t="s">
        <v>398</v>
      </c>
      <c r="M571" s="6" t="s">
        <v>6</v>
      </c>
      <c r="N571" s="6" t="s">
        <v>3336</v>
      </c>
      <c r="O571" s="6">
        <v>1225584</v>
      </c>
      <c r="P571" s="6" t="s">
        <v>6</v>
      </c>
      <c r="Q571" s="6" t="s">
        <v>3337</v>
      </c>
      <c r="R571" s="16">
        <f t="shared" si="63"/>
        <v>25000</v>
      </c>
      <c r="S571" s="6" t="s">
        <v>400</v>
      </c>
      <c r="T571" s="6" t="s">
        <v>1108</v>
      </c>
      <c r="U571" s="6" t="s">
        <v>2938</v>
      </c>
      <c r="V571" s="18">
        <v>45629</v>
      </c>
      <c r="W571" s="78">
        <v>0.59166666666666667</v>
      </c>
      <c r="X571" s="6" t="s">
        <v>597</v>
      </c>
      <c r="Y571" s="6" t="s">
        <v>598</v>
      </c>
      <c r="Z571" s="6" t="s">
        <v>599</v>
      </c>
      <c r="AA571" s="6">
        <v>974764518</v>
      </c>
      <c r="AB571" s="6">
        <f t="shared" si="58"/>
        <v>4</v>
      </c>
      <c r="AC571" s="17">
        <f t="shared" si="64"/>
        <v>25000</v>
      </c>
      <c r="AD571" s="6" t="s">
        <v>6</v>
      </c>
      <c r="AE571" s="17" t="str">
        <f t="shared" si="65"/>
        <v>NO APLICA</v>
      </c>
      <c r="AF571" s="6" t="s">
        <v>400</v>
      </c>
      <c r="AG571" s="39"/>
      <c r="AH571" s="22" t="s">
        <v>558</v>
      </c>
      <c r="AI571" s="174" t="s">
        <v>492</v>
      </c>
    </row>
    <row r="572" spans="1:35" ht="15.45" customHeight="1">
      <c r="A572" s="170">
        <v>56810</v>
      </c>
      <c r="B572" s="8" t="s">
        <v>320</v>
      </c>
      <c r="C572" s="5" t="s">
        <v>321</v>
      </c>
      <c r="D572" s="39" t="s">
        <v>568</v>
      </c>
      <c r="E572" s="6" t="s">
        <v>569</v>
      </c>
      <c r="F572" s="6" t="s">
        <v>570</v>
      </c>
      <c r="G572" s="6">
        <v>947401808</v>
      </c>
      <c r="H572" s="18">
        <v>45626</v>
      </c>
      <c r="I572" s="21">
        <v>0.55833333333333335</v>
      </c>
      <c r="J572" s="6" t="s">
        <v>373</v>
      </c>
      <c r="K572" s="15">
        <v>1</v>
      </c>
      <c r="L572" s="6" t="s">
        <v>398</v>
      </c>
      <c r="M572" s="6" t="s">
        <v>6</v>
      </c>
      <c r="N572" s="6" t="s">
        <v>3338</v>
      </c>
      <c r="O572" s="6">
        <v>1225561</v>
      </c>
      <c r="P572" s="6" t="s">
        <v>6</v>
      </c>
      <c r="Q572" s="6" t="s">
        <v>3339</v>
      </c>
      <c r="R572" s="16">
        <f t="shared" si="63"/>
        <v>25000</v>
      </c>
      <c r="S572" s="6" t="s">
        <v>400</v>
      </c>
      <c r="T572" s="6" t="s">
        <v>1108</v>
      </c>
      <c r="U572" s="6" t="s">
        <v>3104</v>
      </c>
      <c r="V572" s="18">
        <v>45629</v>
      </c>
      <c r="W572" s="78">
        <v>0.46944444444444444</v>
      </c>
      <c r="X572" s="6" t="s">
        <v>2208</v>
      </c>
      <c r="Y572" s="6" t="s">
        <v>2209</v>
      </c>
      <c r="Z572" s="6" t="s">
        <v>2210</v>
      </c>
      <c r="AA572" s="6">
        <v>994454750</v>
      </c>
      <c r="AB572" s="5">
        <f t="shared" si="58"/>
        <v>4</v>
      </c>
      <c r="AC572" s="17">
        <f t="shared" si="64"/>
        <v>25000</v>
      </c>
      <c r="AD572" s="6" t="s">
        <v>6</v>
      </c>
      <c r="AE572" s="17" t="str">
        <f t="shared" si="65"/>
        <v>NO APLICA</v>
      </c>
      <c r="AF572" s="6" t="s">
        <v>400</v>
      </c>
      <c r="AG572" s="39"/>
      <c r="AH572" s="22" t="s">
        <v>558</v>
      </c>
      <c r="AI572" s="174" t="s">
        <v>492</v>
      </c>
    </row>
    <row r="573" spans="1:35" ht="15.45" customHeight="1">
      <c r="A573" s="170">
        <v>56811</v>
      </c>
      <c r="B573" s="4" t="s">
        <v>54</v>
      </c>
      <c r="C573" s="4" t="s">
        <v>55</v>
      </c>
      <c r="D573" s="39" t="s">
        <v>2851</v>
      </c>
      <c r="E573" s="6" t="s">
        <v>560</v>
      </c>
      <c r="F573" s="6" t="s">
        <v>561</v>
      </c>
      <c r="G573" s="6">
        <v>956055766</v>
      </c>
      <c r="H573" s="18">
        <v>45626</v>
      </c>
      <c r="I573" s="21">
        <v>0.57013888888888886</v>
      </c>
      <c r="J573" s="6" t="s">
        <v>373</v>
      </c>
      <c r="K573" s="15">
        <v>1</v>
      </c>
      <c r="L573" s="6" t="s">
        <v>398</v>
      </c>
      <c r="M573" s="6" t="s">
        <v>6</v>
      </c>
      <c r="N573" s="6" t="s">
        <v>3340</v>
      </c>
      <c r="O573" s="6">
        <v>24792246</v>
      </c>
      <c r="P573" s="6" t="s">
        <v>6</v>
      </c>
      <c r="Q573" s="6" t="s">
        <v>3341</v>
      </c>
      <c r="R573" s="16">
        <f t="shared" si="63"/>
        <v>25000</v>
      </c>
      <c r="S573" s="6" t="s">
        <v>400</v>
      </c>
      <c r="T573" s="6" t="s">
        <v>1278</v>
      </c>
      <c r="U573" s="6" t="s">
        <v>3123</v>
      </c>
      <c r="V573" s="18">
        <v>45630</v>
      </c>
      <c r="W573" s="78">
        <v>0.38611111111111113</v>
      </c>
      <c r="X573" s="6" t="s">
        <v>3342</v>
      </c>
      <c r="Y573" s="6" t="s">
        <v>3343</v>
      </c>
      <c r="Z573" s="6" t="s">
        <v>3344</v>
      </c>
      <c r="AA573" s="6">
        <v>979612630</v>
      </c>
      <c r="AB573" s="5">
        <f t="shared" si="58"/>
        <v>5</v>
      </c>
      <c r="AC573" s="17">
        <f t="shared" si="64"/>
        <v>25000</v>
      </c>
      <c r="AD573" s="6" t="s">
        <v>6</v>
      </c>
      <c r="AE573" s="17" t="str">
        <f t="shared" si="65"/>
        <v>NO APLICA</v>
      </c>
      <c r="AF573" s="6" t="s">
        <v>1874</v>
      </c>
      <c r="AG573" s="39" t="s">
        <v>3345</v>
      </c>
      <c r="AH573" s="22" t="s">
        <v>3266</v>
      </c>
      <c r="AI573" s="174" t="s">
        <v>492</v>
      </c>
    </row>
    <row r="574" spans="1:35" ht="15.45" customHeight="1">
      <c r="A574" s="170">
        <v>56812</v>
      </c>
      <c r="B574" s="4" t="s">
        <v>353</v>
      </c>
      <c r="C574" s="4" t="s">
        <v>354</v>
      </c>
      <c r="D574" s="39" t="s">
        <v>3113</v>
      </c>
      <c r="E574" s="6" t="s">
        <v>636</v>
      </c>
      <c r="F574" s="6" t="s">
        <v>637</v>
      </c>
      <c r="G574" s="6">
        <v>988364635</v>
      </c>
      <c r="H574" s="18">
        <v>45626</v>
      </c>
      <c r="I574" s="21">
        <v>0.59305555555555556</v>
      </c>
      <c r="J574" s="6" t="s">
        <v>373</v>
      </c>
      <c r="K574" s="15">
        <v>1</v>
      </c>
      <c r="L574" s="6" t="s">
        <v>398</v>
      </c>
      <c r="M574" s="6" t="s">
        <v>6</v>
      </c>
      <c r="N574" s="6" t="s">
        <v>3346</v>
      </c>
      <c r="O574" s="6">
        <v>1225603</v>
      </c>
      <c r="P574" s="6" t="s">
        <v>6</v>
      </c>
      <c r="Q574" s="6" t="s">
        <v>3347</v>
      </c>
      <c r="R574" s="16">
        <f t="shared" si="63"/>
        <v>25000</v>
      </c>
      <c r="S574" s="6" t="s">
        <v>400</v>
      </c>
      <c r="T574" s="6" t="s">
        <v>759</v>
      </c>
      <c r="U574" s="6" t="s">
        <v>2213</v>
      </c>
      <c r="V574" s="18">
        <v>45629</v>
      </c>
      <c r="W574" s="78">
        <v>0.31111111111111112</v>
      </c>
      <c r="X574" s="6" t="s">
        <v>3348</v>
      </c>
      <c r="Y574" s="6">
        <v>14702398</v>
      </c>
      <c r="Z574" s="6" t="s">
        <v>3349</v>
      </c>
      <c r="AA574" s="6">
        <v>966558734</v>
      </c>
      <c r="AB574" s="6">
        <f t="shared" si="58"/>
        <v>4</v>
      </c>
      <c r="AC574" s="17">
        <f t="shared" si="64"/>
        <v>25000</v>
      </c>
      <c r="AD574" s="6" t="s">
        <v>6</v>
      </c>
      <c r="AE574" s="17" t="str">
        <f t="shared" si="65"/>
        <v>NO APLICA</v>
      </c>
      <c r="AF574" s="6" t="s">
        <v>400</v>
      </c>
      <c r="AG574" s="39"/>
      <c r="AH574" s="22" t="s">
        <v>2894</v>
      </c>
      <c r="AI574" s="174" t="s">
        <v>492</v>
      </c>
    </row>
    <row r="575" spans="1:35" ht="15.45" customHeight="1">
      <c r="A575" s="170">
        <v>56813</v>
      </c>
      <c r="B575" s="8" t="s">
        <v>320</v>
      </c>
      <c r="C575" s="5" t="s">
        <v>321</v>
      </c>
      <c r="D575" s="39" t="s">
        <v>3291</v>
      </c>
      <c r="E575" s="6" t="s">
        <v>3292</v>
      </c>
      <c r="F575" s="6" t="s">
        <v>3293</v>
      </c>
      <c r="G575" s="6">
        <v>985814757</v>
      </c>
      <c r="H575" s="18">
        <v>45626</v>
      </c>
      <c r="I575" s="21">
        <v>0.60416666666666663</v>
      </c>
      <c r="J575" s="6" t="s">
        <v>373</v>
      </c>
      <c r="K575" s="15">
        <v>1</v>
      </c>
      <c r="L575" s="6" t="s">
        <v>398</v>
      </c>
      <c r="M575" s="6" t="s">
        <v>6</v>
      </c>
      <c r="N575" s="6" t="s">
        <v>3350</v>
      </c>
      <c r="O575" s="6">
        <v>1225589</v>
      </c>
      <c r="P575" s="6" t="s">
        <v>6</v>
      </c>
      <c r="Q575" s="6" t="s">
        <v>3351</v>
      </c>
      <c r="R575" s="16">
        <f t="shared" si="63"/>
        <v>25000</v>
      </c>
      <c r="S575" s="6" t="s">
        <v>400</v>
      </c>
      <c r="T575" s="6" t="s">
        <v>2412</v>
      </c>
      <c r="U575" s="6" t="s">
        <v>3167</v>
      </c>
      <c r="V575" s="18">
        <v>45628</v>
      </c>
      <c r="W575" s="78">
        <v>0.47430555555555554</v>
      </c>
      <c r="X575" s="6" t="s">
        <v>3352</v>
      </c>
      <c r="Y575" s="6" t="s">
        <v>3353</v>
      </c>
      <c r="Z575" s="6" t="s">
        <v>3354</v>
      </c>
      <c r="AA575" s="6">
        <v>974395470</v>
      </c>
      <c r="AB575" s="5">
        <f t="shared" si="58"/>
        <v>3</v>
      </c>
      <c r="AC575" s="17">
        <f t="shared" si="64"/>
        <v>25000</v>
      </c>
      <c r="AD575" s="6" t="s">
        <v>6</v>
      </c>
      <c r="AE575" s="17" t="str">
        <f t="shared" si="65"/>
        <v>NO APLICA</v>
      </c>
      <c r="AF575" s="6" t="s">
        <v>400</v>
      </c>
      <c r="AG575" s="39"/>
      <c r="AH575" s="22" t="s">
        <v>558</v>
      </c>
      <c r="AI575" s="174" t="s">
        <v>492</v>
      </c>
    </row>
    <row r="576" spans="1:35" ht="15.45" customHeight="1">
      <c r="A576" s="170">
        <v>56814</v>
      </c>
      <c r="B576" s="4" t="s">
        <v>353</v>
      </c>
      <c r="C576" s="4" t="s">
        <v>354</v>
      </c>
      <c r="D576" s="39" t="s">
        <v>1140</v>
      </c>
      <c r="E576" s="6" t="s">
        <v>1141</v>
      </c>
      <c r="F576" s="6" t="s">
        <v>1142</v>
      </c>
      <c r="G576" s="6">
        <v>950402989</v>
      </c>
      <c r="H576" s="18">
        <v>45626</v>
      </c>
      <c r="I576" s="21">
        <v>0.60833333333333328</v>
      </c>
      <c r="J576" s="6" t="s">
        <v>373</v>
      </c>
      <c r="K576" s="15">
        <v>1</v>
      </c>
      <c r="L576" s="6" t="s">
        <v>398</v>
      </c>
      <c r="M576" s="6" t="s">
        <v>6</v>
      </c>
      <c r="N576" s="6" t="s">
        <v>3355</v>
      </c>
      <c r="O576" s="6">
        <v>1225607</v>
      </c>
      <c r="P576" s="6" t="s">
        <v>6</v>
      </c>
      <c r="Q576" s="6" t="s">
        <v>3356</v>
      </c>
      <c r="R576" s="16">
        <f t="shared" si="63"/>
        <v>25000</v>
      </c>
      <c r="S576" s="6" t="s">
        <v>400</v>
      </c>
      <c r="T576" s="6" t="s">
        <v>2412</v>
      </c>
      <c r="U576" s="6" t="s">
        <v>2213</v>
      </c>
      <c r="V576" s="18">
        <v>45629</v>
      </c>
      <c r="W576" s="78">
        <v>0.41805555555555557</v>
      </c>
      <c r="X576" s="6" t="s">
        <v>3357</v>
      </c>
      <c r="Y576" s="6" t="s">
        <v>2997</v>
      </c>
      <c r="Z576" s="6" t="s">
        <v>3358</v>
      </c>
      <c r="AA576" s="6">
        <v>992272376</v>
      </c>
      <c r="AB576" s="6">
        <f t="shared" si="58"/>
        <v>4</v>
      </c>
      <c r="AC576" s="17">
        <f t="shared" si="64"/>
        <v>25000</v>
      </c>
      <c r="AD576" s="6" t="s">
        <v>6</v>
      </c>
      <c r="AE576" s="17" t="str">
        <f t="shared" si="65"/>
        <v>NO APLICA</v>
      </c>
      <c r="AF576" s="6" t="s">
        <v>400</v>
      </c>
      <c r="AG576" s="39"/>
      <c r="AH576" s="22" t="s">
        <v>2894</v>
      </c>
      <c r="AI576" s="174" t="s">
        <v>492</v>
      </c>
    </row>
    <row r="577" spans="1:35" ht="15.45" customHeight="1">
      <c r="A577" s="170">
        <v>56815</v>
      </c>
      <c r="B577" s="39" t="s">
        <v>54</v>
      </c>
      <c r="C577" s="5" t="s">
        <v>55</v>
      </c>
      <c r="D577" s="39" t="s">
        <v>513</v>
      </c>
      <c r="E577" s="6" t="s">
        <v>514</v>
      </c>
      <c r="F577" s="6" t="s">
        <v>515</v>
      </c>
      <c r="G577" s="6">
        <v>940534751</v>
      </c>
      <c r="H577" s="18">
        <v>45626</v>
      </c>
      <c r="I577" s="21">
        <v>0.61736111111111114</v>
      </c>
      <c r="J577" s="6" t="s">
        <v>373</v>
      </c>
      <c r="K577" s="15">
        <v>1</v>
      </c>
      <c r="L577" s="6" t="s">
        <v>398</v>
      </c>
      <c r="M577" s="6" t="s">
        <v>6</v>
      </c>
      <c r="N577" s="6" t="s">
        <v>3359</v>
      </c>
      <c r="O577" s="6">
        <v>24792295</v>
      </c>
      <c r="P577" s="6" t="s">
        <v>6</v>
      </c>
      <c r="Q577" s="6" t="s">
        <v>3360</v>
      </c>
      <c r="R577" s="16">
        <f t="shared" si="63"/>
        <v>25000</v>
      </c>
      <c r="S577" s="6" t="s">
        <v>400</v>
      </c>
      <c r="T577" s="6" t="s">
        <v>759</v>
      </c>
      <c r="U577" s="6" t="s">
        <v>3326</v>
      </c>
      <c r="V577" s="18">
        <v>45629</v>
      </c>
      <c r="W577" s="78">
        <v>0.94027777777777777</v>
      </c>
      <c r="X577" s="6" t="s">
        <v>3361</v>
      </c>
      <c r="Y577" s="6" t="s">
        <v>3362</v>
      </c>
      <c r="Z577" s="6" t="s">
        <v>3363</v>
      </c>
      <c r="AA577" s="6">
        <v>955204579</v>
      </c>
      <c r="AB577" s="5">
        <f t="shared" ref="AB577:AB640" si="66">IF(AND(V577&lt;&gt;"",H577&lt;&gt;"",ISNUMBER(V577-H577)),V577-H577+1,"")</f>
        <v>4</v>
      </c>
      <c r="AC577" s="17">
        <f t="shared" ref="AC577:AC585" si="67">IF(AB577&lt;=0, "ERROR EN DÍA DE SALIDA",
    IF(AB577="", "",
        IF(OR(J577="1X40 RF VACIO", J577="1X40 DRY VACIO"),
            IF(L577="CUSTODIA",
                IF(AB577&lt;=5, 25000,
                    IF(AB577&gt;5, IF(AB577&lt;=8, 25000 + 2000*(AB577 - 5), 31000 + 5000*(AB577-8)), "")
                ),
                IF(OR(L577="TRASPASO",L577="MOVIMIENTO"), 18000, "")
            ),
            IF(OR(J577="1X20 RF VACIO", J577="1X20 DRY VACIO", J577="ISOTANK"),
                IF(L577="CUSTODIA",
                    IF(AB577&lt;=5, 18000,
                        IF(AB577&gt;5, IF(AB577&lt;=8, 18000 + 2000*(AB577 - 5), 24000 + 5000*(AB577-8)), "")
                    ),
                    IF(OR(L577="TRASPASO",L577="MOVIMIENTO"), 15000, "Error en tipo de acción")
                ),
                IF(AND(OR(J577="PALLET", J577="CAJON"), L577="CUSTODIA", AB577&lt;=5),
                    IF(M577="SI (XL)", 7000*K577,
                        IF(M577="SI (XXL)", 9000*K577, 5000*K577)
                    ),
                    IF(AND(OR(J577="PALLET", J577="CAJON"), L577="CUSTODIA", AB577&gt;5),
                        IF(M577="SI (XL)", (7000 + 1000*(AB577 - 5))*K577,
                            IF(M577="SI (XXL)", (9000 + 1000*(AB577 - 5))*K577, (5000 + 1000*(AB577 - 5))*K577)
                        ),
                        IF(AND(OR(J577="PALLET", J577="CAJON"),OR(L577="TRASPASO",L577="MOVIMIENTO")),
                            IF(M577="SI (XL)", 5000*K577,
                                IF(M577="SI (XXL)", 7000*K577, 3500*K577)
                            ),
                            ""
                        )
                    )
                )
            )
        )
    )
)</f>
        <v>25000</v>
      </c>
      <c r="AD577" s="6" t="s">
        <v>6</v>
      </c>
      <c r="AE577" s="17" t="str">
        <f t="shared" si="65"/>
        <v>NO APLICA</v>
      </c>
      <c r="AF577" s="6" t="s">
        <v>1874</v>
      </c>
      <c r="AG577" s="34" t="s">
        <v>3364</v>
      </c>
      <c r="AH577" s="22" t="s">
        <v>3266</v>
      </c>
      <c r="AI577" s="174" t="s">
        <v>492</v>
      </c>
    </row>
    <row r="578" spans="1:35" ht="15.45" customHeight="1">
      <c r="A578" s="170">
        <v>56816</v>
      </c>
      <c r="B578" s="8" t="s">
        <v>320</v>
      </c>
      <c r="C578" s="5" t="s">
        <v>321</v>
      </c>
      <c r="D578" s="11" t="s">
        <v>2811</v>
      </c>
      <c r="E578" s="24" t="s">
        <v>709</v>
      </c>
      <c r="F578" s="24" t="s">
        <v>3235</v>
      </c>
      <c r="G578" s="24">
        <v>987744411</v>
      </c>
      <c r="H578" s="18">
        <v>45626</v>
      </c>
      <c r="I578" s="21">
        <v>0.62291666666666667</v>
      </c>
      <c r="J578" s="6" t="s">
        <v>373</v>
      </c>
      <c r="K578" s="15">
        <v>1</v>
      </c>
      <c r="L578" s="6" t="s">
        <v>398</v>
      </c>
      <c r="M578" s="6" t="s">
        <v>6</v>
      </c>
      <c r="N578" s="6" t="s">
        <v>3365</v>
      </c>
      <c r="O578" s="6">
        <v>1225623</v>
      </c>
      <c r="P578" s="6" t="s">
        <v>6</v>
      </c>
      <c r="Q578" s="6" t="s">
        <v>3366</v>
      </c>
      <c r="R578" s="16">
        <f t="shared" si="63"/>
        <v>25000</v>
      </c>
      <c r="S578" s="6" t="s">
        <v>400</v>
      </c>
      <c r="T578" s="6" t="s">
        <v>2412</v>
      </c>
      <c r="U578" s="6" t="s">
        <v>3326</v>
      </c>
      <c r="V578" s="18">
        <v>45630</v>
      </c>
      <c r="W578" s="78">
        <v>0.42222222222222222</v>
      </c>
      <c r="X578" s="6" t="s">
        <v>2370</v>
      </c>
      <c r="Y578" s="6" t="s">
        <v>2371</v>
      </c>
      <c r="Z578" s="6" t="s">
        <v>2372</v>
      </c>
      <c r="AA578" s="6">
        <v>963001591</v>
      </c>
      <c r="AB578" s="5">
        <f t="shared" si="66"/>
        <v>5</v>
      </c>
      <c r="AC578" s="17">
        <f t="shared" si="67"/>
        <v>25000</v>
      </c>
      <c r="AD578" s="6" t="s">
        <v>6</v>
      </c>
      <c r="AE578" s="17" t="str">
        <f t="shared" si="65"/>
        <v>NO APLICA</v>
      </c>
      <c r="AF578" s="6" t="s">
        <v>400</v>
      </c>
      <c r="AG578" s="39"/>
      <c r="AH578" s="22" t="s">
        <v>558</v>
      </c>
      <c r="AI578" s="174" t="s">
        <v>492</v>
      </c>
    </row>
    <row r="579" spans="1:35" ht="15.45" customHeight="1">
      <c r="A579" s="170">
        <v>56817</v>
      </c>
      <c r="B579" s="39" t="s">
        <v>269</v>
      </c>
      <c r="C579" s="5" t="s">
        <v>270</v>
      </c>
      <c r="D579" s="11" t="s">
        <v>3367</v>
      </c>
      <c r="E579" s="24" t="s">
        <v>3368</v>
      </c>
      <c r="F579" s="24" t="s">
        <v>3369</v>
      </c>
      <c r="G579" s="24">
        <v>937300568</v>
      </c>
      <c r="H579" s="18">
        <v>45626</v>
      </c>
      <c r="I579" s="21">
        <v>0.64861111111111114</v>
      </c>
      <c r="J579" s="6" t="s">
        <v>373</v>
      </c>
      <c r="K579" s="15">
        <v>1</v>
      </c>
      <c r="L579" s="6" t="s">
        <v>398</v>
      </c>
      <c r="M579" s="6" t="s">
        <v>6</v>
      </c>
      <c r="N579" s="6" t="s">
        <v>3370</v>
      </c>
      <c r="O579" s="6">
        <v>24792336</v>
      </c>
      <c r="P579" s="6" t="s">
        <v>6</v>
      </c>
      <c r="Q579" s="6" t="s">
        <v>3371</v>
      </c>
      <c r="R579" s="16">
        <f t="shared" si="63"/>
        <v>25000</v>
      </c>
      <c r="S579" s="6" t="s">
        <v>400</v>
      </c>
      <c r="T579" s="6" t="s">
        <v>766</v>
      </c>
      <c r="U579" s="6" t="s">
        <v>2213</v>
      </c>
      <c r="V579" s="18">
        <v>45640</v>
      </c>
      <c r="W579" s="78">
        <v>0.18402777777777779</v>
      </c>
      <c r="X579" s="82" t="s">
        <v>3372</v>
      </c>
      <c r="Y579" s="82" t="s">
        <v>3373</v>
      </c>
      <c r="Z579" s="82" t="s">
        <v>3374</v>
      </c>
      <c r="AA579" s="82">
        <v>923971650</v>
      </c>
      <c r="AB579" s="5">
        <f t="shared" si="66"/>
        <v>15</v>
      </c>
      <c r="AC579" s="17">
        <f t="shared" si="67"/>
        <v>66000</v>
      </c>
      <c r="AD579" s="6" t="s">
        <v>6</v>
      </c>
      <c r="AE579" s="17" t="str">
        <f t="shared" si="65"/>
        <v>NO APLICA</v>
      </c>
      <c r="AF579" s="6" t="s">
        <v>400</v>
      </c>
      <c r="AG579" s="39"/>
      <c r="AH579" s="22" t="s">
        <v>1359</v>
      </c>
      <c r="AI579" s="174" t="s">
        <v>492</v>
      </c>
    </row>
    <row r="580" spans="1:35" ht="15.45" customHeight="1">
      <c r="A580" s="170">
        <v>56819</v>
      </c>
      <c r="B580" s="39" t="s">
        <v>221</v>
      </c>
      <c r="C580" s="4" t="s">
        <v>222</v>
      </c>
      <c r="D580" s="39" t="s">
        <v>3229</v>
      </c>
      <c r="E580" s="6" t="s">
        <v>3230</v>
      </c>
      <c r="F580" s="6" t="s">
        <v>832</v>
      </c>
      <c r="G580" s="6">
        <v>961091623</v>
      </c>
      <c r="H580" s="18">
        <v>45626</v>
      </c>
      <c r="I580" s="21">
        <v>0.66388888888888886</v>
      </c>
      <c r="J580" s="6" t="s">
        <v>373</v>
      </c>
      <c r="K580" s="15">
        <v>1</v>
      </c>
      <c r="L580" s="6" t="s">
        <v>398</v>
      </c>
      <c r="M580" s="6" t="s">
        <v>6</v>
      </c>
      <c r="N580" s="6" t="s">
        <v>3375</v>
      </c>
      <c r="O580" s="6">
        <v>24792333</v>
      </c>
      <c r="P580" s="6" t="s">
        <v>6</v>
      </c>
      <c r="Q580" s="6" t="s">
        <v>3376</v>
      </c>
      <c r="R580" s="16">
        <f t="shared" si="63"/>
        <v>25000</v>
      </c>
      <c r="S580" s="6" t="s">
        <v>400</v>
      </c>
      <c r="T580" s="6" t="s">
        <v>822</v>
      </c>
      <c r="U580" s="6" t="s">
        <v>3296</v>
      </c>
      <c r="V580" s="18">
        <v>45640</v>
      </c>
      <c r="W580" s="78">
        <v>0.6958333333333333</v>
      </c>
      <c r="X580" s="6" t="s">
        <v>3377</v>
      </c>
      <c r="Y580" s="64" t="s">
        <v>3378</v>
      </c>
      <c r="Z580" s="6" t="s">
        <v>3379</v>
      </c>
      <c r="AA580" s="6">
        <v>946792293</v>
      </c>
      <c r="AB580" s="5">
        <f t="shared" si="66"/>
        <v>15</v>
      </c>
      <c r="AC580" s="17">
        <f t="shared" si="67"/>
        <v>66000</v>
      </c>
      <c r="AD580" s="6" t="s">
        <v>6</v>
      </c>
      <c r="AE580" s="17" t="str">
        <f t="shared" si="65"/>
        <v>NO APLICA</v>
      </c>
      <c r="AF580" s="6" t="s">
        <v>400</v>
      </c>
      <c r="AG580" s="39"/>
      <c r="AH580" s="22" t="s">
        <v>3300</v>
      </c>
      <c r="AI580" s="174" t="s">
        <v>492</v>
      </c>
    </row>
    <row r="581" spans="1:35" ht="15.45" customHeight="1">
      <c r="A581" s="170">
        <v>56822</v>
      </c>
      <c r="B581" s="8" t="s">
        <v>191</v>
      </c>
      <c r="C581" s="8" t="s">
        <v>192</v>
      </c>
      <c r="D581" s="11" t="s">
        <v>2811</v>
      </c>
      <c r="E581" s="24" t="s">
        <v>709</v>
      </c>
      <c r="F581" s="24" t="s">
        <v>3235</v>
      </c>
      <c r="G581" s="24">
        <v>987744411</v>
      </c>
      <c r="H581" s="18">
        <v>45626</v>
      </c>
      <c r="I581" s="21">
        <v>0.70208333333333328</v>
      </c>
      <c r="J581" s="6" t="s">
        <v>373</v>
      </c>
      <c r="K581" s="15">
        <v>1</v>
      </c>
      <c r="L581" s="6" t="s">
        <v>398</v>
      </c>
      <c r="M581" s="6" t="s">
        <v>6</v>
      </c>
      <c r="N581" s="6" t="s">
        <v>3380</v>
      </c>
      <c r="O581" s="6">
        <v>1225644</v>
      </c>
      <c r="P581" s="6" t="s">
        <v>6</v>
      </c>
      <c r="Q581" s="6" t="s">
        <v>3381</v>
      </c>
      <c r="R581" s="16">
        <f t="shared" si="63"/>
        <v>25000</v>
      </c>
      <c r="S581" s="6" t="s">
        <v>400</v>
      </c>
      <c r="T581" s="6" t="s">
        <v>759</v>
      </c>
      <c r="U581" s="6" t="s">
        <v>3192</v>
      </c>
      <c r="V581" s="18">
        <v>45628</v>
      </c>
      <c r="W581" s="78">
        <v>0.97291666666666665</v>
      </c>
      <c r="X581" s="6" t="s">
        <v>3382</v>
      </c>
      <c r="Y581" s="6" t="s">
        <v>3383</v>
      </c>
      <c r="Z581" s="6" t="s">
        <v>3384</v>
      </c>
      <c r="AA581" s="6">
        <v>997936713</v>
      </c>
      <c r="AB581" s="5">
        <f t="shared" si="66"/>
        <v>3</v>
      </c>
      <c r="AC581" s="17">
        <f t="shared" si="67"/>
        <v>25000</v>
      </c>
      <c r="AD581" s="6" t="s">
        <v>6</v>
      </c>
      <c r="AE581" s="17" t="str">
        <f t="shared" si="65"/>
        <v>NO APLICA</v>
      </c>
      <c r="AF581" s="6" t="s">
        <v>1874</v>
      </c>
      <c r="AG581" s="39" t="s">
        <v>3385</v>
      </c>
      <c r="AH581" s="22" t="s">
        <v>2883</v>
      </c>
      <c r="AI581" s="174" t="s">
        <v>492</v>
      </c>
    </row>
    <row r="582" spans="1:35" ht="15.45" customHeight="1">
      <c r="A582" s="170">
        <v>56826</v>
      </c>
      <c r="B582" s="39" t="s">
        <v>181</v>
      </c>
      <c r="C582" s="5" t="s">
        <v>383</v>
      </c>
      <c r="D582" s="39" t="s">
        <v>3386</v>
      </c>
      <c r="E582" s="6" t="s">
        <v>3387</v>
      </c>
      <c r="F582" s="6" t="s">
        <v>3388</v>
      </c>
      <c r="G582" s="6">
        <v>982148525</v>
      </c>
      <c r="H582" s="18">
        <v>45626</v>
      </c>
      <c r="I582" s="21">
        <v>0.72152777777777777</v>
      </c>
      <c r="J582" s="6" t="s">
        <v>373</v>
      </c>
      <c r="K582" s="15">
        <v>1</v>
      </c>
      <c r="L582" s="6" t="s">
        <v>398</v>
      </c>
      <c r="M582" s="6" t="s">
        <v>6</v>
      </c>
      <c r="N582" s="6" t="s">
        <v>3389</v>
      </c>
      <c r="O582" s="6">
        <v>24792396</v>
      </c>
      <c r="P582" s="6" t="s">
        <v>6</v>
      </c>
      <c r="Q582" s="6" t="s">
        <v>3390</v>
      </c>
      <c r="R582" s="16">
        <f t="shared" si="63"/>
        <v>25000</v>
      </c>
      <c r="S582" s="6" t="s">
        <v>400</v>
      </c>
      <c r="T582" s="6" t="s">
        <v>1108</v>
      </c>
      <c r="U582" s="6" t="s">
        <v>3153</v>
      </c>
      <c r="V582" s="18">
        <v>45628</v>
      </c>
      <c r="W582" s="78">
        <v>0.80625000000000002</v>
      </c>
      <c r="X582" s="6" t="s">
        <v>3386</v>
      </c>
      <c r="Y582" s="6" t="s">
        <v>3387</v>
      </c>
      <c r="Z582" s="6" t="s">
        <v>3388</v>
      </c>
      <c r="AA582" s="6">
        <v>982148525</v>
      </c>
      <c r="AB582" s="5">
        <f t="shared" si="66"/>
        <v>3</v>
      </c>
      <c r="AC582" s="17">
        <f t="shared" si="67"/>
        <v>25000</v>
      </c>
      <c r="AD582" s="6" t="s">
        <v>9</v>
      </c>
      <c r="AE582" s="17">
        <f t="shared" si="65"/>
        <v>29750</v>
      </c>
      <c r="AF582" s="6" t="s">
        <v>1874</v>
      </c>
      <c r="AG582" s="39" t="s">
        <v>3391</v>
      </c>
      <c r="AH582" s="22" t="s">
        <v>2858</v>
      </c>
      <c r="AI582" s="174" t="s">
        <v>492</v>
      </c>
    </row>
    <row r="583" spans="1:35" ht="15.45" customHeight="1">
      <c r="A583" s="170">
        <v>56827</v>
      </c>
      <c r="B583" s="8" t="s">
        <v>320</v>
      </c>
      <c r="C583" s="5" t="s">
        <v>321</v>
      </c>
      <c r="D583" s="39" t="s">
        <v>1467</v>
      </c>
      <c r="E583" s="6" t="s">
        <v>1468</v>
      </c>
      <c r="F583" s="6" t="s">
        <v>1469</v>
      </c>
      <c r="G583" s="6">
        <v>965345656</v>
      </c>
      <c r="H583" s="18">
        <v>45626</v>
      </c>
      <c r="I583" s="21">
        <v>0.72499999999999998</v>
      </c>
      <c r="J583" s="6" t="s">
        <v>373</v>
      </c>
      <c r="K583" s="15">
        <v>1</v>
      </c>
      <c r="L583" s="6" t="s">
        <v>398</v>
      </c>
      <c r="M583" s="6" t="s">
        <v>6</v>
      </c>
      <c r="N583" s="6" t="s">
        <v>3392</v>
      </c>
      <c r="O583" s="6">
        <v>1225594</v>
      </c>
      <c r="P583" s="6" t="s">
        <v>9</v>
      </c>
      <c r="Q583" s="6" t="s">
        <v>3393</v>
      </c>
      <c r="R583" s="16">
        <f t="shared" si="63"/>
        <v>25000</v>
      </c>
      <c r="S583" s="6" t="s">
        <v>400</v>
      </c>
      <c r="T583" s="6" t="s">
        <v>1108</v>
      </c>
      <c r="U583" s="6" t="s">
        <v>3167</v>
      </c>
      <c r="V583" s="18">
        <v>45628</v>
      </c>
      <c r="W583" s="78">
        <v>0.85069444444444442</v>
      </c>
      <c r="X583" s="6" t="s">
        <v>1467</v>
      </c>
      <c r="Y583" s="6" t="s">
        <v>1468</v>
      </c>
      <c r="Z583" s="6" t="s">
        <v>1469</v>
      </c>
      <c r="AA583" s="6">
        <v>965345656</v>
      </c>
      <c r="AB583" s="5">
        <f t="shared" si="66"/>
        <v>3</v>
      </c>
      <c r="AC583" s="17">
        <f t="shared" si="67"/>
        <v>25000</v>
      </c>
      <c r="AD583" s="6" t="s">
        <v>6</v>
      </c>
      <c r="AE583" s="17" t="str">
        <f t="shared" si="65"/>
        <v>NO APLICA</v>
      </c>
      <c r="AF583" s="6" t="s">
        <v>400</v>
      </c>
      <c r="AG583" s="39"/>
      <c r="AH583" s="22" t="s">
        <v>558</v>
      </c>
      <c r="AI583" s="174" t="s">
        <v>492</v>
      </c>
    </row>
    <row r="584" spans="1:35" ht="15.45" customHeight="1">
      <c r="A584" s="170">
        <v>56830</v>
      </c>
      <c r="B584" s="39" t="s">
        <v>245</v>
      </c>
      <c r="C584" s="5" t="s">
        <v>246</v>
      </c>
      <c r="D584" s="39" t="s">
        <v>3394</v>
      </c>
      <c r="E584" s="6" t="s">
        <v>1160</v>
      </c>
      <c r="F584" s="6" t="s">
        <v>986</v>
      </c>
      <c r="G584" s="6">
        <v>944666949</v>
      </c>
      <c r="H584" s="18">
        <v>45627</v>
      </c>
      <c r="I584" s="21">
        <v>7.8472222222222221E-2</v>
      </c>
      <c r="J584" s="6" t="s">
        <v>373</v>
      </c>
      <c r="K584" s="15">
        <v>1</v>
      </c>
      <c r="L584" s="6" t="s">
        <v>398</v>
      </c>
      <c r="M584" s="6" t="s">
        <v>6</v>
      </c>
      <c r="N584" s="6" t="s">
        <v>3395</v>
      </c>
      <c r="O584" s="6">
        <v>1225523</v>
      </c>
      <c r="P584" s="6" t="s">
        <v>6</v>
      </c>
      <c r="Q584" s="6" t="s">
        <v>3396</v>
      </c>
      <c r="R584" s="16">
        <f t="shared" si="63"/>
        <v>25000</v>
      </c>
      <c r="S584" s="6" t="s">
        <v>400</v>
      </c>
      <c r="T584" s="6" t="s">
        <v>610</v>
      </c>
      <c r="U584" s="6" t="s">
        <v>2971</v>
      </c>
      <c r="V584" s="18">
        <v>45629</v>
      </c>
      <c r="W584" s="78">
        <v>0.60486111111111107</v>
      </c>
      <c r="X584" s="6" t="s">
        <v>1008</v>
      </c>
      <c r="Y584" s="6" t="s">
        <v>1009</v>
      </c>
      <c r="Z584" s="6" t="s">
        <v>1010</v>
      </c>
      <c r="AA584" s="6">
        <v>991915508</v>
      </c>
      <c r="AB584" s="5">
        <f t="shared" si="66"/>
        <v>3</v>
      </c>
      <c r="AC584" s="17">
        <f t="shared" si="67"/>
        <v>25000</v>
      </c>
      <c r="AD584" s="6" t="s">
        <v>6</v>
      </c>
      <c r="AE584" s="17" t="str">
        <f t="shared" ref="AE584:AE588" si="68">IFERROR(IF(AC584="","",IF(AD584="NO","NO APLICA",IF(AD584="SI",AC584*1.19,""))), "")</f>
        <v>NO APLICA</v>
      </c>
      <c r="AF584" s="6" t="s">
        <v>400</v>
      </c>
      <c r="AG584" s="39"/>
      <c r="AH584" s="22" t="s">
        <v>983</v>
      </c>
      <c r="AI584" s="174" t="s">
        <v>492</v>
      </c>
    </row>
    <row r="585" spans="1:35" ht="15.45" customHeight="1">
      <c r="A585" s="170">
        <v>56831</v>
      </c>
      <c r="B585" s="39" t="s">
        <v>68</v>
      </c>
      <c r="C585" s="4" t="s">
        <v>69</v>
      </c>
      <c r="D585" s="39" t="s">
        <v>68</v>
      </c>
      <c r="E585" s="6" t="s">
        <v>3397</v>
      </c>
      <c r="F585" s="6" t="s">
        <v>3398</v>
      </c>
      <c r="G585" s="6">
        <v>988484466</v>
      </c>
      <c r="H585" s="18">
        <v>45627</v>
      </c>
      <c r="I585" s="21">
        <v>0.39583333333333331</v>
      </c>
      <c r="J585" s="6" t="s">
        <v>373</v>
      </c>
      <c r="K585" s="15">
        <v>1</v>
      </c>
      <c r="L585" s="6" t="s">
        <v>3399</v>
      </c>
      <c r="M585" s="6" t="s">
        <v>6</v>
      </c>
      <c r="N585" s="6" t="s">
        <v>3400</v>
      </c>
      <c r="O585" s="6" t="s">
        <v>487</v>
      </c>
      <c r="P585" s="6" t="s">
        <v>6</v>
      </c>
      <c r="Q585" s="6" t="s">
        <v>488</v>
      </c>
      <c r="R585" s="16">
        <f t="shared" si="63"/>
        <v>18000</v>
      </c>
      <c r="S585" s="6" t="s">
        <v>400</v>
      </c>
      <c r="T585" s="6" t="s">
        <v>822</v>
      </c>
      <c r="U585" s="6" t="s">
        <v>490</v>
      </c>
      <c r="V585" s="18">
        <v>45627</v>
      </c>
      <c r="W585" s="78">
        <v>0.39583333333333331</v>
      </c>
      <c r="X585" s="6" t="s">
        <v>3401</v>
      </c>
      <c r="Y585" s="6" t="s">
        <v>3402</v>
      </c>
      <c r="Z585" s="6" t="s">
        <v>3403</v>
      </c>
      <c r="AA585" s="6">
        <v>988484466</v>
      </c>
      <c r="AB585" s="5">
        <f t="shared" si="66"/>
        <v>1</v>
      </c>
      <c r="AC585" s="17">
        <f t="shared" si="67"/>
        <v>18000</v>
      </c>
      <c r="AD585" s="6" t="s">
        <v>6</v>
      </c>
      <c r="AE585" s="17" t="str">
        <f t="shared" si="68"/>
        <v>NO APLICA</v>
      </c>
      <c r="AF585" s="6" t="s">
        <v>1874</v>
      </c>
      <c r="AG585" s="39" t="s">
        <v>3404</v>
      </c>
      <c r="AH585" s="22" t="s">
        <v>3405</v>
      </c>
      <c r="AI585" s="174"/>
    </row>
    <row r="586" spans="1:35" ht="15.45" customHeight="1">
      <c r="A586" s="170">
        <v>56832</v>
      </c>
      <c r="B586" s="39" t="s">
        <v>3406</v>
      </c>
      <c r="C586" s="6"/>
      <c r="D586" s="39" t="s">
        <v>3406</v>
      </c>
      <c r="E586" s="6" t="s">
        <v>3407</v>
      </c>
      <c r="F586" s="6" t="s">
        <v>3408</v>
      </c>
      <c r="G586" s="6">
        <v>85877878</v>
      </c>
      <c r="H586" s="18">
        <v>45627</v>
      </c>
      <c r="I586" s="21">
        <v>0.78472222222222221</v>
      </c>
      <c r="J586" s="6" t="s">
        <v>373</v>
      </c>
      <c r="K586" s="15">
        <v>1</v>
      </c>
      <c r="L586" s="6" t="s">
        <v>3399</v>
      </c>
      <c r="M586" s="6" t="s">
        <v>6</v>
      </c>
      <c r="N586" s="6" t="s">
        <v>3409</v>
      </c>
      <c r="O586" s="6" t="s">
        <v>487</v>
      </c>
      <c r="P586" s="6" t="s">
        <v>6</v>
      </c>
      <c r="Q586" s="6" t="s">
        <v>488</v>
      </c>
      <c r="R586" s="16">
        <f t="shared" si="63"/>
        <v>18000</v>
      </c>
      <c r="S586" s="6" t="s">
        <v>400</v>
      </c>
      <c r="T586" s="6" t="s">
        <v>822</v>
      </c>
      <c r="U586" s="6" t="s">
        <v>490</v>
      </c>
      <c r="V586" s="18">
        <v>45627</v>
      </c>
      <c r="W586" s="78">
        <v>0.78472222222222221</v>
      </c>
      <c r="X586" s="6" t="s">
        <v>3410</v>
      </c>
      <c r="Y586" s="6" t="s">
        <v>3411</v>
      </c>
      <c r="Z586" s="6" t="s">
        <v>3412</v>
      </c>
      <c r="AA586" s="6">
        <v>956673082</v>
      </c>
      <c r="AB586" s="5">
        <f t="shared" si="66"/>
        <v>1</v>
      </c>
      <c r="AC586" s="17">
        <f>IF(AB586&lt;=0, "ERROR EN DÍA DE SALIDA",
    IF(AB586="", "",
        IF(OR(J586="1X40 RF VACIO", J586="1X40 DRY VACIO"),
            IF(L586="CUSTODIA",
                IF(AB586&lt;=5, 25000,
                    IF(AB586&gt;5, IF(AB586&lt;=8, 25000 + 2000*(AB586 - 5), 31000 + 5000*(AB586-8)), "")
                ),
                IF(OR(L586="TRASPASO",L586="MOVIMIENTO"), 18000, "")
            ),
            IF(OR(J586="1X20 RF VACIO", J586="1X20 DRY VACIO", J586="ISOTANK"),
                IF(L586="CUSTODIA",
                    IF(AB586&lt;=5, 18000,
                        IF(AB586&gt;5, IF(AB586&lt;=8, 18000 + 2000*(AB586 - 5), 24000 + 5000*(AB586-8)), "")
                    ),
                    IF(OR(L586="TRASPASO",L586="MOVIMIENTO"), 15000, "Error en tipo de acción")
                ),
                IF(AND(OR(J586="PALLET", J586="CAJON"), L586="CUSTODIA", AB586&lt;=5),
                    IF(M586="SI (XL)", 7000*#REF!,
                        IF(M586="SI (XXL)", 9000*#REF!, 5000*#REF!)
                    ),
                    IF(AND(OR(J586="PALLET", J586="CAJON"), L586="CUSTODIA", AB586&gt;5),
                        IF(M586="SI (XL)", (7000 + 1000*(AB586 - 5))*#REF!,
                            IF(M586="SI (XXL)", (9000 + 1000*(AB586 - 5))*#REF!, (5000 + 1000*(AB586 - 5))*#REF!)
                        ),
                        IF(AND(OR(J586="PALLET", J586="CAJON"),OR(L586="TRASPASO",L586="MOVIMIENTO")),
                            IF(M586="SI (XL)", 5000*#REF!,
                                IF(M586="SI (XXL)", 7000*#REF!, 3500*#REF!)
                            ),
                            ""
                        )
                    )
                )
            )
        )
    )
)</f>
        <v>18000</v>
      </c>
      <c r="AD586" s="6" t="s">
        <v>6</v>
      </c>
      <c r="AE586" s="17" t="str">
        <f t="shared" si="68"/>
        <v>NO APLICA</v>
      </c>
      <c r="AF586" s="6" t="s">
        <v>1874</v>
      </c>
      <c r="AG586" s="39" t="s">
        <v>3413</v>
      </c>
      <c r="AH586" s="22" t="s">
        <v>499</v>
      </c>
      <c r="AI586" s="174"/>
    </row>
    <row r="587" spans="1:35" ht="15.45" customHeight="1">
      <c r="A587" s="170">
        <v>56833</v>
      </c>
      <c r="B587" s="7" t="s">
        <v>353</v>
      </c>
      <c r="C587" s="4" t="s">
        <v>354</v>
      </c>
      <c r="D587" s="24" t="s">
        <v>2818</v>
      </c>
      <c r="E587" s="24" t="s">
        <v>2819</v>
      </c>
      <c r="F587" s="40" t="s">
        <v>2820</v>
      </c>
      <c r="G587" s="24">
        <v>955972412</v>
      </c>
      <c r="H587" s="18">
        <v>45628</v>
      </c>
      <c r="I587" s="21">
        <v>0.41944444444444445</v>
      </c>
      <c r="J587" s="6" t="s">
        <v>373</v>
      </c>
      <c r="K587" s="15">
        <v>1</v>
      </c>
      <c r="L587" s="6" t="s">
        <v>398</v>
      </c>
      <c r="M587" s="6" t="s">
        <v>6</v>
      </c>
      <c r="N587" s="6" t="s">
        <v>3414</v>
      </c>
      <c r="O587" s="6">
        <v>1225853</v>
      </c>
      <c r="P587" s="6" t="s">
        <v>6</v>
      </c>
      <c r="Q587" s="6" t="s">
        <v>3415</v>
      </c>
      <c r="R587" s="16">
        <f t="shared" si="63"/>
        <v>25000</v>
      </c>
      <c r="S587" s="6" t="s">
        <v>400</v>
      </c>
      <c r="T587" s="6" t="s">
        <v>2005</v>
      </c>
      <c r="U587" s="6" t="s">
        <v>3416</v>
      </c>
      <c r="V587" s="18">
        <v>45630</v>
      </c>
      <c r="W587" s="78">
        <v>0.92569444444444449</v>
      </c>
      <c r="X587" s="6" t="s">
        <v>3417</v>
      </c>
      <c r="Y587" s="6" t="s">
        <v>3418</v>
      </c>
      <c r="Z587" s="6" t="s">
        <v>3419</v>
      </c>
      <c r="AA587" s="6">
        <v>923884595</v>
      </c>
      <c r="AB587" s="5">
        <f t="shared" si="66"/>
        <v>3</v>
      </c>
      <c r="AC587" s="17">
        <f>IF(AB587&lt;=0, "ERROR EN DÍA DE SALIDA",
    IF(AB587="", "",
        IF(OR(J587="1X40 RF VACIO", J587="1X40 DRY VACIO"),
            IF(L587="CUSTODIA",
                IF(AB587&lt;=5, 25000,
                    IF(AB587&gt;5, IF(AB587&lt;=8, 25000 + 2000*(AB587 - 5), 31000 + 5000*(AB587-8)), "")
                ),
                IF(OR(L587="TRASPASO",L587="MOVIMIENTO"), 18000, "")
            ),
            IF(OR(J587="1X20 RF VACIO", J587="1X20 DRY VACIO", J587="ISOTANK"),
                IF(L587="CUSTODIA",
                    IF(AB587&lt;=5, 18000,
                        IF(AB587&gt;5, IF(AB587&lt;=8, 18000 + 2000*(AB587 - 5), 24000 + 5000*(AB587-8)), "")
                    ),
                    IF(OR(L587="TRASPASO",L587="MOVIMIENTO"), 15000, "Error en tipo de acción")
                ),
                IF(AND(OR(J587="PALLET", J587="CAJON"), L587="CUSTODIA", AB587&lt;=5),
                    IF(M587="SI (XL)", 7000*K586,
                        IF(M587="SI (XXL)", 9000*K586, 5000*K586)
                    ),
                    IF(AND(OR(J587="PALLET", J587="CAJON"), L587="CUSTODIA", AB587&gt;5),
                        IF(M587="SI (XL)", (7000 + 1000*(AB587 - 5))*K586,
                            IF(M587="SI (XXL)", (9000 + 1000*(AB587 - 5))*K586, (5000 + 1000*(AB587 - 5))*K586)
                        ),
                        IF(AND(OR(J587="PALLET", J587="CAJON"),OR(L587="TRASPASO",L587="MOVIMIENTO")),
                            IF(M587="SI (XL)", 5000*K586,
                                IF(M587="SI (XXL)", 7000*K586, 3500*K586)
                            ),
                            ""
                        )
                    )
                )
            )
        )
    )
)</f>
        <v>25000</v>
      </c>
      <c r="AD587" s="6" t="s">
        <v>6</v>
      </c>
      <c r="AE587" s="17" t="str">
        <f t="shared" si="68"/>
        <v>NO APLICA</v>
      </c>
      <c r="AF587" s="6" t="s">
        <v>400</v>
      </c>
      <c r="AG587" s="39"/>
      <c r="AH587" s="22" t="s">
        <v>2894</v>
      </c>
      <c r="AI587" s="174"/>
    </row>
    <row r="588" spans="1:35" ht="15.45" customHeight="1">
      <c r="A588" s="170">
        <v>56834</v>
      </c>
      <c r="B588" s="8" t="s">
        <v>320</v>
      </c>
      <c r="C588" s="5" t="s">
        <v>321</v>
      </c>
      <c r="D588" s="48" t="s">
        <v>635</v>
      </c>
      <c r="E588" s="25" t="s">
        <v>636</v>
      </c>
      <c r="F588" s="24" t="s">
        <v>637</v>
      </c>
      <c r="G588" s="24">
        <v>988364635</v>
      </c>
      <c r="H588" s="18">
        <v>45628</v>
      </c>
      <c r="I588" s="21">
        <v>0.4236111111111111</v>
      </c>
      <c r="J588" s="6" t="s">
        <v>373</v>
      </c>
      <c r="K588" s="15">
        <v>1</v>
      </c>
      <c r="L588" s="6" t="s">
        <v>398</v>
      </c>
      <c r="M588" s="6" t="s">
        <v>6</v>
      </c>
      <c r="N588" s="6" t="s">
        <v>3420</v>
      </c>
      <c r="O588" s="6">
        <v>1225861</v>
      </c>
      <c r="P588" s="6" t="s">
        <v>6</v>
      </c>
      <c r="Q588" s="6" t="s">
        <v>3421</v>
      </c>
      <c r="R588" s="16">
        <f t="shared" si="63"/>
        <v>25000</v>
      </c>
      <c r="S588" s="6" t="s">
        <v>400</v>
      </c>
      <c r="T588" s="6" t="s">
        <v>2005</v>
      </c>
      <c r="U588" s="6" t="s">
        <v>3422</v>
      </c>
      <c r="V588" s="18">
        <v>45630</v>
      </c>
      <c r="W588" s="78">
        <v>0.28680555555555554</v>
      </c>
      <c r="X588" s="6" t="s">
        <v>3423</v>
      </c>
      <c r="Y588" s="6" t="s">
        <v>3424</v>
      </c>
      <c r="Z588" s="6" t="s">
        <v>3425</v>
      </c>
      <c r="AA588" s="6">
        <v>948688067</v>
      </c>
      <c r="AB588" s="5">
        <f t="shared" si="66"/>
        <v>3</v>
      </c>
      <c r="AC588" s="17">
        <f t="shared" ref="AC588:AC651" si="69">IF(AB588&lt;=0, "ERROR EN DÍA DE SALIDA",
    IF(AB588="", "",
        IF(OR(J588="1X40 RF VACIO", J588="1X40 DRY VACIO"),
            IF(L588="CUSTODIA",
                IF(AB588&lt;=5, 25000,
                    IF(AB588&gt;5, IF(AB588&lt;=8, 25000 + 2000*(AB588 - 5), 31000 + 5000*(AB588-8)), "")
                ),
                IF(OR(L588="TRASPASO",L588="MOVIMIENTO"), 18000, "")
            ),
            IF(OR(J588="1X20 RF VACIO", J588="1X20 DRY VACIO", J588="ISOTANK"),
                IF(L588="CUSTODIA",
                    IF(AB588&lt;=5, 18000,
                        IF(AB588&gt;5, IF(AB588&lt;=8, 18000 + 2000*(AB588 - 5), 24000 + 5000*(AB588-8)), "")
                    ),
                    IF(OR(L588="TRASPASO",L588="MOVIMIENTO"), 15000, "Error en tipo de acción")
                ),
                IF(AND(OR(J588="PALLET", J588="CAJON"), L588="CUSTODIA", AB588&lt;=5),
                    IF(M588="SI (XL)", 7000*K588,
                        IF(M588="SI (XXL)", 9000*K588, 5000*K588)
                    ),
                    IF(AND(OR(J588="PALLET", J588="CAJON"), L588="CUSTODIA", AB588&gt;5),
                        IF(M588="SI (XL)", (7000 + 1000*(AB588 - 5))*K588,
                            IF(M588="SI (XXL)", (9000 + 1000*(AB588 - 5))*K588, (5000 + 1000*(AB588 - 5))*K588)
                        ),
                        IF(AND(OR(J588="PALLET", J588="CAJON"),OR(L588="TRASPASO",L588="MOVIMIENTO")),
                            IF(M588="SI (XL)", 5000*K588,
                                IF(M588="SI (XXL)", 7000*K588, 3500*K588)
                            ),
                            ""
                        )
                    )
                )
            )
        )
    )
)</f>
        <v>25000</v>
      </c>
      <c r="AD588" s="6" t="s">
        <v>6</v>
      </c>
      <c r="AE588" s="17" t="str">
        <f t="shared" si="68"/>
        <v>NO APLICA</v>
      </c>
      <c r="AF588" s="6" t="s">
        <v>400</v>
      </c>
      <c r="AG588" s="39"/>
      <c r="AH588" s="22" t="s">
        <v>558</v>
      </c>
      <c r="AI588" s="174"/>
    </row>
    <row r="589" spans="1:35" ht="15.45" customHeight="1">
      <c r="A589" s="170">
        <v>56835</v>
      </c>
      <c r="B589" s="8" t="s">
        <v>320</v>
      </c>
      <c r="C589" s="5" t="s">
        <v>321</v>
      </c>
      <c r="D589" s="48" t="s">
        <v>734</v>
      </c>
      <c r="E589" s="25" t="s">
        <v>735</v>
      </c>
      <c r="F589" s="24" t="s">
        <v>736</v>
      </c>
      <c r="G589" s="24">
        <v>997326989</v>
      </c>
      <c r="H589" s="18">
        <v>45628</v>
      </c>
      <c r="I589" s="21">
        <v>0.42916666666666664</v>
      </c>
      <c r="J589" s="6" t="s">
        <v>373</v>
      </c>
      <c r="K589" s="15">
        <v>1</v>
      </c>
      <c r="L589" s="6" t="s">
        <v>398</v>
      </c>
      <c r="M589" s="6" t="s">
        <v>6</v>
      </c>
      <c r="N589" s="6" t="s">
        <v>3426</v>
      </c>
      <c r="O589" s="6">
        <v>308046</v>
      </c>
      <c r="P589" s="6" t="s">
        <v>6</v>
      </c>
      <c r="Q589" s="6" t="s">
        <v>3427</v>
      </c>
      <c r="R589" s="16">
        <f t="shared" si="63"/>
        <v>25000</v>
      </c>
      <c r="S589" s="6" t="s">
        <v>400</v>
      </c>
      <c r="T589" s="6" t="s">
        <v>3428</v>
      </c>
      <c r="U589" s="6" t="s">
        <v>2944</v>
      </c>
      <c r="V589" s="18">
        <v>45630</v>
      </c>
      <c r="W589" s="78">
        <v>0.61388888888888893</v>
      </c>
      <c r="X589" s="6" t="s">
        <v>3142</v>
      </c>
      <c r="Y589" s="6" t="s">
        <v>727</v>
      </c>
      <c r="Z589" s="6" t="s">
        <v>728</v>
      </c>
      <c r="AA589" s="6">
        <v>992376903</v>
      </c>
      <c r="AB589" s="5">
        <f t="shared" si="66"/>
        <v>3</v>
      </c>
      <c r="AC589" s="17">
        <f t="shared" si="69"/>
        <v>25000</v>
      </c>
      <c r="AD589" s="6"/>
      <c r="AE589" s="17" t="s">
        <v>1045</v>
      </c>
      <c r="AF589" s="6" t="s">
        <v>400</v>
      </c>
      <c r="AG589" s="39"/>
      <c r="AH589" s="22" t="s">
        <v>558</v>
      </c>
      <c r="AI589" s="174"/>
    </row>
    <row r="590" spans="1:35" ht="15.45" customHeight="1">
      <c r="A590" s="170">
        <v>56836</v>
      </c>
      <c r="B590" s="8" t="s">
        <v>320</v>
      </c>
      <c r="C590" s="5" t="s">
        <v>321</v>
      </c>
      <c r="D590" s="48" t="s">
        <v>1207</v>
      </c>
      <c r="E590" s="25" t="s">
        <v>2585</v>
      </c>
      <c r="F590" s="24" t="s">
        <v>1209</v>
      </c>
      <c r="G590" s="24">
        <v>944259293</v>
      </c>
      <c r="H590" s="18">
        <v>45628</v>
      </c>
      <c r="I590" s="21">
        <v>0.44166666666666665</v>
      </c>
      <c r="J590" s="6" t="s">
        <v>373</v>
      </c>
      <c r="K590" s="15">
        <v>1</v>
      </c>
      <c r="L590" s="6" t="s">
        <v>398</v>
      </c>
      <c r="M590" s="6" t="s">
        <v>6</v>
      </c>
      <c r="N590" s="6" t="s">
        <v>3429</v>
      </c>
      <c r="O590" s="6">
        <v>308048</v>
      </c>
      <c r="P590" s="6" t="s">
        <v>6</v>
      </c>
      <c r="Q590" s="6" t="s">
        <v>3430</v>
      </c>
      <c r="R590" s="16">
        <f t="shared" si="63"/>
        <v>25000</v>
      </c>
      <c r="S590" s="6" t="s">
        <v>400</v>
      </c>
      <c r="T590" s="6" t="s">
        <v>528</v>
      </c>
      <c r="U590" s="6" t="s">
        <v>3431</v>
      </c>
      <c r="V590" s="18">
        <v>45630</v>
      </c>
      <c r="W590" s="78">
        <v>0.54374999999999996</v>
      </c>
      <c r="X590" s="6" t="s">
        <v>3432</v>
      </c>
      <c r="Y590" s="6" t="s">
        <v>3137</v>
      </c>
      <c r="Z590" s="6" t="s">
        <v>3138</v>
      </c>
      <c r="AA590" s="6">
        <v>959084095</v>
      </c>
      <c r="AB590" s="5">
        <f t="shared" si="66"/>
        <v>3</v>
      </c>
      <c r="AC590" s="17">
        <f t="shared" si="69"/>
        <v>25000</v>
      </c>
      <c r="AD590" s="6" t="s">
        <v>6</v>
      </c>
      <c r="AE590" s="17" t="s">
        <v>1045</v>
      </c>
      <c r="AF590" s="6" t="s">
        <v>400</v>
      </c>
      <c r="AG590" s="39"/>
      <c r="AH590" s="22" t="s">
        <v>558</v>
      </c>
      <c r="AI590" s="174"/>
    </row>
    <row r="591" spans="1:35" ht="15.45" customHeight="1">
      <c r="A591" s="170">
        <v>56837</v>
      </c>
      <c r="B591" s="8" t="s">
        <v>320</v>
      </c>
      <c r="C591" s="5" t="s">
        <v>321</v>
      </c>
      <c r="D591" s="48" t="s">
        <v>2570</v>
      </c>
      <c r="E591" s="25" t="s">
        <v>2983</v>
      </c>
      <c r="F591" s="24" t="s">
        <v>2572</v>
      </c>
      <c r="G591" s="24">
        <v>955224797</v>
      </c>
      <c r="H591" s="18">
        <v>45628</v>
      </c>
      <c r="I591" s="21">
        <v>0.46180555555555558</v>
      </c>
      <c r="J591" s="6" t="s">
        <v>373</v>
      </c>
      <c r="K591" s="15">
        <v>1</v>
      </c>
      <c r="L591" s="6" t="s">
        <v>398</v>
      </c>
      <c r="M591" s="6" t="s">
        <v>6</v>
      </c>
      <c r="N591" s="6" t="s">
        <v>3433</v>
      </c>
      <c r="O591" s="6">
        <v>1225877</v>
      </c>
      <c r="P591" s="6" t="s">
        <v>6</v>
      </c>
      <c r="Q591" s="6" t="s">
        <v>3434</v>
      </c>
      <c r="R591" s="16">
        <f t="shared" si="63"/>
        <v>25000</v>
      </c>
      <c r="S591" s="6" t="s">
        <v>400</v>
      </c>
      <c r="T591" s="6" t="s">
        <v>528</v>
      </c>
      <c r="U591" s="6" t="s">
        <v>3435</v>
      </c>
      <c r="V591" s="18">
        <v>45629</v>
      </c>
      <c r="W591" s="78">
        <v>0.78749999999999998</v>
      </c>
      <c r="X591" s="6" t="s">
        <v>2040</v>
      </c>
      <c r="Y591" s="6" t="s">
        <v>642</v>
      </c>
      <c r="Z591" s="6" t="s">
        <v>643</v>
      </c>
      <c r="AA591" s="6">
        <v>997786062</v>
      </c>
      <c r="AB591" s="5">
        <f t="shared" si="66"/>
        <v>2</v>
      </c>
      <c r="AC591" s="17">
        <f t="shared" si="69"/>
        <v>25000</v>
      </c>
      <c r="AD591" s="6" t="s">
        <v>6</v>
      </c>
      <c r="AE591" s="17" t="str">
        <f t="shared" ref="AE591:AE624" si="70">IFERROR(IF(AC591="","",IF(AD591="NO","NO APLICA",IF(AD591="SI",AC591*1.19,""))), "")</f>
        <v>NO APLICA</v>
      </c>
      <c r="AF591" s="6" t="s">
        <v>400</v>
      </c>
      <c r="AG591" s="39"/>
      <c r="AH591" s="22" t="s">
        <v>558</v>
      </c>
      <c r="AI591" s="174"/>
    </row>
    <row r="592" spans="1:35" ht="15.45" customHeight="1">
      <c r="A592" s="170">
        <v>56838</v>
      </c>
      <c r="B592" s="8" t="s">
        <v>320</v>
      </c>
      <c r="C592" s="5" t="s">
        <v>321</v>
      </c>
      <c r="D592" s="48" t="s">
        <v>3187</v>
      </c>
      <c r="E592" s="25" t="s">
        <v>1150</v>
      </c>
      <c r="F592" s="24" t="s">
        <v>1151</v>
      </c>
      <c r="G592" s="24">
        <v>984444429</v>
      </c>
      <c r="H592" s="18">
        <v>45628</v>
      </c>
      <c r="I592" s="21">
        <v>0.46388888888888891</v>
      </c>
      <c r="J592" s="6" t="s">
        <v>373</v>
      </c>
      <c r="K592" s="15">
        <v>1</v>
      </c>
      <c r="L592" s="6" t="s">
        <v>398</v>
      </c>
      <c r="M592" s="6" t="s">
        <v>6</v>
      </c>
      <c r="N592" s="6" t="s">
        <v>3436</v>
      </c>
      <c r="O592" s="6">
        <v>3258300</v>
      </c>
      <c r="P592" s="6" t="s">
        <v>6</v>
      </c>
      <c r="Q592" s="6" t="s">
        <v>3437</v>
      </c>
      <c r="R592" s="16">
        <f t="shared" si="63"/>
        <v>25000</v>
      </c>
      <c r="S592" s="6" t="s">
        <v>400</v>
      </c>
      <c r="T592" s="6" t="s">
        <v>2158</v>
      </c>
      <c r="U592" s="6" t="s">
        <v>3438</v>
      </c>
      <c r="V592" s="18">
        <v>45635</v>
      </c>
      <c r="W592" s="78">
        <v>0.52083333333333337</v>
      </c>
      <c r="X592" s="6" t="s">
        <v>3439</v>
      </c>
      <c r="Y592" s="6" t="s">
        <v>1483</v>
      </c>
      <c r="Z592" s="6" t="s">
        <v>1484</v>
      </c>
      <c r="AA592" s="6">
        <v>974070931</v>
      </c>
      <c r="AB592" s="5">
        <f t="shared" si="66"/>
        <v>8</v>
      </c>
      <c r="AC592" s="17">
        <f t="shared" si="69"/>
        <v>31000</v>
      </c>
      <c r="AD592" s="6" t="s">
        <v>6</v>
      </c>
      <c r="AE592" s="17" t="str">
        <f t="shared" si="70"/>
        <v>NO APLICA</v>
      </c>
      <c r="AF592" s="6" t="s">
        <v>400</v>
      </c>
      <c r="AG592" s="39"/>
      <c r="AH592" s="22" t="s">
        <v>558</v>
      </c>
      <c r="AI592" s="174"/>
    </row>
    <row r="593" spans="1:35" ht="15.45" customHeight="1">
      <c r="A593" s="170">
        <v>56839</v>
      </c>
      <c r="B593" s="7" t="s">
        <v>353</v>
      </c>
      <c r="C593" s="4" t="s">
        <v>354</v>
      </c>
      <c r="D593" s="39" t="s">
        <v>3440</v>
      </c>
      <c r="E593" s="6" t="s">
        <v>3441</v>
      </c>
      <c r="F593" s="6" t="s">
        <v>649</v>
      </c>
      <c r="G593" s="6">
        <v>982723314</v>
      </c>
      <c r="H593" s="18">
        <v>45628</v>
      </c>
      <c r="I593" s="21">
        <v>0.47013888888888888</v>
      </c>
      <c r="J593" s="6" t="s">
        <v>373</v>
      </c>
      <c r="K593" s="15">
        <v>1</v>
      </c>
      <c r="L593" s="6" t="s">
        <v>398</v>
      </c>
      <c r="M593" s="6" t="s">
        <v>6</v>
      </c>
      <c r="N593" s="6" t="s">
        <v>3442</v>
      </c>
      <c r="O593" s="6">
        <v>1225944</v>
      </c>
      <c r="P593" s="6" t="s">
        <v>6</v>
      </c>
      <c r="Q593" s="6" t="s">
        <v>3443</v>
      </c>
      <c r="R593" s="16">
        <f t="shared" si="63"/>
        <v>25000</v>
      </c>
      <c r="S593" s="6" t="s">
        <v>400</v>
      </c>
      <c r="T593" s="6" t="s">
        <v>528</v>
      </c>
      <c r="U593" s="6" t="s">
        <v>2796</v>
      </c>
      <c r="V593" s="18">
        <v>45630</v>
      </c>
      <c r="W593" s="78">
        <v>0.4152777777777778</v>
      </c>
      <c r="X593" s="6" t="s">
        <v>3099</v>
      </c>
      <c r="Y593" s="6" t="s">
        <v>3100</v>
      </c>
      <c r="Z593" s="6" t="s">
        <v>3444</v>
      </c>
      <c r="AA593" s="6">
        <v>927191120</v>
      </c>
      <c r="AB593" s="5">
        <f t="shared" si="66"/>
        <v>3</v>
      </c>
      <c r="AC593" s="17">
        <f t="shared" si="69"/>
        <v>25000</v>
      </c>
      <c r="AD593" s="6" t="s">
        <v>6</v>
      </c>
      <c r="AE593" s="17" t="str">
        <f t="shared" si="70"/>
        <v>NO APLICA</v>
      </c>
      <c r="AF593" s="6" t="s">
        <v>400</v>
      </c>
      <c r="AG593" s="39"/>
      <c r="AH593" s="22" t="s">
        <v>2894</v>
      </c>
      <c r="AI593" s="174"/>
    </row>
    <row r="594" spans="1:35" ht="15.45" customHeight="1">
      <c r="A594" s="170">
        <v>56840</v>
      </c>
      <c r="B594" s="8" t="s">
        <v>320</v>
      </c>
      <c r="C594" s="5" t="s">
        <v>321</v>
      </c>
      <c r="D594" s="48" t="s">
        <v>629</v>
      </c>
      <c r="E594" s="25" t="s">
        <v>630</v>
      </c>
      <c r="F594" s="24" t="s">
        <v>631</v>
      </c>
      <c r="G594" s="24">
        <v>976530950</v>
      </c>
      <c r="H594" s="18">
        <v>45628</v>
      </c>
      <c r="I594" s="21">
        <v>0.47708333333333336</v>
      </c>
      <c r="J594" s="6" t="s">
        <v>373</v>
      </c>
      <c r="K594" s="15">
        <v>1</v>
      </c>
      <c r="L594" s="6" t="s">
        <v>398</v>
      </c>
      <c r="M594" s="6" t="s">
        <v>6</v>
      </c>
      <c r="N594" s="6" t="s">
        <v>3445</v>
      </c>
      <c r="O594" s="6">
        <v>1225860</v>
      </c>
      <c r="P594" s="6" t="s">
        <v>6</v>
      </c>
      <c r="Q594" s="6" t="s">
        <v>3446</v>
      </c>
      <c r="R594" s="16">
        <f t="shared" si="63"/>
        <v>25000</v>
      </c>
      <c r="S594" s="6" t="s">
        <v>400</v>
      </c>
      <c r="T594" s="6" t="s">
        <v>528</v>
      </c>
      <c r="U594" s="6" t="s">
        <v>2965</v>
      </c>
      <c r="V594" s="18">
        <v>45630</v>
      </c>
      <c r="W594" s="78">
        <v>0.82361111111111107</v>
      </c>
      <c r="X594" s="6" t="s">
        <v>761</v>
      </c>
      <c r="Y594" s="6" t="s">
        <v>3132</v>
      </c>
      <c r="Z594" s="6" t="s">
        <v>763</v>
      </c>
      <c r="AA594" s="6">
        <v>957796336</v>
      </c>
      <c r="AB594" s="5">
        <f t="shared" si="66"/>
        <v>3</v>
      </c>
      <c r="AC594" s="17">
        <f t="shared" si="69"/>
        <v>25000</v>
      </c>
      <c r="AD594" s="6" t="s">
        <v>6</v>
      </c>
      <c r="AE594" s="17" t="str">
        <f t="shared" si="70"/>
        <v>NO APLICA</v>
      </c>
      <c r="AF594" s="6" t="s">
        <v>400</v>
      </c>
      <c r="AG594" s="39"/>
      <c r="AH594" s="22" t="s">
        <v>558</v>
      </c>
      <c r="AI594" s="174"/>
    </row>
    <row r="595" spans="1:35" ht="15.45" customHeight="1">
      <c r="A595" s="170">
        <v>56841</v>
      </c>
      <c r="B595" s="8" t="s">
        <v>320</v>
      </c>
      <c r="C595" s="5" t="s">
        <v>321</v>
      </c>
      <c r="D595" s="48" t="s">
        <v>3447</v>
      </c>
      <c r="E595" s="25" t="s">
        <v>579</v>
      </c>
      <c r="F595" s="24" t="s">
        <v>580</v>
      </c>
      <c r="G595" s="24">
        <v>992200094</v>
      </c>
      <c r="H595" s="18">
        <v>45628</v>
      </c>
      <c r="I595" s="21">
        <v>0.48541666666666666</v>
      </c>
      <c r="J595" s="6" t="s">
        <v>373</v>
      </c>
      <c r="K595" s="15">
        <v>1</v>
      </c>
      <c r="L595" s="6" t="s">
        <v>398</v>
      </c>
      <c r="M595" s="6" t="s">
        <v>6</v>
      </c>
      <c r="N595" s="6" t="s">
        <v>3448</v>
      </c>
      <c r="O595" s="6">
        <v>1225922</v>
      </c>
      <c r="P595" s="6" t="s">
        <v>6</v>
      </c>
      <c r="Q595" s="6" t="s">
        <v>3449</v>
      </c>
      <c r="R595" s="16">
        <f t="shared" si="63"/>
        <v>25000</v>
      </c>
      <c r="S595" s="6" t="s">
        <v>400</v>
      </c>
      <c r="T595" s="6" t="s">
        <v>2005</v>
      </c>
      <c r="U595" s="6" t="s">
        <v>2871</v>
      </c>
      <c r="V595" s="18">
        <v>45629</v>
      </c>
      <c r="W595" s="78">
        <v>0.87916666666666665</v>
      </c>
      <c r="X595" s="6" t="s">
        <v>3450</v>
      </c>
      <c r="Y595" s="6" t="s">
        <v>2266</v>
      </c>
      <c r="Z595" s="6" t="s">
        <v>2267</v>
      </c>
      <c r="AA595" s="6">
        <v>953698058</v>
      </c>
      <c r="AB595" s="5">
        <f t="shared" si="66"/>
        <v>2</v>
      </c>
      <c r="AC595" s="17">
        <f t="shared" si="69"/>
        <v>25000</v>
      </c>
      <c r="AD595" s="6" t="s">
        <v>6</v>
      </c>
      <c r="AE595" s="17" t="str">
        <f t="shared" si="70"/>
        <v>NO APLICA</v>
      </c>
      <c r="AF595" s="6" t="s">
        <v>400</v>
      </c>
      <c r="AG595" s="39"/>
      <c r="AH595" s="22" t="s">
        <v>558</v>
      </c>
      <c r="AI595" s="174"/>
    </row>
    <row r="596" spans="1:35" ht="15.45" customHeight="1">
      <c r="A596" s="170">
        <v>56842</v>
      </c>
      <c r="B596" s="8" t="s">
        <v>351</v>
      </c>
      <c r="C596" s="8" t="s">
        <v>352</v>
      </c>
      <c r="D596" s="39" t="s">
        <v>3451</v>
      </c>
      <c r="E596" s="6" t="s">
        <v>3452</v>
      </c>
      <c r="F596" s="6" t="s">
        <v>3453</v>
      </c>
      <c r="G596" s="6">
        <v>954050927</v>
      </c>
      <c r="H596" s="18">
        <v>45628</v>
      </c>
      <c r="I596" s="21">
        <v>0.50208333333333333</v>
      </c>
      <c r="J596" s="6" t="s">
        <v>373</v>
      </c>
      <c r="K596" s="15">
        <v>1</v>
      </c>
      <c r="L596" s="6" t="s">
        <v>398</v>
      </c>
      <c r="M596" s="6" t="s">
        <v>6</v>
      </c>
      <c r="N596" s="6" t="s">
        <v>3454</v>
      </c>
      <c r="O596" s="6">
        <v>308051</v>
      </c>
      <c r="P596" s="6" t="s">
        <v>6</v>
      </c>
      <c r="Q596" s="6" t="s">
        <v>3455</v>
      </c>
      <c r="R596" s="16">
        <f t="shared" si="63"/>
        <v>25000</v>
      </c>
      <c r="S596" s="6" t="s">
        <v>400</v>
      </c>
      <c r="T596" s="6" t="s">
        <v>2100</v>
      </c>
      <c r="U596" s="6" t="s">
        <v>3296</v>
      </c>
      <c r="V596" s="18">
        <v>45632</v>
      </c>
      <c r="W596" s="78">
        <v>3.1944444444444442E-2</v>
      </c>
      <c r="X596" s="6" t="s">
        <v>3456</v>
      </c>
      <c r="Y596" s="6" t="s">
        <v>3457</v>
      </c>
      <c r="Z596" s="6" t="s">
        <v>3458</v>
      </c>
      <c r="AA596" s="6">
        <v>983704752</v>
      </c>
      <c r="AB596" s="5">
        <f t="shared" si="66"/>
        <v>5</v>
      </c>
      <c r="AC596" s="17">
        <f t="shared" si="69"/>
        <v>25000</v>
      </c>
      <c r="AD596" s="6" t="s">
        <v>6</v>
      </c>
      <c r="AE596" s="17" t="str">
        <f t="shared" si="70"/>
        <v>NO APLICA</v>
      </c>
      <c r="AF596" s="6" t="s">
        <v>400</v>
      </c>
      <c r="AG596" s="39"/>
      <c r="AH596" s="22" t="s">
        <v>3459</v>
      </c>
      <c r="AI596" s="174"/>
    </row>
    <row r="597" spans="1:35" ht="15.45" customHeight="1">
      <c r="A597" s="170">
        <v>56843</v>
      </c>
      <c r="B597" s="4" t="s">
        <v>351</v>
      </c>
      <c r="C597" s="4" t="s">
        <v>352</v>
      </c>
      <c r="D597" s="39" t="s">
        <v>3460</v>
      </c>
      <c r="E597" s="6" t="s">
        <v>3461</v>
      </c>
      <c r="F597" s="6" t="s">
        <v>3462</v>
      </c>
      <c r="G597" s="6">
        <v>966161110</v>
      </c>
      <c r="H597" s="18">
        <v>45628</v>
      </c>
      <c r="I597" s="21">
        <v>0.50416666666666665</v>
      </c>
      <c r="J597" s="6" t="s">
        <v>373</v>
      </c>
      <c r="K597" s="15">
        <v>1</v>
      </c>
      <c r="L597" s="6" t="s">
        <v>398</v>
      </c>
      <c r="M597" s="6" t="s">
        <v>6</v>
      </c>
      <c r="N597" s="6" t="s">
        <v>3463</v>
      </c>
      <c r="O597" s="6">
        <v>308052</v>
      </c>
      <c r="P597" s="6" t="s">
        <v>6</v>
      </c>
      <c r="Q597" s="6" t="s">
        <v>3464</v>
      </c>
      <c r="R597" s="16">
        <f t="shared" si="63"/>
        <v>25000</v>
      </c>
      <c r="S597" s="6" t="s">
        <v>400</v>
      </c>
      <c r="T597" s="6" t="s">
        <v>2100</v>
      </c>
      <c r="U597" s="6" t="s">
        <v>3186</v>
      </c>
      <c r="V597" s="18">
        <v>45631</v>
      </c>
      <c r="W597" s="78">
        <v>0.98958333333333337</v>
      </c>
      <c r="X597" s="6" t="s">
        <v>3465</v>
      </c>
      <c r="Y597" s="6" t="s">
        <v>3466</v>
      </c>
      <c r="Z597" s="6" t="s">
        <v>3467</v>
      </c>
      <c r="AA597" s="6">
        <v>979278474</v>
      </c>
      <c r="AB597" s="5">
        <f t="shared" si="66"/>
        <v>4</v>
      </c>
      <c r="AC597" s="17">
        <f t="shared" si="69"/>
        <v>25000</v>
      </c>
      <c r="AD597" s="6" t="s">
        <v>6</v>
      </c>
      <c r="AE597" s="17" t="str">
        <f t="shared" si="70"/>
        <v>NO APLICA</v>
      </c>
      <c r="AF597" s="6" t="s">
        <v>400</v>
      </c>
      <c r="AG597" s="39"/>
      <c r="AH597" s="22" t="s">
        <v>3459</v>
      </c>
      <c r="AI597" s="174"/>
    </row>
    <row r="598" spans="1:35" ht="15.45" customHeight="1">
      <c r="A598" s="170">
        <v>56844</v>
      </c>
      <c r="B598" s="4" t="s">
        <v>339</v>
      </c>
      <c r="C598" s="4" t="s">
        <v>340</v>
      </c>
      <c r="D598" s="48" t="s">
        <v>1042</v>
      </c>
      <c r="E598" s="25" t="s">
        <v>1043</v>
      </c>
      <c r="F598" s="24" t="s">
        <v>1044</v>
      </c>
      <c r="G598" s="24">
        <v>933294463</v>
      </c>
      <c r="H598" s="18">
        <v>45628</v>
      </c>
      <c r="I598" s="21">
        <v>0.51180555555555551</v>
      </c>
      <c r="J598" s="6" t="s">
        <v>373</v>
      </c>
      <c r="K598" s="15">
        <v>1</v>
      </c>
      <c r="L598" s="6" t="s">
        <v>398</v>
      </c>
      <c r="M598" s="6" t="s">
        <v>6</v>
      </c>
      <c r="N598" s="6" t="s">
        <v>3468</v>
      </c>
      <c r="O598" s="6">
        <v>1225893</v>
      </c>
      <c r="P598" s="6" t="s">
        <v>6</v>
      </c>
      <c r="Q598" s="6" t="s">
        <v>3469</v>
      </c>
      <c r="R598" s="16">
        <f t="shared" si="63"/>
        <v>25000</v>
      </c>
      <c r="S598" s="6" t="s">
        <v>400</v>
      </c>
      <c r="T598" s="6" t="s">
        <v>528</v>
      </c>
      <c r="U598" s="6" t="s">
        <v>2213</v>
      </c>
      <c r="V598" s="18">
        <v>45630</v>
      </c>
      <c r="W598" s="78">
        <v>0.79166666666666663</v>
      </c>
      <c r="X598" s="6" t="s">
        <v>3470</v>
      </c>
      <c r="Y598" s="6" t="s">
        <v>3471</v>
      </c>
      <c r="Z598" s="6" t="s">
        <v>3472</v>
      </c>
      <c r="AA598" s="6">
        <v>933750230</v>
      </c>
      <c r="AB598" s="5">
        <f t="shared" si="66"/>
        <v>3</v>
      </c>
      <c r="AC598" s="17">
        <f t="shared" si="69"/>
        <v>25000</v>
      </c>
      <c r="AD598" s="6" t="s">
        <v>6</v>
      </c>
      <c r="AE598" s="17" t="str">
        <f t="shared" si="70"/>
        <v>NO APLICA</v>
      </c>
      <c r="AF598" s="6" t="s">
        <v>400</v>
      </c>
      <c r="AG598" s="39"/>
      <c r="AH598" s="22" t="s">
        <v>2797</v>
      </c>
      <c r="AI598" s="174"/>
    </row>
    <row r="599" spans="1:35" ht="15.45" customHeight="1">
      <c r="A599" s="170">
        <v>56845</v>
      </c>
      <c r="B599" s="8" t="s">
        <v>320</v>
      </c>
      <c r="C599" s="5" t="s">
        <v>321</v>
      </c>
      <c r="D599" s="48" t="s">
        <v>3195</v>
      </c>
      <c r="E599" s="25" t="s">
        <v>1958</v>
      </c>
      <c r="F599" s="24" t="s">
        <v>1959</v>
      </c>
      <c r="G599" s="24">
        <v>964882975</v>
      </c>
      <c r="H599" s="18">
        <v>45628</v>
      </c>
      <c r="I599" s="21">
        <v>0.5180555555555556</v>
      </c>
      <c r="J599" s="6" t="s">
        <v>373</v>
      </c>
      <c r="K599" s="15">
        <v>1</v>
      </c>
      <c r="L599" s="6" t="s">
        <v>398</v>
      </c>
      <c r="M599" s="6" t="s">
        <v>6</v>
      </c>
      <c r="N599" s="6" t="s">
        <v>3473</v>
      </c>
      <c r="O599" s="6">
        <v>1225858</v>
      </c>
      <c r="P599" s="6" t="s">
        <v>6</v>
      </c>
      <c r="Q599" s="6" t="s">
        <v>3474</v>
      </c>
      <c r="R599" s="16">
        <f t="shared" si="63"/>
        <v>25000</v>
      </c>
      <c r="S599" s="6" t="s">
        <v>400</v>
      </c>
      <c r="T599" s="6" t="s">
        <v>2005</v>
      </c>
      <c r="U599" s="6" t="s">
        <v>3435</v>
      </c>
      <c r="V599" s="18">
        <v>45629</v>
      </c>
      <c r="W599" s="78">
        <v>0.88263888888888886</v>
      </c>
      <c r="X599" s="6" t="s">
        <v>734</v>
      </c>
      <c r="Y599" s="6" t="s">
        <v>735</v>
      </c>
      <c r="Z599" s="6" t="s">
        <v>736</v>
      </c>
      <c r="AA599" s="6">
        <v>97326989</v>
      </c>
      <c r="AB599" s="5">
        <f t="shared" si="66"/>
        <v>2</v>
      </c>
      <c r="AC599" s="17">
        <f t="shared" si="69"/>
        <v>25000</v>
      </c>
      <c r="AD599" s="6" t="s">
        <v>6</v>
      </c>
      <c r="AE599" s="17" t="str">
        <f t="shared" si="70"/>
        <v>NO APLICA</v>
      </c>
      <c r="AF599" s="6" t="s">
        <v>400</v>
      </c>
      <c r="AG599" s="39"/>
      <c r="AH599" s="22" t="s">
        <v>558</v>
      </c>
      <c r="AI599" s="174"/>
    </row>
    <row r="600" spans="1:35" ht="15.45" customHeight="1">
      <c r="A600" s="170">
        <v>56846</v>
      </c>
      <c r="B600" s="8" t="s">
        <v>320</v>
      </c>
      <c r="C600" s="5" t="s">
        <v>321</v>
      </c>
      <c r="D600" s="48" t="s">
        <v>1555</v>
      </c>
      <c r="E600" s="25" t="s">
        <v>721</v>
      </c>
      <c r="F600" s="24" t="s">
        <v>722</v>
      </c>
      <c r="G600" s="24">
        <v>97177590</v>
      </c>
      <c r="H600" s="18">
        <v>45628</v>
      </c>
      <c r="I600" s="21">
        <v>0.52152777777777781</v>
      </c>
      <c r="J600" s="6" t="s">
        <v>373</v>
      </c>
      <c r="K600" s="15">
        <v>1</v>
      </c>
      <c r="L600" s="6" t="s">
        <v>398</v>
      </c>
      <c r="M600" s="6" t="s">
        <v>6</v>
      </c>
      <c r="N600" s="6" t="s">
        <v>3475</v>
      </c>
      <c r="O600" s="6">
        <v>308080</v>
      </c>
      <c r="P600" s="6" t="s">
        <v>6</v>
      </c>
      <c r="Q600" s="6" t="s">
        <v>3476</v>
      </c>
      <c r="R600" s="16">
        <f t="shared" si="63"/>
        <v>25000</v>
      </c>
      <c r="S600" s="6" t="s">
        <v>400</v>
      </c>
      <c r="T600" s="6" t="s">
        <v>2005</v>
      </c>
      <c r="U600" s="6" t="s">
        <v>504</v>
      </c>
      <c r="V600" s="18">
        <v>45630</v>
      </c>
      <c r="W600" s="78">
        <v>0.87430555555555556</v>
      </c>
      <c r="X600" s="6" t="s">
        <v>720</v>
      </c>
      <c r="Y600" s="6" t="s">
        <v>721</v>
      </c>
      <c r="Z600" s="6" t="s">
        <v>722</v>
      </c>
      <c r="AA600" s="6">
        <v>997177590</v>
      </c>
      <c r="AB600" s="5">
        <f t="shared" si="66"/>
        <v>3</v>
      </c>
      <c r="AC600" s="17">
        <f t="shared" si="69"/>
        <v>25000</v>
      </c>
      <c r="AD600" s="6" t="s">
        <v>6</v>
      </c>
      <c r="AE600" s="17" t="str">
        <f t="shared" si="70"/>
        <v>NO APLICA</v>
      </c>
      <c r="AF600" s="6" t="s">
        <v>400</v>
      </c>
      <c r="AG600" s="39"/>
      <c r="AH600" s="22" t="s">
        <v>558</v>
      </c>
      <c r="AI600" s="174"/>
    </row>
    <row r="601" spans="1:35" ht="15.45" customHeight="1">
      <c r="A601" s="170">
        <v>56847</v>
      </c>
      <c r="B601" s="7" t="s">
        <v>353</v>
      </c>
      <c r="C601" s="4" t="s">
        <v>354</v>
      </c>
      <c r="D601" s="48" t="s">
        <v>3477</v>
      </c>
      <c r="E601" s="25" t="s">
        <v>2167</v>
      </c>
      <c r="F601" s="24" t="s">
        <v>2168</v>
      </c>
      <c r="G601" s="24">
        <v>998973865</v>
      </c>
      <c r="H601" s="18">
        <v>45628</v>
      </c>
      <c r="I601" s="21">
        <v>0.52361111111111114</v>
      </c>
      <c r="J601" s="6" t="s">
        <v>373</v>
      </c>
      <c r="K601" s="15">
        <v>1</v>
      </c>
      <c r="L601" s="6" t="s">
        <v>398</v>
      </c>
      <c r="M601" s="6" t="s">
        <v>6</v>
      </c>
      <c r="N601" s="6" t="s">
        <v>3478</v>
      </c>
      <c r="O601" s="6">
        <v>1226018</v>
      </c>
      <c r="P601" s="6" t="s">
        <v>6</v>
      </c>
      <c r="Q601" s="6" t="s">
        <v>3479</v>
      </c>
      <c r="R601" s="16">
        <f t="shared" si="63"/>
        <v>25000</v>
      </c>
      <c r="S601" s="6" t="s">
        <v>400</v>
      </c>
      <c r="T601" s="6" t="s">
        <v>2005</v>
      </c>
      <c r="U601" s="6" t="s">
        <v>3182</v>
      </c>
      <c r="V601" s="18">
        <v>45631</v>
      </c>
      <c r="W601" s="78">
        <v>0.10416666666666667</v>
      </c>
      <c r="X601" s="6" t="s">
        <v>3480</v>
      </c>
      <c r="Y601" s="6" t="s">
        <v>3481</v>
      </c>
      <c r="Z601" s="6" t="s">
        <v>3482</v>
      </c>
      <c r="AA601" s="6">
        <v>992563395</v>
      </c>
      <c r="AB601" s="5">
        <f t="shared" si="66"/>
        <v>4</v>
      </c>
      <c r="AC601" s="17">
        <f t="shared" si="69"/>
        <v>25000</v>
      </c>
      <c r="AD601" s="6" t="s">
        <v>6</v>
      </c>
      <c r="AE601" s="17" t="str">
        <f t="shared" si="70"/>
        <v>NO APLICA</v>
      </c>
      <c r="AF601" s="6" t="s">
        <v>400</v>
      </c>
      <c r="AG601" s="39"/>
      <c r="AH601" s="22" t="s">
        <v>2894</v>
      </c>
      <c r="AI601" s="174"/>
    </row>
    <row r="602" spans="1:35" ht="15.45" customHeight="1">
      <c r="A602" s="170">
        <v>56848</v>
      </c>
      <c r="B602" s="8" t="s">
        <v>320</v>
      </c>
      <c r="C602" s="5" t="s">
        <v>321</v>
      </c>
      <c r="D602" s="11" t="s">
        <v>2208</v>
      </c>
      <c r="E602" s="24" t="s">
        <v>2209</v>
      </c>
      <c r="F602" s="24" t="s">
        <v>2210</v>
      </c>
      <c r="G602" s="24">
        <v>994454750</v>
      </c>
      <c r="H602" s="18">
        <v>45628</v>
      </c>
      <c r="I602" s="21">
        <v>0.53402777777777777</v>
      </c>
      <c r="J602" s="6" t="s">
        <v>373</v>
      </c>
      <c r="K602" s="15">
        <v>1</v>
      </c>
      <c r="L602" s="6" t="s">
        <v>398</v>
      </c>
      <c r="M602" s="6" t="s">
        <v>6</v>
      </c>
      <c r="N602" s="6" t="s">
        <v>3483</v>
      </c>
      <c r="O602" s="6">
        <v>1225934</v>
      </c>
      <c r="P602" s="6" t="s">
        <v>6</v>
      </c>
      <c r="Q602" s="6" t="s">
        <v>3484</v>
      </c>
      <c r="R602" s="16">
        <f t="shared" si="63"/>
        <v>25000</v>
      </c>
      <c r="S602" s="6" t="s">
        <v>400</v>
      </c>
      <c r="T602" s="6" t="s">
        <v>528</v>
      </c>
      <c r="U602" s="6" t="s">
        <v>3438</v>
      </c>
      <c r="V602" s="18">
        <v>45630</v>
      </c>
      <c r="W602" s="78">
        <v>0.80277777777777781</v>
      </c>
      <c r="X602" s="6" t="s">
        <v>3161</v>
      </c>
      <c r="Y602" s="6" t="s">
        <v>1114</v>
      </c>
      <c r="Z602" s="6" t="s">
        <v>1115</v>
      </c>
      <c r="AA602" s="6">
        <v>926464737</v>
      </c>
      <c r="AB602" s="5">
        <f t="shared" si="66"/>
        <v>3</v>
      </c>
      <c r="AC602" s="17">
        <f t="shared" si="69"/>
        <v>25000</v>
      </c>
      <c r="AD602" s="6" t="s">
        <v>6</v>
      </c>
      <c r="AE602" s="17" t="str">
        <f t="shared" si="70"/>
        <v>NO APLICA</v>
      </c>
      <c r="AF602" s="6" t="s">
        <v>400</v>
      </c>
      <c r="AG602" s="39"/>
      <c r="AH602" s="22" t="s">
        <v>558</v>
      </c>
      <c r="AI602" s="174"/>
    </row>
    <row r="603" spans="1:35" ht="15.45" customHeight="1">
      <c r="A603" s="170">
        <v>56849</v>
      </c>
      <c r="B603" s="4" t="s">
        <v>353</v>
      </c>
      <c r="C603" s="4" t="s">
        <v>354</v>
      </c>
      <c r="D603" s="39" t="s">
        <v>2811</v>
      </c>
      <c r="E603" s="6" t="s">
        <v>709</v>
      </c>
      <c r="F603" s="6" t="s">
        <v>710</v>
      </c>
      <c r="G603" s="6">
        <v>987744411</v>
      </c>
      <c r="H603" s="18">
        <v>45628</v>
      </c>
      <c r="I603" s="21">
        <v>0.55138888888888893</v>
      </c>
      <c r="J603" s="6" t="s">
        <v>373</v>
      </c>
      <c r="K603" s="15">
        <v>1</v>
      </c>
      <c r="L603" s="6" t="s">
        <v>398</v>
      </c>
      <c r="M603" s="6" t="s">
        <v>6</v>
      </c>
      <c r="N603" s="6" t="s">
        <v>3485</v>
      </c>
      <c r="O603" s="6">
        <v>1226045</v>
      </c>
      <c r="P603" s="6" t="s">
        <v>6</v>
      </c>
      <c r="Q603" s="6" t="s">
        <v>3486</v>
      </c>
      <c r="R603" s="16">
        <f t="shared" si="63"/>
        <v>25000</v>
      </c>
      <c r="S603" s="6" t="s">
        <v>400</v>
      </c>
      <c r="T603" s="6" t="s">
        <v>528</v>
      </c>
      <c r="U603" s="6" t="s">
        <v>3182</v>
      </c>
      <c r="V603" s="18">
        <v>45630</v>
      </c>
      <c r="W603" s="78">
        <v>0.44305555555555554</v>
      </c>
      <c r="X603" s="6" t="s">
        <v>3487</v>
      </c>
      <c r="Y603" s="6" t="s">
        <v>3488</v>
      </c>
      <c r="Z603" s="6" t="s">
        <v>2903</v>
      </c>
      <c r="AA603" s="6">
        <v>963419830</v>
      </c>
      <c r="AB603" s="5">
        <f t="shared" si="66"/>
        <v>3</v>
      </c>
      <c r="AC603" s="17">
        <f t="shared" si="69"/>
        <v>25000</v>
      </c>
      <c r="AD603" s="6" t="s">
        <v>6</v>
      </c>
      <c r="AE603" s="17" t="str">
        <f t="shared" si="70"/>
        <v>NO APLICA</v>
      </c>
      <c r="AF603" s="6" t="s">
        <v>400</v>
      </c>
      <c r="AG603" s="39"/>
      <c r="AH603" s="22" t="s">
        <v>2894</v>
      </c>
      <c r="AI603" s="174"/>
    </row>
    <row r="604" spans="1:35" ht="15.45" customHeight="1">
      <c r="A604" s="170">
        <v>56850</v>
      </c>
      <c r="B604" s="8" t="s">
        <v>320</v>
      </c>
      <c r="C604" s="5" t="s">
        <v>321</v>
      </c>
      <c r="D604" s="48" t="s">
        <v>2279</v>
      </c>
      <c r="E604" s="25" t="s">
        <v>2280</v>
      </c>
      <c r="F604" s="24" t="s">
        <v>2281</v>
      </c>
      <c r="G604" s="24">
        <v>935008959</v>
      </c>
      <c r="H604" s="18">
        <v>45628</v>
      </c>
      <c r="I604" s="21">
        <v>0.55486111111111114</v>
      </c>
      <c r="J604" s="6" t="s">
        <v>373</v>
      </c>
      <c r="K604" s="15">
        <v>1</v>
      </c>
      <c r="L604" s="6" t="s">
        <v>398</v>
      </c>
      <c r="M604" s="6" t="s">
        <v>6</v>
      </c>
      <c r="N604" s="6" t="s">
        <v>3489</v>
      </c>
      <c r="O604" s="6">
        <v>308088</v>
      </c>
      <c r="P604" s="6" t="s">
        <v>6</v>
      </c>
      <c r="Q604" s="6" t="s">
        <v>3490</v>
      </c>
      <c r="R604" s="16">
        <f t="shared" si="63"/>
        <v>25000</v>
      </c>
      <c r="S604" s="6" t="s">
        <v>400</v>
      </c>
      <c r="T604" s="6" t="s">
        <v>528</v>
      </c>
      <c r="U604" s="6" t="s">
        <v>3192</v>
      </c>
      <c r="V604" s="18">
        <v>45630</v>
      </c>
      <c r="W604" s="78">
        <v>0.46736111111111112</v>
      </c>
      <c r="X604" s="6" t="s">
        <v>3491</v>
      </c>
      <c r="Y604" s="6" t="s">
        <v>683</v>
      </c>
      <c r="Z604" s="6" t="s">
        <v>684</v>
      </c>
      <c r="AA604" s="6">
        <v>987204298</v>
      </c>
      <c r="AB604" s="5">
        <f t="shared" si="66"/>
        <v>3</v>
      </c>
      <c r="AC604" s="17">
        <f t="shared" si="69"/>
        <v>25000</v>
      </c>
      <c r="AD604" s="6" t="s">
        <v>6</v>
      </c>
      <c r="AE604" s="17" t="str">
        <f t="shared" si="70"/>
        <v>NO APLICA</v>
      </c>
      <c r="AF604" s="6" t="s">
        <v>400</v>
      </c>
      <c r="AG604" s="39"/>
      <c r="AH604" s="22" t="s">
        <v>558</v>
      </c>
      <c r="AI604" s="174"/>
    </row>
    <row r="605" spans="1:35" ht="15.45" customHeight="1">
      <c r="A605" s="170">
        <v>56851</v>
      </c>
      <c r="B605" s="4" t="s">
        <v>339</v>
      </c>
      <c r="C605" s="4" t="s">
        <v>340</v>
      </c>
      <c r="D605" s="48" t="s">
        <v>3094</v>
      </c>
      <c r="E605" s="25" t="s">
        <v>3095</v>
      </c>
      <c r="F605" s="24" t="s">
        <v>1121</v>
      </c>
      <c r="G605" s="24">
        <v>995758698</v>
      </c>
      <c r="H605" s="18">
        <v>45628</v>
      </c>
      <c r="I605" s="21">
        <v>0.55833333333333335</v>
      </c>
      <c r="J605" s="6" t="s">
        <v>373</v>
      </c>
      <c r="K605" s="15">
        <v>1</v>
      </c>
      <c r="L605" s="6" t="s">
        <v>398</v>
      </c>
      <c r="M605" s="6" t="s">
        <v>6</v>
      </c>
      <c r="N605" s="6" t="s">
        <v>3492</v>
      </c>
      <c r="O605" s="6">
        <v>1226088</v>
      </c>
      <c r="P605" s="6" t="s">
        <v>6</v>
      </c>
      <c r="Q605" s="6" t="s">
        <v>3493</v>
      </c>
      <c r="R605" s="16">
        <f t="shared" si="63"/>
        <v>25000</v>
      </c>
      <c r="S605" s="6" t="s">
        <v>400</v>
      </c>
      <c r="T605" s="6" t="s">
        <v>2069</v>
      </c>
      <c r="U605" s="6" t="s">
        <v>3494</v>
      </c>
      <c r="V605" s="18">
        <v>45629</v>
      </c>
      <c r="W605" s="78">
        <v>0.52500000000000002</v>
      </c>
      <c r="X605" s="6" t="s">
        <v>2990</v>
      </c>
      <c r="Y605" s="6" t="s">
        <v>3495</v>
      </c>
      <c r="Z605" s="6" t="s">
        <v>3496</v>
      </c>
      <c r="AA605" s="6">
        <v>937326730</v>
      </c>
      <c r="AB605" s="5">
        <f t="shared" si="66"/>
        <v>2</v>
      </c>
      <c r="AC605" s="17">
        <f t="shared" si="69"/>
        <v>25000</v>
      </c>
      <c r="AD605" s="6" t="s">
        <v>6</v>
      </c>
      <c r="AE605" s="17" t="str">
        <f t="shared" si="70"/>
        <v>NO APLICA</v>
      </c>
      <c r="AF605" s="6" t="s">
        <v>400</v>
      </c>
      <c r="AG605" s="39"/>
      <c r="AH605" s="22" t="s">
        <v>2797</v>
      </c>
      <c r="AI605" s="174"/>
    </row>
    <row r="606" spans="1:35" ht="15.45" customHeight="1">
      <c r="A606" s="170">
        <v>56852</v>
      </c>
      <c r="B606" s="4" t="s">
        <v>159</v>
      </c>
      <c r="C606" s="4" t="s">
        <v>160</v>
      </c>
      <c r="D606" s="39" t="s">
        <v>3497</v>
      </c>
      <c r="E606" s="6" t="s">
        <v>3498</v>
      </c>
      <c r="F606" s="6" t="s">
        <v>3499</v>
      </c>
      <c r="G606" s="6">
        <v>956605423</v>
      </c>
      <c r="H606" s="18">
        <v>45628</v>
      </c>
      <c r="I606" s="21">
        <v>0.59375</v>
      </c>
      <c r="J606" s="6" t="s">
        <v>373</v>
      </c>
      <c r="K606" s="15">
        <v>1</v>
      </c>
      <c r="L606" s="6" t="s">
        <v>398</v>
      </c>
      <c r="M606" s="6" t="s">
        <v>6</v>
      </c>
      <c r="N606" s="6" t="s">
        <v>3500</v>
      </c>
      <c r="O606" s="6">
        <v>1226042</v>
      </c>
      <c r="P606" s="6" t="s">
        <v>6</v>
      </c>
      <c r="Q606" s="6" t="s">
        <v>3501</v>
      </c>
      <c r="R606" s="16">
        <f t="shared" si="63"/>
        <v>25000</v>
      </c>
      <c r="S606" s="6" t="s">
        <v>400</v>
      </c>
      <c r="T606" s="6" t="s">
        <v>2412</v>
      </c>
      <c r="U606" s="6" t="s">
        <v>2213</v>
      </c>
      <c r="V606" s="18">
        <v>45631</v>
      </c>
      <c r="W606" s="78">
        <v>0.63472222222222219</v>
      </c>
      <c r="X606" s="6" t="s">
        <v>3502</v>
      </c>
      <c r="Y606" s="6" t="s">
        <v>3503</v>
      </c>
      <c r="Z606" s="6" t="s">
        <v>3504</v>
      </c>
      <c r="AA606" s="6">
        <v>999578414</v>
      </c>
      <c r="AB606" s="5">
        <f t="shared" si="66"/>
        <v>4</v>
      </c>
      <c r="AC606" s="17">
        <f t="shared" si="69"/>
        <v>25000</v>
      </c>
      <c r="AD606" s="6" t="s">
        <v>6</v>
      </c>
      <c r="AE606" s="17" t="str">
        <f t="shared" si="70"/>
        <v>NO APLICA</v>
      </c>
      <c r="AF606" s="6" t="s">
        <v>1874</v>
      </c>
      <c r="AG606" s="39" t="s">
        <v>3505</v>
      </c>
      <c r="AH606" s="22" t="s">
        <v>3506</v>
      </c>
      <c r="AI606" s="174"/>
    </row>
    <row r="607" spans="1:35" ht="15.45" customHeight="1">
      <c r="A607" s="170">
        <v>56853</v>
      </c>
      <c r="B607" s="4" t="s">
        <v>339</v>
      </c>
      <c r="C607" s="4" t="s">
        <v>340</v>
      </c>
      <c r="D607" s="39" t="s">
        <v>3094</v>
      </c>
      <c r="E607" s="6" t="s">
        <v>3095</v>
      </c>
      <c r="F607" s="6" t="s">
        <v>1121</v>
      </c>
      <c r="G607" s="6">
        <v>995758698</v>
      </c>
      <c r="H607" s="18">
        <v>45628</v>
      </c>
      <c r="I607" s="21">
        <v>0.64166666666666672</v>
      </c>
      <c r="J607" s="6" t="s">
        <v>373</v>
      </c>
      <c r="K607" s="15">
        <v>1</v>
      </c>
      <c r="L607" s="6" t="s">
        <v>398</v>
      </c>
      <c r="M607" s="6" t="s">
        <v>6</v>
      </c>
      <c r="N607" s="6" t="s">
        <v>3507</v>
      </c>
      <c r="O607" s="6">
        <v>1226135</v>
      </c>
      <c r="P607" s="6" t="s">
        <v>6</v>
      </c>
      <c r="Q607" s="6" t="s">
        <v>3508</v>
      </c>
      <c r="R607" s="16">
        <f t="shared" si="63"/>
        <v>25000</v>
      </c>
      <c r="S607" s="6" t="s">
        <v>400</v>
      </c>
      <c r="T607" s="6" t="s">
        <v>528</v>
      </c>
      <c r="U607" s="6" t="s">
        <v>3123</v>
      </c>
      <c r="V607" s="18">
        <v>45629</v>
      </c>
      <c r="W607" s="78">
        <v>0.51597222222222228</v>
      </c>
      <c r="X607" s="6" t="s">
        <v>3509</v>
      </c>
      <c r="Y607" s="6" t="s">
        <v>3510</v>
      </c>
      <c r="Z607" s="6" t="s">
        <v>3511</v>
      </c>
      <c r="AA607" s="6">
        <v>993013369</v>
      </c>
      <c r="AB607" s="5">
        <f t="shared" si="66"/>
        <v>2</v>
      </c>
      <c r="AC607" s="17">
        <f t="shared" si="69"/>
        <v>25000</v>
      </c>
      <c r="AD607" s="6" t="s">
        <v>6</v>
      </c>
      <c r="AE607" s="17" t="str">
        <f t="shared" si="70"/>
        <v>NO APLICA</v>
      </c>
      <c r="AF607" s="6" t="s">
        <v>400</v>
      </c>
      <c r="AG607" s="39"/>
      <c r="AH607" s="22" t="s">
        <v>2797</v>
      </c>
      <c r="AI607" s="174"/>
    </row>
    <row r="608" spans="1:35" ht="15.45" customHeight="1">
      <c r="A608" s="170">
        <v>56854</v>
      </c>
      <c r="B608" s="4" t="s">
        <v>339</v>
      </c>
      <c r="C608" s="4" t="s">
        <v>340</v>
      </c>
      <c r="D608" s="48" t="s">
        <v>1042</v>
      </c>
      <c r="E608" s="25" t="s">
        <v>1043</v>
      </c>
      <c r="F608" s="24" t="s">
        <v>1044</v>
      </c>
      <c r="G608" s="24">
        <v>933294463</v>
      </c>
      <c r="H608" s="18">
        <v>45628</v>
      </c>
      <c r="I608" s="21">
        <v>0.65625</v>
      </c>
      <c r="J608" s="6" t="s">
        <v>373</v>
      </c>
      <c r="K608" s="15">
        <v>1</v>
      </c>
      <c r="L608" s="6" t="s">
        <v>398</v>
      </c>
      <c r="M608" s="6" t="s">
        <v>6</v>
      </c>
      <c r="N608" s="6" t="s">
        <v>3512</v>
      </c>
      <c r="O608" s="6">
        <v>1226138</v>
      </c>
      <c r="P608" s="6" t="s">
        <v>6</v>
      </c>
      <c r="Q608" s="6" t="s">
        <v>3513</v>
      </c>
      <c r="R608" s="16">
        <f t="shared" si="63"/>
        <v>25000</v>
      </c>
      <c r="S608" s="6" t="s">
        <v>400</v>
      </c>
      <c r="T608" s="6" t="s">
        <v>528</v>
      </c>
      <c r="U608" s="6" t="s">
        <v>3238</v>
      </c>
      <c r="V608" s="18">
        <v>45629</v>
      </c>
      <c r="W608" s="78">
        <v>0.51944444444444449</v>
      </c>
      <c r="X608" s="6" t="s">
        <v>3514</v>
      </c>
      <c r="Y608" s="6" t="s">
        <v>3515</v>
      </c>
      <c r="Z608" s="6" t="s">
        <v>3516</v>
      </c>
      <c r="AA608" s="6">
        <v>972211039</v>
      </c>
      <c r="AB608" s="5">
        <f t="shared" si="66"/>
        <v>2</v>
      </c>
      <c r="AC608" s="17">
        <f t="shared" si="69"/>
        <v>25000</v>
      </c>
      <c r="AD608" s="6" t="s">
        <v>6</v>
      </c>
      <c r="AE608" s="17" t="str">
        <f t="shared" si="70"/>
        <v>NO APLICA</v>
      </c>
      <c r="AF608" s="6" t="s">
        <v>400</v>
      </c>
      <c r="AG608" s="39"/>
      <c r="AH608" s="22" t="s">
        <v>2797</v>
      </c>
      <c r="AI608" s="174"/>
    </row>
    <row r="609" spans="1:35" ht="15.45" customHeight="1">
      <c r="A609" s="170">
        <v>56855</v>
      </c>
      <c r="B609" s="4" t="s">
        <v>339</v>
      </c>
      <c r="C609" s="4" t="s">
        <v>340</v>
      </c>
      <c r="D609" s="39" t="s">
        <v>3094</v>
      </c>
      <c r="E609" s="6" t="s">
        <v>3095</v>
      </c>
      <c r="F609" s="6" t="s">
        <v>1121</v>
      </c>
      <c r="G609" s="6">
        <v>995758698</v>
      </c>
      <c r="H609" s="18">
        <v>45628</v>
      </c>
      <c r="I609" s="21">
        <v>0.69374999999999998</v>
      </c>
      <c r="J609" s="6" t="s">
        <v>373</v>
      </c>
      <c r="K609" s="15">
        <v>1</v>
      </c>
      <c r="L609" s="6" t="s">
        <v>398</v>
      </c>
      <c r="M609" s="6" t="s">
        <v>6</v>
      </c>
      <c r="N609" s="6" t="s">
        <v>3517</v>
      </c>
      <c r="O609" s="6">
        <v>1226200</v>
      </c>
      <c r="P609" s="6" t="s">
        <v>6</v>
      </c>
      <c r="Q609" s="6" t="s">
        <v>3518</v>
      </c>
      <c r="R609" s="16">
        <f t="shared" ref="R609:R672" si="71">IF(OR(H609&lt;=0, H609=""), "",
    IF(OR(J609="1X40 RF VACIO", J609="1X40 DRY VACIO"),
        IF(L609="CUSTODIA", 25000,
            IF(OR(L609="TRASPASO", L609="MOVIMIENTO"), 18000, "")
        ),
        IF(OR(J609="1X20 RF VACIO", J609="1X20 DRY VACIO", J609="ISOTANK"),
            IF(L609="CUSTODIA", 18000,
                IF(OR(L609="TRASPASO", L609="MOVIMIENTO"), 15000, "Error en tipo de acción")
            ),
            IF(AND(OR(J609="PALLET", J609="CAJON"), L609="CUSTODIA"),
                IF(M609="SI (XL)", 7000*K609,
                    IF(M609="SI (XXL)", 9000*K609,
                        IF(M609="SI (OTRO)", "", 5000*K609)
                    )
                ),
                IF(AND(OR(J609="PALLET", J609="CAJON"),OR(L609="TRASPASO", L609="MOVIMIENTO")),
                    IF(M609="SI (XL)", 5000*K609,
                        IF(M609="SI (XXL)", 7000*K609,
                            IF(M609="SI (OTRO)", "", 3500*K609)
                        )
                    ),
                    ""
                )
            )
        )
    )
)</f>
        <v>25000</v>
      </c>
      <c r="S609" s="6" t="s">
        <v>400</v>
      </c>
      <c r="T609" s="6" t="s">
        <v>2069</v>
      </c>
      <c r="U609" s="6" t="s">
        <v>3062</v>
      </c>
      <c r="V609" s="18">
        <v>45629</v>
      </c>
      <c r="W609" s="78">
        <v>0.57638888888888884</v>
      </c>
      <c r="X609" s="6" t="s">
        <v>3519</v>
      </c>
      <c r="Y609" s="6" t="s">
        <v>3520</v>
      </c>
      <c r="Z609" s="6" t="s">
        <v>3521</v>
      </c>
      <c r="AA609" s="6">
        <v>972547869</v>
      </c>
      <c r="AB609" s="5">
        <f t="shared" si="66"/>
        <v>2</v>
      </c>
      <c r="AC609" s="17">
        <f t="shared" si="69"/>
        <v>25000</v>
      </c>
      <c r="AD609" s="6" t="s">
        <v>6</v>
      </c>
      <c r="AE609" s="17" t="str">
        <f t="shared" si="70"/>
        <v>NO APLICA</v>
      </c>
      <c r="AF609" s="6" t="s">
        <v>400</v>
      </c>
      <c r="AG609" s="39"/>
      <c r="AH609" s="22" t="s">
        <v>2797</v>
      </c>
      <c r="AI609" s="174"/>
    </row>
    <row r="610" spans="1:35" ht="15.45" customHeight="1">
      <c r="A610" s="170">
        <v>56856</v>
      </c>
      <c r="B610" s="8" t="s">
        <v>320</v>
      </c>
      <c r="C610" s="5" t="s">
        <v>321</v>
      </c>
      <c r="D610" s="24" t="s">
        <v>2818</v>
      </c>
      <c r="E610" s="25" t="s">
        <v>2819</v>
      </c>
      <c r="F610" s="24" t="s">
        <v>2820</v>
      </c>
      <c r="G610" s="24">
        <v>955972412</v>
      </c>
      <c r="H610" s="18">
        <v>45628</v>
      </c>
      <c r="I610" s="21">
        <v>0.7104166666666667</v>
      </c>
      <c r="J610" s="6" t="s">
        <v>373</v>
      </c>
      <c r="K610" s="15">
        <v>1</v>
      </c>
      <c r="L610" s="6" t="s">
        <v>398</v>
      </c>
      <c r="M610" s="6" t="s">
        <v>6</v>
      </c>
      <c r="N610" s="6" t="s">
        <v>3522</v>
      </c>
      <c r="O610" s="6">
        <v>12262150</v>
      </c>
      <c r="P610" s="6" t="s">
        <v>6</v>
      </c>
      <c r="Q610" s="6" t="s">
        <v>3523</v>
      </c>
      <c r="R610" s="16">
        <f t="shared" si="71"/>
        <v>25000</v>
      </c>
      <c r="S610" s="6" t="s">
        <v>400</v>
      </c>
      <c r="T610" s="6" t="s">
        <v>528</v>
      </c>
      <c r="U610" s="6" t="s">
        <v>2796</v>
      </c>
      <c r="V610" s="18">
        <v>45630</v>
      </c>
      <c r="W610" s="78">
        <v>0.34375</v>
      </c>
      <c r="X610" s="6" t="s">
        <v>3357</v>
      </c>
      <c r="Y610" s="6" t="s">
        <v>2997</v>
      </c>
      <c r="Z610" s="6" t="s">
        <v>3358</v>
      </c>
      <c r="AA610" s="6">
        <v>992272376</v>
      </c>
      <c r="AB610" s="5">
        <f t="shared" si="66"/>
        <v>3</v>
      </c>
      <c r="AC610" s="17">
        <f t="shared" si="69"/>
        <v>25000</v>
      </c>
      <c r="AD610" s="6" t="s">
        <v>6</v>
      </c>
      <c r="AE610" s="17" t="str">
        <f t="shared" si="70"/>
        <v>NO APLICA</v>
      </c>
      <c r="AF610" s="6" t="s">
        <v>400</v>
      </c>
      <c r="AG610" s="39"/>
      <c r="AH610" s="22" t="s">
        <v>558</v>
      </c>
      <c r="AI610" s="174"/>
    </row>
    <row r="611" spans="1:35" ht="15.45" customHeight="1">
      <c r="A611" s="170">
        <v>56857</v>
      </c>
      <c r="B611" s="4" t="s">
        <v>14</v>
      </c>
      <c r="C611" s="4" t="s">
        <v>15</v>
      </c>
      <c r="D611" s="11" t="s">
        <v>14</v>
      </c>
      <c r="E611" s="24" t="s">
        <v>388</v>
      </c>
      <c r="F611" s="24" t="s">
        <v>530</v>
      </c>
      <c r="G611" s="24">
        <v>964638566</v>
      </c>
      <c r="H611" s="18">
        <v>45628</v>
      </c>
      <c r="I611" s="21">
        <v>0.72986111111111107</v>
      </c>
      <c r="J611" s="6" t="s">
        <v>1873</v>
      </c>
      <c r="K611" s="15">
        <v>3</v>
      </c>
      <c r="L611" s="6" t="s">
        <v>3399</v>
      </c>
      <c r="M611" s="6" t="s">
        <v>6</v>
      </c>
      <c r="N611" s="6" t="s">
        <v>527</v>
      </c>
      <c r="O611" s="6" t="s">
        <v>487</v>
      </c>
      <c r="P611" s="6" t="s">
        <v>6</v>
      </c>
      <c r="Q611" s="6" t="s">
        <v>488</v>
      </c>
      <c r="R611" s="16">
        <f t="shared" si="71"/>
        <v>10500</v>
      </c>
      <c r="S611" s="6" t="s">
        <v>400</v>
      </c>
      <c r="T611" s="6" t="s">
        <v>528</v>
      </c>
      <c r="U611" s="6" t="s">
        <v>490</v>
      </c>
      <c r="V611" s="18">
        <v>45628</v>
      </c>
      <c r="W611" s="78">
        <v>0.73055555555555551</v>
      </c>
      <c r="X611" s="6" t="s">
        <v>14</v>
      </c>
      <c r="Y611" s="6" t="s">
        <v>388</v>
      </c>
      <c r="Z611" s="6" t="s">
        <v>530</v>
      </c>
      <c r="AA611" s="6">
        <v>964638566</v>
      </c>
      <c r="AB611" s="5">
        <f t="shared" si="66"/>
        <v>1</v>
      </c>
      <c r="AC611" s="17">
        <f t="shared" si="69"/>
        <v>10500</v>
      </c>
      <c r="AD611" s="6" t="s">
        <v>6</v>
      </c>
      <c r="AE611" s="17" t="str">
        <f t="shared" si="70"/>
        <v>NO APLICA</v>
      </c>
      <c r="AF611" s="6" t="s">
        <v>400</v>
      </c>
      <c r="AG611" s="39"/>
      <c r="AH611" s="22" t="s">
        <v>533</v>
      </c>
      <c r="AI611" s="174"/>
    </row>
    <row r="612" spans="1:35" ht="15.45" customHeight="1">
      <c r="A612" s="170">
        <v>56858</v>
      </c>
      <c r="B612" s="4" t="s">
        <v>339</v>
      </c>
      <c r="C612" s="4" t="s">
        <v>340</v>
      </c>
      <c r="D612" s="48" t="s">
        <v>1042</v>
      </c>
      <c r="E612" s="25" t="s">
        <v>1043</v>
      </c>
      <c r="F612" s="24" t="s">
        <v>1044</v>
      </c>
      <c r="G612" s="24">
        <v>933294463</v>
      </c>
      <c r="H612" s="18">
        <v>45628</v>
      </c>
      <c r="I612" s="21">
        <v>0.74375000000000002</v>
      </c>
      <c r="J612" s="6" t="s">
        <v>373</v>
      </c>
      <c r="K612" s="15">
        <v>1</v>
      </c>
      <c r="L612" s="6" t="s">
        <v>398</v>
      </c>
      <c r="M612" s="6" t="s">
        <v>6</v>
      </c>
      <c r="N612" s="6" t="s">
        <v>3524</v>
      </c>
      <c r="O612" s="6">
        <v>1226201</v>
      </c>
      <c r="P612" s="6" t="s">
        <v>6</v>
      </c>
      <c r="Q612" s="6" t="s">
        <v>3525</v>
      </c>
      <c r="R612" s="16">
        <f t="shared" si="71"/>
        <v>25000</v>
      </c>
      <c r="S612" s="6" t="s">
        <v>400</v>
      </c>
      <c r="T612" s="6" t="s">
        <v>2412</v>
      </c>
      <c r="U612" s="6" t="s">
        <v>2965</v>
      </c>
      <c r="V612" s="18">
        <v>45629</v>
      </c>
      <c r="W612" s="78">
        <v>0.50972222222222219</v>
      </c>
      <c r="X612" s="6" t="s">
        <v>3526</v>
      </c>
      <c r="Y612" s="6" t="s">
        <v>3527</v>
      </c>
      <c r="Z612" s="6" t="s">
        <v>3528</v>
      </c>
      <c r="AA612" s="6">
        <v>972177515</v>
      </c>
      <c r="AB612" s="5">
        <f t="shared" si="66"/>
        <v>2</v>
      </c>
      <c r="AC612" s="17">
        <f t="shared" si="69"/>
        <v>25000</v>
      </c>
      <c r="AD612" s="6" t="s">
        <v>6</v>
      </c>
      <c r="AE612" s="17" t="str">
        <f t="shared" si="70"/>
        <v>NO APLICA</v>
      </c>
      <c r="AF612" s="6" t="s">
        <v>400</v>
      </c>
      <c r="AG612" s="39"/>
      <c r="AH612" s="22" t="s">
        <v>2797</v>
      </c>
      <c r="AI612" s="174"/>
    </row>
    <row r="613" spans="1:35" ht="15.45" customHeight="1">
      <c r="A613" s="170">
        <v>56859</v>
      </c>
      <c r="B613" s="4" t="s">
        <v>14</v>
      </c>
      <c r="C613" s="4" t="s">
        <v>15</v>
      </c>
      <c r="D613" s="48" t="s">
        <v>3529</v>
      </c>
      <c r="E613" s="25" t="s">
        <v>3530</v>
      </c>
      <c r="F613" s="24" t="s">
        <v>3531</v>
      </c>
      <c r="G613" s="24">
        <v>998374729</v>
      </c>
      <c r="H613" s="18">
        <v>45628</v>
      </c>
      <c r="I613" s="21">
        <v>0.75416666666666665</v>
      </c>
      <c r="J613" s="6" t="s">
        <v>1873</v>
      </c>
      <c r="K613" s="15">
        <v>2</v>
      </c>
      <c r="L613" s="6" t="s">
        <v>3399</v>
      </c>
      <c r="M613" s="6" t="s">
        <v>6</v>
      </c>
      <c r="N613" s="6" t="s">
        <v>1355</v>
      </c>
      <c r="O613" s="6" t="s">
        <v>487</v>
      </c>
      <c r="P613" s="6" t="s">
        <v>6</v>
      </c>
      <c r="Q613" s="6" t="s">
        <v>488</v>
      </c>
      <c r="R613" s="16">
        <f t="shared" si="71"/>
        <v>7000</v>
      </c>
      <c r="S613" s="6" t="s">
        <v>400</v>
      </c>
      <c r="T613" s="6" t="s">
        <v>732</v>
      </c>
      <c r="U613" s="6" t="s">
        <v>490</v>
      </c>
      <c r="V613" s="18">
        <v>45628</v>
      </c>
      <c r="W613" s="78">
        <v>0.75416666666666665</v>
      </c>
      <c r="X613" s="6" t="s">
        <v>14</v>
      </c>
      <c r="Y613" s="6" t="s">
        <v>388</v>
      </c>
      <c r="Z613" s="6" t="s">
        <v>530</v>
      </c>
      <c r="AA613" s="6">
        <v>964638566</v>
      </c>
      <c r="AB613" s="5">
        <f t="shared" si="66"/>
        <v>1</v>
      </c>
      <c r="AC613" s="17">
        <f t="shared" si="69"/>
        <v>7000</v>
      </c>
      <c r="AD613" s="6" t="s">
        <v>6</v>
      </c>
      <c r="AE613" s="17" t="str">
        <f t="shared" si="70"/>
        <v>NO APLICA</v>
      </c>
      <c r="AF613" s="6" t="s">
        <v>400</v>
      </c>
      <c r="AG613" s="39"/>
      <c r="AH613" s="22" t="s">
        <v>533</v>
      </c>
      <c r="AI613" s="174"/>
    </row>
    <row r="614" spans="1:35" ht="15.45" customHeight="1">
      <c r="A614" s="170">
        <v>56860</v>
      </c>
      <c r="B614" s="4" t="s">
        <v>14</v>
      </c>
      <c r="C614" s="4" t="s">
        <v>15</v>
      </c>
      <c r="D614" s="48" t="s">
        <v>3529</v>
      </c>
      <c r="E614" s="25" t="s">
        <v>3530</v>
      </c>
      <c r="F614" s="24" t="s">
        <v>3531</v>
      </c>
      <c r="G614" s="24">
        <v>998374729</v>
      </c>
      <c r="H614" s="18">
        <v>45628</v>
      </c>
      <c r="I614" s="21">
        <v>0.8125</v>
      </c>
      <c r="J614" s="6" t="s">
        <v>1873</v>
      </c>
      <c r="K614" s="15">
        <v>7</v>
      </c>
      <c r="L614" s="6" t="s">
        <v>3399</v>
      </c>
      <c r="M614" s="6" t="s">
        <v>6</v>
      </c>
      <c r="N614" s="6" t="s">
        <v>1355</v>
      </c>
      <c r="O614" s="6" t="s">
        <v>487</v>
      </c>
      <c r="P614" s="6" t="s">
        <v>6</v>
      </c>
      <c r="Q614" s="6" t="s">
        <v>488</v>
      </c>
      <c r="R614" s="16">
        <f t="shared" si="71"/>
        <v>24500</v>
      </c>
      <c r="S614" s="6" t="s">
        <v>400</v>
      </c>
      <c r="T614" s="6" t="s">
        <v>732</v>
      </c>
      <c r="U614" s="6" t="s">
        <v>490</v>
      </c>
      <c r="V614" s="18">
        <v>45628</v>
      </c>
      <c r="W614" s="78">
        <v>0.8125</v>
      </c>
      <c r="X614" s="6" t="s">
        <v>14</v>
      </c>
      <c r="Y614" s="6" t="s">
        <v>388</v>
      </c>
      <c r="Z614" s="6" t="s">
        <v>530</v>
      </c>
      <c r="AA614" s="6">
        <v>964638566</v>
      </c>
      <c r="AB614" s="5">
        <f t="shared" si="66"/>
        <v>1</v>
      </c>
      <c r="AC614" s="17">
        <f t="shared" si="69"/>
        <v>24500</v>
      </c>
      <c r="AD614" s="6" t="s">
        <v>6</v>
      </c>
      <c r="AE614" s="17" t="str">
        <f t="shared" si="70"/>
        <v>NO APLICA</v>
      </c>
      <c r="AF614" s="6" t="s">
        <v>400</v>
      </c>
      <c r="AG614" s="39"/>
      <c r="AH614" s="22" t="s">
        <v>533</v>
      </c>
      <c r="AI614" s="174"/>
    </row>
    <row r="615" spans="1:35" ht="15.45" customHeight="1">
      <c r="A615" s="170">
        <v>56861</v>
      </c>
      <c r="B615" s="4" t="s">
        <v>110</v>
      </c>
      <c r="C615" s="4" t="s">
        <v>111</v>
      </c>
      <c r="D615" s="48" t="s">
        <v>559</v>
      </c>
      <c r="E615" s="25" t="s">
        <v>560</v>
      </c>
      <c r="F615" s="24" t="s">
        <v>561</v>
      </c>
      <c r="G615" s="24">
        <v>956055766</v>
      </c>
      <c r="H615" s="18">
        <v>45628</v>
      </c>
      <c r="I615" s="21">
        <v>0.82916666666666672</v>
      </c>
      <c r="J615" s="6" t="s">
        <v>373</v>
      </c>
      <c r="K615" s="15">
        <v>1</v>
      </c>
      <c r="L615" s="6" t="s">
        <v>398</v>
      </c>
      <c r="M615" s="6" t="s">
        <v>6</v>
      </c>
      <c r="N615" s="6" t="s">
        <v>3532</v>
      </c>
      <c r="O615" s="6">
        <v>24793554</v>
      </c>
      <c r="P615" s="6" t="s">
        <v>6</v>
      </c>
      <c r="Q615" s="6" t="s">
        <v>3533</v>
      </c>
      <c r="R615" s="16">
        <f t="shared" si="71"/>
        <v>25000</v>
      </c>
      <c r="S615" s="6" t="s">
        <v>400</v>
      </c>
      <c r="T615" s="6" t="s">
        <v>2412</v>
      </c>
      <c r="U615" s="6" t="s">
        <v>490</v>
      </c>
      <c r="V615" s="18">
        <v>45628</v>
      </c>
      <c r="W615" s="78">
        <v>0.35347222222222224</v>
      </c>
      <c r="X615" s="6" t="s">
        <v>3534</v>
      </c>
      <c r="Y615" s="6" t="s">
        <v>3535</v>
      </c>
      <c r="Z615" s="6" t="s">
        <v>3536</v>
      </c>
      <c r="AA615" s="6">
        <v>945281431</v>
      </c>
      <c r="AB615" s="6">
        <f t="shared" si="66"/>
        <v>1</v>
      </c>
      <c r="AC615" s="17">
        <f t="shared" si="69"/>
        <v>25000</v>
      </c>
      <c r="AD615" s="6" t="s">
        <v>9</v>
      </c>
      <c r="AE615" s="17">
        <f t="shared" si="70"/>
        <v>29750</v>
      </c>
      <c r="AF615" s="6" t="s">
        <v>1874</v>
      </c>
      <c r="AG615" s="39" t="s">
        <v>3537</v>
      </c>
      <c r="AH615" s="22" t="s">
        <v>3538</v>
      </c>
      <c r="AI615" s="174"/>
    </row>
    <row r="616" spans="1:35" ht="15.45" customHeight="1">
      <c r="A616" s="170">
        <v>56862</v>
      </c>
      <c r="B616" s="4" t="s">
        <v>54</v>
      </c>
      <c r="C616" s="4" t="s">
        <v>55</v>
      </c>
      <c r="D616" s="11" t="s">
        <v>3030</v>
      </c>
      <c r="E616" s="24" t="s">
        <v>514</v>
      </c>
      <c r="F616" s="24" t="s">
        <v>515</v>
      </c>
      <c r="G616" s="24">
        <v>940534751</v>
      </c>
      <c r="H616" s="18">
        <v>45628</v>
      </c>
      <c r="I616" s="21">
        <v>0.84027777777777779</v>
      </c>
      <c r="J616" s="6" t="s">
        <v>373</v>
      </c>
      <c r="K616" s="15">
        <v>1</v>
      </c>
      <c r="L616" s="6" t="s">
        <v>398</v>
      </c>
      <c r="M616" s="6" t="s">
        <v>6</v>
      </c>
      <c r="N616" s="6" t="s">
        <v>3539</v>
      </c>
      <c r="O616" s="6">
        <v>21093220</v>
      </c>
      <c r="P616" s="6" t="s">
        <v>6</v>
      </c>
      <c r="Q616" s="6" t="s">
        <v>3540</v>
      </c>
      <c r="R616" s="16">
        <f t="shared" si="71"/>
        <v>25000</v>
      </c>
      <c r="S616" s="6" t="s">
        <v>400</v>
      </c>
      <c r="T616" s="6" t="s">
        <v>732</v>
      </c>
      <c r="U616" s="6" t="s">
        <v>490</v>
      </c>
      <c r="V616" s="18">
        <v>45628</v>
      </c>
      <c r="W616" s="78">
        <v>0.8979166666666667</v>
      </c>
      <c r="X616" s="6" t="s">
        <v>3541</v>
      </c>
      <c r="Y616" s="6" t="s">
        <v>3542</v>
      </c>
      <c r="Z616" s="6" t="s">
        <v>3543</v>
      </c>
      <c r="AA616" s="6">
        <v>972585145</v>
      </c>
      <c r="AB616" s="5">
        <f t="shared" si="66"/>
        <v>1</v>
      </c>
      <c r="AC616" s="17">
        <f t="shared" si="69"/>
        <v>25000</v>
      </c>
      <c r="AD616" s="6" t="s">
        <v>6</v>
      </c>
      <c r="AE616" s="17" t="str">
        <f t="shared" si="70"/>
        <v>NO APLICA</v>
      </c>
      <c r="AF616" s="6" t="s">
        <v>1874</v>
      </c>
      <c r="AG616" s="39" t="s">
        <v>3544</v>
      </c>
      <c r="AH616" s="22" t="s">
        <v>3266</v>
      </c>
      <c r="AI616" s="174"/>
    </row>
    <row r="617" spans="1:35" ht="15.45" customHeight="1">
      <c r="A617" s="170">
        <v>56863</v>
      </c>
      <c r="B617" s="4" t="s">
        <v>345</v>
      </c>
      <c r="C617" s="4" t="s">
        <v>346</v>
      </c>
      <c r="D617" s="39" t="s">
        <v>3545</v>
      </c>
      <c r="E617" s="6" t="s">
        <v>3546</v>
      </c>
      <c r="F617" s="6" t="s">
        <v>3547</v>
      </c>
      <c r="G617" s="6">
        <v>988259264</v>
      </c>
      <c r="H617" s="18">
        <v>45628</v>
      </c>
      <c r="I617" s="21">
        <v>0.84305555555555556</v>
      </c>
      <c r="J617" s="6" t="s">
        <v>373</v>
      </c>
      <c r="K617" s="15">
        <v>1</v>
      </c>
      <c r="L617" s="6" t="s">
        <v>3399</v>
      </c>
      <c r="M617" s="6" t="s">
        <v>6</v>
      </c>
      <c r="N617" s="6" t="s">
        <v>3548</v>
      </c>
      <c r="O617" s="6" t="s">
        <v>487</v>
      </c>
      <c r="P617" s="6" t="s">
        <v>6</v>
      </c>
      <c r="Q617" s="6" t="s">
        <v>488</v>
      </c>
      <c r="R617" s="16">
        <f t="shared" si="71"/>
        <v>18000</v>
      </c>
      <c r="S617" s="6" t="s">
        <v>400</v>
      </c>
      <c r="T617" s="6" t="s">
        <v>732</v>
      </c>
      <c r="U617" s="6" t="s">
        <v>490</v>
      </c>
      <c r="V617" s="18">
        <v>45628</v>
      </c>
      <c r="W617" s="78">
        <v>0.84305555555555556</v>
      </c>
      <c r="X617" s="6" t="s">
        <v>3549</v>
      </c>
      <c r="Y617" s="6" t="s">
        <v>3550</v>
      </c>
      <c r="Z617" s="6" t="s">
        <v>3551</v>
      </c>
      <c r="AA617" s="6">
        <v>961324021</v>
      </c>
      <c r="AB617" s="5">
        <f t="shared" si="66"/>
        <v>1</v>
      </c>
      <c r="AC617" s="17">
        <f t="shared" si="69"/>
        <v>18000</v>
      </c>
      <c r="AD617" s="6" t="s">
        <v>9</v>
      </c>
      <c r="AE617" s="17">
        <f t="shared" si="70"/>
        <v>21420</v>
      </c>
      <c r="AF617" s="6" t="s">
        <v>400</v>
      </c>
      <c r="AG617" s="39"/>
      <c r="AH617" s="22" t="s">
        <v>3552</v>
      </c>
      <c r="AI617" s="174"/>
    </row>
    <row r="618" spans="1:35" ht="15.45" customHeight="1">
      <c r="A618" s="170">
        <v>56864</v>
      </c>
      <c r="B618" s="4" t="s">
        <v>335</v>
      </c>
      <c r="C618" s="4" t="s">
        <v>336</v>
      </c>
      <c r="D618" s="48" t="s">
        <v>559</v>
      </c>
      <c r="E618" s="25" t="s">
        <v>560</v>
      </c>
      <c r="F618" s="24" t="s">
        <v>561</v>
      </c>
      <c r="G618" s="24">
        <v>956055766</v>
      </c>
      <c r="H618" s="18">
        <v>45628</v>
      </c>
      <c r="I618" s="21">
        <v>0.95277777777777772</v>
      </c>
      <c r="J618" s="6" t="s">
        <v>373</v>
      </c>
      <c r="K618" s="15">
        <v>1</v>
      </c>
      <c r="L618" s="6" t="s">
        <v>3399</v>
      </c>
      <c r="M618" s="6" t="s">
        <v>6</v>
      </c>
      <c r="N618" s="6" t="s">
        <v>3553</v>
      </c>
      <c r="O618" s="6" t="s">
        <v>487</v>
      </c>
      <c r="P618" s="6" t="s">
        <v>6</v>
      </c>
      <c r="Q618" s="6" t="s">
        <v>488</v>
      </c>
      <c r="R618" s="16">
        <f t="shared" si="71"/>
        <v>18000</v>
      </c>
      <c r="S618" s="6" t="s">
        <v>400</v>
      </c>
      <c r="T618" s="6" t="s">
        <v>732</v>
      </c>
      <c r="U618" s="6" t="s">
        <v>490</v>
      </c>
      <c r="V618" s="18">
        <v>45628</v>
      </c>
      <c r="W618" s="78">
        <v>0.95277777777777772</v>
      </c>
      <c r="X618" s="6" t="s">
        <v>3554</v>
      </c>
      <c r="Y618" s="6" t="s">
        <v>3555</v>
      </c>
      <c r="Z618" s="6" t="s">
        <v>3556</v>
      </c>
      <c r="AA618" s="6">
        <v>971723308</v>
      </c>
      <c r="AB618" s="5">
        <f t="shared" si="66"/>
        <v>1</v>
      </c>
      <c r="AC618" s="17">
        <f t="shared" si="69"/>
        <v>18000</v>
      </c>
      <c r="AD618" s="6" t="s">
        <v>6</v>
      </c>
      <c r="AE618" s="17" t="str">
        <f t="shared" si="70"/>
        <v>NO APLICA</v>
      </c>
      <c r="AF618" s="6" t="s">
        <v>1874</v>
      </c>
      <c r="AG618" s="39" t="s">
        <v>3557</v>
      </c>
      <c r="AH618" s="22" t="s">
        <v>3558</v>
      </c>
      <c r="AI618" s="174"/>
    </row>
    <row r="619" spans="1:35" ht="15.45" customHeight="1">
      <c r="A619" s="170">
        <v>56865</v>
      </c>
      <c r="B619" s="4" t="s">
        <v>343</v>
      </c>
      <c r="C619" s="4" t="s">
        <v>344</v>
      </c>
      <c r="D619" s="39" t="s">
        <v>3559</v>
      </c>
      <c r="E619" s="6" t="s">
        <v>3560</v>
      </c>
      <c r="F619" s="6" t="s">
        <v>3561</v>
      </c>
      <c r="G619" s="6">
        <v>991099513</v>
      </c>
      <c r="H619" s="18">
        <v>45629</v>
      </c>
      <c r="I619" s="21">
        <v>9.4444444444444442E-2</v>
      </c>
      <c r="J619" s="6" t="s">
        <v>373</v>
      </c>
      <c r="K619" s="15">
        <v>1</v>
      </c>
      <c r="L619" s="6" t="s">
        <v>3399</v>
      </c>
      <c r="M619" s="6" t="s">
        <v>6</v>
      </c>
      <c r="N619" s="6" t="s">
        <v>3562</v>
      </c>
      <c r="O619" s="6" t="s">
        <v>487</v>
      </c>
      <c r="P619" s="6" t="s">
        <v>6</v>
      </c>
      <c r="Q619" s="6" t="s">
        <v>488</v>
      </c>
      <c r="R619" s="16">
        <f t="shared" si="71"/>
        <v>18000</v>
      </c>
      <c r="S619" s="6" t="s">
        <v>400</v>
      </c>
      <c r="T619" s="6" t="s">
        <v>1943</v>
      </c>
      <c r="U619" s="6" t="s">
        <v>490</v>
      </c>
      <c r="V619" s="18">
        <v>45629</v>
      </c>
      <c r="W619" s="78">
        <v>9.4444444444444442E-2</v>
      </c>
      <c r="X619" s="6" t="s">
        <v>3563</v>
      </c>
      <c r="Y619" s="6" t="s">
        <v>3564</v>
      </c>
      <c r="Z619" s="6" t="s">
        <v>3565</v>
      </c>
      <c r="AA619" s="6">
        <v>964280279</v>
      </c>
      <c r="AB619" s="5">
        <f t="shared" si="66"/>
        <v>1</v>
      </c>
      <c r="AC619" s="17">
        <f t="shared" si="69"/>
        <v>18000</v>
      </c>
      <c r="AD619" s="6" t="s">
        <v>6</v>
      </c>
      <c r="AE619" s="17" t="str">
        <f t="shared" si="70"/>
        <v>NO APLICA</v>
      </c>
      <c r="AF619" s="6" t="s">
        <v>400</v>
      </c>
      <c r="AG619" s="39"/>
      <c r="AH619" s="22" t="s">
        <v>3566</v>
      </c>
      <c r="AI619" s="174"/>
    </row>
    <row r="620" spans="1:35" ht="15.45" customHeight="1">
      <c r="A620" s="170">
        <v>56866</v>
      </c>
      <c r="B620" s="39" t="s">
        <v>3567</v>
      </c>
      <c r="C620" s="6"/>
      <c r="D620" s="39" t="s">
        <v>1432</v>
      </c>
      <c r="E620" s="6" t="s">
        <v>1433</v>
      </c>
      <c r="F620" s="6" t="s">
        <v>2297</v>
      </c>
      <c r="G620" s="6">
        <v>967085939</v>
      </c>
      <c r="H620" s="18">
        <v>45629</v>
      </c>
      <c r="I620" s="21">
        <v>0.18680555555555556</v>
      </c>
      <c r="J620" s="6" t="s">
        <v>373</v>
      </c>
      <c r="K620" s="15">
        <v>1</v>
      </c>
      <c r="L620" s="6" t="s">
        <v>3399</v>
      </c>
      <c r="M620" s="6" t="s">
        <v>6</v>
      </c>
      <c r="N620" s="6" t="s">
        <v>3568</v>
      </c>
      <c r="O620" s="6">
        <v>3259020</v>
      </c>
      <c r="P620" s="6" t="s">
        <v>6</v>
      </c>
      <c r="Q620" s="6" t="s">
        <v>488</v>
      </c>
      <c r="R620" s="16">
        <f t="shared" si="71"/>
        <v>18000</v>
      </c>
      <c r="S620" s="6" t="s">
        <v>400</v>
      </c>
      <c r="T620" s="6" t="s">
        <v>1943</v>
      </c>
      <c r="U620" s="6" t="s">
        <v>490</v>
      </c>
      <c r="V620" s="18">
        <v>45629</v>
      </c>
      <c r="W620" s="78">
        <v>0.18680555555555556</v>
      </c>
      <c r="X620" s="6" t="s">
        <v>2339</v>
      </c>
      <c r="Y620" s="6" t="s">
        <v>3569</v>
      </c>
      <c r="Z620" s="6" t="s">
        <v>2341</v>
      </c>
      <c r="AA620" s="6">
        <v>75123851</v>
      </c>
      <c r="AB620" s="5">
        <f t="shared" si="66"/>
        <v>1</v>
      </c>
      <c r="AC620" s="17">
        <f t="shared" si="69"/>
        <v>18000</v>
      </c>
      <c r="AD620" s="6" t="s">
        <v>6</v>
      </c>
      <c r="AE620" s="17" t="str">
        <f t="shared" si="70"/>
        <v>NO APLICA</v>
      </c>
      <c r="AF620" s="6" t="s">
        <v>1874</v>
      </c>
      <c r="AG620" s="39" t="s">
        <v>3570</v>
      </c>
      <c r="AH620" s="22" t="s">
        <v>499</v>
      </c>
      <c r="AI620" s="174"/>
    </row>
    <row r="621" spans="1:35" ht="15.45" customHeight="1">
      <c r="A621" s="170">
        <v>56867</v>
      </c>
      <c r="B621" s="39" t="s">
        <v>380</v>
      </c>
      <c r="C621" s="5" t="s">
        <v>246</v>
      </c>
      <c r="D621" s="48" t="s">
        <v>385</v>
      </c>
      <c r="E621" s="24" t="s">
        <v>818</v>
      </c>
      <c r="F621" s="26" t="s">
        <v>700</v>
      </c>
      <c r="G621" s="24">
        <v>947974081</v>
      </c>
      <c r="H621" s="41">
        <v>45629</v>
      </c>
      <c r="I621" s="21">
        <v>0.30694444444444446</v>
      </c>
      <c r="J621" s="6" t="s">
        <v>373</v>
      </c>
      <c r="K621" s="15">
        <v>1</v>
      </c>
      <c r="L621" s="6" t="s">
        <v>398</v>
      </c>
      <c r="M621" s="6" t="s">
        <v>6</v>
      </c>
      <c r="N621" s="6" t="s">
        <v>3571</v>
      </c>
      <c r="O621" s="6">
        <v>21093057</v>
      </c>
      <c r="P621" s="6" t="s">
        <v>6</v>
      </c>
      <c r="Q621" s="6" t="s">
        <v>3572</v>
      </c>
      <c r="R621" s="16">
        <f t="shared" si="71"/>
        <v>25000</v>
      </c>
      <c r="S621" s="6" t="s">
        <v>400</v>
      </c>
      <c r="T621" s="6" t="s">
        <v>3016</v>
      </c>
      <c r="U621" s="6" t="s">
        <v>438</v>
      </c>
      <c r="V621" s="18">
        <v>45629</v>
      </c>
      <c r="W621" s="78">
        <v>0.37986111111111109</v>
      </c>
      <c r="X621" s="6" t="s">
        <v>2658</v>
      </c>
      <c r="Y621" s="6" t="s">
        <v>2318</v>
      </c>
      <c r="Z621" s="6" t="s">
        <v>2319</v>
      </c>
      <c r="AA621" s="6">
        <v>957418555</v>
      </c>
      <c r="AB621" s="5">
        <f t="shared" si="66"/>
        <v>1</v>
      </c>
      <c r="AC621" s="17">
        <f t="shared" si="69"/>
        <v>25000</v>
      </c>
      <c r="AD621" s="6" t="s">
        <v>6</v>
      </c>
      <c r="AE621" s="17" t="str">
        <f t="shared" si="70"/>
        <v>NO APLICA</v>
      </c>
      <c r="AF621" s="6" t="s">
        <v>400</v>
      </c>
      <c r="AG621" s="39"/>
      <c r="AH621" s="22" t="s">
        <v>983</v>
      </c>
      <c r="AI621" s="174"/>
    </row>
    <row r="622" spans="1:35" ht="15.45" customHeight="1">
      <c r="A622" s="170">
        <v>56868</v>
      </c>
      <c r="B622" s="4" t="s">
        <v>68</v>
      </c>
      <c r="C622" s="4" t="s">
        <v>69</v>
      </c>
      <c r="D622" s="39" t="s">
        <v>3573</v>
      </c>
      <c r="E622" s="6" t="s">
        <v>3402</v>
      </c>
      <c r="F622" s="6" t="s">
        <v>3403</v>
      </c>
      <c r="G622" s="6">
        <v>9710916001</v>
      </c>
      <c r="H622" s="18">
        <v>45629</v>
      </c>
      <c r="I622" s="21">
        <v>0.31527777777777777</v>
      </c>
      <c r="J622" s="6" t="s">
        <v>373</v>
      </c>
      <c r="K622" s="15">
        <v>1</v>
      </c>
      <c r="L622" s="6" t="s">
        <v>398</v>
      </c>
      <c r="M622" s="6" t="s">
        <v>6</v>
      </c>
      <c r="N622" s="6" t="s">
        <v>3574</v>
      </c>
      <c r="O622" s="6">
        <v>1226064</v>
      </c>
      <c r="P622" s="6" t="s">
        <v>6</v>
      </c>
      <c r="Q622" s="6" t="s">
        <v>3575</v>
      </c>
      <c r="R622" s="16">
        <f t="shared" si="71"/>
        <v>25000</v>
      </c>
      <c r="S622" s="6" t="s">
        <v>400</v>
      </c>
      <c r="T622" s="6" t="s">
        <v>1962</v>
      </c>
      <c r="U622" s="6" t="s">
        <v>3576</v>
      </c>
      <c r="V622" s="18">
        <v>45630</v>
      </c>
      <c r="W622" s="78">
        <v>0.39513888888888887</v>
      </c>
      <c r="X622" s="6" t="s">
        <v>3577</v>
      </c>
      <c r="Y622" s="6" t="s">
        <v>3578</v>
      </c>
      <c r="Z622" s="6" t="s">
        <v>3579</v>
      </c>
      <c r="AA622" s="6">
        <v>961400225</v>
      </c>
      <c r="AB622" s="5">
        <f t="shared" si="66"/>
        <v>2</v>
      </c>
      <c r="AC622" s="17">
        <f t="shared" si="69"/>
        <v>25000</v>
      </c>
      <c r="AD622" s="6" t="s">
        <v>6</v>
      </c>
      <c r="AE622" s="17" t="str">
        <f t="shared" si="70"/>
        <v>NO APLICA</v>
      </c>
      <c r="AF622" s="6" t="s">
        <v>400</v>
      </c>
      <c r="AG622" s="39"/>
      <c r="AH622" s="22" t="s">
        <v>3405</v>
      </c>
      <c r="AI622" s="174"/>
    </row>
    <row r="623" spans="1:35" ht="15.45" customHeight="1">
      <c r="A623" s="170">
        <v>56869</v>
      </c>
      <c r="B623" s="39" t="s">
        <v>380</v>
      </c>
      <c r="C623" s="5" t="s">
        <v>246</v>
      </c>
      <c r="D623" s="24" t="s">
        <v>2818</v>
      </c>
      <c r="E623" s="25" t="s">
        <v>2819</v>
      </c>
      <c r="F623" s="24" t="s">
        <v>2820</v>
      </c>
      <c r="G623" s="24">
        <v>955972412</v>
      </c>
      <c r="H623" s="18">
        <v>45629</v>
      </c>
      <c r="I623" s="21">
        <v>0.34305555555555556</v>
      </c>
      <c r="J623" s="6" t="s">
        <v>373</v>
      </c>
      <c r="K623" s="15">
        <v>1</v>
      </c>
      <c r="L623" s="6" t="s">
        <v>398</v>
      </c>
      <c r="M623" s="6" t="s">
        <v>6</v>
      </c>
      <c r="N623" s="6" t="s">
        <v>3580</v>
      </c>
      <c r="O623" s="6">
        <v>24793545</v>
      </c>
      <c r="P623" s="6" t="s">
        <v>6</v>
      </c>
      <c r="Q623" s="6" t="s">
        <v>3581</v>
      </c>
      <c r="R623" s="16">
        <f t="shared" si="71"/>
        <v>25000</v>
      </c>
      <c r="S623" s="6" t="s">
        <v>400</v>
      </c>
      <c r="T623" s="6" t="s">
        <v>2100</v>
      </c>
      <c r="U623" s="6" t="s">
        <v>3582</v>
      </c>
      <c r="V623" s="18">
        <v>45643</v>
      </c>
      <c r="W623" s="78">
        <v>0.41875000000000001</v>
      </c>
      <c r="X623" s="6" t="s">
        <v>1327</v>
      </c>
      <c r="Y623" s="64" t="s">
        <v>1328</v>
      </c>
      <c r="Z623" s="6" t="s">
        <v>1329</v>
      </c>
      <c r="AA623" s="6">
        <v>928945283</v>
      </c>
      <c r="AB623" s="6">
        <f t="shared" si="66"/>
        <v>15</v>
      </c>
      <c r="AC623" s="23">
        <f t="shared" si="69"/>
        <v>66000</v>
      </c>
      <c r="AD623" s="23" t="s">
        <v>6</v>
      </c>
      <c r="AE623" s="17" t="str">
        <f t="shared" si="70"/>
        <v>NO APLICA</v>
      </c>
      <c r="AF623" s="6" t="s">
        <v>400</v>
      </c>
      <c r="AG623" s="39"/>
      <c r="AH623" s="22" t="s">
        <v>983</v>
      </c>
      <c r="AI623" s="174"/>
    </row>
    <row r="624" spans="1:35" ht="15.45" customHeight="1">
      <c r="A624" s="170">
        <v>56870</v>
      </c>
      <c r="B624" s="39" t="s">
        <v>380</v>
      </c>
      <c r="C624" s="5" t="s">
        <v>246</v>
      </c>
      <c r="D624" s="48" t="s">
        <v>385</v>
      </c>
      <c r="E624" s="25" t="s">
        <v>818</v>
      </c>
      <c r="F624" s="24" t="s">
        <v>700</v>
      </c>
      <c r="G624" s="24">
        <v>947974081</v>
      </c>
      <c r="H624" s="18">
        <v>45629</v>
      </c>
      <c r="I624" s="21">
        <v>0.41249999999999998</v>
      </c>
      <c r="J624" s="6" t="s">
        <v>373</v>
      </c>
      <c r="K624" s="15">
        <v>1</v>
      </c>
      <c r="L624" s="6" t="s">
        <v>398</v>
      </c>
      <c r="M624" s="6" t="s">
        <v>6</v>
      </c>
      <c r="N624" s="6" t="s">
        <v>3583</v>
      </c>
      <c r="O624" s="6">
        <v>308126</v>
      </c>
      <c r="P624" s="6" t="s">
        <v>6</v>
      </c>
      <c r="Q624" s="6" t="s">
        <v>3584</v>
      </c>
      <c r="R624" s="16">
        <f t="shared" si="71"/>
        <v>25000</v>
      </c>
      <c r="S624" s="6" t="s">
        <v>400</v>
      </c>
      <c r="T624" s="6" t="s">
        <v>528</v>
      </c>
      <c r="U624" s="6" t="s">
        <v>2977</v>
      </c>
      <c r="V624" s="18">
        <v>45630</v>
      </c>
      <c r="W624" s="78">
        <v>0.66597222222222219</v>
      </c>
      <c r="X624" s="39" t="s">
        <v>1042</v>
      </c>
      <c r="Y624" s="39" t="s">
        <v>3585</v>
      </c>
      <c r="Z624" s="39" t="s">
        <v>3586</v>
      </c>
      <c r="AA624" s="39">
        <v>994463922</v>
      </c>
      <c r="AB624" s="5">
        <f t="shared" si="66"/>
        <v>2</v>
      </c>
      <c r="AC624" s="17">
        <f t="shared" si="69"/>
        <v>25000</v>
      </c>
      <c r="AD624" s="6" t="s">
        <v>6</v>
      </c>
      <c r="AE624" s="17" t="str">
        <f t="shared" si="70"/>
        <v>NO APLICA</v>
      </c>
      <c r="AF624" s="6" t="s">
        <v>400</v>
      </c>
      <c r="AG624" s="39"/>
      <c r="AH624" s="22" t="s">
        <v>983</v>
      </c>
      <c r="AI624" s="174"/>
    </row>
    <row r="625" spans="1:35" ht="15.45" customHeight="1">
      <c r="A625" s="170">
        <v>56871</v>
      </c>
      <c r="B625" s="39" t="s">
        <v>380</v>
      </c>
      <c r="C625" s="5" t="s">
        <v>246</v>
      </c>
      <c r="D625" s="48" t="s">
        <v>3477</v>
      </c>
      <c r="E625" s="25" t="s">
        <v>2167</v>
      </c>
      <c r="F625" s="24" t="s">
        <v>2168</v>
      </c>
      <c r="G625" s="24">
        <v>998973865</v>
      </c>
      <c r="H625" s="18">
        <v>45629</v>
      </c>
      <c r="I625" s="21">
        <v>0.42291666666666666</v>
      </c>
      <c r="J625" s="6" t="s">
        <v>373</v>
      </c>
      <c r="K625" s="15">
        <v>1</v>
      </c>
      <c r="L625" s="6" t="s">
        <v>398</v>
      </c>
      <c r="M625" s="6" t="s">
        <v>6</v>
      </c>
      <c r="N625" s="6" t="s">
        <v>3587</v>
      </c>
      <c r="O625" s="6">
        <v>308128</v>
      </c>
      <c r="P625" s="6" t="s">
        <v>6</v>
      </c>
      <c r="Q625" s="6" t="s">
        <v>3588</v>
      </c>
      <c r="R625" s="16">
        <f t="shared" si="71"/>
        <v>25000</v>
      </c>
      <c r="S625" s="6" t="s">
        <v>400</v>
      </c>
      <c r="T625" s="6" t="s">
        <v>3428</v>
      </c>
      <c r="U625" s="6" t="s">
        <v>2977</v>
      </c>
      <c r="V625" s="18">
        <v>45630</v>
      </c>
      <c r="W625" s="78">
        <v>0.5854166666666667</v>
      </c>
      <c r="X625" s="39" t="s">
        <v>3589</v>
      </c>
      <c r="Y625" s="39" t="s">
        <v>3590</v>
      </c>
      <c r="Z625" s="39" t="s">
        <v>3591</v>
      </c>
      <c r="AA625" s="39">
        <v>990462628</v>
      </c>
      <c r="AB625" s="5">
        <f t="shared" si="66"/>
        <v>2</v>
      </c>
      <c r="AC625" s="17">
        <f t="shared" si="69"/>
        <v>25000</v>
      </c>
      <c r="AD625" s="6" t="s">
        <v>6</v>
      </c>
      <c r="AE625" s="17" t="s">
        <v>1045</v>
      </c>
      <c r="AF625" s="6" t="s">
        <v>400</v>
      </c>
      <c r="AG625" s="39"/>
      <c r="AH625" s="22" t="s">
        <v>983</v>
      </c>
      <c r="AI625" s="174"/>
    </row>
    <row r="626" spans="1:35" ht="15.45" customHeight="1">
      <c r="A626" s="170">
        <v>56872</v>
      </c>
      <c r="B626" s="8" t="s">
        <v>320</v>
      </c>
      <c r="C626" s="5" t="s">
        <v>321</v>
      </c>
      <c r="D626" s="48" t="s">
        <v>635</v>
      </c>
      <c r="E626" s="25" t="s">
        <v>636</v>
      </c>
      <c r="F626" s="24" t="s">
        <v>637</v>
      </c>
      <c r="G626" s="24">
        <v>988364635</v>
      </c>
      <c r="H626" s="18">
        <v>45629</v>
      </c>
      <c r="I626" s="21">
        <v>0.42638888888888887</v>
      </c>
      <c r="J626" s="6" t="s">
        <v>373</v>
      </c>
      <c r="K626" s="15">
        <v>1</v>
      </c>
      <c r="L626" s="6" t="s">
        <v>398</v>
      </c>
      <c r="M626" s="6" t="s">
        <v>6</v>
      </c>
      <c r="N626" s="6" t="s">
        <v>3592</v>
      </c>
      <c r="O626" s="6">
        <v>100807967</v>
      </c>
      <c r="P626" s="6" t="s">
        <v>6</v>
      </c>
      <c r="Q626" s="6" t="s">
        <v>3593</v>
      </c>
      <c r="R626" s="16">
        <f t="shared" si="71"/>
        <v>25000</v>
      </c>
      <c r="S626" s="6" t="s">
        <v>400</v>
      </c>
      <c r="T626" s="6" t="s">
        <v>2100</v>
      </c>
      <c r="U626" s="6" t="s">
        <v>2944</v>
      </c>
      <c r="V626" s="18">
        <v>45642</v>
      </c>
      <c r="W626" s="97">
        <v>0.43125000000000002</v>
      </c>
      <c r="X626" s="39" t="s">
        <v>2570</v>
      </c>
      <c r="Y626" s="39" t="s">
        <v>2571</v>
      </c>
      <c r="Z626" s="39" t="s">
        <v>2572</v>
      </c>
      <c r="AA626" s="39">
        <v>955224797</v>
      </c>
      <c r="AB626" s="107">
        <f t="shared" si="66"/>
        <v>14</v>
      </c>
      <c r="AC626" s="23">
        <f t="shared" si="69"/>
        <v>61000</v>
      </c>
      <c r="AD626" s="23" t="s">
        <v>6</v>
      </c>
      <c r="AE626" s="17" t="str">
        <f>IFERROR(IF(AC626="","",IF(AD626="NO","NO APLICA",IF(AD626="SI",AC626*1.19,""))), "")</f>
        <v>NO APLICA</v>
      </c>
      <c r="AF626" s="6" t="s">
        <v>400</v>
      </c>
      <c r="AG626" s="39"/>
      <c r="AH626" s="22" t="s">
        <v>558</v>
      </c>
      <c r="AI626" s="174"/>
    </row>
    <row r="627" spans="1:35" ht="15.45" customHeight="1">
      <c r="A627" s="170">
        <v>56873</v>
      </c>
      <c r="B627" s="39" t="s">
        <v>380</v>
      </c>
      <c r="C627" s="5" t="s">
        <v>246</v>
      </c>
      <c r="D627" s="24" t="s">
        <v>2818</v>
      </c>
      <c r="E627" s="25" t="s">
        <v>2819</v>
      </c>
      <c r="F627" s="24" t="s">
        <v>2820</v>
      </c>
      <c r="G627" s="24">
        <v>955972412</v>
      </c>
      <c r="H627" s="18">
        <v>45629</v>
      </c>
      <c r="I627" s="21">
        <v>0.4284722222222222</v>
      </c>
      <c r="J627" s="6" t="s">
        <v>373</v>
      </c>
      <c r="K627" s="15">
        <v>1</v>
      </c>
      <c r="L627" s="6" t="s">
        <v>398</v>
      </c>
      <c r="M627" s="6" t="s">
        <v>6</v>
      </c>
      <c r="N627" s="6" t="s">
        <v>3594</v>
      </c>
      <c r="O627" s="6">
        <v>308129</v>
      </c>
      <c r="P627" s="6" t="s">
        <v>6</v>
      </c>
      <c r="Q627" s="6" t="s">
        <v>3595</v>
      </c>
      <c r="R627" s="16">
        <f t="shared" si="71"/>
        <v>25000</v>
      </c>
      <c r="S627" s="6" t="s">
        <v>400</v>
      </c>
      <c r="T627" s="6" t="s">
        <v>3428</v>
      </c>
      <c r="U627" s="6" t="s">
        <v>2977</v>
      </c>
      <c r="V627" s="18">
        <v>45630</v>
      </c>
      <c r="W627" s="78">
        <v>0.61041666666666672</v>
      </c>
      <c r="X627" s="39" t="s">
        <v>3596</v>
      </c>
      <c r="Y627" s="39" t="s">
        <v>2329</v>
      </c>
      <c r="Z627" s="39" t="s">
        <v>1454</v>
      </c>
      <c r="AA627" s="39">
        <v>964284814</v>
      </c>
      <c r="AB627" s="5">
        <f t="shared" si="66"/>
        <v>2</v>
      </c>
      <c r="AC627" s="17">
        <f t="shared" si="69"/>
        <v>25000</v>
      </c>
      <c r="AD627" s="6" t="s">
        <v>6</v>
      </c>
      <c r="AE627" s="17" t="s">
        <v>1045</v>
      </c>
      <c r="AF627" s="6" t="s">
        <v>400</v>
      </c>
      <c r="AG627" s="39"/>
      <c r="AH627" s="22" t="s">
        <v>983</v>
      </c>
      <c r="AI627" s="174"/>
    </row>
    <row r="628" spans="1:35" ht="15.45" customHeight="1">
      <c r="A628" s="170">
        <v>56874</v>
      </c>
      <c r="B628" s="8" t="s">
        <v>320</v>
      </c>
      <c r="C628" s="5" t="s">
        <v>321</v>
      </c>
      <c r="D628" s="48" t="s">
        <v>3440</v>
      </c>
      <c r="E628" s="25" t="s">
        <v>3441</v>
      </c>
      <c r="F628" s="24" t="s">
        <v>649</v>
      </c>
      <c r="G628" s="24">
        <v>982723314</v>
      </c>
      <c r="H628" s="18">
        <v>45629</v>
      </c>
      <c r="I628" s="21">
        <v>0.43819444444444444</v>
      </c>
      <c r="J628" s="6" t="s">
        <v>373</v>
      </c>
      <c r="K628" s="15">
        <v>1</v>
      </c>
      <c r="L628" s="6" t="s">
        <v>398</v>
      </c>
      <c r="M628" s="6" t="s">
        <v>6</v>
      </c>
      <c r="N628" s="6" t="s">
        <v>3597</v>
      </c>
      <c r="O628" s="6">
        <v>100807981</v>
      </c>
      <c r="P628" s="6" t="s">
        <v>6</v>
      </c>
      <c r="Q628" s="6" t="s">
        <v>3598</v>
      </c>
      <c r="R628" s="16">
        <f t="shared" si="71"/>
        <v>25000</v>
      </c>
      <c r="S628" s="6" t="s">
        <v>400</v>
      </c>
      <c r="T628" s="6" t="s">
        <v>2005</v>
      </c>
      <c r="U628" s="6" t="s">
        <v>3104</v>
      </c>
      <c r="V628" s="18">
        <v>45636</v>
      </c>
      <c r="W628" s="78">
        <v>0.81736111111111109</v>
      </c>
      <c r="X628" s="39" t="s">
        <v>2582</v>
      </c>
      <c r="Y628" s="39" t="s">
        <v>2583</v>
      </c>
      <c r="Z628" s="39" t="s">
        <v>1136</v>
      </c>
      <c r="AA628" s="39">
        <v>947137523</v>
      </c>
      <c r="AB628" s="5">
        <f t="shared" si="66"/>
        <v>8</v>
      </c>
      <c r="AC628" s="17">
        <f t="shared" si="69"/>
        <v>31000</v>
      </c>
      <c r="AD628" s="6" t="s">
        <v>6</v>
      </c>
      <c r="AE628" s="17" t="str">
        <f t="shared" ref="AE628:AE633" si="72">IFERROR(IF(AC628="","",IF(AD628="NO","NO APLICA",IF(AD628="SI",AC628*1.19,""))), "")</f>
        <v>NO APLICA</v>
      </c>
      <c r="AF628" s="6" t="s">
        <v>400</v>
      </c>
      <c r="AG628" s="39"/>
      <c r="AH628" s="22" t="s">
        <v>558</v>
      </c>
      <c r="AI628" s="174"/>
    </row>
    <row r="629" spans="1:35" ht="15.45" customHeight="1">
      <c r="A629" s="170">
        <v>56875</v>
      </c>
      <c r="B629" s="8" t="s">
        <v>320</v>
      </c>
      <c r="C629" s="5" t="s">
        <v>321</v>
      </c>
      <c r="D629" s="48" t="s">
        <v>673</v>
      </c>
      <c r="E629" s="25" t="s">
        <v>674</v>
      </c>
      <c r="F629" s="24" t="s">
        <v>675</v>
      </c>
      <c r="G629" s="24">
        <v>992654499</v>
      </c>
      <c r="H629" s="18">
        <v>45629</v>
      </c>
      <c r="I629" s="21">
        <v>0.44305555555555554</v>
      </c>
      <c r="J629" s="6" t="s">
        <v>373</v>
      </c>
      <c r="K629" s="15">
        <v>1</v>
      </c>
      <c r="L629" s="6" t="s">
        <v>398</v>
      </c>
      <c r="M629" s="6" t="s">
        <v>6</v>
      </c>
      <c r="N629" s="6" t="s">
        <v>3599</v>
      </c>
      <c r="O629" s="6">
        <v>100807997</v>
      </c>
      <c r="P629" s="6" t="s">
        <v>6</v>
      </c>
      <c r="Q629" s="6" t="s">
        <v>3600</v>
      </c>
      <c r="R629" s="16">
        <f t="shared" si="71"/>
        <v>25000</v>
      </c>
      <c r="S629" s="6" t="s">
        <v>400</v>
      </c>
      <c r="T629" s="6" t="s">
        <v>2100</v>
      </c>
      <c r="U629" s="6" t="s">
        <v>3072</v>
      </c>
      <c r="V629" s="18">
        <v>45642</v>
      </c>
      <c r="W629" s="97">
        <v>0.41805555555555557</v>
      </c>
      <c r="X629" s="39" t="s">
        <v>587</v>
      </c>
      <c r="Y629" s="39" t="s">
        <v>1955</v>
      </c>
      <c r="Z629" s="39" t="s">
        <v>589</v>
      </c>
      <c r="AA629" s="39">
        <v>966777388</v>
      </c>
      <c r="AB629" s="107">
        <f t="shared" si="66"/>
        <v>14</v>
      </c>
      <c r="AC629" s="23">
        <f t="shared" si="69"/>
        <v>61000</v>
      </c>
      <c r="AD629" s="23" t="s">
        <v>6</v>
      </c>
      <c r="AE629" s="17" t="str">
        <f t="shared" si="72"/>
        <v>NO APLICA</v>
      </c>
      <c r="AF629" s="6" t="s">
        <v>400</v>
      </c>
      <c r="AG629" s="39"/>
      <c r="AH629" s="22" t="s">
        <v>558</v>
      </c>
      <c r="AI629" s="174"/>
    </row>
    <row r="630" spans="1:35" ht="15.45" customHeight="1">
      <c r="A630" s="170">
        <v>56876</v>
      </c>
      <c r="B630" s="8" t="s">
        <v>320</v>
      </c>
      <c r="C630" s="5" t="s">
        <v>321</v>
      </c>
      <c r="D630" s="48" t="s">
        <v>559</v>
      </c>
      <c r="E630" s="25" t="s">
        <v>560</v>
      </c>
      <c r="F630" s="24" t="s">
        <v>561</v>
      </c>
      <c r="G630" s="24">
        <v>956055766</v>
      </c>
      <c r="H630" s="18">
        <v>45629</v>
      </c>
      <c r="I630" s="21">
        <v>0.44722222222222224</v>
      </c>
      <c r="J630" s="6" t="s">
        <v>373</v>
      </c>
      <c r="K630" s="15">
        <v>1</v>
      </c>
      <c r="L630" s="6" t="s">
        <v>398</v>
      </c>
      <c r="M630" s="6" t="s">
        <v>6</v>
      </c>
      <c r="N630" s="6" t="s">
        <v>3601</v>
      </c>
      <c r="O630" s="6">
        <v>100808006</v>
      </c>
      <c r="P630" s="6" t="s">
        <v>6</v>
      </c>
      <c r="Q630" s="6" t="s">
        <v>3602</v>
      </c>
      <c r="R630" s="16">
        <f t="shared" si="71"/>
        <v>25000</v>
      </c>
      <c r="S630" s="6" t="s">
        <v>400</v>
      </c>
      <c r="T630" s="6" t="s">
        <v>2158</v>
      </c>
      <c r="U630" s="6" t="s">
        <v>2938</v>
      </c>
      <c r="V630" s="18">
        <v>45641</v>
      </c>
      <c r="W630" s="78">
        <v>0.96805555555555556</v>
      </c>
      <c r="X630" s="39" t="s">
        <v>1228</v>
      </c>
      <c r="Y630" s="39" t="s">
        <v>1229</v>
      </c>
      <c r="Z630" s="39" t="s">
        <v>1980</v>
      </c>
      <c r="AA630" s="39">
        <v>973591252</v>
      </c>
      <c r="AB630" s="6">
        <f t="shared" si="66"/>
        <v>13</v>
      </c>
      <c r="AC630" s="23">
        <f t="shared" si="69"/>
        <v>56000</v>
      </c>
      <c r="AD630" s="23" t="s">
        <v>6</v>
      </c>
      <c r="AE630" s="17" t="str">
        <f t="shared" si="72"/>
        <v>NO APLICA</v>
      </c>
      <c r="AF630" s="6" t="s">
        <v>400</v>
      </c>
      <c r="AG630" s="39"/>
      <c r="AH630" s="22" t="s">
        <v>558</v>
      </c>
      <c r="AI630" s="174"/>
    </row>
    <row r="631" spans="1:35" ht="15.45" customHeight="1">
      <c r="A631" s="170">
        <v>56877</v>
      </c>
      <c r="B631" s="39" t="s">
        <v>380</v>
      </c>
      <c r="C631" s="5" t="s">
        <v>246</v>
      </c>
      <c r="D631" s="48" t="s">
        <v>1801</v>
      </c>
      <c r="E631" s="25" t="s">
        <v>1802</v>
      </c>
      <c r="F631" s="24" t="s">
        <v>1803</v>
      </c>
      <c r="G631" s="24">
        <v>992506882</v>
      </c>
      <c r="H631" s="18">
        <v>45629</v>
      </c>
      <c r="I631" s="21">
        <v>0.46250000000000002</v>
      </c>
      <c r="J631" s="6" t="s">
        <v>373</v>
      </c>
      <c r="K631" s="15">
        <v>1</v>
      </c>
      <c r="L631" s="6" t="s">
        <v>398</v>
      </c>
      <c r="M631" s="6" t="s">
        <v>6</v>
      </c>
      <c r="N631" s="6" t="s">
        <v>3603</v>
      </c>
      <c r="O631" s="6">
        <v>3258277</v>
      </c>
      <c r="P631" s="6" t="s">
        <v>6</v>
      </c>
      <c r="Q631" s="6" t="s">
        <v>3604</v>
      </c>
      <c r="R631" s="16">
        <f t="shared" si="71"/>
        <v>25000</v>
      </c>
      <c r="S631" s="6" t="s">
        <v>400</v>
      </c>
      <c r="T631" s="6" t="s">
        <v>2158</v>
      </c>
      <c r="U631" s="6" t="s">
        <v>498</v>
      </c>
      <c r="V631" s="18">
        <v>45643</v>
      </c>
      <c r="W631" s="78">
        <v>4.5138888888888888E-2</v>
      </c>
      <c r="X631" s="65" t="s">
        <v>3605</v>
      </c>
      <c r="Y631" s="65" t="s">
        <v>3606</v>
      </c>
      <c r="Z631" s="65" t="s">
        <v>2325</v>
      </c>
      <c r="AA631" s="65" t="s">
        <v>3607</v>
      </c>
      <c r="AB631" s="6">
        <f t="shared" si="66"/>
        <v>15</v>
      </c>
      <c r="AC631" s="23">
        <f t="shared" si="69"/>
        <v>66000</v>
      </c>
      <c r="AD631" s="23" t="s">
        <v>6</v>
      </c>
      <c r="AE631" s="17" t="str">
        <f t="shared" si="72"/>
        <v>NO APLICA</v>
      </c>
      <c r="AF631" s="6" t="s">
        <v>400</v>
      </c>
      <c r="AG631" s="39"/>
      <c r="AH631" s="22" t="s">
        <v>983</v>
      </c>
      <c r="AI631" s="174"/>
    </row>
    <row r="632" spans="1:35" ht="15.45" customHeight="1">
      <c r="A632" s="170">
        <v>56878</v>
      </c>
      <c r="B632" s="13" t="s">
        <v>10</v>
      </c>
      <c r="C632" s="4" t="s">
        <v>11</v>
      </c>
      <c r="D632" s="48" t="s">
        <v>3608</v>
      </c>
      <c r="E632" s="25" t="s">
        <v>3609</v>
      </c>
      <c r="F632" s="24" t="s">
        <v>3610</v>
      </c>
      <c r="G632" s="24">
        <v>933801430</v>
      </c>
      <c r="H632" s="18">
        <v>45629</v>
      </c>
      <c r="I632" s="21">
        <v>0.45763888888888887</v>
      </c>
      <c r="J632" s="6" t="s">
        <v>1873</v>
      </c>
      <c r="K632" s="15">
        <v>3</v>
      </c>
      <c r="L632" s="6" t="s">
        <v>398</v>
      </c>
      <c r="M632" s="6" t="s">
        <v>6</v>
      </c>
      <c r="N632" s="6" t="s">
        <v>527</v>
      </c>
      <c r="O632" s="6">
        <v>7227</v>
      </c>
      <c r="P632" s="6" t="s">
        <v>6</v>
      </c>
      <c r="Q632" s="6" t="s">
        <v>488</v>
      </c>
      <c r="R632" s="16">
        <f t="shared" si="71"/>
        <v>15000</v>
      </c>
      <c r="S632" s="6" t="s">
        <v>400</v>
      </c>
      <c r="T632" s="6" t="s">
        <v>528</v>
      </c>
      <c r="U632" s="6" t="s">
        <v>490</v>
      </c>
      <c r="V632" s="18">
        <v>45630</v>
      </c>
      <c r="W632" s="78">
        <v>0.75972222222222219</v>
      </c>
      <c r="X632" s="6" t="s">
        <v>1870</v>
      </c>
      <c r="Y632" s="6" t="s">
        <v>1871</v>
      </c>
      <c r="Z632" s="6" t="s">
        <v>1872</v>
      </c>
      <c r="AA632" s="6">
        <v>98763558</v>
      </c>
      <c r="AB632" s="5">
        <f t="shared" si="66"/>
        <v>2</v>
      </c>
      <c r="AC632" s="17">
        <f t="shared" si="69"/>
        <v>15000</v>
      </c>
      <c r="AD632" s="6" t="s">
        <v>6</v>
      </c>
      <c r="AE632" s="17" t="str">
        <f t="shared" si="72"/>
        <v>NO APLICA</v>
      </c>
      <c r="AF632" s="6" t="s">
        <v>1874</v>
      </c>
      <c r="AG632" s="39" t="s">
        <v>3611</v>
      </c>
      <c r="AH632" s="22" t="s">
        <v>1876</v>
      </c>
      <c r="AI632" s="174"/>
    </row>
    <row r="633" spans="1:35" ht="15.45" customHeight="1">
      <c r="A633" s="170">
        <v>56879</v>
      </c>
      <c r="B633" s="7" t="s">
        <v>44</v>
      </c>
      <c r="C633" s="4" t="s">
        <v>45</v>
      </c>
      <c r="D633" s="48" t="s">
        <v>3612</v>
      </c>
      <c r="E633" s="25" t="s">
        <v>3613</v>
      </c>
      <c r="F633" s="24" t="s">
        <v>3614</v>
      </c>
      <c r="G633" s="24">
        <v>940536195</v>
      </c>
      <c r="H633" s="18">
        <v>45629</v>
      </c>
      <c r="I633" s="21">
        <v>0.46180555555555558</v>
      </c>
      <c r="J633" s="6" t="s">
        <v>373</v>
      </c>
      <c r="K633" s="15">
        <v>1</v>
      </c>
      <c r="L633" s="6" t="s">
        <v>398</v>
      </c>
      <c r="M633" s="6" t="s">
        <v>6</v>
      </c>
      <c r="N633" s="6" t="s">
        <v>3615</v>
      </c>
      <c r="O633" s="6">
        <v>1226662</v>
      </c>
      <c r="P633" s="6" t="s">
        <v>6</v>
      </c>
      <c r="Q633" s="6" t="s">
        <v>3616</v>
      </c>
      <c r="R633" s="16">
        <f t="shared" si="71"/>
        <v>25000</v>
      </c>
      <c r="S633" s="6" t="s">
        <v>400</v>
      </c>
      <c r="T633" s="6" t="s">
        <v>2005</v>
      </c>
      <c r="U633" s="6" t="s">
        <v>3617</v>
      </c>
      <c r="V633" s="18">
        <v>45630</v>
      </c>
      <c r="W633" s="78">
        <v>4.3749999999999997E-2</v>
      </c>
      <c r="X633" s="6" t="s">
        <v>3612</v>
      </c>
      <c r="Y633" s="6" t="s">
        <v>3613</v>
      </c>
      <c r="Z633" s="6" t="s">
        <v>3618</v>
      </c>
      <c r="AA633" s="6">
        <v>940536195</v>
      </c>
      <c r="AB633" s="5">
        <f t="shared" si="66"/>
        <v>2</v>
      </c>
      <c r="AC633" s="17">
        <f t="shared" si="69"/>
        <v>25000</v>
      </c>
      <c r="AD633" s="6" t="s">
        <v>6</v>
      </c>
      <c r="AE633" s="17" t="str">
        <f t="shared" si="72"/>
        <v>NO APLICA</v>
      </c>
      <c r="AF633" s="6" t="s">
        <v>1874</v>
      </c>
      <c r="AG633" s="39" t="s">
        <v>3619</v>
      </c>
      <c r="AH633" s="22" t="s">
        <v>3620</v>
      </c>
      <c r="AI633" s="174"/>
    </row>
    <row r="634" spans="1:35" ht="15.45" customHeight="1">
      <c r="A634" s="170">
        <v>56880</v>
      </c>
      <c r="B634" s="39" t="s">
        <v>380</v>
      </c>
      <c r="C634" s="5" t="s">
        <v>246</v>
      </c>
      <c r="D634" s="48" t="s">
        <v>385</v>
      </c>
      <c r="E634" s="25" t="s">
        <v>818</v>
      </c>
      <c r="F634" s="24" t="s">
        <v>700</v>
      </c>
      <c r="G634" s="24">
        <v>947974081</v>
      </c>
      <c r="H634" s="18">
        <v>45629</v>
      </c>
      <c r="I634" s="21">
        <v>0.46388888888888891</v>
      </c>
      <c r="J634" s="6" t="s">
        <v>373</v>
      </c>
      <c r="K634" s="15">
        <v>1</v>
      </c>
      <c r="L634" s="6" t="s">
        <v>398</v>
      </c>
      <c r="M634" s="6" t="s">
        <v>6</v>
      </c>
      <c r="N634" s="6" t="s">
        <v>3621</v>
      </c>
      <c r="O634" s="6">
        <v>308136</v>
      </c>
      <c r="P634" s="6" t="s">
        <v>6</v>
      </c>
      <c r="Q634" s="6" t="s">
        <v>3622</v>
      </c>
      <c r="R634" s="16">
        <f t="shared" si="71"/>
        <v>25000</v>
      </c>
      <c r="S634" s="6" t="s">
        <v>400</v>
      </c>
      <c r="T634" s="6" t="s">
        <v>3428</v>
      </c>
      <c r="U634" s="6" t="s">
        <v>2977</v>
      </c>
      <c r="V634" s="18">
        <v>45630</v>
      </c>
      <c r="W634" s="78">
        <v>0.58680555555555558</v>
      </c>
      <c r="X634" s="6" t="s">
        <v>3623</v>
      </c>
      <c r="Y634" s="6" t="s">
        <v>3383</v>
      </c>
      <c r="Z634" s="6" t="s">
        <v>3624</v>
      </c>
      <c r="AA634" s="6">
        <v>997936713</v>
      </c>
      <c r="AB634" s="5">
        <f t="shared" si="66"/>
        <v>2</v>
      </c>
      <c r="AC634" s="17">
        <f t="shared" si="69"/>
        <v>25000</v>
      </c>
      <c r="AD634" s="6" t="s">
        <v>6</v>
      </c>
      <c r="AE634" s="17" t="s">
        <v>1045</v>
      </c>
      <c r="AF634" s="6" t="s">
        <v>400</v>
      </c>
      <c r="AG634" s="39"/>
      <c r="AH634" s="22" t="s">
        <v>983</v>
      </c>
      <c r="AI634" s="174"/>
    </row>
    <row r="635" spans="1:35" ht="15.45" customHeight="1">
      <c r="A635" s="170">
        <v>56881</v>
      </c>
      <c r="B635" s="39" t="s">
        <v>380</v>
      </c>
      <c r="C635" s="5" t="s">
        <v>246</v>
      </c>
      <c r="D635" s="48" t="s">
        <v>3477</v>
      </c>
      <c r="E635" s="25" t="s">
        <v>2167</v>
      </c>
      <c r="F635" s="24" t="s">
        <v>2168</v>
      </c>
      <c r="G635" s="24">
        <v>998973865</v>
      </c>
      <c r="H635" s="18">
        <v>45629</v>
      </c>
      <c r="I635" s="21">
        <v>0.47152777777777777</v>
      </c>
      <c r="J635" s="6" t="s">
        <v>373</v>
      </c>
      <c r="K635" s="15">
        <v>1</v>
      </c>
      <c r="L635" s="6" t="s">
        <v>398</v>
      </c>
      <c r="M635" s="6" t="s">
        <v>6</v>
      </c>
      <c r="N635" s="6" t="s">
        <v>3625</v>
      </c>
      <c r="O635" s="6">
        <v>308138</v>
      </c>
      <c r="P635" s="6" t="s">
        <v>6</v>
      </c>
      <c r="Q635" s="6" t="s">
        <v>3626</v>
      </c>
      <c r="R635" s="16">
        <f t="shared" si="71"/>
        <v>25000</v>
      </c>
      <c r="S635" s="6" t="s">
        <v>400</v>
      </c>
      <c r="T635" s="6" t="s">
        <v>528</v>
      </c>
      <c r="U635" s="6" t="s">
        <v>2977</v>
      </c>
      <c r="V635" s="18">
        <v>45630</v>
      </c>
      <c r="W635" s="78">
        <v>0.53680555555555554</v>
      </c>
      <c r="X635" s="6" t="s">
        <v>3627</v>
      </c>
      <c r="Y635" s="6" t="s">
        <v>2126</v>
      </c>
      <c r="Z635" s="6" t="s">
        <v>2127</v>
      </c>
      <c r="AA635" s="6">
        <v>931733106</v>
      </c>
      <c r="AB635" s="5">
        <f t="shared" si="66"/>
        <v>2</v>
      </c>
      <c r="AC635" s="17">
        <f t="shared" si="69"/>
        <v>25000</v>
      </c>
      <c r="AD635" s="6" t="s">
        <v>6</v>
      </c>
      <c r="AE635" s="17" t="str">
        <f>IFERROR(IF(AC635="","",IF(AD635="NO","NO APLICA",IF(AD635="SI",AC635*1.19,""))), "")</f>
        <v>NO APLICA</v>
      </c>
      <c r="AF635" s="6" t="s">
        <v>400</v>
      </c>
      <c r="AG635" s="39"/>
      <c r="AH635" s="22" t="s">
        <v>983</v>
      </c>
      <c r="AI635" s="174"/>
    </row>
    <row r="636" spans="1:35" ht="15.45" customHeight="1">
      <c r="A636" s="170">
        <v>56882</v>
      </c>
      <c r="B636" s="39" t="s">
        <v>380</v>
      </c>
      <c r="C636" s="5" t="s">
        <v>246</v>
      </c>
      <c r="D636" s="24" t="s">
        <v>2818</v>
      </c>
      <c r="E636" s="25" t="s">
        <v>2819</v>
      </c>
      <c r="F636" s="24" t="s">
        <v>2820</v>
      </c>
      <c r="G636" s="24">
        <v>955972412</v>
      </c>
      <c r="H636" s="18">
        <v>45629</v>
      </c>
      <c r="I636" s="21">
        <v>0.47291666666666665</v>
      </c>
      <c r="J636" s="6" t="s">
        <v>373</v>
      </c>
      <c r="K636" s="15">
        <v>1</v>
      </c>
      <c r="L636" s="6" t="s">
        <v>398</v>
      </c>
      <c r="M636" s="6" t="s">
        <v>6</v>
      </c>
      <c r="N636" s="6" t="s">
        <v>3628</v>
      </c>
      <c r="O636" s="6">
        <v>308140</v>
      </c>
      <c r="P636" s="6" t="s">
        <v>6</v>
      </c>
      <c r="Q636" s="6" t="s">
        <v>3629</v>
      </c>
      <c r="R636" s="16">
        <f t="shared" si="71"/>
        <v>25000</v>
      </c>
      <c r="S636" s="6" t="s">
        <v>400</v>
      </c>
      <c r="T636" s="6" t="s">
        <v>528</v>
      </c>
      <c r="U636" s="6" t="s">
        <v>2977</v>
      </c>
      <c r="V636" s="18">
        <v>45630</v>
      </c>
      <c r="W636" s="78">
        <v>0.52083333333333337</v>
      </c>
      <c r="X636" s="6" t="s">
        <v>3630</v>
      </c>
      <c r="Y636" s="6" t="s">
        <v>3256</v>
      </c>
      <c r="Z636" s="6" t="s">
        <v>3257</v>
      </c>
      <c r="AA636" s="6">
        <v>939548696</v>
      </c>
      <c r="AB636" s="5">
        <f t="shared" si="66"/>
        <v>2</v>
      </c>
      <c r="AC636" s="17">
        <f t="shared" si="69"/>
        <v>25000</v>
      </c>
      <c r="AD636" s="6" t="s">
        <v>6</v>
      </c>
      <c r="AE636" s="17" t="str">
        <f>IFERROR(IF(AC636="","",IF(AD636="NO","NO APLICA",IF(AD636="SI",AC636*1.19,""))), "")</f>
        <v>NO APLICA</v>
      </c>
      <c r="AF636" s="6" t="s">
        <v>400</v>
      </c>
      <c r="AG636" s="39"/>
      <c r="AH636" s="22" t="s">
        <v>983</v>
      </c>
      <c r="AI636" s="174"/>
    </row>
    <row r="637" spans="1:35" ht="15.45" customHeight="1">
      <c r="A637" s="170">
        <v>56883</v>
      </c>
      <c r="B637" s="7" t="s">
        <v>44</v>
      </c>
      <c r="C637" s="4" t="s">
        <v>45</v>
      </c>
      <c r="D637" s="48" t="s">
        <v>3631</v>
      </c>
      <c r="E637" s="25" t="s">
        <v>3632</v>
      </c>
      <c r="F637" s="24" t="s">
        <v>3633</v>
      </c>
      <c r="G637" s="24">
        <v>987692415</v>
      </c>
      <c r="H637" s="18">
        <v>45629</v>
      </c>
      <c r="I637" s="21">
        <v>0.48055555555555557</v>
      </c>
      <c r="J637" s="6" t="s">
        <v>373</v>
      </c>
      <c r="K637" s="15">
        <v>1</v>
      </c>
      <c r="L637" s="6" t="s">
        <v>398</v>
      </c>
      <c r="M637" s="6" t="s">
        <v>6</v>
      </c>
      <c r="N637" s="6" t="s">
        <v>3634</v>
      </c>
      <c r="O637" s="6">
        <v>1226686</v>
      </c>
      <c r="P637" s="6" t="s">
        <v>6</v>
      </c>
      <c r="Q637" s="6" t="s">
        <v>3635</v>
      </c>
      <c r="R637" s="16">
        <f t="shared" si="71"/>
        <v>25000</v>
      </c>
      <c r="S637" s="6" t="s">
        <v>400</v>
      </c>
      <c r="T637" s="6" t="s">
        <v>2005</v>
      </c>
      <c r="U637" s="6" t="s">
        <v>3617</v>
      </c>
      <c r="V637" s="18">
        <v>45629</v>
      </c>
      <c r="W637" s="78">
        <v>0.86458333333333337</v>
      </c>
      <c r="X637" s="6" t="s">
        <v>3636</v>
      </c>
      <c r="Y637" s="6" t="s">
        <v>3637</v>
      </c>
      <c r="Z637" s="6" t="s">
        <v>3638</v>
      </c>
      <c r="AA637" s="6">
        <v>972168716</v>
      </c>
      <c r="AB637" s="5">
        <f t="shared" si="66"/>
        <v>1</v>
      </c>
      <c r="AC637" s="17">
        <f t="shared" si="69"/>
        <v>25000</v>
      </c>
      <c r="AD637" s="6" t="s">
        <v>6</v>
      </c>
      <c r="AE637" s="17" t="str">
        <f>IFERROR(IF(AC637="","",IF(AD637="NO","NO APLICA",IF(AD637="SI",AC637*1.19,""))), "")</f>
        <v>NO APLICA</v>
      </c>
      <c r="AF637" s="6" t="s">
        <v>1874</v>
      </c>
      <c r="AG637" s="39" t="s">
        <v>3639</v>
      </c>
      <c r="AH637" s="22" t="s">
        <v>3620</v>
      </c>
      <c r="AI637" s="174"/>
    </row>
    <row r="638" spans="1:35" ht="15.45" customHeight="1">
      <c r="A638" s="171">
        <v>56884</v>
      </c>
      <c r="B638" s="4" t="s">
        <v>320</v>
      </c>
      <c r="C638" s="3" t="s">
        <v>321</v>
      </c>
      <c r="D638" s="48" t="s">
        <v>3195</v>
      </c>
      <c r="E638" s="25" t="s">
        <v>1958</v>
      </c>
      <c r="F638" s="24" t="s">
        <v>1959</v>
      </c>
      <c r="G638" s="24">
        <v>964882975</v>
      </c>
      <c r="H638" s="53">
        <v>45629</v>
      </c>
      <c r="I638" s="54">
        <v>0.48472222222222222</v>
      </c>
      <c r="J638" s="42" t="s">
        <v>373</v>
      </c>
      <c r="K638" s="55">
        <v>1</v>
      </c>
      <c r="L638" s="42" t="s">
        <v>398</v>
      </c>
      <c r="M638" s="42" t="s">
        <v>6</v>
      </c>
      <c r="N638" s="42" t="s">
        <v>3640</v>
      </c>
      <c r="O638" s="42">
        <v>21093310</v>
      </c>
      <c r="P638" s="42" t="s">
        <v>3641</v>
      </c>
      <c r="Q638" s="42" t="s">
        <v>3642</v>
      </c>
      <c r="R638" s="56">
        <f t="shared" si="71"/>
        <v>25000</v>
      </c>
      <c r="S638" s="42" t="s">
        <v>400</v>
      </c>
      <c r="T638" s="42" t="s">
        <v>2158</v>
      </c>
      <c r="U638" s="42" t="s">
        <v>3104</v>
      </c>
      <c r="V638" s="53">
        <v>45632</v>
      </c>
      <c r="W638" s="78">
        <v>0.66249999999999998</v>
      </c>
      <c r="X638" s="6" t="s">
        <v>3150</v>
      </c>
      <c r="Y638" s="6" t="s">
        <v>2209</v>
      </c>
      <c r="Z638" s="6" t="s">
        <v>2210</v>
      </c>
      <c r="AA638" s="6">
        <v>99445475</v>
      </c>
      <c r="AB638" s="3">
        <f t="shared" si="66"/>
        <v>4</v>
      </c>
      <c r="AC638" s="57">
        <f t="shared" si="69"/>
        <v>25000</v>
      </c>
      <c r="AD638" s="42" t="s">
        <v>6</v>
      </c>
      <c r="AE638" s="57" t="str">
        <f>IFERROR(IF(AC638="","",IF(AD638="NO","NO APLICA",IF(AD638="SI",AC638*1.19,""))), "")</f>
        <v>NO APLICA</v>
      </c>
      <c r="AF638" s="42" t="s">
        <v>400</v>
      </c>
      <c r="AG638" s="34"/>
      <c r="AH638" s="22" t="s">
        <v>558</v>
      </c>
      <c r="AI638" s="174"/>
    </row>
    <row r="639" spans="1:35" ht="15.45" customHeight="1">
      <c r="A639" s="170">
        <v>56885</v>
      </c>
      <c r="B639" s="39" t="s">
        <v>380</v>
      </c>
      <c r="C639" s="5" t="s">
        <v>246</v>
      </c>
      <c r="D639" s="48" t="s">
        <v>385</v>
      </c>
      <c r="E639" s="25" t="s">
        <v>818</v>
      </c>
      <c r="F639" s="24" t="s">
        <v>700</v>
      </c>
      <c r="G639" s="24">
        <v>947974081</v>
      </c>
      <c r="H639" s="18">
        <v>45629</v>
      </c>
      <c r="I639" s="21">
        <v>0.49722222222222223</v>
      </c>
      <c r="J639" s="6" t="s">
        <v>373</v>
      </c>
      <c r="K639" s="15">
        <v>1</v>
      </c>
      <c r="L639" s="6" t="s">
        <v>398</v>
      </c>
      <c r="M639" s="6" t="s">
        <v>6</v>
      </c>
      <c r="N639" s="6" t="s">
        <v>3643</v>
      </c>
      <c r="O639" s="6">
        <v>308147</v>
      </c>
      <c r="P639" s="6" t="s">
        <v>6</v>
      </c>
      <c r="Q639" s="6" t="s">
        <v>3644</v>
      </c>
      <c r="R639" s="16">
        <f t="shared" si="71"/>
        <v>25000</v>
      </c>
      <c r="S639" s="6" t="s">
        <v>400</v>
      </c>
      <c r="T639" s="6" t="s">
        <v>3428</v>
      </c>
      <c r="U639" s="6" t="s">
        <v>3576</v>
      </c>
      <c r="V639" s="18">
        <v>45630</v>
      </c>
      <c r="W639" s="78">
        <v>0.6069444444444444</v>
      </c>
      <c r="X639" s="6" t="s">
        <v>3645</v>
      </c>
      <c r="Y639" s="6" t="s">
        <v>2318</v>
      </c>
      <c r="Z639" s="6" t="s">
        <v>2319</v>
      </c>
      <c r="AA639" s="6">
        <v>957418555</v>
      </c>
      <c r="AB639" s="5">
        <f t="shared" si="66"/>
        <v>2</v>
      </c>
      <c r="AC639" s="17">
        <f t="shared" si="69"/>
        <v>25000</v>
      </c>
      <c r="AD639" s="6" t="s">
        <v>6</v>
      </c>
      <c r="AE639" s="17" t="s">
        <v>1045</v>
      </c>
      <c r="AF639" s="6" t="s">
        <v>400</v>
      </c>
      <c r="AG639" s="39"/>
      <c r="AH639" s="22" t="s">
        <v>983</v>
      </c>
      <c r="AI639" s="174"/>
    </row>
    <row r="640" spans="1:35" ht="15.45" customHeight="1">
      <c r="A640" s="170">
        <v>56886</v>
      </c>
      <c r="B640" s="7" t="s">
        <v>189</v>
      </c>
      <c r="C640" s="4" t="s">
        <v>190</v>
      </c>
      <c r="D640" s="11" t="s">
        <v>3030</v>
      </c>
      <c r="E640" s="24" t="s">
        <v>514</v>
      </c>
      <c r="F640" s="24" t="s">
        <v>515</v>
      </c>
      <c r="G640" s="24">
        <v>940534751</v>
      </c>
      <c r="H640" s="18">
        <v>45629</v>
      </c>
      <c r="I640" s="21">
        <v>0.50555555555555554</v>
      </c>
      <c r="J640" s="6" t="s">
        <v>373</v>
      </c>
      <c r="K640" s="15">
        <v>1</v>
      </c>
      <c r="L640" s="6" t="s">
        <v>398</v>
      </c>
      <c r="M640" s="6" t="s">
        <v>6</v>
      </c>
      <c r="N640" s="6" t="s">
        <v>3646</v>
      </c>
      <c r="O640" s="6">
        <v>21093327</v>
      </c>
      <c r="P640" s="6" t="s">
        <v>6</v>
      </c>
      <c r="Q640" s="6" t="s">
        <v>3647</v>
      </c>
      <c r="R640" s="16">
        <f t="shared" si="71"/>
        <v>25000</v>
      </c>
      <c r="S640" s="6" t="s">
        <v>400</v>
      </c>
      <c r="T640" s="6" t="s">
        <v>528</v>
      </c>
      <c r="U640" s="6" t="s">
        <v>3617</v>
      </c>
      <c r="V640" s="18">
        <v>45630</v>
      </c>
      <c r="W640" s="78">
        <v>0.39930555555555558</v>
      </c>
      <c r="X640" s="6" t="s">
        <v>3648</v>
      </c>
      <c r="Y640" s="6" t="s">
        <v>3649</v>
      </c>
      <c r="Z640" s="6" t="s">
        <v>3650</v>
      </c>
      <c r="AA640" s="6">
        <v>997726076</v>
      </c>
      <c r="AB640" s="5">
        <f t="shared" si="66"/>
        <v>2</v>
      </c>
      <c r="AC640" s="17">
        <f t="shared" si="69"/>
        <v>25000</v>
      </c>
      <c r="AD640" s="6" t="s">
        <v>6</v>
      </c>
      <c r="AE640" s="17" t="str">
        <f>IFERROR(IF(AC640="","",IF(AD640="NO","NO APLICA",IF(AD640="SI",AC640*1.19,""))), "")</f>
        <v>NO APLICA</v>
      </c>
      <c r="AF640" s="6" t="s">
        <v>1874</v>
      </c>
      <c r="AG640" s="39" t="s">
        <v>3651</v>
      </c>
      <c r="AH640" s="22" t="s">
        <v>3652</v>
      </c>
      <c r="AI640" s="174"/>
    </row>
    <row r="641" spans="1:35" ht="15.45" customHeight="1">
      <c r="A641" s="170">
        <v>56887</v>
      </c>
      <c r="B641" s="7" t="s">
        <v>189</v>
      </c>
      <c r="C641" s="4" t="s">
        <v>190</v>
      </c>
      <c r="D641" s="48" t="s">
        <v>507</v>
      </c>
      <c r="E641" s="25" t="s">
        <v>508</v>
      </c>
      <c r="F641" s="24" t="s">
        <v>509</v>
      </c>
      <c r="G641" s="24">
        <v>997062936</v>
      </c>
      <c r="H641" s="18">
        <v>45629</v>
      </c>
      <c r="I641" s="21">
        <v>0.50763888888888886</v>
      </c>
      <c r="J641" s="6" t="s">
        <v>373</v>
      </c>
      <c r="K641" s="15">
        <v>1</v>
      </c>
      <c r="L641" s="6" t="s">
        <v>398</v>
      </c>
      <c r="M641" s="6" t="s">
        <v>6</v>
      </c>
      <c r="N641" s="6" t="s">
        <v>3653</v>
      </c>
      <c r="O641" s="6">
        <v>21093328</v>
      </c>
      <c r="P641" s="6" t="s">
        <v>6</v>
      </c>
      <c r="Q641" s="6" t="s">
        <v>3654</v>
      </c>
      <c r="R641" s="16">
        <f t="shared" si="71"/>
        <v>25000</v>
      </c>
      <c r="S641" s="6" t="s">
        <v>400</v>
      </c>
      <c r="T641" s="6" t="s">
        <v>2005</v>
      </c>
      <c r="U641" s="6" t="s">
        <v>3617</v>
      </c>
      <c r="V641" s="18">
        <v>45630</v>
      </c>
      <c r="W641" s="78">
        <v>5.8333333333333334E-2</v>
      </c>
      <c r="X641" s="6" t="s">
        <v>3655</v>
      </c>
      <c r="Y641" s="6" t="s">
        <v>3656</v>
      </c>
      <c r="Z641" s="6" t="s">
        <v>3657</v>
      </c>
      <c r="AA641" s="6">
        <v>966172413</v>
      </c>
      <c r="AB641" s="5">
        <f t="shared" ref="AB641:AB649" si="73">IF(AND(V641&lt;&gt;"",H641&lt;&gt;"",ISNUMBER(V641-H641)),V641-H641+1,"")</f>
        <v>2</v>
      </c>
      <c r="AC641" s="17">
        <f t="shared" si="69"/>
        <v>25000</v>
      </c>
      <c r="AD641" s="6" t="s">
        <v>6</v>
      </c>
      <c r="AE641" s="17" t="str">
        <f>IFERROR(IF(AC641="","",IF(AD641="NO","NO APLICA",IF(AD641="SI",AC641*1.19,""))), "")</f>
        <v>NO APLICA</v>
      </c>
      <c r="AF641" s="6" t="s">
        <v>1874</v>
      </c>
      <c r="AG641" s="39" t="s">
        <v>3658</v>
      </c>
      <c r="AH641" s="22" t="s">
        <v>3652</v>
      </c>
      <c r="AI641" s="174"/>
    </row>
    <row r="642" spans="1:35" ht="15.45" customHeight="1">
      <c r="A642" s="170">
        <v>56888</v>
      </c>
      <c r="B642" s="39" t="s">
        <v>380</v>
      </c>
      <c r="C642" s="5" t="s">
        <v>246</v>
      </c>
      <c r="D642" s="48" t="s">
        <v>3477</v>
      </c>
      <c r="E642" s="25" t="s">
        <v>2167</v>
      </c>
      <c r="F642" s="24" t="s">
        <v>2168</v>
      </c>
      <c r="G642" s="24">
        <v>998973865</v>
      </c>
      <c r="H642" s="18">
        <v>45629</v>
      </c>
      <c r="I642" s="21">
        <v>0.51111111111111107</v>
      </c>
      <c r="J642" s="6" t="s">
        <v>373</v>
      </c>
      <c r="K642" s="15">
        <v>1</v>
      </c>
      <c r="L642" s="6" t="s">
        <v>398</v>
      </c>
      <c r="M642" s="6" t="s">
        <v>6</v>
      </c>
      <c r="N642" s="6" t="s">
        <v>3659</v>
      </c>
      <c r="O642" s="6">
        <v>308148</v>
      </c>
      <c r="P642" s="6" t="s">
        <v>6</v>
      </c>
      <c r="Q642" s="6" t="s">
        <v>3660</v>
      </c>
      <c r="R642" s="16">
        <f t="shared" si="71"/>
        <v>25000</v>
      </c>
      <c r="S642" s="6" t="s">
        <v>400</v>
      </c>
      <c r="T642" s="6" t="s">
        <v>3428</v>
      </c>
      <c r="U642" s="6" t="s">
        <v>2977</v>
      </c>
      <c r="V642" s="18">
        <v>45630</v>
      </c>
      <c r="W642" s="78">
        <v>0.6</v>
      </c>
      <c r="X642" s="6" t="s">
        <v>3605</v>
      </c>
      <c r="Y642" s="6" t="s">
        <v>2324</v>
      </c>
      <c r="Z642" s="6" t="s">
        <v>2325</v>
      </c>
      <c r="AA642" s="6">
        <v>94168189</v>
      </c>
      <c r="AB642" s="5">
        <f t="shared" si="73"/>
        <v>2</v>
      </c>
      <c r="AC642" s="17">
        <f t="shared" si="69"/>
        <v>25000</v>
      </c>
      <c r="AD642" s="6" t="s">
        <v>6</v>
      </c>
      <c r="AE642" s="17" t="s">
        <v>1045</v>
      </c>
      <c r="AF642" s="6" t="s">
        <v>400</v>
      </c>
      <c r="AG642" s="39"/>
      <c r="AH642" s="22" t="s">
        <v>983</v>
      </c>
      <c r="AI642" s="174"/>
    </row>
    <row r="643" spans="1:35" ht="15.45" customHeight="1">
      <c r="A643" s="170">
        <v>56889</v>
      </c>
      <c r="B643" s="39" t="s">
        <v>380</v>
      </c>
      <c r="C643" s="5" t="s">
        <v>246</v>
      </c>
      <c r="D643" s="24" t="s">
        <v>2818</v>
      </c>
      <c r="E643" s="25" t="s">
        <v>2819</v>
      </c>
      <c r="F643" s="24" t="s">
        <v>2820</v>
      </c>
      <c r="G643" s="24">
        <v>955972412</v>
      </c>
      <c r="H643" s="18">
        <v>45629</v>
      </c>
      <c r="I643" s="21">
        <v>0.51249999999999996</v>
      </c>
      <c r="J643" s="6" t="s">
        <v>373</v>
      </c>
      <c r="K643" s="15">
        <v>1</v>
      </c>
      <c r="L643" s="6" t="s">
        <v>398</v>
      </c>
      <c r="M643" s="6" t="s">
        <v>6</v>
      </c>
      <c r="N643" s="6" t="s">
        <v>3661</v>
      </c>
      <c r="O643" s="6">
        <v>308150</v>
      </c>
      <c r="P643" s="6" t="s">
        <v>6</v>
      </c>
      <c r="Q643" s="6" t="s">
        <v>3662</v>
      </c>
      <c r="R643" s="16">
        <f t="shared" si="71"/>
        <v>25000</v>
      </c>
      <c r="S643" s="6" t="s">
        <v>400</v>
      </c>
      <c r="T643" s="6" t="s">
        <v>528</v>
      </c>
      <c r="U643" s="6" t="s">
        <v>2977</v>
      </c>
      <c r="V643" s="18">
        <v>45630</v>
      </c>
      <c r="W643" s="78">
        <v>0.5541666666666667</v>
      </c>
      <c r="X643" s="6" t="s">
        <v>3663</v>
      </c>
      <c r="Y643" s="6" t="s">
        <v>1856</v>
      </c>
      <c r="Z643" s="6" t="s">
        <v>1857</v>
      </c>
      <c r="AA643" s="6">
        <v>983137351</v>
      </c>
      <c r="AB643" s="5">
        <f t="shared" si="73"/>
        <v>2</v>
      </c>
      <c r="AC643" s="17">
        <f t="shared" si="69"/>
        <v>25000</v>
      </c>
      <c r="AD643" s="6" t="s">
        <v>6</v>
      </c>
      <c r="AE643" s="17" t="s">
        <v>1045</v>
      </c>
      <c r="AF643" s="6" t="s">
        <v>400</v>
      </c>
      <c r="AG643" s="39"/>
      <c r="AH643" s="22" t="s">
        <v>983</v>
      </c>
      <c r="AI643" s="174"/>
    </row>
    <row r="644" spans="1:35" ht="15.45" customHeight="1">
      <c r="A644" s="170">
        <v>56890</v>
      </c>
      <c r="B644" s="8" t="s">
        <v>320</v>
      </c>
      <c r="C644" s="5" t="s">
        <v>321</v>
      </c>
      <c r="D644" s="46" t="s">
        <v>3440</v>
      </c>
      <c r="E644" s="28" t="s">
        <v>3441</v>
      </c>
      <c r="F644" s="27" t="s">
        <v>649</v>
      </c>
      <c r="G644" s="27">
        <v>982723314</v>
      </c>
      <c r="H644" s="18">
        <v>45629</v>
      </c>
      <c r="I644" s="21">
        <v>0.52013888888888893</v>
      </c>
      <c r="J644" s="6" t="s">
        <v>373</v>
      </c>
      <c r="K644" s="15">
        <v>1</v>
      </c>
      <c r="L644" s="6" t="s">
        <v>398</v>
      </c>
      <c r="M644" s="6" t="s">
        <v>6</v>
      </c>
      <c r="N644" s="6" t="s">
        <v>3664</v>
      </c>
      <c r="O644" s="6">
        <v>100808258</v>
      </c>
      <c r="P644" s="6" t="s">
        <v>6</v>
      </c>
      <c r="Q644" s="6" t="s">
        <v>3665</v>
      </c>
      <c r="R644" s="16">
        <f t="shared" si="71"/>
        <v>25000</v>
      </c>
      <c r="S644" s="6" t="s">
        <v>400</v>
      </c>
      <c r="T644" s="6" t="s">
        <v>2100</v>
      </c>
      <c r="U644" s="6" t="s">
        <v>3072</v>
      </c>
      <c r="V644" s="18">
        <v>45642</v>
      </c>
      <c r="W644" s="97">
        <v>0.4375</v>
      </c>
      <c r="X644" s="115" t="s">
        <v>3027</v>
      </c>
      <c r="Y644" s="115" t="s">
        <v>3666</v>
      </c>
      <c r="Z644" s="135" t="s">
        <v>3029</v>
      </c>
      <c r="AA644" s="135">
        <v>941989934</v>
      </c>
      <c r="AB644" s="107">
        <f t="shared" si="73"/>
        <v>14</v>
      </c>
      <c r="AC644" s="23">
        <f t="shared" si="69"/>
        <v>61000</v>
      </c>
      <c r="AD644" s="23" t="s">
        <v>6</v>
      </c>
      <c r="AE644" s="17" t="str">
        <f t="shared" ref="AE644:AE707" si="74">IFERROR(IF(AC644="","",IF(AD644="NO","NO APLICA",IF(AD644="SI",AC644*1.19,""))), "")</f>
        <v>NO APLICA</v>
      </c>
      <c r="AF644" s="6" t="s">
        <v>400</v>
      </c>
      <c r="AG644" s="39"/>
      <c r="AH644" s="22" t="s">
        <v>558</v>
      </c>
      <c r="AI644" s="174"/>
    </row>
    <row r="645" spans="1:35" ht="15.45" customHeight="1">
      <c r="A645" s="170">
        <v>56891</v>
      </c>
      <c r="B645" s="8" t="s">
        <v>320</v>
      </c>
      <c r="C645" s="5" t="s">
        <v>321</v>
      </c>
      <c r="D645" s="8" t="s">
        <v>682</v>
      </c>
      <c r="E645" s="5" t="s">
        <v>683</v>
      </c>
      <c r="F645" s="5" t="s">
        <v>684</v>
      </c>
      <c r="G645" s="5">
        <v>987204298</v>
      </c>
      <c r="H645" s="18">
        <v>45629</v>
      </c>
      <c r="I645" s="21">
        <v>0.54097222222222219</v>
      </c>
      <c r="J645" s="6" t="s">
        <v>373</v>
      </c>
      <c r="K645" s="15">
        <v>1</v>
      </c>
      <c r="L645" s="6" t="s">
        <v>398</v>
      </c>
      <c r="M645" s="6" t="s">
        <v>6</v>
      </c>
      <c r="N645" s="6" t="s">
        <v>3667</v>
      </c>
      <c r="O645" s="6">
        <v>21093341</v>
      </c>
      <c r="P645" s="6" t="s">
        <v>6</v>
      </c>
      <c r="Q645" s="6" t="s">
        <v>3668</v>
      </c>
      <c r="R645" s="16">
        <f t="shared" si="71"/>
        <v>25000</v>
      </c>
      <c r="S645" s="6" t="s">
        <v>400</v>
      </c>
      <c r="T645" s="6" t="s">
        <v>2412</v>
      </c>
      <c r="U645" s="6" t="s">
        <v>3005</v>
      </c>
      <c r="V645" s="18">
        <v>45630</v>
      </c>
      <c r="W645" s="78">
        <v>0.42916666666666664</v>
      </c>
      <c r="X645" s="6" t="s">
        <v>3146</v>
      </c>
      <c r="Y645" s="6" t="s">
        <v>747</v>
      </c>
      <c r="Z645" s="6" t="s">
        <v>748</v>
      </c>
      <c r="AA645" s="6">
        <v>993623791</v>
      </c>
      <c r="AB645" s="5">
        <f t="shared" si="73"/>
        <v>2</v>
      </c>
      <c r="AC645" s="17">
        <f t="shared" si="69"/>
        <v>25000</v>
      </c>
      <c r="AD645" s="6" t="s">
        <v>6</v>
      </c>
      <c r="AE645" s="17" t="str">
        <f t="shared" si="74"/>
        <v>NO APLICA</v>
      </c>
      <c r="AF645" s="6" t="s">
        <v>400</v>
      </c>
      <c r="AG645" s="39"/>
      <c r="AH645" s="22" t="s">
        <v>558</v>
      </c>
      <c r="AI645" s="174"/>
    </row>
    <row r="646" spans="1:35" ht="15.45" customHeight="1">
      <c r="A646" s="170">
        <v>56892</v>
      </c>
      <c r="B646" s="8" t="s">
        <v>320</v>
      </c>
      <c r="C646" s="5" t="s">
        <v>321</v>
      </c>
      <c r="D646" s="39" t="s">
        <v>2811</v>
      </c>
      <c r="E646" s="6" t="s">
        <v>709</v>
      </c>
      <c r="F646" s="6" t="s">
        <v>710</v>
      </c>
      <c r="G646" s="6">
        <v>987744411</v>
      </c>
      <c r="H646" s="18">
        <v>45629</v>
      </c>
      <c r="I646" s="21">
        <v>0.54652777777777772</v>
      </c>
      <c r="J646" s="6" t="s">
        <v>373</v>
      </c>
      <c r="K646" s="15">
        <v>1</v>
      </c>
      <c r="L646" s="6" t="s">
        <v>398</v>
      </c>
      <c r="M646" s="6" t="s">
        <v>6</v>
      </c>
      <c r="N646" s="6" t="s">
        <v>3669</v>
      </c>
      <c r="O646" s="6">
        <v>100808277</v>
      </c>
      <c r="P646" s="6" t="s">
        <v>6</v>
      </c>
      <c r="Q646" s="6" t="s">
        <v>3670</v>
      </c>
      <c r="R646" s="16">
        <f t="shared" si="71"/>
        <v>25000</v>
      </c>
      <c r="S646" s="6" t="s">
        <v>400</v>
      </c>
      <c r="T646" s="6" t="s">
        <v>3671</v>
      </c>
      <c r="U646" s="6" t="s">
        <v>3039</v>
      </c>
      <c r="V646" s="18">
        <v>45636</v>
      </c>
      <c r="W646" s="78">
        <v>0.85833333333333328</v>
      </c>
      <c r="X646" s="6" t="s">
        <v>3273</v>
      </c>
      <c r="Y646" s="6" t="s">
        <v>1958</v>
      </c>
      <c r="Z646" s="6" t="s">
        <v>1959</v>
      </c>
      <c r="AA646" s="6">
        <v>964882975</v>
      </c>
      <c r="AB646" s="5">
        <f t="shared" si="73"/>
        <v>8</v>
      </c>
      <c r="AC646" s="17">
        <f t="shared" si="69"/>
        <v>31000</v>
      </c>
      <c r="AD646" s="6" t="s">
        <v>6</v>
      </c>
      <c r="AE646" s="17" t="str">
        <f t="shared" si="74"/>
        <v>NO APLICA</v>
      </c>
      <c r="AF646" s="6" t="s">
        <v>400</v>
      </c>
      <c r="AG646" s="39"/>
      <c r="AH646" s="22" t="s">
        <v>558</v>
      </c>
      <c r="AI646" s="174"/>
    </row>
    <row r="647" spans="1:35" ht="15.45" customHeight="1">
      <c r="A647" s="170">
        <v>56893</v>
      </c>
      <c r="B647" s="8" t="s">
        <v>320</v>
      </c>
      <c r="C647" s="5" t="s">
        <v>321</v>
      </c>
      <c r="D647" s="48" t="s">
        <v>635</v>
      </c>
      <c r="E647" s="25" t="s">
        <v>636</v>
      </c>
      <c r="F647" s="24" t="s">
        <v>637</v>
      </c>
      <c r="G647" s="24">
        <v>988364635</v>
      </c>
      <c r="H647" s="18">
        <v>45629</v>
      </c>
      <c r="I647" s="21">
        <v>0.55555555555555558</v>
      </c>
      <c r="J647" s="6" t="s">
        <v>373</v>
      </c>
      <c r="K647" s="15">
        <v>1</v>
      </c>
      <c r="L647" s="6" t="s">
        <v>398</v>
      </c>
      <c r="M647" s="6" t="s">
        <v>6</v>
      </c>
      <c r="N647" s="6" t="s">
        <v>3672</v>
      </c>
      <c r="O647" s="6">
        <v>10088285</v>
      </c>
      <c r="P647" s="6" t="s">
        <v>6</v>
      </c>
      <c r="Q647" s="6" t="s">
        <v>3673</v>
      </c>
      <c r="R647" s="16">
        <f t="shared" si="71"/>
        <v>25000</v>
      </c>
      <c r="S647" s="6" t="s">
        <v>400</v>
      </c>
      <c r="T647" s="6" t="s">
        <v>940</v>
      </c>
      <c r="U647" s="6" t="s">
        <v>2830</v>
      </c>
      <c r="V647" s="18">
        <v>45642</v>
      </c>
      <c r="W647" s="97">
        <v>0.42569444444444443</v>
      </c>
      <c r="X647" s="101" t="s">
        <v>737</v>
      </c>
      <c r="Y647" s="101" t="s">
        <v>3674</v>
      </c>
      <c r="Z647" s="136" t="s">
        <v>739</v>
      </c>
      <c r="AA647" s="136">
        <v>973639638</v>
      </c>
      <c r="AB647" s="107">
        <f t="shared" si="73"/>
        <v>14</v>
      </c>
      <c r="AC647" s="23">
        <f t="shared" si="69"/>
        <v>61000</v>
      </c>
      <c r="AD647" s="23" t="s">
        <v>6</v>
      </c>
      <c r="AE647" s="17" t="str">
        <f t="shared" si="74"/>
        <v>NO APLICA</v>
      </c>
      <c r="AF647" s="6" t="s">
        <v>400</v>
      </c>
      <c r="AG647" s="39"/>
      <c r="AH647" s="22" t="s">
        <v>558</v>
      </c>
      <c r="AI647" s="174"/>
    </row>
    <row r="648" spans="1:35" ht="15.45" customHeight="1">
      <c r="A648" s="170">
        <v>56894</v>
      </c>
      <c r="B648" s="39" t="s">
        <v>380</v>
      </c>
      <c r="C648" s="5" t="s">
        <v>246</v>
      </c>
      <c r="D648" s="48" t="s">
        <v>385</v>
      </c>
      <c r="E648" s="25" t="s">
        <v>818</v>
      </c>
      <c r="F648" s="24" t="s">
        <v>700</v>
      </c>
      <c r="G648" s="24">
        <v>947974081</v>
      </c>
      <c r="H648" s="18">
        <v>45629</v>
      </c>
      <c r="I648" s="21">
        <v>0.55833333333333335</v>
      </c>
      <c r="J648" s="6" t="s">
        <v>373</v>
      </c>
      <c r="K648" s="15">
        <v>1</v>
      </c>
      <c r="L648" s="6" t="s">
        <v>398</v>
      </c>
      <c r="M648" s="6" t="s">
        <v>6</v>
      </c>
      <c r="N648" s="6" t="s">
        <v>3675</v>
      </c>
      <c r="O648" s="6">
        <v>308161</v>
      </c>
      <c r="P648" s="6" t="s">
        <v>6</v>
      </c>
      <c r="Q648" s="6" t="s">
        <v>3676</v>
      </c>
      <c r="R648" s="16">
        <f t="shared" si="71"/>
        <v>25000</v>
      </c>
      <c r="S648" s="6" t="s">
        <v>400</v>
      </c>
      <c r="T648" s="6" t="s">
        <v>2412</v>
      </c>
      <c r="U648" s="6" t="s">
        <v>2977</v>
      </c>
      <c r="V648" s="18">
        <v>45629</v>
      </c>
      <c r="W648" s="78">
        <v>0.77500000000000002</v>
      </c>
      <c r="X648" s="6" t="s">
        <v>2311</v>
      </c>
      <c r="Y648" s="6" t="s">
        <v>1856</v>
      </c>
      <c r="Z648" s="6" t="s">
        <v>1857</v>
      </c>
      <c r="AA648" s="6">
        <v>983137351</v>
      </c>
      <c r="AB648" s="5">
        <f t="shared" si="73"/>
        <v>1</v>
      </c>
      <c r="AC648" s="17">
        <f t="shared" si="69"/>
        <v>25000</v>
      </c>
      <c r="AD648" s="6" t="s">
        <v>6</v>
      </c>
      <c r="AE648" s="17" t="str">
        <f t="shared" si="74"/>
        <v>NO APLICA</v>
      </c>
      <c r="AF648" s="6" t="s">
        <v>400</v>
      </c>
      <c r="AG648" s="39"/>
      <c r="AH648" s="22" t="s">
        <v>983</v>
      </c>
      <c r="AI648" s="174"/>
    </row>
    <row r="649" spans="1:35" ht="15.45" customHeight="1">
      <c r="A649" s="170">
        <v>56895</v>
      </c>
      <c r="B649" s="39" t="s">
        <v>269</v>
      </c>
      <c r="C649" s="5" t="s">
        <v>270</v>
      </c>
      <c r="D649" s="11" t="s">
        <v>3677</v>
      </c>
      <c r="E649" s="24" t="s">
        <v>3678</v>
      </c>
      <c r="F649" s="24" t="s">
        <v>3679</v>
      </c>
      <c r="G649" s="24">
        <v>952422269</v>
      </c>
      <c r="H649" s="18">
        <v>45629</v>
      </c>
      <c r="I649" s="21">
        <v>0.56388888888888888</v>
      </c>
      <c r="J649" s="6" t="s">
        <v>373</v>
      </c>
      <c r="K649" s="15">
        <v>1</v>
      </c>
      <c r="L649" s="6" t="s">
        <v>398</v>
      </c>
      <c r="M649" s="6" t="s">
        <v>6</v>
      </c>
      <c r="N649" s="6" t="s">
        <v>3680</v>
      </c>
      <c r="O649" s="6">
        <v>308167</v>
      </c>
      <c r="P649" s="6" t="s">
        <v>6</v>
      </c>
      <c r="Q649" s="6" t="s">
        <v>3681</v>
      </c>
      <c r="R649" s="16">
        <f t="shared" si="71"/>
        <v>25000</v>
      </c>
      <c r="S649" s="6" t="s">
        <v>400</v>
      </c>
      <c r="T649" s="6" t="s">
        <v>766</v>
      </c>
      <c r="U649" s="6" t="s">
        <v>3682</v>
      </c>
      <c r="V649" s="18">
        <v>45632</v>
      </c>
      <c r="W649" s="108">
        <v>0.54861111111111116</v>
      </c>
      <c r="X649" s="68" t="s">
        <v>3683</v>
      </c>
      <c r="Y649" s="68" t="s">
        <v>3684</v>
      </c>
      <c r="Z649" s="68" t="s">
        <v>3685</v>
      </c>
      <c r="AA649" s="6">
        <v>961407184</v>
      </c>
      <c r="AB649" s="5">
        <f t="shared" si="73"/>
        <v>4</v>
      </c>
      <c r="AC649" s="17">
        <f t="shared" si="69"/>
        <v>25000</v>
      </c>
      <c r="AD649" s="6" t="s">
        <v>6</v>
      </c>
      <c r="AE649" s="17" t="str">
        <f t="shared" si="74"/>
        <v>NO APLICA</v>
      </c>
      <c r="AF649" s="6" t="s">
        <v>400</v>
      </c>
      <c r="AG649" s="39"/>
      <c r="AH649" s="22" t="s">
        <v>1359</v>
      </c>
      <c r="AI649" s="174"/>
    </row>
    <row r="650" spans="1:35" ht="15.45" customHeight="1">
      <c r="A650" s="170">
        <v>56896</v>
      </c>
      <c r="B650" s="8" t="s">
        <v>320</v>
      </c>
      <c r="C650" s="5" t="s">
        <v>321</v>
      </c>
      <c r="D650" s="39" t="s">
        <v>2851</v>
      </c>
      <c r="E650" s="6" t="s">
        <v>560</v>
      </c>
      <c r="F650" s="6" t="s">
        <v>561</v>
      </c>
      <c r="G650" s="6">
        <v>956055766</v>
      </c>
      <c r="H650" s="18">
        <v>45629</v>
      </c>
      <c r="I650" s="21">
        <v>0.56805555555555554</v>
      </c>
      <c r="J650" s="6" t="s">
        <v>373</v>
      </c>
      <c r="K650" s="15">
        <v>1</v>
      </c>
      <c r="L650" s="6" t="s">
        <v>398</v>
      </c>
      <c r="M650" s="6" t="s">
        <v>6</v>
      </c>
      <c r="N650" s="6" t="s">
        <v>3686</v>
      </c>
      <c r="O650" s="6">
        <v>100808346</v>
      </c>
      <c r="P650" s="6" t="s">
        <v>6</v>
      </c>
      <c r="Q650" s="6" t="s">
        <v>3687</v>
      </c>
      <c r="R650" s="16">
        <f t="shared" si="71"/>
        <v>25000</v>
      </c>
      <c r="S650" s="6" t="s">
        <v>400</v>
      </c>
      <c r="T650" s="6" t="s">
        <v>940</v>
      </c>
      <c r="U650" s="6" t="s">
        <v>2881</v>
      </c>
      <c r="V650" s="18">
        <v>45642</v>
      </c>
      <c r="W650" s="78">
        <v>0.46111111111111114</v>
      </c>
      <c r="X650" s="153" t="s">
        <v>3193</v>
      </c>
      <c r="Y650" s="153" t="s">
        <v>3688</v>
      </c>
      <c r="Z650" s="68" t="s">
        <v>2578</v>
      </c>
      <c r="AA650" s="68">
        <v>991266126</v>
      </c>
      <c r="AB650" s="6">
        <v>14</v>
      </c>
      <c r="AC650" s="23">
        <f t="shared" si="69"/>
        <v>61000</v>
      </c>
      <c r="AD650" s="23" t="s">
        <v>6</v>
      </c>
      <c r="AE650" s="17" t="str">
        <f t="shared" si="74"/>
        <v>NO APLICA</v>
      </c>
      <c r="AF650" s="6" t="s">
        <v>400</v>
      </c>
      <c r="AG650" s="39"/>
      <c r="AH650" s="22" t="s">
        <v>558</v>
      </c>
      <c r="AI650" s="174"/>
    </row>
    <row r="651" spans="1:35" ht="15.45" customHeight="1">
      <c r="A651" s="170">
        <v>56897</v>
      </c>
      <c r="B651" s="8" t="s">
        <v>320</v>
      </c>
      <c r="C651" s="5" t="s">
        <v>321</v>
      </c>
      <c r="D651" s="46" t="s">
        <v>667</v>
      </c>
      <c r="E651" s="28" t="s">
        <v>668</v>
      </c>
      <c r="F651" s="27" t="s">
        <v>669</v>
      </c>
      <c r="G651" s="27">
        <v>974317393</v>
      </c>
      <c r="H651" s="18">
        <v>45629</v>
      </c>
      <c r="I651" s="21">
        <v>0.57986111111111116</v>
      </c>
      <c r="J651" s="6" t="s">
        <v>373</v>
      </c>
      <c r="K651" s="15">
        <v>1</v>
      </c>
      <c r="L651" s="6" t="s">
        <v>398</v>
      </c>
      <c r="M651" s="6" t="s">
        <v>6</v>
      </c>
      <c r="N651" s="6" t="s">
        <v>3689</v>
      </c>
      <c r="O651" s="6">
        <v>100808376</v>
      </c>
      <c r="P651" s="6" t="s">
        <v>6</v>
      </c>
      <c r="Q651" s="6" t="s">
        <v>3690</v>
      </c>
      <c r="R651" s="16">
        <f t="shared" si="71"/>
        <v>25000</v>
      </c>
      <c r="S651" s="6" t="s">
        <v>400</v>
      </c>
      <c r="T651" s="6" t="s">
        <v>940</v>
      </c>
      <c r="U651" s="6" t="s">
        <v>3416</v>
      </c>
      <c r="V651" s="18">
        <v>45643</v>
      </c>
      <c r="W651" s="124">
        <v>0.4201388888888889</v>
      </c>
      <c r="X651" s="122" t="s">
        <v>737</v>
      </c>
      <c r="Y651" s="122" t="s">
        <v>3674</v>
      </c>
      <c r="Z651" s="122" t="s">
        <v>739</v>
      </c>
      <c r="AA651" s="122">
        <v>973639638</v>
      </c>
      <c r="AB651" s="107">
        <f t="shared" ref="AB651:AB682" si="75">IF(AND(V651&lt;&gt;"",H651&lt;&gt;"",ISNUMBER(V651-H651)),V651-H651+1,"")</f>
        <v>15</v>
      </c>
      <c r="AC651" s="23">
        <f t="shared" si="69"/>
        <v>66000</v>
      </c>
      <c r="AD651" s="23" t="s">
        <v>6</v>
      </c>
      <c r="AE651" s="17" t="str">
        <f t="shared" si="74"/>
        <v>NO APLICA</v>
      </c>
      <c r="AF651" s="6" t="s">
        <v>400</v>
      </c>
      <c r="AG651" s="39"/>
      <c r="AH651" s="22" t="s">
        <v>558</v>
      </c>
      <c r="AI651" s="174"/>
    </row>
    <row r="652" spans="1:35" ht="15.45" customHeight="1">
      <c r="A652" s="170">
        <v>56898</v>
      </c>
      <c r="B652" s="8" t="s">
        <v>320</v>
      </c>
      <c r="C652" s="5" t="s">
        <v>321</v>
      </c>
      <c r="D652" s="39" t="s">
        <v>597</v>
      </c>
      <c r="E652" s="6" t="s">
        <v>3009</v>
      </c>
      <c r="F652" s="6" t="s">
        <v>599</v>
      </c>
      <c r="G652" s="6">
        <v>974764518</v>
      </c>
      <c r="H652" s="18">
        <v>45629</v>
      </c>
      <c r="I652" s="21">
        <v>0.58263888888888893</v>
      </c>
      <c r="J652" s="6" t="s">
        <v>373</v>
      </c>
      <c r="K652" s="15">
        <v>1</v>
      </c>
      <c r="L652" s="6" t="s">
        <v>398</v>
      </c>
      <c r="M652" s="6" t="s">
        <v>6</v>
      </c>
      <c r="N652" s="6" t="s">
        <v>3691</v>
      </c>
      <c r="O652" s="6">
        <v>21093368</v>
      </c>
      <c r="P652" s="6" t="s">
        <v>6</v>
      </c>
      <c r="Q652" s="6" t="s">
        <v>3692</v>
      </c>
      <c r="R652" s="16">
        <f t="shared" si="71"/>
        <v>25000</v>
      </c>
      <c r="S652" s="6" t="s">
        <v>400</v>
      </c>
      <c r="T652" s="6" t="s">
        <v>2412</v>
      </c>
      <c r="U652" s="6" t="s">
        <v>2938</v>
      </c>
      <c r="V652" s="18">
        <v>45630</v>
      </c>
      <c r="W652" s="78">
        <v>0.47847222222222224</v>
      </c>
      <c r="X652" s="132" t="s">
        <v>3002</v>
      </c>
      <c r="Y652" s="132" t="s">
        <v>579</v>
      </c>
      <c r="Z652" s="132" t="s">
        <v>580</v>
      </c>
      <c r="AA652" s="132">
        <v>992200094</v>
      </c>
      <c r="AB652" s="5">
        <f t="shared" si="75"/>
        <v>2</v>
      </c>
      <c r="AC652" s="17">
        <f t="shared" ref="AC652:AC715" si="76">IF(AB652&lt;=0, "ERROR EN DÍA DE SALIDA",
    IF(AB652="", "",
        IF(OR(J652="1X40 RF VACIO", J652="1X40 DRY VACIO"),
            IF(L652="CUSTODIA",
                IF(AB652&lt;=5, 25000,
                    IF(AB652&gt;5, IF(AB652&lt;=8, 25000 + 2000*(AB652 - 5), 31000 + 5000*(AB652-8)), "")
                ),
                IF(OR(L652="TRASPASO",L652="MOVIMIENTO"), 18000, "")
            ),
            IF(OR(J652="1X20 RF VACIO", J652="1X20 DRY VACIO", J652="ISOTANK"),
                IF(L652="CUSTODIA",
                    IF(AB652&lt;=5, 18000,
                        IF(AB652&gt;5, IF(AB652&lt;=8, 18000 + 2000*(AB652 - 5), 24000 + 5000*(AB652-8)), "")
                    ),
                    IF(OR(L652="TRASPASO",L652="MOVIMIENTO"), 15000, "Error en tipo de acción")
                ),
                IF(AND(OR(J652="PALLET", J652="CAJON"), L652="CUSTODIA", AB652&lt;=5),
                    IF(M652="SI (XL)", 7000*K652,
                        IF(M652="SI (XXL)", 9000*K652, 5000*K652)
                    ),
                    IF(AND(OR(J652="PALLET", J652="CAJON"), L652="CUSTODIA", AB652&gt;5),
                        IF(M652="SI (XL)", (7000 + 1000*(AB652 - 5))*K652,
                            IF(M652="SI (XXL)", (9000 + 1000*(AB652 - 5))*K652, (5000 + 1000*(AB652 - 5))*K652)
                        ),
                        IF(AND(OR(J652="PALLET", J652="CAJON"),OR(L652="TRASPASO",L652="MOVIMIENTO")),
                            IF(M652="SI (XL)", 5000*K652,
                                IF(M652="SI (XXL)", 7000*K652, 3500*K652)
                            ),
                            ""
                        )
                    )
                )
            )
        )
    )
)</f>
        <v>25000</v>
      </c>
      <c r="AD652" s="6" t="s">
        <v>6</v>
      </c>
      <c r="AE652" s="17" t="str">
        <f t="shared" si="74"/>
        <v>NO APLICA</v>
      </c>
      <c r="AF652" s="6" t="s">
        <v>400</v>
      </c>
      <c r="AG652" s="39"/>
      <c r="AH652" s="22" t="s">
        <v>558</v>
      </c>
      <c r="AI652" s="174"/>
    </row>
    <row r="653" spans="1:35" ht="15.45" customHeight="1">
      <c r="A653" s="170">
        <v>56899</v>
      </c>
      <c r="B653" s="8" t="s">
        <v>320</v>
      </c>
      <c r="C653" s="5" t="s">
        <v>321</v>
      </c>
      <c r="D653" s="39" t="s">
        <v>1915</v>
      </c>
      <c r="E653" s="6" t="s">
        <v>1916</v>
      </c>
      <c r="F653" s="6" t="s">
        <v>1917</v>
      </c>
      <c r="G653" s="6">
        <v>922001083</v>
      </c>
      <c r="H653" s="18">
        <v>45629</v>
      </c>
      <c r="I653" s="21">
        <v>0.59444444444444444</v>
      </c>
      <c r="J653" s="6" t="s">
        <v>373</v>
      </c>
      <c r="K653" s="15">
        <v>1</v>
      </c>
      <c r="L653" s="6" t="s">
        <v>398</v>
      </c>
      <c r="M653" s="6" t="s">
        <v>6</v>
      </c>
      <c r="N653" s="6" t="s">
        <v>3693</v>
      </c>
      <c r="O653" s="6">
        <v>100808393</v>
      </c>
      <c r="P653" s="6" t="s">
        <v>6</v>
      </c>
      <c r="Q653" s="6" t="s">
        <v>3694</v>
      </c>
      <c r="R653" s="16">
        <f t="shared" si="71"/>
        <v>25000</v>
      </c>
      <c r="S653" s="6" t="s">
        <v>400</v>
      </c>
      <c r="T653" s="6" t="s">
        <v>940</v>
      </c>
      <c r="U653" s="6" t="s">
        <v>3104</v>
      </c>
      <c r="V653" s="18">
        <v>45643</v>
      </c>
      <c r="W653" s="97">
        <v>0.47986111111111113</v>
      </c>
      <c r="X653" s="156" t="s">
        <v>2040</v>
      </c>
      <c r="Y653" s="156" t="s">
        <v>3695</v>
      </c>
      <c r="Z653" s="156" t="s">
        <v>643</v>
      </c>
      <c r="AA653" s="156">
        <v>997786062</v>
      </c>
      <c r="AB653" s="107">
        <f t="shared" si="75"/>
        <v>15</v>
      </c>
      <c r="AC653" s="23">
        <f t="shared" si="76"/>
        <v>66000</v>
      </c>
      <c r="AD653" s="23" t="s">
        <v>6</v>
      </c>
      <c r="AE653" s="17" t="str">
        <f t="shared" si="74"/>
        <v>NO APLICA</v>
      </c>
      <c r="AF653" s="6" t="s">
        <v>400</v>
      </c>
      <c r="AG653" s="39"/>
      <c r="AH653" s="22" t="s">
        <v>558</v>
      </c>
      <c r="AI653" s="174"/>
    </row>
    <row r="654" spans="1:35" ht="15.45" customHeight="1">
      <c r="A654" s="170">
        <v>56900</v>
      </c>
      <c r="B654" s="8" t="s">
        <v>320</v>
      </c>
      <c r="C654" s="5" t="s">
        <v>321</v>
      </c>
      <c r="D654" s="45" t="s">
        <v>2208</v>
      </c>
      <c r="E654" s="27" t="s">
        <v>2209</v>
      </c>
      <c r="F654" s="27" t="s">
        <v>2210</v>
      </c>
      <c r="G654" s="27">
        <v>994454750</v>
      </c>
      <c r="H654" s="18">
        <v>45629</v>
      </c>
      <c r="I654" s="21">
        <v>0.61319444444444449</v>
      </c>
      <c r="J654" s="6" t="s">
        <v>373</v>
      </c>
      <c r="K654" s="15">
        <v>1</v>
      </c>
      <c r="L654" s="6" t="s">
        <v>398</v>
      </c>
      <c r="M654" s="6" t="s">
        <v>6</v>
      </c>
      <c r="N654" s="6" t="s">
        <v>3696</v>
      </c>
      <c r="O654" s="6">
        <v>100808403</v>
      </c>
      <c r="P654" s="6" t="s">
        <v>6</v>
      </c>
      <c r="Q654" s="6" t="s">
        <v>3697</v>
      </c>
      <c r="R654" s="16">
        <f t="shared" si="71"/>
        <v>25000</v>
      </c>
      <c r="S654" s="6" t="s">
        <v>400</v>
      </c>
      <c r="T654" s="6" t="s">
        <v>940</v>
      </c>
      <c r="U654" s="6" t="s">
        <v>3068</v>
      </c>
      <c r="V654" s="18">
        <v>45643</v>
      </c>
      <c r="W654" s="97">
        <v>0.44583333333333336</v>
      </c>
      <c r="X654" s="123" t="s">
        <v>3193</v>
      </c>
      <c r="Y654" s="122" t="s">
        <v>3688</v>
      </c>
      <c r="Z654" s="122" t="s">
        <v>2578</v>
      </c>
      <c r="AA654" s="122">
        <v>991266126</v>
      </c>
      <c r="AB654" s="107">
        <f t="shared" si="75"/>
        <v>15</v>
      </c>
      <c r="AC654" s="23">
        <f t="shared" si="76"/>
        <v>66000</v>
      </c>
      <c r="AD654" s="23" t="s">
        <v>6</v>
      </c>
      <c r="AE654" s="17" t="str">
        <f t="shared" si="74"/>
        <v>NO APLICA</v>
      </c>
      <c r="AF654" s="6" t="s">
        <v>400</v>
      </c>
      <c r="AG654" s="39"/>
      <c r="AH654" s="22" t="s">
        <v>558</v>
      </c>
      <c r="AI654" s="174"/>
    </row>
    <row r="655" spans="1:35" ht="15.45" customHeight="1">
      <c r="A655" s="170">
        <v>56901</v>
      </c>
      <c r="B655" s="8" t="s">
        <v>320</v>
      </c>
      <c r="C655" s="5" t="s">
        <v>321</v>
      </c>
      <c r="D655" s="39" t="s">
        <v>3698</v>
      </c>
      <c r="E655" s="6">
        <v>9555978</v>
      </c>
      <c r="F655" s="6" t="s">
        <v>3699</v>
      </c>
      <c r="G655" s="6">
        <v>949321186</v>
      </c>
      <c r="H655" s="18">
        <v>45629</v>
      </c>
      <c r="I655" s="21">
        <v>0.62638888888888888</v>
      </c>
      <c r="J655" s="6" t="s">
        <v>373</v>
      </c>
      <c r="K655" s="15">
        <v>1</v>
      </c>
      <c r="L655" s="6" t="s">
        <v>398</v>
      </c>
      <c r="M655" s="6" t="s">
        <v>6</v>
      </c>
      <c r="N655" s="6" t="s">
        <v>3700</v>
      </c>
      <c r="O655" s="6">
        <v>100808429</v>
      </c>
      <c r="P655" s="6" t="s">
        <v>6</v>
      </c>
      <c r="Q655" s="6" t="s">
        <v>3701</v>
      </c>
      <c r="R655" s="16">
        <f t="shared" si="71"/>
        <v>25000</v>
      </c>
      <c r="S655" s="6" t="s">
        <v>400</v>
      </c>
      <c r="T655" s="6" t="s">
        <v>759</v>
      </c>
      <c r="U655" s="6" t="s">
        <v>2971</v>
      </c>
      <c r="V655" s="18">
        <v>45643</v>
      </c>
      <c r="W655" s="78">
        <v>0.97430555555555554</v>
      </c>
      <c r="X655" s="8" t="s">
        <v>3702</v>
      </c>
      <c r="Y655" s="8" t="s">
        <v>3703</v>
      </c>
      <c r="Z655" s="8" t="s">
        <v>3138</v>
      </c>
      <c r="AA655" s="8">
        <v>959084095</v>
      </c>
      <c r="AB655" s="6">
        <f t="shared" si="75"/>
        <v>15</v>
      </c>
      <c r="AC655" s="23">
        <f t="shared" si="76"/>
        <v>66000</v>
      </c>
      <c r="AD655" s="23" t="s">
        <v>6</v>
      </c>
      <c r="AE655" s="17" t="str">
        <f t="shared" si="74"/>
        <v>NO APLICA</v>
      </c>
      <c r="AF655" s="6" t="s">
        <v>400</v>
      </c>
      <c r="AG655" s="39"/>
      <c r="AH655" s="22" t="s">
        <v>558</v>
      </c>
      <c r="AI655" s="174"/>
    </row>
    <row r="656" spans="1:35" ht="15.45" customHeight="1">
      <c r="A656" s="170">
        <v>56902</v>
      </c>
      <c r="B656" s="8" t="s">
        <v>320</v>
      </c>
      <c r="C656" s="5" t="s">
        <v>321</v>
      </c>
      <c r="D656" s="48" t="s">
        <v>3367</v>
      </c>
      <c r="E656" s="25" t="s">
        <v>3368</v>
      </c>
      <c r="F656" s="24" t="s">
        <v>3369</v>
      </c>
      <c r="G656" s="24">
        <v>937300568</v>
      </c>
      <c r="H656" s="18">
        <v>45629</v>
      </c>
      <c r="I656" s="21">
        <v>0.62986111111111109</v>
      </c>
      <c r="J656" s="6" t="s">
        <v>373</v>
      </c>
      <c r="K656" s="15">
        <v>1</v>
      </c>
      <c r="L656" s="6" t="s">
        <v>398</v>
      </c>
      <c r="M656" s="6" t="s">
        <v>6</v>
      </c>
      <c r="N656" s="6" t="s">
        <v>3704</v>
      </c>
      <c r="O656" s="6">
        <v>100808435</v>
      </c>
      <c r="P656" s="6" t="s">
        <v>6</v>
      </c>
      <c r="Q656" s="6" t="s">
        <v>3705</v>
      </c>
      <c r="R656" s="16">
        <f t="shared" si="71"/>
        <v>25000</v>
      </c>
      <c r="S656" s="6" t="s">
        <v>400</v>
      </c>
      <c r="T656" s="6" t="s">
        <v>732</v>
      </c>
      <c r="U656" s="6" t="s">
        <v>3435</v>
      </c>
      <c r="V656" s="18">
        <v>45643</v>
      </c>
      <c r="W656" s="78">
        <v>0.94236111111111109</v>
      </c>
      <c r="X656" s="8" t="s">
        <v>3142</v>
      </c>
      <c r="Y656" s="8" t="s">
        <v>727</v>
      </c>
      <c r="Z656" s="8" t="s">
        <v>728</v>
      </c>
      <c r="AA656" s="8">
        <v>992376903</v>
      </c>
      <c r="AB656" s="6">
        <f t="shared" si="75"/>
        <v>15</v>
      </c>
      <c r="AC656" s="23">
        <f t="shared" si="76"/>
        <v>66000</v>
      </c>
      <c r="AD656" s="23" t="s">
        <v>6</v>
      </c>
      <c r="AE656" s="17" t="str">
        <f t="shared" si="74"/>
        <v>NO APLICA</v>
      </c>
      <c r="AF656" s="6"/>
      <c r="AG656" s="39"/>
      <c r="AH656" s="22" t="s">
        <v>558</v>
      </c>
      <c r="AI656" s="174"/>
    </row>
    <row r="657" spans="1:35" ht="15.45" customHeight="1">
      <c r="A657" s="170">
        <v>56903</v>
      </c>
      <c r="B657" s="8" t="s">
        <v>320</v>
      </c>
      <c r="C657" s="5" t="s">
        <v>321</v>
      </c>
      <c r="D657" s="45" t="s">
        <v>1957</v>
      </c>
      <c r="E657" s="27" t="s">
        <v>1958</v>
      </c>
      <c r="F657" s="27" t="s">
        <v>1959</v>
      </c>
      <c r="G657" s="27">
        <v>964882975</v>
      </c>
      <c r="H657" s="18">
        <v>45629</v>
      </c>
      <c r="I657" s="21">
        <v>0.63541666666666663</v>
      </c>
      <c r="J657" s="6" t="s">
        <v>373</v>
      </c>
      <c r="K657" s="15">
        <v>1</v>
      </c>
      <c r="L657" s="6" t="s">
        <v>398</v>
      </c>
      <c r="M657" s="6" t="s">
        <v>6</v>
      </c>
      <c r="N657" s="6" t="s">
        <v>3706</v>
      </c>
      <c r="O657" s="6">
        <v>100808428</v>
      </c>
      <c r="P657" s="6" t="s">
        <v>6</v>
      </c>
      <c r="Q657" s="6" t="s">
        <v>3707</v>
      </c>
      <c r="R657" s="16">
        <f t="shared" si="71"/>
        <v>25000</v>
      </c>
      <c r="S657" s="6" t="s">
        <v>400</v>
      </c>
      <c r="T657" s="6" t="s">
        <v>547</v>
      </c>
      <c r="U657" s="6" t="s">
        <v>3238</v>
      </c>
      <c r="V657" s="6"/>
      <c r="W657" s="78"/>
      <c r="X657" s="74" t="s">
        <v>3146</v>
      </c>
      <c r="Y657" s="74" t="s">
        <v>3708</v>
      </c>
      <c r="Z657" s="74" t="s">
        <v>748</v>
      </c>
      <c r="AA657" s="74">
        <v>993623791</v>
      </c>
      <c r="AB657" s="6" t="str">
        <f t="shared" si="75"/>
        <v/>
      </c>
      <c r="AC657" s="23" t="str">
        <f t="shared" si="76"/>
        <v/>
      </c>
      <c r="AD657" s="23"/>
      <c r="AE657" s="17" t="str">
        <f t="shared" si="74"/>
        <v/>
      </c>
      <c r="AF657" s="6"/>
      <c r="AG657" s="39"/>
      <c r="AH657" s="22" t="s">
        <v>558</v>
      </c>
      <c r="AI657" s="174"/>
    </row>
    <row r="658" spans="1:35" ht="15.45" customHeight="1">
      <c r="A658" s="170">
        <v>56904</v>
      </c>
      <c r="B658" s="7" t="s">
        <v>165</v>
      </c>
      <c r="C658" s="4" t="s">
        <v>166</v>
      </c>
      <c r="D658" s="39" t="s">
        <v>3709</v>
      </c>
      <c r="E658" s="6" t="s">
        <v>3710</v>
      </c>
      <c r="F658" s="6" t="s">
        <v>3711</v>
      </c>
      <c r="G658" s="6">
        <v>964532664</v>
      </c>
      <c r="H658" s="18">
        <v>45629</v>
      </c>
      <c r="I658" s="21">
        <v>0.66180555555555554</v>
      </c>
      <c r="J658" s="6" t="s">
        <v>373</v>
      </c>
      <c r="K658" s="15">
        <v>1</v>
      </c>
      <c r="L658" s="6" t="s">
        <v>398</v>
      </c>
      <c r="M658" s="6" t="s">
        <v>6</v>
      </c>
      <c r="N658" s="6" t="s">
        <v>3712</v>
      </c>
      <c r="O658" s="6">
        <v>1226804</v>
      </c>
      <c r="P658" s="6" t="s">
        <v>6</v>
      </c>
      <c r="Q658" s="6" t="s">
        <v>3713</v>
      </c>
      <c r="R658" s="16">
        <f t="shared" si="71"/>
        <v>25000</v>
      </c>
      <c r="S658" s="6" t="s">
        <v>400</v>
      </c>
      <c r="T658" s="6" t="s">
        <v>2005</v>
      </c>
      <c r="U658" s="6" t="s">
        <v>2796</v>
      </c>
      <c r="V658" s="18">
        <v>45630</v>
      </c>
      <c r="W658" s="78">
        <v>1.9444444444444445E-2</v>
      </c>
      <c r="X658" s="6" t="s">
        <v>2362</v>
      </c>
      <c r="Y658" s="6" t="s">
        <v>2363</v>
      </c>
      <c r="Z658" s="6" t="s">
        <v>1447</v>
      </c>
      <c r="AA658" s="6">
        <v>992336047</v>
      </c>
      <c r="AB658" s="5">
        <f t="shared" si="75"/>
        <v>2</v>
      </c>
      <c r="AC658" s="17">
        <f t="shared" si="76"/>
        <v>25000</v>
      </c>
      <c r="AD658" s="6" t="s">
        <v>6</v>
      </c>
      <c r="AE658" s="17" t="str">
        <f t="shared" si="74"/>
        <v>NO APLICA</v>
      </c>
      <c r="AF658" s="6" t="s">
        <v>400</v>
      </c>
      <c r="AG658" s="39"/>
      <c r="AH658" s="22" t="s">
        <v>3287</v>
      </c>
      <c r="AI658" s="174"/>
    </row>
    <row r="659" spans="1:35" ht="15.45" customHeight="1">
      <c r="A659" s="170">
        <v>56905</v>
      </c>
      <c r="B659" s="7" t="s">
        <v>181</v>
      </c>
      <c r="C659" s="4" t="s">
        <v>182</v>
      </c>
      <c r="D659" s="48" t="s">
        <v>507</v>
      </c>
      <c r="E659" s="25" t="s">
        <v>508</v>
      </c>
      <c r="F659" s="24" t="s">
        <v>509</v>
      </c>
      <c r="G659" s="24">
        <v>997062936</v>
      </c>
      <c r="H659" s="18">
        <v>45629</v>
      </c>
      <c r="I659" s="21">
        <v>0.66527777777777775</v>
      </c>
      <c r="J659" s="6" t="s">
        <v>373</v>
      </c>
      <c r="K659" s="15">
        <v>1</v>
      </c>
      <c r="L659" s="6" t="s">
        <v>398</v>
      </c>
      <c r="M659" s="6" t="s">
        <v>6</v>
      </c>
      <c r="N659" s="6" t="s">
        <v>3714</v>
      </c>
      <c r="O659" s="6">
        <v>24794220</v>
      </c>
      <c r="P659" s="6" t="s">
        <v>6</v>
      </c>
      <c r="Q659" s="6" t="s">
        <v>3715</v>
      </c>
      <c r="R659" s="16">
        <f t="shared" si="71"/>
        <v>25000</v>
      </c>
      <c r="S659" s="6" t="s">
        <v>400</v>
      </c>
      <c r="T659" s="6" t="s">
        <v>2005</v>
      </c>
      <c r="U659" s="6" t="s">
        <v>3296</v>
      </c>
      <c r="V659" s="18">
        <v>45629</v>
      </c>
      <c r="W659" s="78">
        <v>0.96111111111111114</v>
      </c>
      <c r="X659" s="6" t="s">
        <v>3716</v>
      </c>
      <c r="Y659" s="6" t="s">
        <v>3717</v>
      </c>
      <c r="Z659" s="6" t="s">
        <v>3718</v>
      </c>
      <c r="AA659" s="6">
        <v>78984049</v>
      </c>
      <c r="AB659" s="7">
        <f t="shared" si="75"/>
        <v>1</v>
      </c>
      <c r="AC659" s="7">
        <f t="shared" si="76"/>
        <v>25000</v>
      </c>
      <c r="AD659" s="7" t="s">
        <v>9</v>
      </c>
      <c r="AE659" s="7">
        <f t="shared" si="74"/>
        <v>29750</v>
      </c>
      <c r="AF659" s="7" t="s">
        <v>1874</v>
      </c>
      <c r="AG659" s="7" t="s">
        <v>3719</v>
      </c>
      <c r="AH659" s="44" t="s">
        <v>2858</v>
      </c>
      <c r="AI659" s="174"/>
    </row>
    <row r="660" spans="1:35" ht="15.45" customHeight="1">
      <c r="A660" s="170">
        <v>56906</v>
      </c>
      <c r="B660" s="8" t="s">
        <v>320</v>
      </c>
      <c r="C660" s="5" t="s">
        <v>321</v>
      </c>
      <c r="D660" s="48" t="s">
        <v>673</v>
      </c>
      <c r="E660" s="25" t="s">
        <v>674</v>
      </c>
      <c r="F660" s="24" t="s">
        <v>675</v>
      </c>
      <c r="G660" s="24">
        <v>992654499</v>
      </c>
      <c r="H660" s="18">
        <v>45629</v>
      </c>
      <c r="I660" s="21">
        <v>0.66666666666666663</v>
      </c>
      <c r="J660" s="6" t="s">
        <v>373</v>
      </c>
      <c r="K660" s="15">
        <v>1</v>
      </c>
      <c r="L660" s="6" t="s">
        <v>398</v>
      </c>
      <c r="M660" s="6" t="s">
        <v>6</v>
      </c>
      <c r="N660" s="6" t="s">
        <v>3720</v>
      </c>
      <c r="O660" s="6">
        <v>100808532</v>
      </c>
      <c r="P660" s="6" t="s">
        <v>6</v>
      </c>
      <c r="Q660" s="6" t="s">
        <v>3721</v>
      </c>
      <c r="R660" s="16">
        <f t="shared" si="71"/>
        <v>25000</v>
      </c>
      <c r="S660" s="6" t="s">
        <v>400</v>
      </c>
      <c r="T660" s="6" t="s">
        <v>2069</v>
      </c>
      <c r="U660" s="6" t="s">
        <v>2971</v>
      </c>
      <c r="V660" s="18">
        <v>45642</v>
      </c>
      <c r="W660" s="78">
        <v>0.53749999999999998</v>
      </c>
      <c r="X660" s="39" t="s">
        <v>641</v>
      </c>
      <c r="Y660" s="6" t="s">
        <v>642</v>
      </c>
      <c r="Z660" s="6" t="s">
        <v>643</v>
      </c>
      <c r="AA660" s="6">
        <v>974979000</v>
      </c>
      <c r="AB660" s="6">
        <f t="shared" si="75"/>
        <v>14</v>
      </c>
      <c r="AC660" s="23">
        <f t="shared" si="76"/>
        <v>61000</v>
      </c>
      <c r="AD660" s="23" t="s">
        <v>6</v>
      </c>
      <c r="AE660" s="17" t="str">
        <f t="shared" si="74"/>
        <v>NO APLICA</v>
      </c>
      <c r="AF660" s="6" t="s">
        <v>400</v>
      </c>
      <c r="AG660" s="39"/>
      <c r="AH660" s="22" t="s">
        <v>558</v>
      </c>
      <c r="AI660" s="174"/>
    </row>
    <row r="661" spans="1:35" ht="15.45" customHeight="1">
      <c r="A661" s="170">
        <v>56907</v>
      </c>
      <c r="B661" s="43" t="s">
        <v>191</v>
      </c>
      <c r="C661" s="8" t="s">
        <v>192</v>
      </c>
      <c r="D661" s="39" t="s">
        <v>3255</v>
      </c>
      <c r="E661" s="6" t="s">
        <v>3256</v>
      </c>
      <c r="F661" s="6" t="s">
        <v>3257</v>
      </c>
      <c r="G661" s="6">
        <v>939549686</v>
      </c>
      <c r="H661" s="18">
        <v>45629</v>
      </c>
      <c r="I661" s="21">
        <v>0.67222222222222228</v>
      </c>
      <c r="J661" s="6" t="s">
        <v>373</v>
      </c>
      <c r="K661" s="15">
        <v>1</v>
      </c>
      <c r="L661" s="6" t="s">
        <v>398</v>
      </c>
      <c r="M661" s="6" t="s">
        <v>6</v>
      </c>
      <c r="N661" s="6" t="s">
        <v>3722</v>
      </c>
      <c r="O661" s="6">
        <v>24793728</v>
      </c>
      <c r="P661" s="6" t="s">
        <v>6</v>
      </c>
      <c r="Q661" s="6" t="s">
        <v>3723</v>
      </c>
      <c r="R661" s="16">
        <f t="shared" si="71"/>
        <v>25000</v>
      </c>
      <c r="S661" s="6" t="s">
        <v>400</v>
      </c>
      <c r="T661" s="6" t="s">
        <v>2005</v>
      </c>
      <c r="U661" s="6" t="s">
        <v>2874</v>
      </c>
      <c r="V661" s="18">
        <v>45630</v>
      </c>
      <c r="W661" s="78">
        <v>7.2222222222222215E-2</v>
      </c>
      <c r="X661" s="6" t="s">
        <v>3215</v>
      </c>
      <c r="Y661" s="6" t="s">
        <v>3216</v>
      </c>
      <c r="Z661" s="6" t="s">
        <v>3217</v>
      </c>
      <c r="AA661" s="6" t="s">
        <v>3724</v>
      </c>
      <c r="AB661" s="5">
        <f t="shared" si="75"/>
        <v>2</v>
      </c>
      <c r="AC661" s="17">
        <f t="shared" si="76"/>
        <v>25000</v>
      </c>
      <c r="AD661" s="6" t="s">
        <v>6</v>
      </c>
      <c r="AE661" s="17" t="str">
        <f t="shared" si="74"/>
        <v>NO APLICA</v>
      </c>
      <c r="AF661" s="6" t="s">
        <v>1874</v>
      </c>
      <c r="AG661" s="39" t="s">
        <v>3725</v>
      </c>
      <c r="AH661" s="22" t="s">
        <v>2883</v>
      </c>
      <c r="AI661" s="174"/>
    </row>
    <row r="662" spans="1:35" ht="15.45" customHeight="1">
      <c r="A662" s="170">
        <v>56908</v>
      </c>
      <c r="B662" s="8" t="s">
        <v>320</v>
      </c>
      <c r="C662" s="5" t="s">
        <v>321</v>
      </c>
      <c r="D662" s="48" t="s">
        <v>2811</v>
      </c>
      <c r="E662" s="24" t="s">
        <v>709</v>
      </c>
      <c r="F662" s="26" t="s">
        <v>710</v>
      </c>
      <c r="G662" s="24">
        <v>987744411</v>
      </c>
      <c r="H662" s="18">
        <v>45629</v>
      </c>
      <c r="I662" s="21">
        <v>0.72361111111111109</v>
      </c>
      <c r="J662" s="6" t="s">
        <v>373</v>
      </c>
      <c r="K662" s="15">
        <v>1</v>
      </c>
      <c r="L662" s="6" t="s">
        <v>398</v>
      </c>
      <c r="M662" s="6" t="s">
        <v>6</v>
      </c>
      <c r="N662" s="6" t="s">
        <v>3726</v>
      </c>
      <c r="O662" s="6">
        <v>24794476</v>
      </c>
      <c r="P662" s="6" t="s">
        <v>6</v>
      </c>
      <c r="Q662" s="6" t="s">
        <v>3727</v>
      </c>
      <c r="R662" s="16">
        <f t="shared" si="71"/>
        <v>25000</v>
      </c>
      <c r="S662" s="6" t="s">
        <v>400</v>
      </c>
      <c r="T662" s="6" t="s">
        <v>2005</v>
      </c>
      <c r="U662" s="6" t="s">
        <v>3728</v>
      </c>
      <c r="V662" s="18">
        <v>45629</v>
      </c>
      <c r="W662" s="78">
        <v>0.96250000000000002</v>
      </c>
      <c r="X662" s="6" t="s">
        <v>3057</v>
      </c>
      <c r="Y662" s="6" t="s">
        <v>715</v>
      </c>
      <c r="Z662" s="6" t="s">
        <v>2617</v>
      </c>
      <c r="AA662" s="6">
        <v>995307942</v>
      </c>
      <c r="AB662" s="5">
        <f t="shared" si="75"/>
        <v>1</v>
      </c>
      <c r="AC662" s="17">
        <f t="shared" si="76"/>
        <v>25000</v>
      </c>
      <c r="AD662" s="6" t="s">
        <v>6</v>
      </c>
      <c r="AE662" s="17" t="str">
        <f t="shared" si="74"/>
        <v>NO APLICA</v>
      </c>
      <c r="AF662" s="6" t="s">
        <v>400</v>
      </c>
      <c r="AG662" s="39"/>
      <c r="AH662" s="22" t="s">
        <v>558</v>
      </c>
      <c r="AI662" s="174"/>
    </row>
    <row r="663" spans="1:35" ht="15.45" customHeight="1">
      <c r="A663" s="170">
        <v>56909</v>
      </c>
      <c r="B663" s="7" t="s">
        <v>14</v>
      </c>
      <c r="C663" s="4" t="s">
        <v>15</v>
      </c>
      <c r="D663" s="11" t="s">
        <v>14</v>
      </c>
      <c r="E663" s="24" t="s">
        <v>388</v>
      </c>
      <c r="F663" s="24" t="s">
        <v>530</v>
      </c>
      <c r="G663" s="24">
        <v>964638566</v>
      </c>
      <c r="H663" s="18">
        <v>45629</v>
      </c>
      <c r="I663" s="21">
        <v>0.76111111111111107</v>
      </c>
      <c r="J663" s="6" t="s">
        <v>1873</v>
      </c>
      <c r="K663" s="15">
        <v>4</v>
      </c>
      <c r="L663" s="6" t="s">
        <v>3399</v>
      </c>
      <c r="M663" s="6" t="s">
        <v>6</v>
      </c>
      <c r="N663" s="6" t="s">
        <v>527</v>
      </c>
      <c r="O663" s="6" t="s">
        <v>487</v>
      </c>
      <c r="P663" s="6" t="s">
        <v>6</v>
      </c>
      <c r="Q663" s="6" t="s">
        <v>488</v>
      </c>
      <c r="R663" s="16">
        <f t="shared" si="71"/>
        <v>14000</v>
      </c>
      <c r="S663" s="6" t="s">
        <v>400</v>
      </c>
      <c r="T663" s="6" t="s">
        <v>532</v>
      </c>
      <c r="U663" s="6" t="s">
        <v>490</v>
      </c>
      <c r="V663" s="18">
        <v>45629</v>
      </c>
      <c r="W663" s="78">
        <v>0.76180555555555551</v>
      </c>
      <c r="X663" s="6" t="s">
        <v>3529</v>
      </c>
      <c r="Y663" s="6" t="s">
        <v>3530</v>
      </c>
      <c r="Z663" s="6" t="s">
        <v>3729</v>
      </c>
      <c r="AA663" s="6">
        <v>998374729</v>
      </c>
      <c r="AB663" s="5">
        <f t="shared" si="75"/>
        <v>1</v>
      </c>
      <c r="AC663" s="17">
        <f t="shared" si="76"/>
        <v>14000</v>
      </c>
      <c r="AD663" s="6" t="s">
        <v>6</v>
      </c>
      <c r="AE663" s="17" t="str">
        <f t="shared" si="74"/>
        <v>NO APLICA</v>
      </c>
      <c r="AF663" s="6" t="s">
        <v>400</v>
      </c>
      <c r="AG663" s="39"/>
      <c r="AH663" s="22" t="s">
        <v>533</v>
      </c>
      <c r="AI663" s="174"/>
    </row>
    <row r="664" spans="1:35" ht="15.45" customHeight="1">
      <c r="A664" s="170">
        <v>56910</v>
      </c>
      <c r="B664" s="7" t="s">
        <v>103</v>
      </c>
      <c r="C664" s="4" t="s">
        <v>104</v>
      </c>
      <c r="D664" s="48" t="s">
        <v>292</v>
      </c>
      <c r="E664" s="25" t="s">
        <v>3730</v>
      </c>
      <c r="F664" s="24" t="s">
        <v>3731</v>
      </c>
      <c r="G664" s="24">
        <v>988175716</v>
      </c>
      <c r="H664" s="18">
        <v>45629</v>
      </c>
      <c r="I664" s="21">
        <v>0.78333333333333333</v>
      </c>
      <c r="J664" s="6" t="s">
        <v>373</v>
      </c>
      <c r="K664" s="15">
        <v>1</v>
      </c>
      <c r="L664" s="6" t="s">
        <v>398</v>
      </c>
      <c r="M664" s="6" t="s">
        <v>6</v>
      </c>
      <c r="N664" s="6" t="s">
        <v>3732</v>
      </c>
      <c r="O664" s="6">
        <v>1227004</v>
      </c>
      <c r="P664" s="6" t="s">
        <v>6</v>
      </c>
      <c r="Q664" s="6" t="s">
        <v>3733</v>
      </c>
      <c r="R664" s="16">
        <f t="shared" si="71"/>
        <v>25000</v>
      </c>
      <c r="S664" s="6" t="s">
        <v>400</v>
      </c>
      <c r="T664" s="6" t="s">
        <v>528</v>
      </c>
      <c r="U664" s="6" t="s">
        <v>2900</v>
      </c>
      <c r="V664" s="18">
        <v>45631</v>
      </c>
      <c r="W664" s="78">
        <v>0.48125000000000001</v>
      </c>
      <c r="X664" s="6" t="s">
        <v>3734</v>
      </c>
      <c r="Y664" s="6" t="s">
        <v>317</v>
      </c>
      <c r="Z664" s="6" t="s">
        <v>3735</v>
      </c>
      <c r="AA664" s="6">
        <v>974599785</v>
      </c>
      <c r="AB664" s="5">
        <f t="shared" si="75"/>
        <v>3</v>
      </c>
      <c r="AC664" s="17">
        <f t="shared" si="76"/>
        <v>25000</v>
      </c>
      <c r="AD664" s="6" t="s">
        <v>6</v>
      </c>
      <c r="AE664" s="17" t="str">
        <f t="shared" si="74"/>
        <v>NO APLICA</v>
      </c>
      <c r="AF664" s="6" t="s">
        <v>1874</v>
      </c>
      <c r="AG664" s="39" t="s">
        <v>3736</v>
      </c>
      <c r="AH664" s="22" t="s">
        <v>3737</v>
      </c>
      <c r="AI664" s="174"/>
    </row>
    <row r="665" spans="1:35" ht="15.45" customHeight="1">
      <c r="A665" s="170">
        <v>56911</v>
      </c>
      <c r="B665" s="39" t="s">
        <v>3738</v>
      </c>
      <c r="C665" s="6"/>
      <c r="D665" s="39" t="s">
        <v>647</v>
      </c>
      <c r="E665" s="6" t="s">
        <v>648</v>
      </c>
      <c r="F665" s="6" t="s">
        <v>649</v>
      </c>
      <c r="G665" s="6">
        <v>968566439</v>
      </c>
      <c r="H665" s="18">
        <v>45629</v>
      </c>
      <c r="I665" s="21">
        <v>0.84166666666666667</v>
      </c>
      <c r="J665" s="6" t="s">
        <v>373</v>
      </c>
      <c r="K665" s="15">
        <v>1</v>
      </c>
      <c r="L665" s="6" t="s">
        <v>398</v>
      </c>
      <c r="M665" s="6" t="s">
        <v>6</v>
      </c>
      <c r="N665" s="6" t="s">
        <v>3739</v>
      </c>
      <c r="O665" s="6">
        <v>24794738</v>
      </c>
      <c r="P665" s="6" t="s">
        <v>6</v>
      </c>
      <c r="Q665" s="6" t="s">
        <v>3740</v>
      </c>
      <c r="R665" s="16">
        <f t="shared" si="71"/>
        <v>25000</v>
      </c>
      <c r="S665" s="6" t="s">
        <v>400</v>
      </c>
      <c r="T665" s="6" t="s">
        <v>759</v>
      </c>
      <c r="U665" s="6" t="s">
        <v>490</v>
      </c>
      <c r="V665" s="18">
        <v>45630</v>
      </c>
      <c r="W665" s="78">
        <v>5.5555555555555558E-3</v>
      </c>
      <c r="X665" s="6" t="s">
        <v>3741</v>
      </c>
      <c r="Y665" s="6" t="s">
        <v>3742</v>
      </c>
      <c r="Z665" s="6" t="s">
        <v>3743</v>
      </c>
      <c r="AA665" s="6">
        <v>931875806</v>
      </c>
      <c r="AB665" s="5">
        <f t="shared" si="75"/>
        <v>2</v>
      </c>
      <c r="AC665" s="17">
        <f t="shared" si="76"/>
        <v>25000</v>
      </c>
      <c r="AD665" s="6" t="s">
        <v>6</v>
      </c>
      <c r="AE665" s="17" t="str">
        <f t="shared" si="74"/>
        <v>NO APLICA</v>
      </c>
      <c r="AF665" s="6" t="s">
        <v>1874</v>
      </c>
      <c r="AG665" s="39" t="s">
        <v>3744</v>
      </c>
      <c r="AH665" s="22" t="s">
        <v>499</v>
      </c>
      <c r="AI665" s="174"/>
    </row>
    <row r="666" spans="1:35" ht="15.45" customHeight="1">
      <c r="A666" s="170">
        <v>56912</v>
      </c>
      <c r="B666" s="7" t="s">
        <v>189</v>
      </c>
      <c r="C666" s="4" t="s">
        <v>190</v>
      </c>
      <c r="D666" s="11" t="s">
        <v>2131</v>
      </c>
      <c r="E666" s="24">
        <v>171408989</v>
      </c>
      <c r="F666" s="24" t="s">
        <v>2132</v>
      </c>
      <c r="G666" s="24">
        <v>956632973</v>
      </c>
      <c r="H666" s="18">
        <v>45629</v>
      </c>
      <c r="I666" s="21">
        <v>0.8569444444444444</v>
      </c>
      <c r="J666" s="6" t="s">
        <v>373</v>
      </c>
      <c r="K666" s="15">
        <v>1</v>
      </c>
      <c r="L666" s="6" t="s">
        <v>398</v>
      </c>
      <c r="M666" s="6" t="s">
        <v>6</v>
      </c>
      <c r="N666" s="6" t="s">
        <v>3745</v>
      </c>
      <c r="O666" s="6">
        <v>21093595</v>
      </c>
      <c r="P666" s="6" t="s">
        <v>6</v>
      </c>
      <c r="Q666" s="6" t="s">
        <v>3746</v>
      </c>
      <c r="R666" s="16">
        <f t="shared" si="71"/>
        <v>25000</v>
      </c>
      <c r="S666" s="6" t="s">
        <v>400</v>
      </c>
      <c r="T666" s="6" t="s">
        <v>1943</v>
      </c>
      <c r="U666" s="6" t="s">
        <v>490</v>
      </c>
      <c r="V666" s="18">
        <v>45630</v>
      </c>
      <c r="W666" s="78">
        <v>8.1944444444444445E-2</v>
      </c>
      <c r="X666" s="6" t="s">
        <v>3747</v>
      </c>
      <c r="Y666" s="6" t="s">
        <v>3748</v>
      </c>
      <c r="Z666" s="6" t="s">
        <v>3749</v>
      </c>
      <c r="AA666" s="6">
        <v>993400942</v>
      </c>
      <c r="AB666" s="5">
        <f t="shared" si="75"/>
        <v>2</v>
      </c>
      <c r="AC666" s="17">
        <f t="shared" si="76"/>
        <v>25000</v>
      </c>
      <c r="AD666" s="6" t="s">
        <v>6</v>
      </c>
      <c r="AE666" s="17" t="str">
        <f t="shared" si="74"/>
        <v>NO APLICA</v>
      </c>
      <c r="AF666" s="6" t="s">
        <v>1874</v>
      </c>
      <c r="AG666" s="39" t="s">
        <v>3750</v>
      </c>
      <c r="AH666" s="22" t="s">
        <v>3652</v>
      </c>
      <c r="AI666" s="174"/>
    </row>
    <row r="667" spans="1:35" ht="15.45" customHeight="1">
      <c r="A667" s="170">
        <v>56913</v>
      </c>
      <c r="B667" s="7" t="s">
        <v>339</v>
      </c>
      <c r="C667" s="4" t="s">
        <v>340</v>
      </c>
      <c r="D667" s="8" t="s">
        <v>2939</v>
      </c>
      <c r="E667" s="5" t="s">
        <v>2940</v>
      </c>
      <c r="F667" s="5" t="s">
        <v>2941</v>
      </c>
      <c r="G667" s="5">
        <v>938835786</v>
      </c>
      <c r="H667" s="18">
        <v>45629</v>
      </c>
      <c r="I667" s="21">
        <v>0.9868055555555556</v>
      </c>
      <c r="J667" s="6" t="s">
        <v>371</v>
      </c>
      <c r="K667" s="15">
        <v>1</v>
      </c>
      <c r="L667" s="6" t="s">
        <v>398</v>
      </c>
      <c r="M667" s="6" t="s">
        <v>6</v>
      </c>
      <c r="N667" s="6" t="s">
        <v>3751</v>
      </c>
      <c r="O667" s="6">
        <v>4453433</v>
      </c>
      <c r="P667" s="6" t="s">
        <v>6</v>
      </c>
      <c r="Q667" s="6" t="s">
        <v>488</v>
      </c>
      <c r="R667" s="16">
        <f t="shared" si="71"/>
        <v>25000</v>
      </c>
      <c r="S667" s="6" t="s">
        <v>400</v>
      </c>
      <c r="T667" s="6" t="s">
        <v>1962</v>
      </c>
      <c r="U667" s="6" t="s">
        <v>490</v>
      </c>
      <c r="V667" s="18">
        <v>45631</v>
      </c>
      <c r="W667" s="78">
        <v>0.67638888888888893</v>
      </c>
      <c r="X667" s="6" t="s">
        <v>3073</v>
      </c>
      <c r="Y667" s="6" t="s">
        <v>2940</v>
      </c>
      <c r="Z667" s="6" t="s">
        <v>2941</v>
      </c>
      <c r="AA667" s="6">
        <v>938835786</v>
      </c>
      <c r="AB667" s="5">
        <f t="shared" si="75"/>
        <v>3</v>
      </c>
      <c r="AC667" s="17">
        <f t="shared" si="76"/>
        <v>25000</v>
      </c>
      <c r="AD667" s="6" t="s">
        <v>6</v>
      </c>
      <c r="AE667" s="17" t="str">
        <f t="shared" si="74"/>
        <v>NO APLICA</v>
      </c>
      <c r="AF667" s="6" t="s">
        <v>400</v>
      </c>
      <c r="AG667" s="39"/>
      <c r="AH667" s="22" t="s">
        <v>2797</v>
      </c>
      <c r="AI667" s="174"/>
    </row>
    <row r="668" spans="1:35" ht="15.45" customHeight="1">
      <c r="A668" s="170">
        <v>56914</v>
      </c>
      <c r="B668" s="38" t="s">
        <v>284</v>
      </c>
      <c r="C668" s="8" t="s">
        <v>285</v>
      </c>
      <c r="D668" s="46" t="s">
        <v>635</v>
      </c>
      <c r="E668" s="28" t="s">
        <v>636</v>
      </c>
      <c r="F668" s="27" t="s">
        <v>637</v>
      </c>
      <c r="G668" s="27">
        <v>988364635</v>
      </c>
      <c r="H668" s="18">
        <v>45630</v>
      </c>
      <c r="I668" s="21">
        <v>0.49861111111111112</v>
      </c>
      <c r="J668" s="6" t="s">
        <v>373</v>
      </c>
      <c r="K668" s="15">
        <v>1</v>
      </c>
      <c r="L668" s="6" t="s">
        <v>398</v>
      </c>
      <c r="M668" s="6" t="s">
        <v>6</v>
      </c>
      <c r="N668" s="6" t="s">
        <v>3752</v>
      </c>
      <c r="O668" s="6">
        <v>24794933</v>
      </c>
      <c r="P668" s="6" t="s">
        <v>6</v>
      </c>
      <c r="Q668" s="6" t="s">
        <v>3753</v>
      </c>
      <c r="R668" s="16">
        <f t="shared" si="71"/>
        <v>25000</v>
      </c>
      <c r="S668" s="6" t="s">
        <v>400</v>
      </c>
      <c r="T668" s="6" t="s">
        <v>2100</v>
      </c>
      <c r="U668" s="6" t="s">
        <v>3754</v>
      </c>
      <c r="V668" s="18">
        <v>45634</v>
      </c>
      <c r="W668" s="78">
        <v>8.1250000000000003E-2</v>
      </c>
      <c r="X668" s="6" t="s">
        <v>3755</v>
      </c>
      <c r="Y668" s="6" t="s">
        <v>3756</v>
      </c>
      <c r="Z668" s="6" t="s">
        <v>3757</v>
      </c>
      <c r="AA668" s="6">
        <v>945495110</v>
      </c>
      <c r="AB668" s="5">
        <f t="shared" si="75"/>
        <v>5</v>
      </c>
      <c r="AC668" s="17">
        <f t="shared" si="76"/>
        <v>25000</v>
      </c>
      <c r="AD668" s="6" t="s">
        <v>6</v>
      </c>
      <c r="AE668" s="17" t="str">
        <f t="shared" si="74"/>
        <v>NO APLICA</v>
      </c>
      <c r="AF668" s="6" t="s">
        <v>1874</v>
      </c>
      <c r="AG668" s="34" t="s">
        <v>3758</v>
      </c>
      <c r="AH668" s="22" t="s">
        <v>3759</v>
      </c>
      <c r="AI668" s="174"/>
    </row>
    <row r="669" spans="1:35" ht="15.45" customHeight="1">
      <c r="A669" s="170">
        <v>56915</v>
      </c>
      <c r="B669" s="7" t="s">
        <v>284</v>
      </c>
      <c r="C669" s="4" t="s">
        <v>285</v>
      </c>
      <c r="D669" s="48" t="s">
        <v>1538</v>
      </c>
      <c r="E669" s="25">
        <v>17669495</v>
      </c>
      <c r="F669" s="24" t="s">
        <v>549</v>
      </c>
      <c r="G669" s="24">
        <v>933260605</v>
      </c>
      <c r="H669" s="18">
        <v>45630</v>
      </c>
      <c r="I669" s="21">
        <v>0.49930555555555556</v>
      </c>
      <c r="J669" s="6" t="s">
        <v>373</v>
      </c>
      <c r="K669" s="15">
        <v>1</v>
      </c>
      <c r="L669" s="6" t="s">
        <v>398</v>
      </c>
      <c r="M669" s="6" t="s">
        <v>6</v>
      </c>
      <c r="N669" s="6" t="s">
        <v>3760</v>
      </c>
      <c r="O669" s="6">
        <v>24794935</v>
      </c>
      <c r="P669" s="6" t="s">
        <v>6</v>
      </c>
      <c r="Q669" s="6" t="s">
        <v>3761</v>
      </c>
      <c r="R669" s="16">
        <f t="shared" si="71"/>
        <v>25000</v>
      </c>
      <c r="S669" s="6" t="s">
        <v>400</v>
      </c>
      <c r="T669" s="6" t="s">
        <v>2100</v>
      </c>
      <c r="U669" s="6" t="s">
        <v>3762</v>
      </c>
      <c r="V669" s="18">
        <v>45635</v>
      </c>
      <c r="W669" s="78">
        <v>1.0416666666666666E-2</v>
      </c>
      <c r="X669" s="6" t="s">
        <v>1517</v>
      </c>
      <c r="Y669" s="6" t="s">
        <v>3763</v>
      </c>
      <c r="Z669" s="6" t="s">
        <v>3764</v>
      </c>
      <c r="AA669" s="6">
        <v>965966487</v>
      </c>
      <c r="AB669" s="5">
        <f t="shared" si="75"/>
        <v>6</v>
      </c>
      <c r="AC669" s="17">
        <f t="shared" si="76"/>
        <v>27000</v>
      </c>
      <c r="AD669" s="6" t="s">
        <v>6</v>
      </c>
      <c r="AE669" s="17" t="str">
        <f t="shared" si="74"/>
        <v>NO APLICA</v>
      </c>
      <c r="AF669" s="6" t="s">
        <v>1874</v>
      </c>
      <c r="AG669" s="39" t="s">
        <v>3765</v>
      </c>
      <c r="AH669" s="22" t="s">
        <v>3759</v>
      </c>
      <c r="AI669" s="174"/>
    </row>
    <row r="670" spans="1:35" ht="15.45" customHeight="1">
      <c r="A670" s="170">
        <v>56916</v>
      </c>
      <c r="B670" s="7" t="s">
        <v>284</v>
      </c>
      <c r="C670" s="4" t="s">
        <v>285</v>
      </c>
      <c r="D670" s="39" t="s">
        <v>3766</v>
      </c>
      <c r="E670" s="6" t="s">
        <v>3767</v>
      </c>
      <c r="F670" s="6" t="s">
        <v>3768</v>
      </c>
      <c r="G670" s="6">
        <v>999054310</v>
      </c>
      <c r="H670" s="18">
        <v>45630</v>
      </c>
      <c r="I670" s="21">
        <v>0.5</v>
      </c>
      <c r="J670" s="6" t="s">
        <v>373</v>
      </c>
      <c r="K670" s="15">
        <v>1</v>
      </c>
      <c r="L670" s="6" t="s">
        <v>398</v>
      </c>
      <c r="M670" s="6" t="s">
        <v>6</v>
      </c>
      <c r="N670" s="6" t="s">
        <v>3769</v>
      </c>
      <c r="O670" s="6">
        <v>24794984</v>
      </c>
      <c r="P670" s="6" t="s">
        <v>6</v>
      </c>
      <c r="Q670" s="6" t="s">
        <v>3770</v>
      </c>
      <c r="R670" s="16">
        <f t="shared" si="71"/>
        <v>25000</v>
      </c>
      <c r="S670" s="6" t="s">
        <v>400</v>
      </c>
      <c r="T670" s="6" t="s">
        <v>2069</v>
      </c>
      <c r="U670" s="6"/>
      <c r="V670" s="18">
        <v>45633</v>
      </c>
      <c r="W670" s="78">
        <v>0.65347222222222223</v>
      </c>
      <c r="X670" s="6" t="s">
        <v>3771</v>
      </c>
      <c r="Y670" s="6" t="s">
        <v>3772</v>
      </c>
      <c r="Z670" s="6" t="s">
        <v>3773</v>
      </c>
      <c r="AA670" s="6">
        <v>965355134</v>
      </c>
      <c r="AB670" s="5">
        <f t="shared" si="75"/>
        <v>4</v>
      </c>
      <c r="AC670" s="17">
        <f t="shared" si="76"/>
        <v>25000</v>
      </c>
      <c r="AD670" s="6" t="s">
        <v>6</v>
      </c>
      <c r="AE670" s="17" t="str">
        <f t="shared" si="74"/>
        <v>NO APLICA</v>
      </c>
      <c r="AF670" s="6" t="s">
        <v>1874</v>
      </c>
      <c r="AG670" s="39" t="s">
        <v>3774</v>
      </c>
      <c r="AH670" s="22" t="s">
        <v>3759</v>
      </c>
      <c r="AI670" s="174"/>
    </row>
    <row r="671" spans="1:35" ht="15.45" customHeight="1">
      <c r="A671" s="170">
        <v>56917</v>
      </c>
      <c r="B671" s="7" t="s">
        <v>284</v>
      </c>
      <c r="C671" s="4" t="s">
        <v>285</v>
      </c>
      <c r="D671" s="48" t="s">
        <v>647</v>
      </c>
      <c r="E671" s="25" t="s">
        <v>648</v>
      </c>
      <c r="F671" s="6" t="s">
        <v>649</v>
      </c>
      <c r="G671" s="24">
        <v>968566439</v>
      </c>
      <c r="H671" s="18">
        <v>45630</v>
      </c>
      <c r="I671" s="21">
        <v>0.50069444444444444</v>
      </c>
      <c r="J671" s="6" t="s">
        <v>373</v>
      </c>
      <c r="K671" s="15">
        <v>1</v>
      </c>
      <c r="L671" s="6" t="s">
        <v>398</v>
      </c>
      <c r="M671" s="6" t="s">
        <v>6</v>
      </c>
      <c r="N671" s="6" t="s">
        <v>3775</v>
      </c>
      <c r="O671" s="6">
        <v>24794955</v>
      </c>
      <c r="P671" s="6" t="s">
        <v>6</v>
      </c>
      <c r="Q671" s="6" t="s">
        <v>3776</v>
      </c>
      <c r="R671" s="16">
        <f t="shared" si="71"/>
        <v>25000</v>
      </c>
      <c r="S671" s="6" t="s">
        <v>400</v>
      </c>
      <c r="T671" s="6" t="s">
        <v>2158</v>
      </c>
      <c r="U671" s="6" t="s">
        <v>3777</v>
      </c>
      <c r="V671" s="18">
        <v>45634</v>
      </c>
      <c r="W671" s="78">
        <v>0.77083333333333337</v>
      </c>
      <c r="X671" s="6" t="s">
        <v>3778</v>
      </c>
      <c r="Y671" s="6" t="s">
        <v>3779</v>
      </c>
      <c r="Z671" s="6" t="s">
        <v>3780</v>
      </c>
      <c r="AA671" s="6">
        <v>931058047</v>
      </c>
      <c r="AB671" s="5">
        <f t="shared" si="75"/>
        <v>5</v>
      </c>
      <c r="AC671" s="17">
        <f t="shared" si="76"/>
        <v>25000</v>
      </c>
      <c r="AD671" s="6" t="s">
        <v>6</v>
      </c>
      <c r="AE671" s="17" t="str">
        <f t="shared" si="74"/>
        <v>NO APLICA</v>
      </c>
      <c r="AF671" s="6" t="s">
        <v>1874</v>
      </c>
      <c r="AG671" s="39" t="s">
        <v>3781</v>
      </c>
      <c r="AH671" s="22" t="s">
        <v>3759</v>
      </c>
      <c r="AI671" s="175" t="s">
        <v>3086</v>
      </c>
    </row>
    <row r="672" spans="1:35" ht="15.45" customHeight="1">
      <c r="A672" s="170">
        <v>56918</v>
      </c>
      <c r="B672" s="7" t="s">
        <v>284</v>
      </c>
      <c r="C672" s="4" t="s">
        <v>285</v>
      </c>
      <c r="D672" s="48" t="s">
        <v>673</v>
      </c>
      <c r="E672" s="25" t="s">
        <v>674</v>
      </c>
      <c r="F672" s="24" t="s">
        <v>675</v>
      </c>
      <c r="G672" s="24">
        <v>992654499</v>
      </c>
      <c r="H672" s="18">
        <v>45630</v>
      </c>
      <c r="I672" s="21">
        <v>0.50208333333333333</v>
      </c>
      <c r="J672" s="6" t="s">
        <v>373</v>
      </c>
      <c r="K672" s="15">
        <v>1</v>
      </c>
      <c r="L672" s="6" t="s">
        <v>398</v>
      </c>
      <c r="M672" s="6" t="s">
        <v>6</v>
      </c>
      <c r="N672" s="6" t="s">
        <v>3782</v>
      </c>
      <c r="O672" s="6">
        <v>24795003</v>
      </c>
      <c r="P672" s="6" t="s">
        <v>6</v>
      </c>
      <c r="Q672" s="6" t="s">
        <v>3783</v>
      </c>
      <c r="R672" s="16">
        <f t="shared" si="71"/>
        <v>25000</v>
      </c>
      <c r="S672" s="6" t="s">
        <v>400</v>
      </c>
      <c r="T672" s="6" t="s">
        <v>2158</v>
      </c>
      <c r="U672" s="6" t="s">
        <v>3784</v>
      </c>
      <c r="V672" s="18">
        <v>45634</v>
      </c>
      <c r="W672" s="78">
        <v>0.54722222222222228</v>
      </c>
      <c r="X672" s="6" t="s">
        <v>1240</v>
      </c>
      <c r="Y672" s="6" t="s">
        <v>1241</v>
      </c>
      <c r="Z672" s="6" t="s">
        <v>1242</v>
      </c>
      <c r="AA672" s="6">
        <v>953402308</v>
      </c>
      <c r="AB672" s="5">
        <f t="shared" si="75"/>
        <v>5</v>
      </c>
      <c r="AC672" s="17">
        <f t="shared" si="76"/>
        <v>25000</v>
      </c>
      <c r="AD672" s="6" t="s">
        <v>6</v>
      </c>
      <c r="AE672" s="17" t="str">
        <f t="shared" si="74"/>
        <v>NO APLICA</v>
      </c>
      <c r="AF672" s="6" t="s">
        <v>1874</v>
      </c>
      <c r="AG672" s="39" t="s">
        <v>3785</v>
      </c>
      <c r="AH672" s="22" t="s">
        <v>3759</v>
      </c>
      <c r="AI672" s="175" t="s">
        <v>3086</v>
      </c>
    </row>
    <row r="673" spans="1:35" ht="15.45" customHeight="1">
      <c r="A673" s="170">
        <v>56919</v>
      </c>
      <c r="B673" s="8" t="s">
        <v>320</v>
      </c>
      <c r="C673" s="5" t="s">
        <v>321</v>
      </c>
      <c r="D673" s="48" t="s">
        <v>1207</v>
      </c>
      <c r="E673" s="25" t="s">
        <v>2585</v>
      </c>
      <c r="F673" s="24" t="s">
        <v>1209</v>
      </c>
      <c r="G673" s="24">
        <v>944259293</v>
      </c>
      <c r="H673" s="18">
        <v>45630</v>
      </c>
      <c r="I673" s="21">
        <v>0.51249999999999996</v>
      </c>
      <c r="J673" s="6" t="s">
        <v>373</v>
      </c>
      <c r="K673" s="15">
        <v>1</v>
      </c>
      <c r="L673" s="6" t="s">
        <v>398</v>
      </c>
      <c r="M673" s="6" t="s">
        <v>6</v>
      </c>
      <c r="N673" s="6" t="s">
        <v>3786</v>
      </c>
      <c r="O673" s="6">
        <v>308274</v>
      </c>
      <c r="P673" s="6" t="s">
        <v>6</v>
      </c>
      <c r="Q673" s="6" t="s">
        <v>3787</v>
      </c>
      <c r="R673" s="16">
        <f t="shared" ref="R673:R736" si="77">IF(OR(H673&lt;=0, H673=""), "",
    IF(OR(J673="1X40 RF VACIO", J673="1X40 DRY VACIO"),
        IF(L673="CUSTODIA", 25000,
            IF(OR(L673="TRASPASO", L673="MOVIMIENTO"), 18000, "")
        ),
        IF(OR(J673="1X20 RF VACIO", J673="1X20 DRY VACIO", J673="ISOTANK"),
            IF(L673="CUSTODIA", 18000,
                IF(OR(L673="TRASPASO", L673="MOVIMIENTO"), 15000, "Error en tipo de acción")
            ),
            IF(AND(OR(J673="PALLET", J673="CAJON"), L673="CUSTODIA"),
                IF(M673="SI (XL)", 7000*K673,
                    IF(M673="SI (XXL)", 9000*K673,
                        IF(M673="SI (OTRO)", "", 5000*K673)
                    )
                ),
                IF(AND(OR(J673="PALLET", J673="CAJON"),OR(L673="TRASPASO", L673="MOVIMIENTO")),
                    IF(M673="SI (XL)", 5000*K673,
                        IF(M673="SI (XXL)", 7000*K673,
                            IF(M673="SI (OTRO)", "", 3500*K673)
                        )
                    ),
                    ""
                )
            )
        )
    )
)</f>
        <v>25000</v>
      </c>
      <c r="S673" s="6" t="s">
        <v>400</v>
      </c>
      <c r="T673" s="6" t="s">
        <v>2005</v>
      </c>
      <c r="U673" s="6" t="s">
        <v>3068</v>
      </c>
      <c r="V673" s="18">
        <v>45630</v>
      </c>
      <c r="W673" s="78">
        <v>0.83194444444444449</v>
      </c>
      <c r="X673" s="6" t="s">
        <v>2582</v>
      </c>
      <c r="Y673" s="6" t="s">
        <v>2577</v>
      </c>
      <c r="Z673" s="6" t="s">
        <v>1136</v>
      </c>
      <c r="AA673" s="6">
        <v>947137523</v>
      </c>
      <c r="AB673" s="5">
        <f t="shared" si="75"/>
        <v>1</v>
      </c>
      <c r="AC673" s="17">
        <f t="shared" si="76"/>
        <v>25000</v>
      </c>
      <c r="AD673" s="6" t="s">
        <v>6</v>
      </c>
      <c r="AE673" s="17" t="str">
        <f t="shared" si="74"/>
        <v>NO APLICA</v>
      </c>
      <c r="AF673" s="6" t="s">
        <v>400</v>
      </c>
      <c r="AG673" s="39"/>
      <c r="AH673" s="22" t="s">
        <v>558</v>
      </c>
      <c r="AI673" s="174"/>
    </row>
    <row r="674" spans="1:35" ht="15.45" customHeight="1">
      <c r="A674" s="170">
        <v>56920</v>
      </c>
      <c r="B674" s="7" t="s">
        <v>68</v>
      </c>
      <c r="C674" s="4" t="s">
        <v>69</v>
      </c>
      <c r="D674" s="48" t="s">
        <v>68</v>
      </c>
      <c r="E674" s="25" t="s">
        <v>3397</v>
      </c>
      <c r="F674" s="24" t="s">
        <v>3398</v>
      </c>
      <c r="G674" s="24">
        <v>988484466</v>
      </c>
      <c r="H674" s="18">
        <v>45630</v>
      </c>
      <c r="I674" s="21">
        <v>0.5395833333333333</v>
      </c>
      <c r="J674" s="6" t="s">
        <v>373</v>
      </c>
      <c r="K674" s="15">
        <v>1</v>
      </c>
      <c r="L674" s="6" t="s">
        <v>398</v>
      </c>
      <c r="M674" s="6" t="s">
        <v>6</v>
      </c>
      <c r="N674" s="6" t="s">
        <v>3788</v>
      </c>
      <c r="O674" s="6">
        <v>308278</v>
      </c>
      <c r="P674" s="6" t="s">
        <v>6</v>
      </c>
      <c r="Q674" s="6" t="s">
        <v>3789</v>
      </c>
      <c r="R674" s="16">
        <f t="shared" si="77"/>
        <v>25000</v>
      </c>
      <c r="S674" s="6" t="s">
        <v>400</v>
      </c>
      <c r="T674" s="6" t="s">
        <v>528</v>
      </c>
      <c r="U674" s="6" t="s">
        <v>3290</v>
      </c>
      <c r="V674" s="18">
        <v>45630</v>
      </c>
      <c r="W674" s="78">
        <v>0.82222222222222219</v>
      </c>
      <c r="X674" s="6" t="s">
        <v>3790</v>
      </c>
      <c r="Y674" s="6" t="s">
        <v>3791</v>
      </c>
      <c r="Z674" s="6" t="s">
        <v>3792</v>
      </c>
      <c r="AA674" s="6">
        <v>934516098</v>
      </c>
      <c r="AB674" s="5">
        <f t="shared" si="75"/>
        <v>1</v>
      </c>
      <c r="AC674" s="17">
        <f t="shared" si="76"/>
        <v>25000</v>
      </c>
      <c r="AD674" s="6" t="s">
        <v>6</v>
      </c>
      <c r="AE674" s="17" t="str">
        <f t="shared" si="74"/>
        <v>NO APLICA</v>
      </c>
      <c r="AF674" s="6" t="s">
        <v>400</v>
      </c>
      <c r="AG674" s="39"/>
      <c r="AH674" s="22" t="s">
        <v>3405</v>
      </c>
      <c r="AI674" s="174"/>
    </row>
    <row r="675" spans="1:35" ht="15.45" customHeight="1">
      <c r="A675" s="170">
        <v>56921</v>
      </c>
      <c r="B675" s="8" t="s">
        <v>320</v>
      </c>
      <c r="C675" s="5" t="s">
        <v>321</v>
      </c>
      <c r="D675" s="8" t="s">
        <v>3432</v>
      </c>
      <c r="E675" s="5" t="s">
        <v>3137</v>
      </c>
      <c r="F675" s="5" t="s">
        <v>3138</v>
      </c>
      <c r="G675" s="5">
        <v>959084095</v>
      </c>
      <c r="H675" s="18">
        <v>45630</v>
      </c>
      <c r="I675" s="21">
        <v>0.5444444444444444</v>
      </c>
      <c r="J675" s="6" t="s">
        <v>373</v>
      </c>
      <c r="K675" s="15">
        <v>1</v>
      </c>
      <c r="L675" s="6" t="s">
        <v>398</v>
      </c>
      <c r="M675" s="6" t="s">
        <v>6</v>
      </c>
      <c r="N675" s="6" t="s">
        <v>3793</v>
      </c>
      <c r="O675" s="6">
        <v>308259</v>
      </c>
      <c r="P675" s="6" t="s">
        <v>6</v>
      </c>
      <c r="Q675" s="6" t="s">
        <v>3794</v>
      </c>
      <c r="R675" s="16">
        <f t="shared" si="77"/>
        <v>25000</v>
      </c>
      <c r="S675" s="6" t="s">
        <v>400</v>
      </c>
      <c r="T675" s="6" t="s">
        <v>2100</v>
      </c>
      <c r="U675" s="6" t="s">
        <v>3795</v>
      </c>
      <c r="V675" s="18">
        <v>45632</v>
      </c>
      <c r="W675" s="78">
        <v>0.30972222222222223</v>
      </c>
      <c r="X675" s="6" t="s">
        <v>587</v>
      </c>
      <c r="Y675" s="6" t="s">
        <v>588</v>
      </c>
      <c r="Z675" s="6" t="s">
        <v>589</v>
      </c>
      <c r="AA675" s="6">
        <v>966777388</v>
      </c>
      <c r="AB675" s="5">
        <f t="shared" si="75"/>
        <v>3</v>
      </c>
      <c r="AC675" s="17">
        <f t="shared" si="76"/>
        <v>25000</v>
      </c>
      <c r="AD675" s="6" t="s">
        <v>6</v>
      </c>
      <c r="AE675" s="17" t="str">
        <f t="shared" si="74"/>
        <v>NO APLICA</v>
      </c>
      <c r="AF675" s="6" t="s">
        <v>400</v>
      </c>
      <c r="AG675" s="39"/>
      <c r="AH675" s="22" t="s">
        <v>558</v>
      </c>
      <c r="AI675" s="174"/>
    </row>
    <row r="676" spans="1:35" ht="15.45" customHeight="1">
      <c r="A676" s="170">
        <v>56922</v>
      </c>
      <c r="B676" s="7" t="s">
        <v>284</v>
      </c>
      <c r="C676" s="4" t="s">
        <v>285</v>
      </c>
      <c r="D676" s="48" t="s">
        <v>2811</v>
      </c>
      <c r="E676" s="25" t="s">
        <v>709</v>
      </c>
      <c r="F676" s="24" t="s">
        <v>710</v>
      </c>
      <c r="G676" s="24">
        <v>987744411</v>
      </c>
      <c r="H676" s="18">
        <v>45630</v>
      </c>
      <c r="I676" s="21">
        <v>0.55833333333333335</v>
      </c>
      <c r="J676" s="6" t="s">
        <v>373</v>
      </c>
      <c r="K676" s="15">
        <v>1</v>
      </c>
      <c r="L676" s="6" t="s">
        <v>398</v>
      </c>
      <c r="M676" s="6" t="s">
        <v>6</v>
      </c>
      <c r="N676" s="6" t="s">
        <v>3796</v>
      </c>
      <c r="O676" s="6">
        <v>24795189</v>
      </c>
      <c r="P676" s="6" t="s">
        <v>6</v>
      </c>
      <c r="Q676" s="6" t="s">
        <v>3797</v>
      </c>
      <c r="R676" s="16">
        <f t="shared" si="77"/>
        <v>25000</v>
      </c>
      <c r="S676" s="6" t="s">
        <v>400</v>
      </c>
      <c r="T676" s="6" t="s">
        <v>2158</v>
      </c>
      <c r="U676" s="6" t="s">
        <v>3798</v>
      </c>
      <c r="V676" s="18">
        <v>45634</v>
      </c>
      <c r="W676" s="78">
        <v>0.54236111111111107</v>
      </c>
      <c r="X676" s="6" t="s">
        <v>3799</v>
      </c>
      <c r="Y676" s="6" t="s">
        <v>3800</v>
      </c>
      <c r="Z676" s="6" t="s">
        <v>3801</v>
      </c>
      <c r="AA676" s="6">
        <v>940240863</v>
      </c>
      <c r="AB676" s="5">
        <f t="shared" si="75"/>
        <v>5</v>
      </c>
      <c r="AC676" s="17">
        <f t="shared" si="76"/>
        <v>25000</v>
      </c>
      <c r="AD676" s="6" t="s">
        <v>6</v>
      </c>
      <c r="AE676" s="17" t="str">
        <f t="shared" si="74"/>
        <v>NO APLICA</v>
      </c>
      <c r="AF676" s="6" t="s">
        <v>1874</v>
      </c>
      <c r="AG676" s="39" t="s">
        <v>3785</v>
      </c>
      <c r="AH676" s="22" t="s">
        <v>3759</v>
      </c>
      <c r="AI676" s="174"/>
    </row>
    <row r="677" spans="1:35" ht="15.45" customHeight="1">
      <c r="A677" s="170">
        <v>56923</v>
      </c>
      <c r="B677" s="8" t="s">
        <v>320</v>
      </c>
      <c r="C677" s="5" t="s">
        <v>321</v>
      </c>
      <c r="D677" s="48" t="s">
        <v>1482</v>
      </c>
      <c r="E677" s="25" t="s">
        <v>1483</v>
      </c>
      <c r="F677" s="24" t="s">
        <v>1484</v>
      </c>
      <c r="G677" s="24">
        <v>974070931</v>
      </c>
      <c r="H677" s="18">
        <v>45630</v>
      </c>
      <c r="I677" s="21">
        <v>0.57638888888888884</v>
      </c>
      <c r="J677" s="6" t="s">
        <v>373</v>
      </c>
      <c r="K677" s="15">
        <v>1</v>
      </c>
      <c r="L677" s="6" t="s">
        <v>398</v>
      </c>
      <c r="M677" s="6" t="s">
        <v>6</v>
      </c>
      <c r="N677" s="6" t="s">
        <v>3802</v>
      </c>
      <c r="O677" s="6">
        <v>21093713</v>
      </c>
      <c r="P677" s="6" t="s">
        <v>6</v>
      </c>
      <c r="Q677" s="6" t="s">
        <v>3803</v>
      </c>
      <c r="R677" s="16">
        <f t="shared" si="77"/>
        <v>25000</v>
      </c>
      <c r="S677" s="6" t="s">
        <v>400</v>
      </c>
      <c r="T677" s="6" t="s">
        <v>528</v>
      </c>
      <c r="U677" s="6" t="s">
        <v>3438</v>
      </c>
      <c r="V677" s="18">
        <v>45631</v>
      </c>
      <c r="W677" s="78">
        <v>0.81458333333333333</v>
      </c>
      <c r="X677" s="6" t="s">
        <v>3804</v>
      </c>
      <c r="Y677" s="6" t="s">
        <v>2371</v>
      </c>
      <c r="Z677" s="6" t="s">
        <v>2372</v>
      </c>
      <c r="AA677" s="6">
        <v>963001591</v>
      </c>
      <c r="AB677" s="5">
        <f t="shared" si="75"/>
        <v>2</v>
      </c>
      <c r="AC677" s="17">
        <f t="shared" si="76"/>
        <v>25000</v>
      </c>
      <c r="AD677" s="6" t="s">
        <v>6</v>
      </c>
      <c r="AE677" s="17" t="str">
        <f t="shared" si="74"/>
        <v>NO APLICA</v>
      </c>
      <c r="AF677" s="6" t="s">
        <v>400</v>
      </c>
      <c r="AG677" s="39"/>
      <c r="AH677" s="22" t="s">
        <v>558</v>
      </c>
      <c r="AI677" s="174"/>
    </row>
    <row r="678" spans="1:35" ht="15.45" customHeight="1">
      <c r="A678" s="170">
        <v>56924</v>
      </c>
      <c r="B678" s="7" t="s">
        <v>284</v>
      </c>
      <c r="C678" s="4" t="s">
        <v>285</v>
      </c>
      <c r="D678" s="39" t="s">
        <v>3367</v>
      </c>
      <c r="E678" s="6" t="s">
        <v>3368</v>
      </c>
      <c r="F678" s="6" t="s">
        <v>3805</v>
      </c>
      <c r="G678" s="6">
        <v>937300568</v>
      </c>
      <c r="H678" s="18">
        <v>45630</v>
      </c>
      <c r="I678" s="21">
        <v>0.58958333333333335</v>
      </c>
      <c r="J678" s="6" t="s">
        <v>373</v>
      </c>
      <c r="K678" s="15">
        <v>1</v>
      </c>
      <c r="L678" s="6" t="s">
        <v>398</v>
      </c>
      <c r="M678" s="6" t="s">
        <v>6</v>
      </c>
      <c r="N678" s="6" t="s">
        <v>3806</v>
      </c>
      <c r="O678" s="6">
        <v>24795192</v>
      </c>
      <c r="P678" s="6" t="s">
        <v>6</v>
      </c>
      <c r="Q678" s="6" t="s">
        <v>3807</v>
      </c>
      <c r="R678" s="16">
        <f t="shared" si="77"/>
        <v>25000</v>
      </c>
      <c r="S678" s="6" t="s">
        <v>400</v>
      </c>
      <c r="T678" s="6" t="s">
        <v>3808</v>
      </c>
      <c r="U678" s="6" t="s">
        <v>3809</v>
      </c>
      <c r="V678" s="18">
        <v>45635</v>
      </c>
      <c r="W678" s="78">
        <v>4.583333333333333E-2</v>
      </c>
      <c r="X678" s="6" t="s">
        <v>3771</v>
      </c>
      <c r="Y678" s="6" t="s">
        <v>3772</v>
      </c>
      <c r="Z678" s="6" t="s">
        <v>3773</v>
      </c>
      <c r="AA678" s="6" t="s">
        <v>3810</v>
      </c>
      <c r="AB678" s="5">
        <f t="shared" si="75"/>
        <v>6</v>
      </c>
      <c r="AC678" s="17">
        <f t="shared" si="76"/>
        <v>27000</v>
      </c>
      <c r="AD678" s="6" t="s">
        <v>6</v>
      </c>
      <c r="AE678" s="17" t="str">
        <f t="shared" si="74"/>
        <v>NO APLICA</v>
      </c>
      <c r="AF678" s="6" t="s">
        <v>1874</v>
      </c>
      <c r="AG678" s="39" t="s">
        <v>3811</v>
      </c>
      <c r="AH678" s="22" t="s">
        <v>3759</v>
      </c>
      <c r="AI678" s="174"/>
    </row>
    <row r="679" spans="1:35" ht="15.45" customHeight="1">
      <c r="A679" s="170">
        <v>56925</v>
      </c>
      <c r="B679" s="8" t="s">
        <v>320</v>
      </c>
      <c r="C679" s="5" t="s">
        <v>321</v>
      </c>
      <c r="D679" s="39" t="s">
        <v>2501</v>
      </c>
      <c r="E679" s="6" t="s">
        <v>2502</v>
      </c>
      <c r="F679" s="6" t="s">
        <v>2503</v>
      </c>
      <c r="G679" s="6">
        <v>983262493</v>
      </c>
      <c r="H679" s="18">
        <v>45630</v>
      </c>
      <c r="I679" s="21">
        <v>0.59097222222222223</v>
      </c>
      <c r="J679" s="6" t="s">
        <v>373</v>
      </c>
      <c r="K679" s="15">
        <v>1</v>
      </c>
      <c r="L679" s="6" t="s">
        <v>398</v>
      </c>
      <c r="M679" s="6" t="s">
        <v>6</v>
      </c>
      <c r="N679" s="6" t="s">
        <v>3812</v>
      </c>
      <c r="O679" s="6">
        <v>1227435</v>
      </c>
      <c r="P679" s="6" t="s">
        <v>3641</v>
      </c>
      <c r="Q679" s="6" t="s">
        <v>3813</v>
      </c>
      <c r="R679" s="16">
        <f t="shared" si="77"/>
        <v>25000</v>
      </c>
      <c r="S679" s="6" t="s">
        <v>400</v>
      </c>
      <c r="T679" s="6" t="s">
        <v>3078</v>
      </c>
      <c r="U679" s="6" t="s">
        <v>3728</v>
      </c>
      <c r="V679" s="18">
        <v>45630</v>
      </c>
      <c r="W679" s="78">
        <v>0.95138888888888884</v>
      </c>
      <c r="X679" s="6" t="s">
        <v>3814</v>
      </c>
      <c r="Y679" s="6" t="s">
        <v>747</v>
      </c>
      <c r="Z679" s="6" t="s">
        <v>748</v>
      </c>
      <c r="AA679" s="6">
        <v>993623791</v>
      </c>
      <c r="AB679" s="5">
        <f t="shared" si="75"/>
        <v>1</v>
      </c>
      <c r="AC679" s="17">
        <f t="shared" si="76"/>
        <v>25000</v>
      </c>
      <c r="AD679" s="6" t="s">
        <v>6</v>
      </c>
      <c r="AE679" s="17" t="str">
        <f t="shared" si="74"/>
        <v>NO APLICA</v>
      </c>
      <c r="AF679" s="6" t="s">
        <v>400</v>
      </c>
      <c r="AG679" s="39"/>
      <c r="AH679" s="22" t="s">
        <v>558</v>
      </c>
      <c r="AI679" s="174"/>
    </row>
    <row r="680" spans="1:35" ht="14.25" customHeight="1">
      <c r="A680" s="170">
        <v>56926</v>
      </c>
      <c r="B680" s="38" t="s">
        <v>269</v>
      </c>
      <c r="C680" s="8" t="s">
        <v>270</v>
      </c>
      <c r="D680" s="39" t="s">
        <v>1915</v>
      </c>
      <c r="E680" s="6" t="s">
        <v>1916</v>
      </c>
      <c r="F680" s="6" t="s">
        <v>1917</v>
      </c>
      <c r="G680" s="6">
        <v>922001083</v>
      </c>
      <c r="H680" s="18">
        <v>45630</v>
      </c>
      <c r="I680" s="21">
        <v>0.59652777777777777</v>
      </c>
      <c r="J680" s="6" t="s">
        <v>373</v>
      </c>
      <c r="K680" s="15">
        <v>1</v>
      </c>
      <c r="L680" s="6" t="s">
        <v>398</v>
      </c>
      <c r="M680" s="6" t="s">
        <v>6</v>
      </c>
      <c r="N680" s="6" t="s">
        <v>3815</v>
      </c>
      <c r="O680" s="6">
        <v>308292</v>
      </c>
      <c r="P680" s="6" t="s">
        <v>6</v>
      </c>
      <c r="Q680" s="6" t="s">
        <v>3816</v>
      </c>
      <c r="R680" s="16">
        <f t="shared" si="77"/>
        <v>25000</v>
      </c>
      <c r="S680" s="6" t="s">
        <v>400</v>
      </c>
      <c r="T680" s="6" t="s">
        <v>3808</v>
      </c>
      <c r="U680" s="6" t="s">
        <v>3817</v>
      </c>
      <c r="V680" s="18">
        <v>45632</v>
      </c>
      <c r="W680" s="78">
        <v>0.27569444444444446</v>
      </c>
      <c r="X680" s="6" t="s">
        <v>3818</v>
      </c>
      <c r="Y680" s="6" t="s">
        <v>3819</v>
      </c>
      <c r="Z680" s="6" t="s">
        <v>3820</v>
      </c>
      <c r="AA680" s="6">
        <v>984263771</v>
      </c>
      <c r="AB680" s="24">
        <f t="shared" si="75"/>
        <v>3</v>
      </c>
      <c r="AC680" s="17">
        <f t="shared" si="76"/>
        <v>25000</v>
      </c>
      <c r="AD680" s="6" t="s">
        <v>6</v>
      </c>
      <c r="AE680" s="17" t="str">
        <f t="shared" si="74"/>
        <v>NO APLICA</v>
      </c>
      <c r="AF680" s="6" t="s">
        <v>400</v>
      </c>
      <c r="AG680" s="39"/>
      <c r="AH680" s="22" t="s">
        <v>1359</v>
      </c>
      <c r="AI680" s="174"/>
    </row>
    <row r="681" spans="1:35" ht="15.45" customHeight="1">
      <c r="A681" s="170">
        <v>56927</v>
      </c>
      <c r="B681" s="7" t="s">
        <v>245</v>
      </c>
      <c r="C681" s="4" t="s">
        <v>246</v>
      </c>
      <c r="D681" s="39" t="s">
        <v>2658</v>
      </c>
      <c r="E681" s="6" t="s">
        <v>2318</v>
      </c>
      <c r="F681" s="6" t="s">
        <v>2319</v>
      </c>
      <c r="G681" s="6">
        <v>957418555</v>
      </c>
      <c r="H681" s="18">
        <v>45630</v>
      </c>
      <c r="I681" s="21">
        <v>0.60416666666666663</v>
      </c>
      <c r="J681" s="6" t="s">
        <v>373</v>
      </c>
      <c r="K681" s="15">
        <v>1</v>
      </c>
      <c r="L681" s="6" t="s">
        <v>398</v>
      </c>
      <c r="M681" s="6" t="s">
        <v>6</v>
      </c>
      <c r="N681" s="6" t="s">
        <v>3571</v>
      </c>
      <c r="O681" s="6">
        <v>21093057</v>
      </c>
      <c r="P681" s="6" t="s">
        <v>6</v>
      </c>
      <c r="Q681" s="6" t="s">
        <v>3572</v>
      </c>
      <c r="R681" s="16">
        <f t="shared" si="77"/>
        <v>25000</v>
      </c>
      <c r="S681" s="6" t="s">
        <v>400</v>
      </c>
      <c r="T681" s="6" t="s">
        <v>3119</v>
      </c>
      <c r="U681" s="6" t="s">
        <v>3821</v>
      </c>
      <c r="V681" s="18">
        <v>45636</v>
      </c>
      <c r="W681" s="78">
        <v>0.91249999999999998</v>
      </c>
      <c r="X681" s="6" t="s">
        <v>3822</v>
      </c>
      <c r="Y681" s="6" t="s">
        <v>3216</v>
      </c>
      <c r="Z681" s="6" t="s">
        <v>3217</v>
      </c>
      <c r="AA681" s="6">
        <v>992950449</v>
      </c>
      <c r="AB681" s="24">
        <f t="shared" si="75"/>
        <v>7</v>
      </c>
      <c r="AC681" s="17">
        <f t="shared" si="76"/>
        <v>29000</v>
      </c>
      <c r="AD681" s="6" t="s">
        <v>6</v>
      </c>
      <c r="AE681" s="17" t="str">
        <f t="shared" si="74"/>
        <v>NO APLICA</v>
      </c>
      <c r="AF681" s="6" t="s">
        <v>400</v>
      </c>
      <c r="AG681" s="39"/>
      <c r="AH681" s="22" t="s">
        <v>983</v>
      </c>
      <c r="AI681" s="174"/>
    </row>
    <row r="682" spans="1:35" ht="15.45" customHeight="1">
      <c r="A682" s="170">
        <v>56928</v>
      </c>
      <c r="B682" s="7" t="s">
        <v>245</v>
      </c>
      <c r="C682" s="4" t="s">
        <v>246</v>
      </c>
      <c r="D682" s="39" t="s">
        <v>2665</v>
      </c>
      <c r="E682" s="6" t="s">
        <v>2329</v>
      </c>
      <c r="F682" s="6" t="s">
        <v>1454</v>
      </c>
      <c r="G682" s="6">
        <v>964284814</v>
      </c>
      <c r="H682" s="18">
        <v>45630</v>
      </c>
      <c r="I682" s="21">
        <v>0.60833333333333328</v>
      </c>
      <c r="J682" s="6" t="s">
        <v>373</v>
      </c>
      <c r="K682" s="15">
        <v>1</v>
      </c>
      <c r="L682" s="6" t="s">
        <v>398</v>
      </c>
      <c r="M682" s="6" t="s">
        <v>6</v>
      </c>
      <c r="N682" s="6" t="s">
        <v>3823</v>
      </c>
      <c r="O682" s="6">
        <v>21090667</v>
      </c>
      <c r="P682" s="6" t="s">
        <v>6</v>
      </c>
      <c r="Q682" s="6" t="s">
        <v>3824</v>
      </c>
      <c r="R682" s="16">
        <f t="shared" si="77"/>
        <v>25000</v>
      </c>
      <c r="S682" s="6" t="s">
        <v>400</v>
      </c>
      <c r="T682" s="6" t="s">
        <v>3825</v>
      </c>
      <c r="U682" s="6" t="s">
        <v>490</v>
      </c>
      <c r="V682" s="18">
        <v>45630</v>
      </c>
      <c r="W682" s="78">
        <v>0.64375000000000004</v>
      </c>
      <c r="X682" s="6" t="s">
        <v>1599</v>
      </c>
      <c r="Y682" s="6" t="s">
        <v>1003</v>
      </c>
      <c r="Z682" s="6" t="s">
        <v>1173</v>
      </c>
      <c r="AA682" s="6">
        <v>942723548</v>
      </c>
      <c r="AB682" s="24">
        <f t="shared" si="75"/>
        <v>1</v>
      </c>
      <c r="AC682" s="17">
        <f t="shared" si="76"/>
        <v>25000</v>
      </c>
      <c r="AD682" s="6" t="s">
        <v>6</v>
      </c>
      <c r="AE682" s="17" t="str">
        <f t="shared" si="74"/>
        <v>NO APLICA</v>
      </c>
      <c r="AF682" s="6" t="s">
        <v>400</v>
      </c>
      <c r="AG682" s="39"/>
      <c r="AH682" s="22" t="s">
        <v>983</v>
      </c>
      <c r="AI682" s="174"/>
    </row>
    <row r="683" spans="1:35" ht="15.45" customHeight="1">
      <c r="A683" s="170">
        <v>56929</v>
      </c>
      <c r="B683" s="7" t="s">
        <v>284</v>
      </c>
      <c r="C683" s="4" t="s">
        <v>285</v>
      </c>
      <c r="D683" s="39" t="s">
        <v>2935</v>
      </c>
      <c r="E683" s="6" t="s">
        <v>1120</v>
      </c>
      <c r="F683" s="6" t="s">
        <v>1121</v>
      </c>
      <c r="G683" s="6">
        <v>991545276</v>
      </c>
      <c r="H683" s="18">
        <v>45630</v>
      </c>
      <c r="I683" s="21">
        <v>0.61597222222222225</v>
      </c>
      <c r="J683" s="6" t="s">
        <v>373</v>
      </c>
      <c r="K683" s="15">
        <v>1</v>
      </c>
      <c r="L683" s="6" t="s">
        <v>398</v>
      </c>
      <c r="M683" s="6" t="s">
        <v>6</v>
      </c>
      <c r="N683" s="6" t="s">
        <v>3826</v>
      </c>
      <c r="O683" s="6">
        <v>35009409</v>
      </c>
      <c r="P683" s="6" t="s">
        <v>6</v>
      </c>
      <c r="Q683" s="6" t="s">
        <v>3827</v>
      </c>
      <c r="R683" s="16">
        <f t="shared" si="77"/>
        <v>25000</v>
      </c>
      <c r="S683" s="6" t="s">
        <v>400</v>
      </c>
      <c r="T683" s="6" t="s">
        <v>1252</v>
      </c>
      <c r="U683" s="6"/>
      <c r="V683" s="18">
        <v>45633</v>
      </c>
      <c r="W683" s="78">
        <v>0.63194444444444442</v>
      </c>
      <c r="X683" s="6" t="s">
        <v>3828</v>
      </c>
      <c r="Y683" s="6" t="s">
        <v>3829</v>
      </c>
      <c r="Z683" s="6" t="s">
        <v>3830</v>
      </c>
      <c r="AA683" s="6">
        <v>992293483</v>
      </c>
      <c r="AB683" s="24">
        <f t="shared" ref="AB683:AB701" si="78">IF(AND(V683&lt;&gt;"",H683&lt;&gt;"",ISNUMBER(V683-H683)),V683-H683+1,"")</f>
        <v>4</v>
      </c>
      <c r="AC683" s="17">
        <f t="shared" si="76"/>
        <v>25000</v>
      </c>
      <c r="AD683" s="6" t="s">
        <v>6</v>
      </c>
      <c r="AE683" s="17" t="str">
        <f t="shared" si="74"/>
        <v>NO APLICA</v>
      </c>
      <c r="AF683" s="6" t="s">
        <v>1874</v>
      </c>
      <c r="AG683" s="39" t="s">
        <v>3831</v>
      </c>
      <c r="AH683" s="22" t="s">
        <v>3759</v>
      </c>
      <c r="AI683" s="174"/>
    </row>
    <row r="684" spans="1:35" ht="15.45" customHeight="1">
      <c r="A684" s="170">
        <v>56930</v>
      </c>
      <c r="B684" s="7" t="s">
        <v>274</v>
      </c>
      <c r="C684" s="4" t="s">
        <v>275</v>
      </c>
      <c r="D684" s="39" t="s">
        <v>3832</v>
      </c>
      <c r="E684" s="6" t="s">
        <v>3833</v>
      </c>
      <c r="F684" s="6" t="s">
        <v>3834</v>
      </c>
      <c r="G684" s="6">
        <v>930708527</v>
      </c>
      <c r="H684" s="18">
        <v>45630</v>
      </c>
      <c r="I684" s="21">
        <v>0.62152777777777779</v>
      </c>
      <c r="J684" s="6" t="s">
        <v>373</v>
      </c>
      <c r="K684" s="15">
        <v>1</v>
      </c>
      <c r="L684" s="6" t="s">
        <v>398</v>
      </c>
      <c r="M684" s="6" t="s">
        <v>6</v>
      </c>
      <c r="N684" s="6" t="s">
        <v>3835</v>
      </c>
      <c r="O684" s="6">
        <v>308281</v>
      </c>
      <c r="P684" s="6" t="s">
        <v>6</v>
      </c>
      <c r="Q684" s="6" t="s">
        <v>3836</v>
      </c>
      <c r="R684" s="16">
        <f t="shared" si="77"/>
        <v>25000</v>
      </c>
      <c r="S684" s="6" t="s">
        <v>400</v>
      </c>
      <c r="T684" s="6" t="s">
        <v>3078</v>
      </c>
      <c r="U684" s="6" t="s">
        <v>3682</v>
      </c>
      <c r="V684" s="18">
        <v>45630</v>
      </c>
      <c r="W684" s="78">
        <v>0.96805555555555556</v>
      </c>
      <c r="X684" s="6" t="s">
        <v>3837</v>
      </c>
      <c r="Y684" s="6" t="s">
        <v>3838</v>
      </c>
      <c r="Z684" s="6" t="s">
        <v>3839</v>
      </c>
      <c r="AA684" s="6">
        <v>940482717</v>
      </c>
      <c r="AB684" s="24">
        <f t="shared" si="78"/>
        <v>1</v>
      </c>
      <c r="AC684" s="17">
        <f t="shared" si="76"/>
        <v>25000</v>
      </c>
      <c r="AD684" s="6" t="s">
        <v>9</v>
      </c>
      <c r="AE684" s="17">
        <f t="shared" si="74"/>
        <v>29750</v>
      </c>
      <c r="AF684" s="6" t="s">
        <v>1874</v>
      </c>
      <c r="AG684" s="39" t="s">
        <v>3840</v>
      </c>
      <c r="AH684" s="22" t="s">
        <v>3841</v>
      </c>
      <c r="AI684" s="174"/>
    </row>
    <row r="685" spans="1:35" ht="15.45" customHeight="1">
      <c r="A685" s="170">
        <v>56931</v>
      </c>
      <c r="B685" s="8" t="s">
        <v>320</v>
      </c>
      <c r="C685" s="5" t="s">
        <v>321</v>
      </c>
      <c r="D685" s="48" t="s">
        <v>2404</v>
      </c>
      <c r="E685" s="25" t="s">
        <v>2405</v>
      </c>
      <c r="F685" s="24" t="s">
        <v>2406</v>
      </c>
      <c r="G685" s="24">
        <v>942010990</v>
      </c>
      <c r="H685" s="18">
        <v>45630</v>
      </c>
      <c r="I685" s="21">
        <v>0.64722222222222225</v>
      </c>
      <c r="J685" s="6" t="s">
        <v>373</v>
      </c>
      <c r="K685" s="15">
        <v>1</v>
      </c>
      <c r="L685" s="6" t="s">
        <v>398</v>
      </c>
      <c r="M685" s="6" t="s">
        <v>6</v>
      </c>
      <c r="N685" s="6" t="s">
        <v>3842</v>
      </c>
      <c r="O685" s="6">
        <v>308328</v>
      </c>
      <c r="P685" s="6" t="s">
        <v>6</v>
      </c>
      <c r="Q685" s="6" t="s">
        <v>3843</v>
      </c>
      <c r="R685" s="16">
        <f t="shared" si="77"/>
        <v>25000</v>
      </c>
      <c r="S685" s="6" t="s">
        <v>400</v>
      </c>
      <c r="T685" s="6" t="s">
        <v>3428</v>
      </c>
      <c r="U685" s="6" t="s">
        <v>2810</v>
      </c>
      <c r="V685" s="18">
        <v>45632</v>
      </c>
      <c r="W685" s="78">
        <v>0.61527777777777781</v>
      </c>
      <c r="X685" s="6" t="s">
        <v>2570</v>
      </c>
      <c r="Y685" s="6" t="s">
        <v>2983</v>
      </c>
      <c r="Z685" s="6" t="s">
        <v>2572</v>
      </c>
      <c r="AA685" s="6">
        <v>95522479</v>
      </c>
      <c r="AB685" s="24">
        <f t="shared" si="78"/>
        <v>3</v>
      </c>
      <c r="AC685" s="17">
        <f t="shared" si="76"/>
        <v>25000</v>
      </c>
      <c r="AD685" s="6" t="s">
        <v>6</v>
      </c>
      <c r="AE685" s="17" t="str">
        <f t="shared" si="74"/>
        <v>NO APLICA</v>
      </c>
      <c r="AF685" s="6" t="s">
        <v>400</v>
      </c>
      <c r="AG685" s="39"/>
      <c r="AH685" s="22" t="s">
        <v>558</v>
      </c>
      <c r="AI685" s="174"/>
    </row>
    <row r="686" spans="1:35" ht="15.45" customHeight="1">
      <c r="A686" s="170">
        <v>56932</v>
      </c>
      <c r="B686" s="8" t="s">
        <v>320</v>
      </c>
      <c r="C686" s="5" t="s">
        <v>321</v>
      </c>
      <c r="D686" s="48" t="s">
        <v>568</v>
      </c>
      <c r="E686" s="25" t="s">
        <v>569</v>
      </c>
      <c r="F686" s="24" t="s">
        <v>570</v>
      </c>
      <c r="G686" s="24">
        <v>947401808</v>
      </c>
      <c r="H686" s="18">
        <v>45630</v>
      </c>
      <c r="I686" s="21">
        <v>0.65138888888888891</v>
      </c>
      <c r="J686" s="6" t="s">
        <v>373</v>
      </c>
      <c r="K686" s="15">
        <v>1</v>
      </c>
      <c r="L686" s="6" t="s">
        <v>398</v>
      </c>
      <c r="M686" s="6" t="s">
        <v>6</v>
      </c>
      <c r="N686" s="6" t="s">
        <v>3844</v>
      </c>
      <c r="O686" s="6">
        <v>308330</v>
      </c>
      <c r="P686" s="6" t="s">
        <v>6</v>
      </c>
      <c r="Q686" s="6" t="s">
        <v>3845</v>
      </c>
      <c r="R686" s="16">
        <f t="shared" si="77"/>
        <v>25000</v>
      </c>
      <c r="S686" s="6" t="s">
        <v>400</v>
      </c>
      <c r="T686" s="6" t="s">
        <v>2158</v>
      </c>
      <c r="U686" s="6" t="s">
        <v>3795</v>
      </c>
      <c r="V686" s="18">
        <v>45632</v>
      </c>
      <c r="W686" s="78">
        <v>0.64166666666666672</v>
      </c>
      <c r="X686" s="6" t="s">
        <v>2831</v>
      </c>
      <c r="Y686" s="6" t="s">
        <v>1503</v>
      </c>
      <c r="Z686" s="6" t="s">
        <v>1504</v>
      </c>
      <c r="AA686" s="6">
        <v>974309634</v>
      </c>
      <c r="AB686" s="24">
        <f t="shared" si="78"/>
        <v>3</v>
      </c>
      <c r="AC686" s="17">
        <f t="shared" si="76"/>
        <v>25000</v>
      </c>
      <c r="AD686" s="6" t="s">
        <v>6</v>
      </c>
      <c r="AE686" s="17" t="str">
        <f t="shared" si="74"/>
        <v>NO APLICA</v>
      </c>
      <c r="AF686" s="6" t="s">
        <v>400</v>
      </c>
      <c r="AG686" s="39"/>
      <c r="AH686" s="22" t="s">
        <v>558</v>
      </c>
      <c r="AI686" s="174"/>
    </row>
    <row r="687" spans="1:35" ht="15.45" customHeight="1">
      <c r="A687" s="170">
        <v>56933</v>
      </c>
      <c r="B687" s="8" t="s">
        <v>320</v>
      </c>
      <c r="C687" s="5" t="s">
        <v>321</v>
      </c>
      <c r="D687" s="48" t="s">
        <v>2811</v>
      </c>
      <c r="E687" s="25" t="s">
        <v>709</v>
      </c>
      <c r="F687" s="24" t="s">
        <v>710</v>
      </c>
      <c r="G687" s="24">
        <v>987744411</v>
      </c>
      <c r="H687" s="18">
        <v>45630</v>
      </c>
      <c r="I687" s="21">
        <v>0.65625</v>
      </c>
      <c r="J687" s="6" t="s">
        <v>373</v>
      </c>
      <c r="K687" s="15">
        <v>1</v>
      </c>
      <c r="L687" s="6" t="s">
        <v>398</v>
      </c>
      <c r="M687" s="6" t="s">
        <v>6</v>
      </c>
      <c r="N687" s="6" t="s">
        <v>3846</v>
      </c>
      <c r="O687" s="6">
        <v>308333</v>
      </c>
      <c r="P687" s="6" t="s">
        <v>6</v>
      </c>
      <c r="Q687" s="6" t="s">
        <v>3847</v>
      </c>
      <c r="R687" s="16">
        <f t="shared" si="77"/>
        <v>25000</v>
      </c>
      <c r="S687" s="6" t="s">
        <v>400</v>
      </c>
      <c r="T687" s="6" t="s">
        <v>2158</v>
      </c>
      <c r="U687" s="6" t="s">
        <v>3728</v>
      </c>
      <c r="V687" s="18">
        <v>45632</v>
      </c>
      <c r="W687" s="78">
        <v>0.66111111111111109</v>
      </c>
      <c r="X687" s="6" t="s">
        <v>3848</v>
      </c>
      <c r="Y687" s="6" t="s">
        <v>3849</v>
      </c>
      <c r="Z687" s="6" t="s">
        <v>607</v>
      </c>
      <c r="AA687" s="6">
        <v>982495724</v>
      </c>
      <c r="AB687" s="24">
        <f t="shared" si="78"/>
        <v>3</v>
      </c>
      <c r="AC687" s="17">
        <f t="shared" si="76"/>
        <v>25000</v>
      </c>
      <c r="AD687" s="6" t="s">
        <v>6</v>
      </c>
      <c r="AE687" s="17" t="str">
        <f t="shared" si="74"/>
        <v>NO APLICA</v>
      </c>
      <c r="AF687" s="6" t="s">
        <v>400</v>
      </c>
      <c r="AG687" s="39"/>
      <c r="AH687" s="22" t="s">
        <v>558</v>
      </c>
      <c r="AI687" s="174"/>
    </row>
    <row r="688" spans="1:35" ht="15.45" customHeight="1">
      <c r="A688" s="170">
        <v>56934</v>
      </c>
      <c r="B688" s="7" t="s">
        <v>284</v>
      </c>
      <c r="C688" s="4" t="s">
        <v>285</v>
      </c>
      <c r="D688" s="48" t="s">
        <v>3367</v>
      </c>
      <c r="E688" s="25" t="s">
        <v>3368</v>
      </c>
      <c r="F688" s="24" t="s">
        <v>3369</v>
      </c>
      <c r="G688" s="24">
        <v>937300568</v>
      </c>
      <c r="H688" s="18">
        <v>45630</v>
      </c>
      <c r="I688" s="21">
        <v>0.6694444444444444</v>
      </c>
      <c r="J688" s="6" t="s">
        <v>373</v>
      </c>
      <c r="K688" s="15">
        <v>1</v>
      </c>
      <c r="L688" s="6" t="s">
        <v>398</v>
      </c>
      <c r="M688" s="6" t="s">
        <v>6</v>
      </c>
      <c r="N688" s="6" t="s">
        <v>3850</v>
      </c>
      <c r="O688" s="6">
        <v>24795486</v>
      </c>
      <c r="P688" s="6" t="s">
        <v>6</v>
      </c>
      <c r="Q688" s="42" t="s">
        <v>3851</v>
      </c>
      <c r="R688" s="16">
        <f t="shared" si="77"/>
        <v>25000</v>
      </c>
      <c r="S688" s="6" t="s">
        <v>400</v>
      </c>
      <c r="T688" s="6" t="s">
        <v>2158</v>
      </c>
      <c r="U688" s="6"/>
      <c r="V688" s="18">
        <v>45633</v>
      </c>
      <c r="W688" s="78">
        <v>0.60347222222222219</v>
      </c>
      <c r="X688" s="6" t="s">
        <v>3852</v>
      </c>
      <c r="Y688" s="6" t="s">
        <v>3779</v>
      </c>
      <c r="Z688" s="6" t="s">
        <v>3780</v>
      </c>
      <c r="AA688" s="6">
        <v>931058047</v>
      </c>
      <c r="AB688" s="24">
        <f t="shared" si="78"/>
        <v>4</v>
      </c>
      <c r="AC688" s="17">
        <f t="shared" si="76"/>
        <v>25000</v>
      </c>
      <c r="AD688" s="6" t="s">
        <v>6</v>
      </c>
      <c r="AE688" s="17" t="str">
        <f t="shared" si="74"/>
        <v>NO APLICA</v>
      </c>
      <c r="AF688" s="6" t="s">
        <v>1874</v>
      </c>
      <c r="AG688" s="39" t="s">
        <v>3853</v>
      </c>
      <c r="AH688" s="22" t="s">
        <v>3759</v>
      </c>
      <c r="AI688" s="174"/>
    </row>
    <row r="689" spans="1:35" ht="15.45" customHeight="1">
      <c r="A689" s="170">
        <v>56935</v>
      </c>
      <c r="B689" s="8" t="s">
        <v>320</v>
      </c>
      <c r="C689" s="5" t="s">
        <v>321</v>
      </c>
      <c r="D689" s="48" t="s">
        <v>1915</v>
      </c>
      <c r="E689" s="25" t="s">
        <v>1916</v>
      </c>
      <c r="F689" s="24" t="s">
        <v>1917</v>
      </c>
      <c r="G689" s="24">
        <v>922001083</v>
      </c>
      <c r="H689" s="18">
        <v>45630</v>
      </c>
      <c r="I689" s="21">
        <v>0.67708333333333337</v>
      </c>
      <c r="J689" s="6" t="s">
        <v>373</v>
      </c>
      <c r="K689" s="15">
        <v>1</v>
      </c>
      <c r="L689" s="6" t="s">
        <v>398</v>
      </c>
      <c r="M689" s="6" t="s">
        <v>6</v>
      </c>
      <c r="N689" s="6" t="s">
        <v>3854</v>
      </c>
      <c r="O689" s="6">
        <v>308340</v>
      </c>
      <c r="P689" s="6" t="s">
        <v>6</v>
      </c>
      <c r="Q689" s="6" t="s">
        <v>3855</v>
      </c>
      <c r="R689" s="16">
        <f t="shared" si="77"/>
        <v>25000</v>
      </c>
      <c r="S689" s="6" t="s">
        <v>400</v>
      </c>
      <c r="T689" s="6" t="s">
        <v>2158</v>
      </c>
      <c r="U689" s="6" t="s">
        <v>3283</v>
      </c>
      <c r="V689" s="18">
        <v>45632</v>
      </c>
      <c r="W689" s="78">
        <v>0.4201388888888889</v>
      </c>
      <c r="X689" s="6" t="s">
        <v>3057</v>
      </c>
      <c r="Y689" s="6" t="s">
        <v>715</v>
      </c>
      <c r="Z689" s="6" t="s">
        <v>2617</v>
      </c>
      <c r="AA689" s="6">
        <v>995307942</v>
      </c>
      <c r="AB689" s="24">
        <f t="shared" si="78"/>
        <v>3</v>
      </c>
      <c r="AC689" s="17">
        <f t="shared" si="76"/>
        <v>25000</v>
      </c>
      <c r="AD689" s="6" t="s">
        <v>6</v>
      </c>
      <c r="AE689" s="17" t="str">
        <f t="shared" si="74"/>
        <v>NO APLICA</v>
      </c>
      <c r="AF689" s="6" t="s">
        <v>400</v>
      </c>
      <c r="AG689" s="39"/>
      <c r="AH689" s="22" t="s">
        <v>558</v>
      </c>
      <c r="AI689" s="174"/>
    </row>
    <row r="690" spans="1:35" ht="15.45" customHeight="1">
      <c r="A690" s="170">
        <v>56936</v>
      </c>
      <c r="B690" s="8" t="s">
        <v>320</v>
      </c>
      <c r="C690" s="5" t="s">
        <v>321</v>
      </c>
      <c r="D690" s="48" t="s">
        <v>2811</v>
      </c>
      <c r="E690" s="25" t="s">
        <v>709</v>
      </c>
      <c r="F690" s="24" t="s">
        <v>710</v>
      </c>
      <c r="G690" s="24">
        <v>987744411</v>
      </c>
      <c r="H690" s="18">
        <v>45630</v>
      </c>
      <c r="I690" s="21">
        <v>0.69513888888888886</v>
      </c>
      <c r="J690" s="6" t="s">
        <v>373</v>
      </c>
      <c r="K690" s="15">
        <v>1</v>
      </c>
      <c r="L690" s="6" t="s">
        <v>398</v>
      </c>
      <c r="M690" s="6" t="s">
        <v>6</v>
      </c>
      <c r="N690" s="6" t="s">
        <v>3856</v>
      </c>
      <c r="O690" s="6">
        <v>308350</v>
      </c>
      <c r="P690" s="6" t="s">
        <v>6</v>
      </c>
      <c r="Q690" s="6" t="s">
        <v>3857</v>
      </c>
      <c r="R690" s="16">
        <f t="shared" si="77"/>
        <v>25000</v>
      </c>
      <c r="S690" s="6" t="s">
        <v>400</v>
      </c>
      <c r="T690" s="6" t="s">
        <v>2158</v>
      </c>
      <c r="U690" s="6" t="s">
        <v>3039</v>
      </c>
      <c r="V690" s="18">
        <v>45632</v>
      </c>
      <c r="W690" s="78">
        <v>0.42986111111111114</v>
      </c>
      <c r="X690" s="6" t="s">
        <v>3261</v>
      </c>
      <c r="Y690" s="6" t="s">
        <v>1468</v>
      </c>
      <c r="Z690" s="6" t="s">
        <v>2578</v>
      </c>
      <c r="AA690" s="6">
        <v>965345656</v>
      </c>
      <c r="AB690" s="24">
        <f t="shared" si="78"/>
        <v>3</v>
      </c>
      <c r="AC690" s="17">
        <f t="shared" si="76"/>
        <v>25000</v>
      </c>
      <c r="AD690" s="6" t="s">
        <v>6</v>
      </c>
      <c r="AE690" s="17" t="str">
        <f t="shared" si="74"/>
        <v>NO APLICA</v>
      </c>
      <c r="AF690" s="6" t="s">
        <v>400</v>
      </c>
      <c r="AG690" s="39"/>
      <c r="AH690" s="22" t="s">
        <v>558</v>
      </c>
      <c r="AI690" s="174"/>
    </row>
    <row r="691" spans="1:35" ht="15.45" customHeight="1">
      <c r="A691" s="170">
        <v>56937</v>
      </c>
      <c r="B691" s="8" t="s">
        <v>320</v>
      </c>
      <c r="C691" s="5" t="s">
        <v>321</v>
      </c>
      <c r="D691" s="48" t="s">
        <v>2570</v>
      </c>
      <c r="E691" s="25" t="s">
        <v>2983</v>
      </c>
      <c r="F691" s="24" t="s">
        <v>2572</v>
      </c>
      <c r="G691" s="24">
        <v>955224797</v>
      </c>
      <c r="H691" s="18">
        <v>45630</v>
      </c>
      <c r="I691" s="21">
        <v>0.70486111111111116</v>
      </c>
      <c r="J691" s="6" t="s">
        <v>373</v>
      </c>
      <c r="K691" s="15">
        <v>1</v>
      </c>
      <c r="L691" s="6" t="s">
        <v>398</v>
      </c>
      <c r="M691" s="6" t="s">
        <v>6</v>
      </c>
      <c r="N691" s="6" t="s">
        <v>3858</v>
      </c>
      <c r="O691" s="6">
        <v>21093763</v>
      </c>
      <c r="P691" s="6" t="s">
        <v>6</v>
      </c>
      <c r="Q691" s="6" t="s">
        <v>3859</v>
      </c>
      <c r="R691" s="16">
        <f t="shared" si="77"/>
        <v>25000</v>
      </c>
      <c r="S691" s="6" t="s">
        <v>400</v>
      </c>
      <c r="T691" s="6" t="s">
        <v>528</v>
      </c>
      <c r="U691" s="6" t="s">
        <v>2830</v>
      </c>
      <c r="V691" s="18">
        <v>45631</v>
      </c>
      <c r="W691" s="78">
        <v>0.81736111111111109</v>
      </c>
      <c r="X691" s="6" t="s">
        <v>2247</v>
      </c>
      <c r="Y691" s="6" t="s">
        <v>2248</v>
      </c>
      <c r="Z691" s="6" t="s">
        <v>2249</v>
      </c>
      <c r="AA691" s="6">
        <v>989385797</v>
      </c>
      <c r="AB691" s="24">
        <f t="shared" si="78"/>
        <v>2</v>
      </c>
      <c r="AC691" s="17">
        <f t="shared" si="76"/>
        <v>25000</v>
      </c>
      <c r="AD691" s="6" t="s">
        <v>6</v>
      </c>
      <c r="AE691" s="17" t="str">
        <f t="shared" si="74"/>
        <v>NO APLICA</v>
      </c>
      <c r="AF691" s="6" t="s">
        <v>400</v>
      </c>
      <c r="AG691" s="39"/>
      <c r="AH691" s="22" t="s">
        <v>558</v>
      </c>
      <c r="AI691" s="174"/>
    </row>
    <row r="692" spans="1:35" ht="15.45" customHeight="1">
      <c r="A692" s="170">
        <v>56938</v>
      </c>
      <c r="B692" s="7" t="s">
        <v>189</v>
      </c>
      <c r="C692" s="4" t="s">
        <v>190</v>
      </c>
      <c r="D692" s="48" t="s">
        <v>507</v>
      </c>
      <c r="E692" s="24" t="s">
        <v>508</v>
      </c>
      <c r="F692" s="26" t="s">
        <v>509</v>
      </c>
      <c r="G692" s="24">
        <v>997062936</v>
      </c>
      <c r="H692" s="18">
        <v>45630</v>
      </c>
      <c r="I692" s="21">
        <v>0.71180555555555558</v>
      </c>
      <c r="J692" s="6" t="s">
        <v>373</v>
      </c>
      <c r="K692" s="15">
        <v>1</v>
      </c>
      <c r="L692" s="6" t="s">
        <v>398</v>
      </c>
      <c r="M692" s="6" t="s">
        <v>6</v>
      </c>
      <c r="N692" s="6" t="s">
        <v>3860</v>
      </c>
      <c r="O692" s="6">
        <v>1227640</v>
      </c>
      <c r="P692" s="6" t="s">
        <v>6</v>
      </c>
      <c r="Q692" s="6" t="s">
        <v>3861</v>
      </c>
      <c r="R692" s="16">
        <f t="shared" si="77"/>
        <v>25000</v>
      </c>
      <c r="S692" s="6" t="s">
        <v>400</v>
      </c>
      <c r="T692" s="6" t="s">
        <v>2005</v>
      </c>
      <c r="U692" s="6" t="s">
        <v>2965</v>
      </c>
      <c r="V692" s="18">
        <v>45630</v>
      </c>
      <c r="W692" s="78">
        <v>0.95277777777777772</v>
      </c>
      <c r="X692" s="6" t="s">
        <v>3862</v>
      </c>
      <c r="Y692" s="6" t="s">
        <v>3863</v>
      </c>
      <c r="Z692" s="6" t="s">
        <v>3864</v>
      </c>
      <c r="AA692" s="6">
        <v>991352539</v>
      </c>
      <c r="AB692" s="24">
        <f t="shared" si="78"/>
        <v>1</v>
      </c>
      <c r="AC692" s="17">
        <f t="shared" si="76"/>
        <v>25000</v>
      </c>
      <c r="AD692" s="6" t="s">
        <v>6</v>
      </c>
      <c r="AE692" s="17" t="str">
        <f t="shared" si="74"/>
        <v>NO APLICA</v>
      </c>
      <c r="AF692" s="6" t="s">
        <v>1874</v>
      </c>
      <c r="AG692" s="39" t="s">
        <v>3865</v>
      </c>
      <c r="AH692" s="22" t="s">
        <v>3652</v>
      </c>
      <c r="AI692" s="174"/>
    </row>
    <row r="693" spans="1:35" ht="15.45" customHeight="1">
      <c r="A693" s="170">
        <v>56939</v>
      </c>
      <c r="B693" s="7" t="s">
        <v>269</v>
      </c>
      <c r="C693" s="4" t="s">
        <v>270</v>
      </c>
      <c r="D693" s="48" t="s">
        <v>1476</v>
      </c>
      <c r="E693" s="25" t="s">
        <v>1477</v>
      </c>
      <c r="F693" s="24" t="s">
        <v>1478</v>
      </c>
      <c r="G693" s="24">
        <v>954134836</v>
      </c>
      <c r="H693" s="18">
        <v>45630</v>
      </c>
      <c r="I693" s="21">
        <v>0.72847222222222219</v>
      </c>
      <c r="J693" s="6" t="s">
        <v>373</v>
      </c>
      <c r="K693" s="15">
        <v>1</v>
      </c>
      <c r="L693" s="6" t="s">
        <v>398</v>
      </c>
      <c r="M693" s="6" t="s">
        <v>6</v>
      </c>
      <c r="N693" s="6" t="s">
        <v>3866</v>
      </c>
      <c r="O693" s="6">
        <v>1226856</v>
      </c>
      <c r="P693" s="6" t="s">
        <v>6</v>
      </c>
      <c r="Q693" s="6" t="s">
        <v>3867</v>
      </c>
      <c r="R693" s="16">
        <f t="shared" si="77"/>
        <v>25000</v>
      </c>
      <c r="S693" s="6" t="s">
        <v>400</v>
      </c>
      <c r="T693" s="6" t="s">
        <v>528</v>
      </c>
      <c r="U693" s="6" t="s">
        <v>3682</v>
      </c>
      <c r="V693" s="18">
        <v>45630</v>
      </c>
      <c r="W693" s="78">
        <v>0.76527777777777772</v>
      </c>
      <c r="X693" s="6" t="s">
        <v>3333</v>
      </c>
      <c r="Y693" s="6" t="s">
        <v>3334</v>
      </c>
      <c r="Z693" s="6" t="s">
        <v>3335</v>
      </c>
      <c r="AA693" s="6">
        <v>930695691</v>
      </c>
      <c r="AB693" s="24">
        <f t="shared" si="78"/>
        <v>1</v>
      </c>
      <c r="AC693" s="17">
        <f t="shared" si="76"/>
        <v>25000</v>
      </c>
      <c r="AD693" s="6" t="s">
        <v>6</v>
      </c>
      <c r="AE693" s="17" t="str">
        <f t="shared" si="74"/>
        <v>NO APLICA</v>
      </c>
      <c r="AF693" s="6" t="s">
        <v>400</v>
      </c>
      <c r="AG693" s="39"/>
      <c r="AH693" s="22" t="s">
        <v>1359</v>
      </c>
      <c r="AI693" s="174"/>
    </row>
    <row r="694" spans="1:35" ht="15.45" customHeight="1">
      <c r="A694" s="170">
        <v>56940</v>
      </c>
      <c r="B694" s="7" t="s">
        <v>124</v>
      </c>
      <c r="C694" s="4" t="s">
        <v>125</v>
      </c>
      <c r="D694" s="48" t="s">
        <v>1915</v>
      </c>
      <c r="E694" s="24" t="s">
        <v>1916</v>
      </c>
      <c r="F694" s="26" t="s">
        <v>1917</v>
      </c>
      <c r="G694" s="24">
        <v>922001083</v>
      </c>
      <c r="H694" s="18">
        <v>45630</v>
      </c>
      <c r="I694" s="21">
        <v>0.7416666666666667</v>
      </c>
      <c r="J694" s="6" t="s">
        <v>373</v>
      </c>
      <c r="K694" s="15">
        <v>1</v>
      </c>
      <c r="L694" s="6" t="s">
        <v>398</v>
      </c>
      <c r="M694" s="6" t="s">
        <v>6</v>
      </c>
      <c r="N694" s="6" t="s">
        <v>3868</v>
      </c>
      <c r="O694" s="6">
        <v>1227673</v>
      </c>
      <c r="P694" s="6" t="s">
        <v>6</v>
      </c>
      <c r="Q694" s="6" t="s">
        <v>3869</v>
      </c>
      <c r="R694" s="16">
        <f t="shared" si="77"/>
        <v>25000</v>
      </c>
      <c r="S694" s="6" t="s">
        <v>400</v>
      </c>
      <c r="T694" s="6" t="s">
        <v>2100</v>
      </c>
      <c r="U694" s="6" t="s">
        <v>2881</v>
      </c>
      <c r="V694" s="18">
        <v>45642</v>
      </c>
      <c r="W694" s="78">
        <v>0.72847222222222219</v>
      </c>
      <c r="X694" s="67" t="s">
        <v>2539</v>
      </c>
      <c r="Y694" s="67" t="s">
        <v>3870</v>
      </c>
      <c r="Z694" s="67" t="s">
        <v>2791</v>
      </c>
      <c r="AA694" s="143">
        <v>963312923</v>
      </c>
      <c r="AB694" s="6">
        <f t="shared" si="78"/>
        <v>13</v>
      </c>
      <c r="AC694" s="23">
        <f t="shared" si="76"/>
        <v>56000</v>
      </c>
      <c r="AD694" s="23" t="s">
        <v>9</v>
      </c>
      <c r="AE694" s="17">
        <f t="shared" si="74"/>
        <v>66640</v>
      </c>
      <c r="AF694" s="6" t="s">
        <v>400</v>
      </c>
      <c r="AG694" s="39"/>
      <c r="AH694" s="22" t="s">
        <v>2759</v>
      </c>
      <c r="AI694" s="174"/>
    </row>
    <row r="695" spans="1:35" ht="15.45" customHeight="1">
      <c r="A695" s="170">
        <v>56941</v>
      </c>
      <c r="B695" s="38" t="s">
        <v>284</v>
      </c>
      <c r="C695" s="8" t="s">
        <v>285</v>
      </c>
      <c r="D695" s="46" t="s">
        <v>1352</v>
      </c>
      <c r="E695" s="28" t="s">
        <v>1353</v>
      </c>
      <c r="F695" s="27" t="s">
        <v>1354</v>
      </c>
      <c r="G695" s="27">
        <v>956749939</v>
      </c>
      <c r="H695" s="18">
        <v>45630</v>
      </c>
      <c r="I695" s="21">
        <v>0.75347222222222221</v>
      </c>
      <c r="J695" s="6" t="s">
        <v>373</v>
      </c>
      <c r="K695" s="15">
        <v>1</v>
      </c>
      <c r="L695" s="6" t="s">
        <v>398</v>
      </c>
      <c r="M695" s="6" t="s">
        <v>6</v>
      </c>
      <c r="N695" s="6" t="s">
        <v>3871</v>
      </c>
      <c r="O695" s="6">
        <v>24795662</v>
      </c>
      <c r="P695" s="6" t="s">
        <v>6</v>
      </c>
      <c r="Q695" s="6" t="s">
        <v>3872</v>
      </c>
      <c r="R695" s="16">
        <f t="shared" si="77"/>
        <v>25000</v>
      </c>
      <c r="S695" s="6" t="s">
        <v>400</v>
      </c>
      <c r="T695" s="6" t="s">
        <v>2100</v>
      </c>
      <c r="U695" s="6" t="s">
        <v>3873</v>
      </c>
      <c r="V695" s="18">
        <v>45634</v>
      </c>
      <c r="W695" s="78">
        <v>8.4722222222222227E-2</v>
      </c>
      <c r="X695" s="6" t="s">
        <v>3874</v>
      </c>
      <c r="Y695" s="6" t="s">
        <v>3875</v>
      </c>
      <c r="Z695" s="6" t="s">
        <v>3876</v>
      </c>
      <c r="AA695" s="6">
        <v>978572942</v>
      </c>
      <c r="AB695" s="27">
        <f t="shared" si="78"/>
        <v>5</v>
      </c>
      <c r="AC695" s="17">
        <f t="shared" si="76"/>
        <v>25000</v>
      </c>
      <c r="AD695" s="6" t="s">
        <v>6</v>
      </c>
      <c r="AE695" s="17" t="str">
        <f t="shared" si="74"/>
        <v>NO APLICA</v>
      </c>
      <c r="AF695" s="6" t="s">
        <v>1874</v>
      </c>
      <c r="AG695" s="34" t="s">
        <v>3877</v>
      </c>
      <c r="AH695" s="22" t="s">
        <v>3759</v>
      </c>
      <c r="AI695" s="174"/>
    </row>
    <row r="696" spans="1:35" ht="15.45" customHeight="1">
      <c r="A696" s="170">
        <v>56942</v>
      </c>
      <c r="B696" s="7" t="s">
        <v>284</v>
      </c>
      <c r="C696" s="4" t="s">
        <v>285</v>
      </c>
      <c r="D696" s="48" t="s">
        <v>1042</v>
      </c>
      <c r="E696" s="25" t="s">
        <v>1043</v>
      </c>
      <c r="F696" s="24" t="s">
        <v>1044</v>
      </c>
      <c r="G696" s="24">
        <v>933294463</v>
      </c>
      <c r="H696" s="18">
        <v>45630</v>
      </c>
      <c r="I696" s="21">
        <v>0.7631944444444444</v>
      </c>
      <c r="J696" s="6" t="s">
        <v>373</v>
      </c>
      <c r="K696" s="15">
        <v>1</v>
      </c>
      <c r="L696" s="6" t="s">
        <v>398</v>
      </c>
      <c r="M696" s="6" t="s">
        <v>6</v>
      </c>
      <c r="N696" s="6" t="s">
        <v>3878</v>
      </c>
      <c r="O696" s="6">
        <v>24795674</v>
      </c>
      <c r="P696" s="6" t="s">
        <v>6</v>
      </c>
      <c r="Q696" s="6" t="s">
        <v>3879</v>
      </c>
      <c r="R696" s="16">
        <f t="shared" si="77"/>
        <v>25000</v>
      </c>
      <c r="S696" s="6" t="s">
        <v>400</v>
      </c>
      <c r="T696" s="6" t="s">
        <v>2100</v>
      </c>
      <c r="U696" s="6" t="s">
        <v>3880</v>
      </c>
      <c r="V696" s="18">
        <v>45633</v>
      </c>
      <c r="W696" s="78">
        <v>0.93125000000000002</v>
      </c>
      <c r="X696" s="6" t="s">
        <v>3881</v>
      </c>
      <c r="Y696" s="6" t="s">
        <v>2892</v>
      </c>
      <c r="Z696" s="6" t="s">
        <v>2893</v>
      </c>
      <c r="AA696" s="6">
        <v>942332149</v>
      </c>
      <c r="AB696" s="24">
        <f t="shared" si="78"/>
        <v>4</v>
      </c>
      <c r="AC696" s="17">
        <f t="shared" si="76"/>
        <v>25000</v>
      </c>
      <c r="AD696" s="6" t="s">
        <v>6</v>
      </c>
      <c r="AE696" s="17" t="str">
        <f t="shared" si="74"/>
        <v>NO APLICA</v>
      </c>
      <c r="AF696" s="6" t="s">
        <v>1874</v>
      </c>
      <c r="AG696" s="39" t="s">
        <v>3882</v>
      </c>
      <c r="AH696" s="22" t="s">
        <v>3759</v>
      </c>
      <c r="AI696" s="174" t="s">
        <v>3883</v>
      </c>
    </row>
    <row r="697" spans="1:35" ht="15.45" customHeight="1">
      <c r="A697" s="170">
        <v>56943</v>
      </c>
      <c r="B697" s="7" t="s">
        <v>284</v>
      </c>
      <c r="C697" s="4" t="s">
        <v>285</v>
      </c>
      <c r="D697" s="48" t="s">
        <v>3367</v>
      </c>
      <c r="E697" s="25" t="s">
        <v>3368</v>
      </c>
      <c r="F697" s="24" t="s">
        <v>3369</v>
      </c>
      <c r="G697" s="24">
        <v>937300568</v>
      </c>
      <c r="H697" s="18">
        <v>45630</v>
      </c>
      <c r="I697" s="21">
        <v>0.76736111111111116</v>
      </c>
      <c r="J697" s="6" t="s">
        <v>373</v>
      </c>
      <c r="K697" s="15">
        <v>1</v>
      </c>
      <c r="L697" s="6" t="s">
        <v>398</v>
      </c>
      <c r="M697" s="6" t="s">
        <v>6</v>
      </c>
      <c r="N697" s="6" t="s">
        <v>3884</v>
      </c>
      <c r="O697" s="6">
        <v>24795668</v>
      </c>
      <c r="P697" s="6" t="s">
        <v>6</v>
      </c>
      <c r="Q697" s="6" t="s">
        <v>3885</v>
      </c>
      <c r="R697" s="16">
        <f t="shared" si="77"/>
        <v>25000</v>
      </c>
      <c r="S697" s="6" t="s">
        <v>400</v>
      </c>
      <c r="T697" s="6" t="s">
        <v>2158</v>
      </c>
      <c r="U697" s="6"/>
      <c r="V697" s="18">
        <v>45633</v>
      </c>
      <c r="W697" s="78">
        <v>0.60069444444444442</v>
      </c>
      <c r="X697" s="6" t="s">
        <v>1517</v>
      </c>
      <c r="Y697" s="6" t="s">
        <v>3763</v>
      </c>
      <c r="Z697" s="6" t="s">
        <v>3764</v>
      </c>
      <c r="AA697" s="6">
        <v>965966487</v>
      </c>
      <c r="AB697" s="24">
        <f t="shared" si="78"/>
        <v>4</v>
      </c>
      <c r="AC697" s="17">
        <f t="shared" si="76"/>
        <v>25000</v>
      </c>
      <c r="AD697" s="6" t="s">
        <v>6</v>
      </c>
      <c r="AE697" s="17" t="str">
        <f t="shared" si="74"/>
        <v>NO APLICA</v>
      </c>
      <c r="AF697" s="6" t="s">
        <v>1874</v>
      </c>
      <c r="AG697" s="39" t="s">
        <v>3886</v>
      </c>
      <c r="AH697" s="22" t="s">
        <v>3759</v>
      </c>
      <c r="AI697" s="174"/>
    </row>
    <row r="698" spans="1:35" ht="15.45" customHeight="1">
      <c r="A698" s="170">
        <v>56944</v>
      </c>
      <c r="B698" s="7" t="s">
        <v>20</v>
      </c>
      <c r="C698" s="4" t="s">
        <v>21</v>
      </c>
      <c r="D698" s="11" t="s">
        <v>20</v>
      </c>
      <c r="E698" s="24" t="s">
        <v>3309</v>
      </c>
      <c r="F698" s="24" t="s">
        <v>3310</v>
      </c>
      <c r="G698" s="24">
        <v>996505625</v>
      </c>
      <c r="H698" s="18">
        <v>45630</v>
      </c>
      <c r="I698" s="21">
        <v>0.80972222222222223</v>
      </c>
      <c r="J698" s="6" t="s">
        <v>1873</v>
      </c>
      <c r="K698" s="15">
        <v>1</v>
      </c>
      <c r="L698" s="6" t="s">
        <v>3399</v>
      </c>
      <c r="M698" s="6" t="s">
        <v>3887</v>
      </c>
      <c r="N698" s="6" t="s">
        <v>527</v>
      </c>
      <c r="O698" s="6" t="s">
        <v>487</v>
      </c>
      <c r="P698" s="6" t="s">
        <v>6</v>
      </c>
      <c r="Q698" s="6" t="s">
        <v>488</v>
      </c>
      <c r="R698" s="16">
        <f t="shared" si="77"/>
        <v>7000</v>
      </c>
      <c r="S698" s="6" t="s">
        <v>400</v>
      </c>
      <c r="T698" s="6" t="s">
        <v>528</v>
      </c>
      <c r="U698" s="6" t="s">
        <v>490</v>
      </c>
      <c r="V698" s="18">
        <v>45630</v>
      </c>
      <c r="W698" s="78">
        <v>0.81041666666666667</v>
      </c>
      <c r="X698" s="6" t="s">
        <v>14</v>
      </c>
      <c r="Y698" s="6" t="s">
        <v>388</v>
      </c>
      <c r="Z698" s="6" t="s">
        <v>530</v>
      </c>
      <c r="AA698" s="6">
        <v>964638566</v>
      </c>
      <c r="AB698" s="24">
        <f t="shared" si="78"/>
        <v>1</v>
      </c>
      <c r="AC698" s="17">
        <f t="shared" si="76"/>
        <v>7000</v>
      </c>
      <c r="AD698" s="6" t="s">
        <v>6</v>
      </c>
      <c r="AE698" s="17" t="str">
        <f t="shared" si="74"/>
        <v>NO APLICA</v>
      </c>
      <c r="AF698" s="6" t="s">
        <v>1874</v>
      </c>
      <c r="AG698" s="39" t="s">
        <v>3888</v>
      </c>
      <c r="AH698" s="22" t="s">
        <v>3312</v>
      </c>
      <c r="AI698" s="174"/>
    </row>
    <row r="699" spans="1:35" ht="15.45" customHeight="1">
      <c r="A699" s="170">
        <v>56945</v>
      </c>
      <c r="B699" s="7" t="s">
        <v>347</v>
      </c>
      <c r="C699" s="4" t="s">
        <v>348</v>
      </c>
      <c r="D699" s="39" t="s">
        <v>3889</v>
      </c>
      <c r="E699" s="6" t="s">
        <v>3890</v>
      </c>
      <c r="F699" s="6" t="s">
        <v>3891</v>
      </c>
      <c r="G699" s="6">
        <v>940905738</v>
      </c>
      <c r="H699" s="18">
        <v>45630</v>
      </c>
      <c r="I699" s="21">
        <v>0.83958333333333335</v>
      </c>
      <c r="J699" s="6" t="s">
        <v>373</v>
      </c>
      <c r="K699" s="15">
        <v>1</v>
      </c>
      <c r="L699" s="6" t="s">
        <v>398</v>
      </c>
      <c r="M699" s="6" t="s">
        <v>6</v>
      </c>
      <c r="N699" s="6" t="s">
        <v>3892</v>
      </c>
      <c r="O699" s="6">
        <v>1227771</v>
      </c>
      <c r="P699" s="6" t="s">
        <v>6</v>
      </c>
      <c r="Q699" s="6" t="s">
        <v>3893</v>
      </c>
      <c r="R699" s="16">
        <f t="shared" si="77"/>
        <v>25000</v>
      </c>
      <c r="S699" s="6" t="s">
        <v>400</v>
      </c>
      <c r="T699" s="6" t="s">
        <v>1943</v>
      </c>
      <c r="U699" s="6" t="s">
        <v>3894</v>
      </c>
      <c r="V699" s="18">
        <v>45630</v>
      </c>
      <c r="W699" s="78">
        <v>0.93125000000000002</v>
      </c>
      <c r="X699" s="6" t="s">
        <v>3895</v>
      </c>
      <c r="Y699" s="6" t="s">
        <v>3896</v>
      </c>
      <c r="Z699" s="6" t="s">
        <v>3897</v>
      </c>
      <c r="AA699" s="6">
        <v>996358336</v>
      </c>
      <c r="AB699" s="24">
        <f t="shared" si="78"/>
        <v>1</v>
      </c>
      <c r="AC699" s="17">
        <f t="shared" si="76"/>
        <v>25000</v>
      </c>
      <c r="AD699" s="6" t="s">
        <v>6</v>
      </c>
      <c r="AE699" s="17" t="str">
        <f t="shared" si="74"/>
        <v>NO APLICA</v>
      </c>
      <c r="AF699" s="6" t="s">
        <v>400</v>
      </c>
      <c r="AG699" s="39"/>
      <c r="AH699" s="22" t="s">
        <v>3898</v>
      </c>
      <c r="AI699" s="174"/>
    </row>
    <row r="700" spans="1:35" ht="15.45" customHeight="1">
      <c r="A700" s="170">
        <v>56946</v>
      </c>
      <c r="B700" s="7" t="s">
        <v>284</v>
      </c>
      <c r="C700" s="4" t="s">
        <v>285</v>
      </c>
      <c r="D700" s="39" t="s">
        <v>3899</v>
      </c>
      <c r="E700" s="6" t="s">
        <v>1916</v>
      </c>
      <c r="F700" s="6" t="s">
        <v>1917</v>
      </c>
      <c r="G700" s="6">
        <v>922001083</v>
      </c>
      <c r="H700" s="18">
        <v>45630</v>
      </c>
      <c r="I700" s="21">
        <v>0.84930555555555554</v>
      </c>
      <c r="J700" s="6" t="s">
        <v>373</v>
      </c>
      <c r="K700" s="15">
        <v>1</v>
      </c>
      <c r="L700" s="6" t="s">
        <v>398</v>
      </c>
      <c r="M700" s="6" t="s">
        <v>6</v>
      </c>
      <c r="N700" s="6" t="s">
        <v>3900</v>
      </c>
      <c r="O700" s="6">
        <v>24795768</v>
      </c>
      <c r="P700" s="6" t="s">
        <v>6</v>
      </c>
      <c r="Q700" s="6" t="s">
        <v>3901</v>
      </c>
      <c r="R700" s="16">
        <f t="shared" si="77"/>
        <v>25000</v>
      </c>
      <c r="S700" s="6" t="s">
        <v>400</v>
      </c>
      <c r="T700" s="6" t="s">
        <v>3016</v>
      </c>
      <c r="U700" s="6"/>
      <c r="V700" s="18">
        <v>45633</v>
      </c>
      <c r="W700" s="78">
        <v>0.59236111111111112</v>
      </c>
      <c r="X700" s="6" t="s">
        <v>3902</v>
      </c>
      <c r="Y700" s="6" t="s">
        <v>3903</v>
      </c>
      <c r="Z700" s="6" t="s">
        <v>3904</v>
      </c>
      <c r="AA700" s="6">
        <v>994531704</v>
      </c>
      <c r="AB700" s="24">
        <f t="shared" si="78"/>
        <v>4</v>
      </c>
      <c r="AC700" s="17">
        <f t="shared" si="76"/>
        <v>25000</v>
      </c>
      <c r="AD700" s="6" t="s">
        <v>6</v>
      </c>
      <c r="AE700" s="17" t="str">
        <f t="shared" si="74"/>
        <v>NO APLICA</v>
      </c>
      <c r="AF700" s="6" t="s">
        <v>1874</v>
      </c>
      <c r="AG700" s="39" t="s">
        <v>3905</v>
      </c>
      <c r="AH700" s="22" t="s">
        <v>3759</v>
      </c>
      <c r="AI700" s="174"/>
    </row>
    <row r="701" spans="1:35" ht="15.45" customHeight="1">
      <c r="A701" s="170">
        <v>56947</v>
      </c>
      <c r="B701" s="7" t="s">
        <v>284</v>
      </c>
      <c r="C701" s="4" t="s">
        <v>285</v>
      </c>
      <c r="D701" s="48" t="s">
        <v>1042</v>
      </c>
      <c r="E701" s="25" t="s">
        <v>1043</v>
      </c>
      <c r="F701" s="24" t="s">
        <v>1044</v>
      </c>
      <c r="G701" s="24">
        <v>933294463</v>
      </c>
      <c r="H701" s="18">
        <v>45630</v>
      </c>
      <c r="I701" s="21">
        <v>0.85277777777777775</v>
      </c>
      <c r="J701" s="6" t="s">
        <v>373</v>
      </c>
      <c r="K701" s="15">
        <v>1</v>
      </c>
      <c r="L701" s="6" t="s">
        <v>398</v>
      </c>
      <c r="M701" s="6" t="s">
        <v>6</v>
      </c>
      <c r="N701" s="6" t="s">
        <v>3906</v>
      </c>
      <c r="O701" s="6">
        <v>24795770</v>
      </c>
      <c r="P701" s="6" t="s">
        <v>6</v>
      </c>
      <c r="Q701" s="6" t="s">
        <v>3907</v>
      </c>
      <c r="R701" s="16">
        <f t="shared" si="77"/>
        <v>25000</v>
      </c>
      <c r="S701" s="6" t="s">
        <v>400</v>
      </c>
      <c r="T701" s="6" t="s">
        <v>1972</v>
      </c>
      <c r="U701" s="6"/>
      <c r="V701" s="18">
        <v>45633</v>
      </c>
      <c r="W701" s="78">
        <v>0.51597222222222228</v>
      </c>
      <c r="X701" s="6" t="s">
        <v>3908</v>
      </c>
      <c r="Y701" s="6" t="s">
        <v>3909</v>
      </c>
      <c r="Z701" s="6" t="s">
        <v>3910</v>
      </c>
      <c r="AA701" s="6">
        <v>932963137</v>
      </c>
      <c r="AB701" s="24">
        <f t="shared" si="78"/>
        <v>4</v>
      </c>
      <c r="AC701" s="17">
        <f t="shared" si="76"/>
        <v>25000</v>
      </c>
      <c r="AD701" s="6" t="s">
        <v>6</v>
      </c>
      <c r="AE701" s="17" t="str">
        <f t="shared" si="74"/>
        <v>NO APLICA</v>
      </c>
      <c r="AF701" s="6" t="s">
        <v>1874</v>
      </c>
      <c r="AG701" s="39" t="s">
        <v>3911</v>
      </c>
      <c r="AH701" s="22" t="s">
        <v>3759</v>
      </c>
      <c r="AI701" s="174"/>
    </row>
    <row r="702" spans="1:35" ht="15.45" customHeight="1">
      <c r="A702" s="170">
        <v>56948</v>
      </c>
      <c r="B702" s="39" t="s">
        <v>3912</v>
      </c>
      <c r="C702" s="6" t="s">
        <v>1385</v>
      </c>
      <c r="D702" s="39" t="s">
        <v>3367</v>
      </c>
      <c r="E702" s="6" t="s">
        <v>3368</v>
      </c>
      <c r="F702" s="6" t="s">
        <v>3805</v>
      </c>
      <c r="G702" s="6">
        <v>937300568</v>
      </c>
      <c r="H702" s="18">
        <v>45630</v>
      </c>
      <c r="I702" s="21">
        <v>0.85833333333333328</v>
      </c>
      <c r="J702" s="6" t="s">
        <v>373</v>
      </c>
      <c r="K702" s="15">
        <v>1</v>
      </c>
      <c r="L702" s="6" t="s">
        <v>3399</v>
      </c>
      <c r="M702" s="6" t="s">
        <v>6</v>
      </c>
      <c r="N702" s="6" t="s">
        <v>3913</v>
      </c>
      <c r="O702" s="6">
        <v>3263456</v>
      </c>
      <c r="P702" s="6" t="s">
        <v>6</v>
      </c>
      <c r="Q702" s="6" t="s">
        <v>3914</v>
      </c>
      <c r="R702" s="16">
        <f t="shared" si="77"/>
        <v>18000</v>
      </c>
      <c r="S702" s="6" t="s">
        <v>400</v>
      </c>
      <c r="T702" s="6" t="s">
        <v>1943</v>
      </c>
      <c r="U702" s="6" t="s">
        <v>490</v>
      </c>
      <c r="V702" s="18">
        <v>45630</v>
      </c>
      <c r="W702" s="78">
        <v>0.85833333333333328</v>
      </c>
      <c r="X702" s="6" t="s">
        <v>3915</v>
      </c>
      <c r="Y702" s="6" t="s">
        <v>1385</v>
      </c>
      <c r="Z702" s="6" t="s">
        <v>1386</v>
      </c>
      <c r="AA702" s="6">
        <v>52151041</v>
      </c>
      <c r="AB702" s="24">
        <v>1</v>
      </c>
      <c r="AC702" s="17">
        <f t="shared" si="76"/>
        <v>18000</v>
      </c>
      <c r="AD702" s="6" t="s">
        <v>6</v>
      </c>
      <c r="AE702" s="17" t="str">
        <f t="shared" si="74"/>
        <v>NO APLICA</v>
      </c>
      <c r="AF702" s="6" t="s">
        <v>1874</v>
      </c>
      <c r="AG702" s="39" t="s">
        <v>3916</v>
      </c>
      <c r="AH702" s="22" t="s">
        <v>499</v>
      </c>
      <c r="AI702" s="174"/>
    </row>
    <row r="703" spans="1:35" ht="15.45" customHeight="1">
      <c r="A703" s="170">
        <v>56949</v>
      </c>
      <c r="B703" s="7" t="s">
        <v>284</v>
      </c>
      <c r="C703" s="4" t="s">
        <v>285</v>
      </c>
      <c r="D703" s="39" t="s">
        <v>3917</v>
      </c>
      <c r="E703" s="6" t="s">
        <v>3918</v>
      </c>
      <c r="F703" s="6" t="s">
        <v>3919</v>
      </c>
      <c r="G703" s="6" t="s">
        <v>3920</v>
      </c>
      <c r="H703" s="18">
        <v>45630</v>
      </c>
      <c r="I703" s="21">
        <v>0.86458333333333337</v>
      </c>
      <c r="J703" s="6" t="s">
        <v>373</v>
      </c>
      <c r="K703" s="15">
        <v>1</v>
      </c>
      <c r="L703" s="6" t="s">
        <v>398</v>
      </c>
      <c r="M703" s="6" t="s">
        <v>6</v>
      </c>
      <c r="N703" s="6" t="s">
        <v>3921</v>
      </c>
      <c r="O703" s="6">
        <v>24795783</v>
      </c>
      <c r="P703" s="6" t="s">
        <v>6</v>
      </c>
      <c r="Q703" s="6" t="s">
        <v>3922</v>
      </c>
      <c r="R703" s="16">
        <f t="shared" si="77"/>
        <v>25000</v>
      </c>
      <c r="S703" s="6" t="s">
        <v>400</v>
      </c>
      <c r="T703" s="6" t="s">
        <v>1972</v>
      </c>
      <c r="U703" s="6"/>
      <c r="V703" s="18">
        <v>45633</v>
      </c>
      <c r="W703" s="78">
        <v>0.51388888888888884</v>
      </c>
      <c r="X703" s="6" t="s">
        <v>3923</v>
      </c>
      <c r="Y703" s="6" t="s">
        <v>3924</v>
      </c>
      <c r="Z703" s="6" t="s">
        <v>3925</v>
      </c>
      <c r="AA703" s="6">
        <v>974170163</v>
      </c>
      <c r="AB703" s="24">
        <f t="shared" ref="AB703:AB725" si="79">IF(AND(V703&lt;&gt;"",H703&lt;&gt;"",ISNUMBER(V703-H703)),V703-H703+1,"")</f>
        <v>4</v>
      </c>
      <c r="AC703" s="17">
        <f t="shared" si="76"/>
        <v>25000</v>
      </c>
      <c r="AD703" s="6" t="s">
        <v>6</v>
      </c>
      <c r="AE703" s="17" t="str">
        <f t="shared" si="74"/>
        <v>NO APLICA</v>
      </c>
      <c r="AF703" s="6" t="s">
        <v>1874</v>
      </c>
      <c r="AG703" s="39" t="s">
        <v>3911</v>
      </c>
      <c r="AH703" s="22" t="s">
        <v>3759</v>
      </c>
      <c r="AI703" s="174"/>
    </row>
    <row r="704" spans="1:35" ht="15.45" customHeight="1">
      <c r="A704" s="170">
        <v>56950</v>
      </c>
      <c r="B704" s="7" t="s">
        <v>320</v>
      </c>
      <c r="C704" s="4" t="s">
        <v>321</v>
      </c>
      <c r="D704" s="39" t="s">
        <v>704</v>
      </c>
      <c r="E704" s="6" t="s">
        <v>588</v>
      </c>
      <c r="F704" s="6" t="s">
        <v>589</v>
      </c>
      <c r="G704" s="6">
        <v>966777388</v>
      </c>
      <c r="H704" s="18">
        <v>45631</v>
      </c>
      <c r="I704" s="21">
        <v>7.0833333333333331E-2</v>
      </c>
      <c r="J704" s="6" t="s">
        <v>373</v>
      </c>
      <c r="K704" s="15">
        <v>1</v>
      </c>
      <c r="L704" s="6" t="s">
        <v>398</v>
      </c>
      <c r="M704" s="6" t="s">
        <v>6</v>
      </c>
      <c r="N704" s="6" t="s">
        <v>3926</v>
      </c>
      <c r="O704" s="6">
        <v>21093880</v>
      </c>
      <c r="P704" s="6" t="s">
        <v>6</v>
      </c>
      <c r="Q704" s="6" t="s">
        <v>3927</v>
      </c>
      <c r="R704" s="16">
        <f t="shared" si="77"/>
        <v>25000</v>
      </c>
      <c r="S704" s="6" t="s">
        <v>400</v>
      </c>
      <c r="T704" s="6" t="s">
        <v>1972</v>
      </c>
      <c r="U704" s="6" t="s">
        <v>3422</v>
      </c>
      <c r="V704" s="18">
        <v>45633</v>
      </c>
      <c r="W704" s="78">
        <v>0.43263888888888891</v>
      </c>
      <c r="X704" s="6" t="s">
        <v>3170</v>
      </c>
      <c r="Y704" s="6" t="s">
        <v>3171</v>
      </c>
      <c r="Z704" s="6" t="s">
        <v>722</v>
      </c>
      <c r="AA704" s="6">
        <v>997177590</v>
      </c>
      <c r="AB704" s="24">
        <f t="shared" si="79"/>
        <v>3</v>
      </c>
      <c r="AC704" s="17">
        <f t="shared" si="76"/>
        <v>25000</v>
      </c>
      <c r="AD704" s="6" t="s">
        <v>6</v>
      </c>
      <c r="AE704" s="17" t="str">
        <f t="shared" si="74"/>
        <v>NO APLICA</v>
      </c>
      <c r="AF704" s="6" t="s">
        <v>400</v>
      </c>
      <c r="AG704" s="39"/>
      <c r="AH704" s="22" t="s">
        <v>558</v>
      </c>
      <c r="AI704" s="174"/>
    </row>
    <row r="705" spans="1:35" ht="15.45" customHeight="1">
      <c r="A705" s="170">
        <v>56951</v>
      </c>
      <c r="B705" s="7" t="s">
        <v>274</v>
      </c>
      <c r="C705" s="4" t="s">
        <v>275</v>
      </c>
      <c r="D705" s="48" t="s">
        <v>3917</v>
      </c>
      <c r="E705" s="25" t="s">
        <v>3918</v>
      </c>
      <c r="F705" s="24" t="s">
        <v>3919</v>
      </c>
      <c r="G705" s="24">
        <v>933299215</v>
      </c>
      <c r="H705" s="18">
        <v>45631</v>
      </c>
      <c r="I705" s="21">
        <v>0.43125000000000002</v>
      </c>
      <c r="J705" s="6" t="s">
        <v>373</v>
      </c>
      <c r="K705" s="15">
        <v>1</v>
      </c>
      <c r="L705" s="6" t="s">
        <v>398</v>
      </c>
      <c r="M705" s="6" t="s">
        <v>6</v>
      </c>
      <c r="N705" s="6" t="s">
        <v>3928</v>
      </c>
      <c r="O705" s="6">
        <v>3264109</v>
      </c>
      <c r="P705" s="6" t="s">
        <v>6</v>
      </c>
      <c r="Q705" s="6" t="s">
        <v>3929</v>
      </c>
      <c r="R705" s="16">
        <f t="shared" si="77"/>
        <v>25000</v>
      </c>
      <c r="S705" s="6" t="s">
        <v>400</v>
      </c>
      <c r="T705" s="6" t="s">
        <v>2158</v>
      </c>
      <c r="U705" s="6" t="s">
        <v>3153</v>
      </c>
      <c r="V705" s="18">
        <v>45634</v>
      </c>
      <c r="W705" s="78">
        <v>0.83611111111111114</v>
      </c>
      <c r="X705" s="6" t="s">
        <v>3930</v>
      </c>
      <c r="Y705" s="6" t="s">
        <v>3931</v>
      </c>
      <c r="Z705" s="6" t="s">
        <v>3932</v>
      </c>
      <c r="AA705" s="6">
        <v>933960708</v>
      </c>
      <c r="AB705" s="24">
        <f t="shared" si="79"/>
        <v>4</v>
      </c>
      <c r="AC705" s="17">
        <f t="shared" si="76"/>
        <v>25000</v>
      </c>
      <c r="AD705" s="6" t="s">
        <v>9</v>
      </c>
      <c r="AE705" s="17">
        <f t="shared" si="74"/>
        <v>29750</v>
      </c>
      <c r="AF705" s="6" t="s">
        <v>1874</v>
      </c>
      <c r="AG705" s="39" t="s">
        <v>3933</v>
      </c>
      <c r="AH705" s="22" t="s">
        <v>3841</v>
      </c>
      <c r="AI705" s="174"/>
    </row>
    <row r="706" spans="1:35" ht="15.45" customHeight="1">
      <c r="A706" s="170">
        <v>56952</v>
      </c>
      <c r="B706" s="7" t="s">
        <v>274</v>
      </c>
      <c r="C706" s="4" t="s">
        <v>275</v>
      </c>
      <c r="D706" s="48" t="s">
        <v>3934</v>
      </c>
      <c r="E706" s="25" t="s">
        <v>1361</v>
      </c>
      <c r="F706" s="24" t="s">
        <v>1362</v>
      </c>
      <c r="G706" s="24">
        <v>988287678</v>
      </c>
      <c r="H706" s="18">
        <v>45631</v>
      </c>
      <c r="I706" s="21">
        <v>0.43819444444444444</v>
      </c>
      <c r="J706" s="6" t="s">
        <v>373</v>
      </c>
      <c r="K706" s="15">
        <v>1</v>
      </c>
      <c r="L706" s="6" t="s">
        <v>398</v>
      </c>
      <c r="M706" s="6" t="s">
        <v>6</v>
      </c>
      <c r="N706" s="6" t="s">
        <v>3935</v>
      </c>
      <c r="O706" s="6">
        <v>3264139</v>
      </c>
      <c r="P706" s="6" t="s">
        <v>6</v>
      </c>
      <c r="Q706" s="6" t="s">
        <v>3936</v>
      </c>
      <c r="R706" s="16">
        <f t="shared" si="77"/>
        <v>25000</v>
      </c>
      <c r="S706" s="6" t="s">
        <v>400</v>
      </c>
      <c r="T706" s="6" t="s">
        <v>2100</v>
      </c>
      <c r="U706" s="6" t="s">
        <v>2863</v>
      </c>
      <c r="V706" s="18">
        <v>45635</v>
      </c>
      <c r="W706" s="78">
        <v>7.2916666666666671E-2</v>
      </c>
      <c r="X706" s="6" t="s">
        <v>3937</v>
      </c>
      <c r="Y706" s="6" t="s">
        <v>3938</v>
      </c>
      <c r="Z706" s="6" t="s">
        <v>3939</v>
      </c>
      <c r="AA706" s="6">
        <v>968786026</v>
      </c>
      <c r="AB706" s="24">
        <f t="shared" si="79"/>
        <v>5</v>
      </c>
      <c r="AC706" s="17">
        <f t="shared" si="76"/>
        <v>25000</v>
      </c>
      <c r="AD706" s="6" t="s">
        <v>9</v>
      </c>
      <c r="AE706" s="17">
        <f t="shared" si="74"/>
        <v>29750</v>
      </c>
      <c r="AF706" s="6" t="s">
        <v>1874</v>
      </c>
      <c r="AG706" s="39" t="s">
        <v>3940</v>
      </c>
      <c r="AH706" s="22" t="s">
        <v>3841</v>
      </c>
      <c r="AI706" s="174"/>
    </row>
    <row r="707" spans="1:35" ht="15.45" customHeight="1">
      <c r="A707" s="170">
        <v>56953</v>
      </c>
      <c r="B707" s="8" t="s">
        <v>320</v>
      </c>
      <c r="C707" s="5" t="s">
        <v>321</v>
      </c>
      <c r="D707" s="48" t="s">
        <v>3142</v>
      </c>
      <c r="E707" s="25" t="s">
        <v>727</v>
      </c>
      <c r="F707" s="24" t="s">
        <v>728</v>
      </c>
      <c r="G707" s="24">
        <v>992376903</v>
      </c>
      <c r="H707" s="18">
        <v>45631</v>
      </c>
      <c r="I707" s="21">
        <v>0.43958333333333333</v>
      </c>
      <c r="J707" s="6" t="s">
        <v>373</v>
      </c>
      <c r="K707" s="15">
        <v>1</v>
      </c>
      <c r="L707" s="6" t="s">
        <v>398</v>
      </c>
      <c r="M707" s="6" t="s">
        <v>6</v>
      </c>
      <c r="N707" s="6" t="s">
        <v>3941</v>
      </c>
      <c r="O707" s="6">
        <v>3264142</v>
      </c>
      <c r="P707" s="6" t="s">
        <v>6</v>
      </c>
      <c r="Q707" s="6" t="s">
        <v>3942</v>
      </c>
      <c r="R707" s="16">
        <f t="shared" si="77"/>
        <v>25000</v>
      </c>
      <c r="S707" s="6" t="s">
        <v>400</v>
      </c>
      <c r="T707" s="6" t="s">
        <v>2100</v>
      </c>
      <c r="U707" s="6" t="s">
        <v>3943</v>
      </c>
      <c r="V707" s="18">
        <v>45632</v>
      </c>
      <c r="W707" s="78">
        <v>0.94305555555555554</v>
      </c>
      <c r="X707" s="6" t="s">
        <v>3273</v>
      </c>
      <c r="Y707" s="6" t="s">
        <v>1958</v>
      </c>
      <c r="Z707" s="6" t="s">
        <v>1959</v>
      </c>
      <c r="AA707" s="6">
        <v>964882975</v>
      </c>
      <c r="AB707" s="24">
        <f t="shared" si="79"/>
        <v>2</v>
      </c>
      <c r="AC707" s="17">
        <f t="shared" si="76"/>
        <v>25000</v>
      </c>
      <c r="AD707" s="6" t="s">
        <v>6</v>
      </c>
      <c r="AE707" s="17" t="str">
        <f t="shared" si="74"/>
        <v>NO APLICA</v>
      </c>
      <c r="AF707" s="6" t="s">
        <v>400</v>
      </c>
      <c r="AG707" s="39"/>
      <c r="AH707" s="22" t="s">
        <v>558</v>
      </c>
      <c r="AI707" s="174"/>
    </row>
    <row r="708" spans="1:35" ht="15.45" customHeight="1">
      <c r="A708" s="170">
        <v>56954</v>
      </c>
      <c r="B708" s="8" t="s">
        <v>320</v>
      </c>
      <c r="C708" s="5" t="s">
        <v>321</v>
      </c>
      <c r="D708" s="48" t="s">
        <v>3944</v>
      </c>
      <c r="E708" s="25" t="s">
        <v>606</v>
      </c>
      <c r="F708" s="24" t="s">
        <v>607</v>
      </c>
      <c r="G708" s="24">
        <v>982495724</v>
      </c>
      <c r="H708" s="18">
        <v>45631</v>
      </c>
      <c r="I708" s="21">
        <v>0.46250000000000002</v>
      </c>
      <c r="J708" s="6" t="s">
        <v>373</v>
      </c>
      <c r="K708" s="15">
        <v>1</v>
      </c>
      <c r="L708" s="6" t="s">
        <v>398</v>
      </c>
      <c r="M708" s="6" t="s">
        <v>6</v>
      </c>
      <c r="N708" s="6" t="s">
        <v>3945</v>
      </c>
      <c r="O708" s="6">
        <v>3264222</v>
      </c>
      <c r="P708" s="6" t="s">
        <v>6</v>
      </c>
      <c r="Q708" s="6" t="s">
        <v>3946</v>
      </c>
      <c r="R708" s="16">
        <f t="shared" si="77"/>
        <v>25000</v>
      </c>
      <c r="S708" s="6" t="s">
        <v>400</v>
      </c>
      <c r="T708" s="6" t="s">
        <v>2158</v>
      </c>
      <c r="U708" s="6" t="s">
        <v>2830</v>
      </c>
      <c r="V708" s="18">
        <v>45633</v>
      </c>
      <c r="W708" s="78">
        <v>0.43055555555555558</v>
      </c>
      <c r="X708" s="6" t="s">
        <v>2570</v>
      </c>
      <c r="Y708" s="6" t="s">
        <v>2983</v>
      </c>
      <c r="Z708" s="6" t="s">
        <v>2572</v>
      </c>
      <c r="AA708" s="6">
        <v>955224797</v>
      </c>
      <c r="AB708" s="24">
        <f t="shared" si="79"/>
        <v>3</v>
      </c>
      <c r="AC708" s="17">
        <f t="shared" si="76"/>
        <v>25000</v>
      </c>
      <c r="AD708" s="6" t="s">
        <v>6</v>
      </c>
      <c r="AE708" s="17" t="str">
        <f t="shared" ref="AE708:AE771" si="80">IFERROR(IF(AC708="","",IF(AD708="NO","NO APLICA",IF(AD708="SI",AC708*1.19,""))), "")</f>
        <v>NO APLICA</v>
      </c>
      <c r="AF708" s="6" t="s">
        <v>400</v>
      </c>
      <c r="AG708" s="39"/>
      <c r="AH708" s="22" t="s">
        <v>558</v>
      </c>
      <c r="AI708" s="174"/>
    </row>
    <row r="709" spans="1:35" ht="15.45" customHeight="1">
      <c r="A709" s="170">
        <v>56955</v>
      </c>
      <c r="B709" s="8" t="s">
        <v>320</v>
      </c>
      <c r="C709" s="5" t="s">
        <v>321</v>
      </c>
      <c r="D709" s="8" t="s">
        <v>3120</v>
      </c>
      <c r="E709" s="5" t="s">
        <v>694</v>
      </c>
      <c r="F709" s="5" t="s">
        <v>695</v>
      </c>
      <c r="G709" s="5">
        <v>939686092</v>
      </c>
      <c r="H709" s="18">
        <v>45631</v>
      </c>
      <c r="I709" s="21">
        <v>0.46527777777777779</v>
      </c>
      <c r="J709" s="6" t="s">
        <v>373</v>
      </c>
      <c r="K709" s="15">
        <v>1</v>
      </c>
      <c r="L709" s="6" t="s">
        <v>398</v>
      </c>
      <c r="M709" s="6" t="s">
        <v>6</v>
      </c>
      <c r="N709" s="6" t="s">
        <v>3947</v>
      </c>
      <c r="O709" s="6">
        <v>3264237</v>
      </c>
      <c r="P709" s="6" t="s">
        <v>6</v>
      </c>
      <c r="Q709" s="6" t="s">
        <v>3948</v>
      </c>
      <c r="R709" s="16">
        <f t="shared" si="77"/>
        <v>25000</v>
      </c>
      <c r="S709" s="6" t="s">
        <v>400</v>
      </c>
      <c r="T709" s="6" t="s">
        <v>2158</v>
      </c>
      <c r="U709" s="6" t="s">
        <v>3005</v>
      </c>
      <c r="V709" s="18">
        <v>45633</v>
      </c>
      <c r="W709" s="78">
        <v>0.37777777777777777</v>
      </c>
      <c r="X709" s="6" t="s">
        <v>3057</v>
      </c>
      <c r="Y709" s="6" t="s">
        <v>715</v>
      </c>
      <c r="Z709" s="6" t="s">
        <v>2617</v>
      </c>
      <c r="AA709" s="6">
        <v>995307942</v>
      </c>
      <c r="AB709" s="24">
        <f t="shared" si="79"/>
        <v>3</v>
      </c>
      <c r="AC709" s="17">
        <f t="shared" si="76"/>
        <v>25000</v>
      </c>
      <c r="AD709" s="6" t="s">
        <v>6</v>
      </c>
      <c r="AE709" s="17" t="str">
        <f t="shared" si="80"/>
        <v>NO APLICA</v>
      </c>
      <c r="AF709" s="6" t="s">
        <v>400</v>
      </c>
      <c r="AG709" s="39"/>
      <c r="AH709" s="22" t="s">
        <v>558</v>
      </c>
      <c r="AI709" s="174"/>
    </row>
    <row r="710" spans="1:35" ht="15.45" customHeight="1">
      <c r="A710" s="170">
        <v>56956</v>
      </c>
      <c r="B710" s="7" t="s">
        <v>274</v>
      </c>
      <c r="C710" s="4" t="s">
        <v>275</v>
      </c>
      <c r="D710" s="39" t="s">
        <v>3949</v>
      </c>
      <c r="E710" s="6" t="s">
        <v>3950</v>
      </c>
      <c r="F710" s="6" t="s">
        <v>3951</v>
      </c>
      <c r="G710" s="6">
        <v>955354477</v>
      </c>
      <c r="H710" s="18">
        <v>45631</v>
      </c>
      <c r="I710" s="21">
        <v>0.47569444444444442</v>
      </c>
      <c r="J710" s="6" t="s">
        <v>373</v>
      </c>
      <c r="K710" s="15">
        <v>1</v>
      </c>
      <c r="L710" s="6" t="s">
        <v>398</v>
      </c>
      <c r="M710" s="6" t="s">
        <v>6</v>
      </c>
      <c r="N710" s="6" t="s">
        <v>3952</v>
      </c>
      <c r="O710" s="6">
        <v>3264232</v>
      </c>
      <c r="P710" s="6" t="s">
        <v>6</v>
      </c>
      <c r="Q710" s="6" t="s">
        <v>3953</v>
      </c>
      <c r="R710" s="16">
        <f t="shared" si="77"/>
        <v>25000</v>
      </c>
      <c r="S710" s="6" t="s">
        <v>400</v>
      </c>
      <c r="T710" s="6" t="s">
        <v>1252</v>
      </c>
      <c r="U710" s="6" t="s">
        <v>2900</v>
      </c>
      <c r="V710" s="18">
        <v>45633</v>
      </c>
      <c r="W710" s="78">
        <v>0.39097222222222222</v>
      </c>
      <c r="X710" s="6" t="s">
        <v>3954</v>
      </c>
      <c r="Y710" s="6" t="s">
        <v>3955</v>
      </c>
      <c r="Z710" s="6" t="s">
        <v>3956</v>
      </c>
      <c r="AA710" s="6">
        <v>978451047</v>
      </c>
      <c r="AB710" s="24">
        <f t="shared" si="79"/>
        <v>3</v>
      </c>
      <c r="AC710" s="17">
        <f t="shared" si="76"/>
        <v>25000</v>
      </c>
      <c r="AD710" s="6" t="s">
        <v>9</v>
      </c>
      <c r="AE710" s="17">
        <f t="shared" si="80"/>
        <v>29750</v>
      </c>
      <c r="AF710" s="6" t="s">
        <v>1874</v>
      </c>
      <c r="AG710" s="39" t="s">
        <v>3957</v>
      </c>
      <c r="AH710" s="22" t="s">
        <v>3841</v>
      </c>
      <c r="AI710" s="174" t="s">
        <v>3958</v>
      </c>
    </row>
    <row r="711" spans="1:35" ht="15.45" customHeight="1">
      <c r="A711" s="170">
        <v>56957</v>
      </c>
      <c r="B711" s="7" t="s">
        <v>103</v>
      </c>
      <c r="C711" s="4" t="s">
        <v>104</v>
      </c>
      <c r="D711" s="8" t="s">
        <v>3734</v>
      </c>
      <c r="E711" s="5" t="s">
        <v>317</v>
      </c>
      <c r="F711" s="5" t="s">
        <v>3735</v>
      </c>
      <c r="G711" s="5">
        <v>974599785</v>
      </c>
      <c r="H711" s="18">
        <v>45631</v>
      </c>
      <c r="I711" s="21">
        <v>0.4826388888888889</v>
      </c>
      <c r="J711" s="6" t="s">
        <v>373</v>
      </c>
      <c r="K711" s="15">
        <v>1</v>
      </c>
      <c r="L711" s="6" t="s">
        <v>398</v>
      </c>
      <c r="M711" s="6" t="s">
        <v>6</v>
      </c>
      <c r="N711" s="6" t="s">
        <v>3959</v>
      </c>
      <c r="O711" s="6">
        <v>100809762</v>
      </c>
      <c r="P711" s="6" t="s">
        <v>6</v>
      </c>
      <c r="Q711" s="6" t="s">
        <v>3960</v>
      </c>
      <c r="R711" s="16">
        <f t="shared" si="77"/>
        <v>25000</v>
      </c>
      <c r="S711" s="6" t="s">
        <v>400</v>
      </c>
      <c r="T711" s="6" t="s">
        <v>2100</v>
      </c>
      <c r="U711" s="6" t="s">
        <v>2881</v>
      </c>
      <c r="V711" s="18">
        <v>45632</v>
      </c>
      <c r="W711" s="78">
        <v>0.96111111111111114</v>
      </c>
      <c r="X711" s="6" t="s">
        <v>3961</v>
      </c>
      <c r="Y711" s="6">
        <v>18786397</v>
      </c>
      <c r="Z711" s="6" t="s">
        <v>3962</v>
      </c>
      <c r="AA711" s="6">
        <v>962677790</v>
      </c>
      <c r="AB711" s="24">
        <f t="shared" si="79"/>
        <v>2</v>
      </c>
      <c r="AC711" s="17">
        <f t="shared" si="76"/>
        <v>25000</v>
      </c>
      <c r="AD711" s="6" t="s">
        <v>6</v>
      </c>
      <c r="AE711" s="17" t="str">
        <f t="shared" si="80"/>
        <v>NO APLICA</v>
      </c>
      <c r="AF711" s="6" t="s">
        <v>1874</v>
      </c>
      <c r="AG711" s="39" t="s">
        <v>3963</v>
      </c>
      <c r="AH711" s="22" t="s">
        <v>3737</v>
      </c>
      <c r="AI711" s="174"/>
    </row>
    <row r="712" spans="1:35" ht="15.45" customHeight="1">
      <c r="A712" s="170">
        <v>56958</v>
      </c>
      <c r="B712" s="8" t="s">
        <v>320</v>
      </c>
      <c r="C712" s="5" t="s">
        <v>321</v>
      </c>
      <c r="D712" s="8" t="s">
        <v>761</v>
      </c>
      <c r="E712" s="5" t="s">
        <v>3132</v>
      </c>
      <c r="F712" s="5" t="s">
        <v>763</v>
      </c>
      <c r="G712" s="5">
        <v>957796336</v>
      </c>
      <c r="H712" s="18">
        <v>45631</v>
      </c>
      <c r="I712" s="21">
        <v>0.49930555555555556</v>
      </c>
      <c r="J712" s="6" t="s">
        <v>373</v>
      </c>
      <c r="K712" s="15">
        <v>1</v>
      </c>
      <c r="L712" s="6" t="s">
        <v>398</v>
      </c>
      <c r="M712" s="6" t="s">
        <v>6</v>
      </c>
      <c r="N712" s="6" t="s">
        <v>3964</v>
      </c>
      <c r="O712" s="6">
        <v>3264344</v>
      </c>
      <c r="P712" s="6" t="s">
        <v>6</v>
      </c>
      <c r="Q712" s="6" t="s">
        <v>3965</v>
      </c>
      <c r="R712" s="16">
        <f t="shared" si="77"/>
        <v>25000</v>
      </c>
      <c r="S712" s="6" t="s">
        <v>400</v>
      </c>
      <c r="T712" s="6" t="s">
        <v>2158</v>
      </c>
      <c r="U712" s="6" t="s">
        <v>3001</v>
      </c>
      <c r="V712" s="18">
        <v>45633</v>
      </c>
      <c r="W712" s="78">
        <v>0.36388888888888887</v>
      </c>
      <c r="X712" s="6" t="s">
        <v>587</v>
      </c>
      <c r="Y712" s="6" t="s">
        <v>588</v>
      </c>
      <c r="Z712" s="6" t="s">
        <v>589</v>
      </c>
      <c r="AA712" s="6">
        <v>966777388</v>
      </c>
      <c r="AB712" s="24">
        <f t="shared" si="79"/>
        <v>3</v>
      </c>
      <c r="AC712" s="17">
        <f t="shared" si="76"/>
        <v>25000</v>
      </c>
      <c r="AD712" s="6" t="s">
        <v>6</v>
      </c>
      <c r="AE712" s="17" t="str">
        <f t="shared" si="80"/>
        <v>NO APLICA</v>
      </c>
      <c r="AF712" s="6" t="s">
        <v>400</v>
      </c>
      <c r="AG712" s="39"/>
      <c r="AH712" s="22" t="s">
        <v>558</v>
      </c>
      <c r="AI712" s="174"/>
    </row>
    <row r="713" spans="1:35" ht="15.45" customHeight="1">
      <c r="A713" s="170">
        <v>56959</v>
      </c>
      <c r="B713" s="8" t="s">
        <v>320</v>
      </c>
      <c r="C713" s="5" t="s">
        <v>321</v>
      </c>
      <c r="D713" s="48" t="s">
        <v>3057</v>
      </c>
      <c r="E713" s="25" t="s">
        <v>715</v>
      </c>
      <c r="F713" s="24" t="s">
        <v>2617</v>
      </c>
      <c r="G713" s="24">
        <v>995307942</v>
      </c>
      <c r="H713" s="18">
        <v>45631</v>
      </c>
      <c r="I713" s="21">
        <v>0.50347222222222221</v>
      </c>
      <c r="J713" s="6" t="s">
        <v>373</v>
      </c>
      <c r="K713" s="15">
        <v>1</v>
      </c>
      <c r="L713" s="6" t="s">
        <v>398</v>
      </c>
      <c r="M713" s="6" t="s">
        <v>6</v>
      </c>
      <c r="N713" s="6" t="s">
        <v>3966</v>
      </c>
      <c r="O713" s="6">
        <v>21094078</v>
      </c>
      <c r="P713" s="6" t="s">
        <v>6</v>
      </c>
      <c r="Q713" s="6" t="s">
        <v>3967</v>
      </c>
      <c r="R713" s="16">
        <f t="shared" si="77"/>
        <v>25000</v>
      </c>
      <c r="S713" s="6" t="s">
        <v>400</v>
      </c>
      <c r="T713" s="6" t="s">
        <v>2100</v>
      </c>
      <c r="U713" s="6" t="s">
        <v>3005</v>
      </c>
      <c r="V713" s="18">
        <v>45632</v>
      </c>
      <c r="W713" s="78">
        <v>0.13263888888888889</v>
      </c>
      <c r="X713" s="6" t="s">
        <v>2570</v>
      </c>
      <c r="Y713" s="6" t="s">
        <v>2983</v>
      </c>
      <c r="Z713" s="6" t="s">
        <v>2572</v>
      </c>
      <c r="AA713" s="6">
        <v>955224797</v>
      </c>
      <c r="AB713" s="24">
        <f t="shared" si="79"/>
        <v>2</v>
      </c>
      <c r="AC713" s="17">
        <f t="shared" si="76"/>
        <v>25000</v>
      </c>
      <c r="AD713" s="6" t="s">
        <v>6</v>
      </c>
      <c r="AE713" s="17" t="str">
        <f t="shared" si="80"/>
        <v>NO APLICA</v>
      </c>
      <c r="AF713" s="6" t="s">
        <v>400</v>
      </c>
      <c r="AG713" s="39"/>
      <c r="AH713" s="22" t="s">
        <v>558</v>
      </c>
      <c r="AI713" s="174"/>
    </row>
    <row r="714" spans="1:35" ht="15.45" customHeight="1">
      <c r="A714" s="170">
        <v>56960</v>
      </c>
      <c r="B714" s="8" t="s">
        <v>320</v>
      </c>
      <c r="C714" s="5" t="s">
        <v>321</v>
      </c>
      <c r="D714" s="8" t="s">
        <v>3150</v>
      </c>
      <c r="E714" s="5" t="s">
        <v>2209</v>
      </c>
      <c r="F714" s="5" t="s">
        <v>2210</v>
      </c>
      <c r="G714" s="5">
        <v>994454750</v>
      </c>
      <c r="H714" s="18">
        <v>45631</v>
      </c>
      <c r="I714" s="21">
        <v>0.50972222222222219</v>
      </c>
      <c r="J714" s="6" t="s">
        <v>373</v>
      </c>
      <c r="K714" s="15">
        <v>1</v>
      </c>
      <c r="L714" s="6" t="s">
        <v>398</v>
      </c>
      <c r="M714" s="6" t="s">
        <v>6</v>
      </c>
      <c r="N714" s="6" t="s">
        <v>3968</v>
      </c>
      <c r="O714" s="6">
        <v>100810549</v>
      </c>
      <c r="P714" s="6" t="s">
        <v>6</v>
      </c>
      <c r="Q714" s="6" t="s">
        <v>3969</v>
      </c>
      <c r="R714" s="16">
        <f t="shared" si="77"/>
        <v>25000</v>
      </c>
      <c r="S714" s="6" t="s">
        <v>400</v>
      </c>
      <c r="T714" s="6" t="s">
        <v>528</v>
      </c>
      <c r="U714" s="6" t="s">
        <v>2830</v>
      </c>
      <c r="V714" s="18">
        <v>45631</v>
      </c>
      <c r="W714" s="78">
        <v>0.64166666666666672</v>
      </c>
      <c r="X714" s="6" t="s">
        <v>2584</v>
      </c>
      <c r="Y714" s="6" t="s">
        <v>2585</v>
      </c>
      <c r="Z714" s="6" t="s">
        <v>1209</v>
      </c>
      <c r="AA714" s="6">
        <v>944259293</v>
      </c>
      <c r="AB714" s="24">
        <f t="shared" si="79"/>
        <v>1</v>
      </c>
      <c r="AC714" s="17">
        <f t="shared" si="76"/>
        <v>25000</v>
      </c>
      <c r="AD714" s="6" t="s">
        <v>6</v>
      </c>
      <c r="AE714" s="17" t="str">
        <f t="shared" si="80"/>
        <v>NO APLICA</v>
      </c>
      <c r="AF714" s="6" t="s">
        <v>400</v>
      </c>
      <c r="AG714" s="39"/>
      <c r="AH714" s="22" t="s">
        <v>558</v>
      </c>
      <c r="AI714" s="174"/>
    </row>
    <row r="715" spans="1:35" ht="15.45" customHeight="1">
      <c r="A715" s="170">
        <v>56961</v>
      </c>
      <c r="B715" s="8" t="s">
        <v>320</v>
      </c>
      <c r="C715" s="5" t="s">
        <v>321</v>
      </c>
      <c r="D715" s="48" t="s">
        <v>1482</v>
      </c>
      <c r="E715" s="25" t="s">
        <v>1483</v>
      </c>
      <c r="F715" s="24" t="s">
        <v>1484</v>
      </c>
      <c r="G715" s="24">
        <v>974070931</v>
      </c>
      <c r="H715" s="18">
        <v>45631</v>
      </c>
      <c r="I715" s="21">
        <v>0.52013888888888893</v>
      </c>
      <c r="J715" s="6" t="s">
        <v>373</v>
      </c>
      <c r="K715" s="15">
        <v>1</v>
      </c>
      <c r="L715" s="6" t="s">
        <v>398</v>
      </c>
      <c r="M715" s="6" t="s">
        <v>6</v>
      </c>
      <c r="N715" s="6" t="s">
        <v>3970</v>
      </c>
      <c r="O715" s="6">
        <v>3264401</v>
      </c>
      <c r="P715" s="6" t="s">
        <v>6</v>
      </c>
      <c r="Q715" s="6" t="s">
        <v>3971</v>
      </c>
      <c r="R715" s="16">
        <f t="shared" si="77"/>
        <v>25000</v>
      </c>
      <c r="S715" s="6" t="s">
        <v>400</v>
      </c>
      <c r="T715" s="6" t="s">
        <v>2158</v>
      </c>
      <c r="U715" s="6" t="s">
        <v>3039</v>
      </c>
      <c r="V715" s="18">
        <v>45633</v>
      </c>
      <c r="W715" s="78">
        <v>0.45555555555555555</v>
      </c>
      <c r="X715" s="6" t="s">
        <v>3142</v>
      </c>
      <c r="Y715" s="6" t="s">
        <v>727</v>
      </c>
      <c r="Z715" s="6" t="s">
        <v>728</v>
      </c>
      <c r="AA715" s="6">
        <v>992376903</v>
      </c>
      <c r="AB715" s="24">
        <f t="shared" si="79"/>
        <v>3</v>
      </c>
      <c r="AC715" s="17">
        <f t="shared" si="76"/>
        <v>25000</v>
      </c>
      <c r="AD715" s="6" t="s">
        <v>6</v>
      </c>
      <c r="AE715" s="17" t="str">
        <f t="shared" si="80"/>
        <v>NO APLICA</v>
      </c>
      <c r="AF715" s="6" t="s">
        <v>400</v>
      </c>
      <c r="AG715" s="39"/>
      <c r="AH715" s="22" t="s">
        <v>558</v>
      </c>
      <c r="AI715" s="174"/>
    </row>
    <row r="716" spans="1:35" ht="15.45" customHeight="1">
      <c r="A716" s="170">
        <v>56962</v>
      </c>
      <c r="B716" s="7" t="s">
        <v>274</v>
      </c>
      <c r="C716" s="4" t="s">
        <v>275</v>
      </c>
      <c r="D716" s="48" t="s">
        <v>3934</v>
      </c>
      <c r="E716" s="25" t="s">
        <v>1361</v>
      </c>
      <c r="F716" s="24" t="s">
        <v>1362</v>
      </c>
      <c r="G716" s="24">
        <v>988287678</v>
      </c>
      <c r="H716" s="18">
        <v>45631</v>
      </c>
      <c r="I716" s="21">
        <v>0.54166666666666663</v>
      </c>
      <c r="J716" s="6" t="s">
        <v>373</v>
      </c>
      <c r="K716" s="15">
        <v>1</v>
      </c>
      <c r="L716" s="6" t="s">
        <v>398</v>
      </c>
      <c r="M716" s="6" t="s">
        <v>6</v>
      </c>
      <c r="N716" s="6" t="s">
        <v>3972</v>
      </c>
      <c r="O716" s="6">
        <v>3264535</v>
      </c>
      <c r="P716" s="6" t="s">
        <v>6</v>
      </c>
      <c r="Q716" s="6" t="s">
        <v>3973</v>
      </c>
      <c r="R716" s="16">
        <f t="shared" si="77"/>
        <v>25000</v>
      </c>
      <c r="S716" s="6" t="s">
        <v>400</v>
      </c>
      <c r="T716" s="6" t="s">
        <v>2158</v>
      </c>
      <c r="U716" s="6" t="s">
        <v>2900</v>
      </c>
      <c r="V716" s="18">
        <v>45634</v>
      </c>
      <c r="W716" s="78">
        <v>0.47083333333333333</v>
      </c>
      <c r="X716" s="6" t="s">
        <v>3974</v>
      </c>
      <c r="Y716" s="6" t="s">
        <v>3833</v>
      </c>
      <c r="Z716" s="6" t="s">
        <v>3834</v>
      </c>
      <c r="AA716" s="6">
        <v>930708527</v>
      </c>
      <c r="AB716" s="24">
        <f t="shared" si="79"/>
        <v>4</v>
      </c>
      <c r="AC716" s="17">
        <f t="shared" ref="AC716:AC779" si="81">IF(AB716&lt;=0, "ERROR EN DÍA DE SALIDA",
    IF(AB716="", "",
        IF(OR(J716="1X40 RF VACIO", J716="1X40 DRY VACIO"),
            IF(L716="CUSTODIA",
                IF(AB716&lt;=5, 25000,
                    IF(AB716&gt;5, IF(AB716&lt;=8, 25000 + 2000*(AB716 - 5), 31000 + 5000*(AB716-8)), "")
                ),
                IF(OR(L716="TRASPASO",L716="MOVIMIENTO"), 18000, "")
            ),
            IF(OR(J716="1X20 RF VACIO", J716="1X20 DRY VACIO", J716="ISOTANK"),
                IF(L716="CUSTODIA",
                    IF(AB716&lt;=5, 18000,
                        IF(AB716&gt;5, IF(AB716&lt;=8, 18000 + 2000*(AB716 - 5), 24000 + 5000*(AB716-8)), "")
                    ),
                    IF(OR(L716="TRASPASO",L716="MOVIMIENTO"), 15000, "Error en tipo de acción")
                ),
                IF(AND(OR(J716="PALLET", J716="CAJON"), L716="CUSTODIA", AB716&lt;=5),
                    IF(M716="SI (XL)", 7000*K716,
                        IF(M716="SI (XXL)", 9000*K716, 5000*K716)
                    ),
                    IF(AND(OR(J716="PALLET", J716="CAJON"), L716="CUSTODIA", AB716&gt;5),
                        IF(M716="SI (XL)", (7000 + 1000*(AB716 - 5))*K716,
                            IF(M716="SI (XXL)", (9000 + 1000*(AB716 - 5))*K716, (5000 + 1000*(AB716 - 5))*K716)
                        ),
                        IF(AND(OR(J716="PALLET", J716="CAJON"),OR(L716="TRASPASO",L716="MOVIMIENTO")),
                            IF(M716="SI (XL)", 5000*K716,
                                IF(M716="SI (XXL)", 7000*K716, 3500*K716)
                            ),
                            ""
                        )
                    )
                )
            )
        )
    )
)</f>
        <v>25000</v>
      </c>
      <c r="AD716" s="6" t="s">
        <v>9</v>
      </c>
      <c r="AE716" s="17">
        <f t="shared" si="80"/>
        <v>29750</v>
      </c>
      <c r="AF716" s="6" t="s">
        <v>1874</v>
      </c>
      <c r="AG716" s="39" t="s">
        <v>3975</v>
      </c>
      <c r="AH716" s="22" t="s">
        <v>3841</v>
      </c>
      <c r="AI716" s="174"/>
    </row>
    <row r="717" spans="1:35" ht="15.45" customHeight="1">
      <c r="A717" s="170">
        <v>56963</v>
      </c>
      <c r="B717" s="7" t="s">
        <v>274</v>
      </c>
      <c r="C717" s="4" t="s">
        <v>275</v>
      </c>
      <c r="D717" s="39" t="s">
        <v>3976</v>
      </c>
      <c r="E717" s="6" t="s">
        <v>3977</v>
      </c>
      <c r="F717" s="6" t="s">
        <v>3919</v>
      </c>
      <c r="G717" s="6">
        <v>933299215</v>
      </c>
      <c r="H717" s="18">
        <v>45631</v>
      </c>
      <c r="I717" s="21">
        <v>0.57430555555555551</v>
      </c>
      <c r="J717" s="6" t="s">
        <v>373</v>
      </c>
      <c r="K717" s="15">
        <v>1</v>
      </c>
      <c r="L717" s="6" t="s">
        <v>398</v>
      </c>
      <c r="M717" s="6" t="s">
        <v>6</v>
      </c>
      <c r="N717" s="6" t="s">
        <v>3978</v>
      </c>
      <c r="O717" s="6">
        <v>3264648</v>
      </c>
      <c r="P717" s="6" t="s">
        <v>6</v>
      </c>
      <c r="Q717" s="6" t="s">
        <v>3979</v>
      </c>
      <c r="R717" s="16">
        <f t="shared" si="77"/>
        <v>25000</v>
      </c>
      <c r="S717" s="6" t="s">
        <v>400</v>
      </c>
      <c r="T717" s="6" t="s">
        <v>1252</v>
      </c>
      <c r="U717" s="6" t="s">
        <v>2863</v>
      </c>
      <c r="V717" s="18">
        <v>45634</v>
      </c>
      <c r="W717" s="78">
        <v>0.55694444444444446</v>
      </c>
      <c r="X717" s="6" t="s">
        <v>3980</v>
      </c>
      <c r="Y717" s="6" t="s">
        <v>3981</v>
      </c>
      <c r="Z717" s="6" t="s">
        <v>3982</v>
      </c>
      <c r="AA717" s="6">
        <v>955330751</v>
      </c>
      <c r="AB717" s="24">
        <f t="shared" si="79"/>
        <v>4</v>
      </c>
      <c r="AC717" s="17">
        <f t="shared" si="81"/>
        <v>25000</v>
      </c>
      <c r="AD717" s="6" t="s">
        <v>9</v>
      </c>
      <c r="AE717" s="17">
        <f t="shared" si="80"/>
        <v>29750</v>
      </c>
      <c r="AF717" s="6" t="s">
        <v>1874</v>
      </c>
      <c r="AG717" s="39" t="s">
        <v>3983</v>
      </c>
      <c r="AH717" s="22" t="s">
        <v>3841</v>
      </c>
      <c r="AI717" s="174" t="s">
        <v>3984</v>
      </c>
    </row>
    <row r="718" spans="1:35" ht="15.45" customHeight="1">
      <c r="A718" s="170">
        <v>56964</v>
      </c>
      <c r="B718" s="8" t="s">
        <v>320</v>
      </c>
      <c r="C718" s="5" t="s">
        <v>321</v>
      </c>
      <c r="D718" s="39" t="s">
        <v>2501</v>
      </c>
      <c r="E718" s="6" t="s">
        <v>2502</v>
      </c>
      <c r="F718" s="6" t="s">
        <v>2503</v>
      </c>
      <c r="G718" s="6">
        <v>983262493</v>
      </c>
      <c r="H718" s="18">
        <v>45631</v>
      </c>
      <c r="I718" s="21">
        <v>0.6069444444444444</v>
      </c>
      <c r="J718" s="6" t="s">
        <v>373</v>
      </c>
      <c r="K718" s="15">
        <v>1</v>
      </c>
      <c r="L718" s="6" t="s">
        <v>398</v>
      </c>
      <c r="M718" s="6" t="s">
        <v>6</v>
      </c>
      <c r="N718" s="6" t="s">
        <v>3985</v>
      </c>
      <c r="O718" s="6">
        <v>3264782</v>
      </c>
      <c r="P718" s="6" t="s">
        <v>6</v>
      </c>
      <c r="Q718" s="6" t="s">
        <v>3986</v>
      </c>
      <c r="R718" s="16">
        <f t="shared" si="77"/>
        <v>25000</v>
      </c>
      <c r="S718" s="6" t="s">
        <v>400</v>
      </c>
      <c r="T718" s="6" t="s">
        <v>1252</v>
      </c>
      <c r="U718" s="6" t="s">
        <v>3987</v>
      </c>
      <c r="V718" s="18">
        <v>45633</v>
      </c>
      <c r="W718" s="78">
        <v>0.47222222222222221</v>
      </c>
      <c r="X718" s="6" t="s">
        <v>2602</v>
      </c>
      <c r="Y718" s="6" t="s">
        <v>2603</v>
      </c>
      <c r="Z718" s="6" t="s">
        <v>2249</v>
      </c>
      <c r="AA718" s="6">
        <v>989385797</v>
      </c>
      <c r="AB718" s="24">
        <f t="shared" si="79"/>
        <v>3</v>
      </c>
      <c r="AC718" s="17">
        <f t="shared" si="81"/>
        <v>25000</v>
      </c>
      <c r="AD718" s="6" t="s">
        <v>6</v>
      </c>
      <c r="AE718" s="17" t="str">
        <f t="shared" si="80"/>
        <v>NO APLICA</v>
      </c>
      <c r="AF718" s="6" t="s">
        <v>400</v>
      </c>
      <c r="AG718" s="39"/>
      <c r="AH718" s="22" t="s">
        <v>558</v>
      </c>
      <c r="AI718" s="174"/>
    </row>
    <row r="719" spans="1:35" ht="15.45" customHeight="1">
      <c r="A719" s="170">
        <v>56965</v>
      </c>
      <c r="B719" s="8" t="s">
        <v>320</v>
      </c>
      <c r="C719" s="5" t="s">
        <v>321</v>
      </c>
      <c r="D719" s="39" t="s">
        <v>3988</v>
      </c>
      <c r="E719" s="6" t="s">
        <v>3028</v>
      </c>
      <c r="F719" s="6" t="s">
        <v>3029</v>
      </c>
      <c r="G719" s="6">
        <v>941989934</v>
      </c>
      <c r="H719" s="18">
        <v>45631</v>
      </c>
      <c r="I719" s="21">
        <v>0.61944444444444446</v>
      </c>
      <c r="J719" s="6" t="s">
        <v>373</v>
      </c>
      <c r="K719" s="15">
        <v>1</v>
      </c>
      <c r="L719" s="6" t="s">
        <v>398</v>
      </c>
      <c r="M719" s="6" t="s">
        <v>6</v>
      </c>
      <c r="N719" s="6" t="s">
        <v>3989</v>
      </c>
      <c r="O719" s="6">
        <v>2364828</v>
      </c>
      <c r="P719" s="6" t="s">
        <v>6</v>
      </c>
      <c r="Q719" s="6" t="s">
        <v>3990</v>
      </c>
      <c r="R719" s="16">
        <f t="shared" si="77"/>
        <v>25000</v>
      </c>
      <c r="S719" s="6" t="s">
        <v>400</v>
      </c>
      <c r="T719" s="6" t="s">
        <v>2158</v>
      </c>
      <c r="U719" s="6" t="s">
        <v>2950</v>
      </c>
      <c r="V719" s="18">
        <v>45633</v>
      </c>
      <c r="W719" s="78">
        <v>0.41666666666666669</v>
      </c>
      <c r="X719" s="6" t="s">
        <v>3848</v>
      </c>
      <c r="Y719" s="6" t="s">
        <v>3849</v>
      </c>
      <c r="Z719" s="6" t="s">
        <v>607</v>
      </c>
      <c r="AA719" s="6">
        <v>982495724</v>
      </c>
      <c r="AB719" s="24">
        <f t="shared" si="79"/>
        <v>3</v>
      </c>
      <c r="AC719" s="17">
        <f t="shared" si="81"/>
        <v>25000</v>
      </c>
      <c r="AD719" s="6" t="s">
        <v>6</v>
      </c>
      <c r="AE719" s="17" t="str">
        <f t="shared" si="80"/>
        <v>NO APLICA</v>
      </c>
      <c r="AF719" s="6" t="s">
        <v>400</v>
      </c>
      <c r="AG719" s="39"/>
      <c r="AH719" s="22" t="s">
        <v>558</v>
      </c>
      <c r="AI719" s="174"/>
    </row>
    <row r="720" spans="1:35" ht="15.45" customHeight="1">
      <c r="A720" s="170">
        <v>56966</v>
      </c>
      <c r="B720" s="7" t="s">
        <v>189</v>
      </c>
      <c r="C720" s="4" t="s">
        <v>190</v>
      </c>
      <c r="D720" s="24" t="s">
        <v>2131</v>
      </c>
      <c r="E720" s="25" t="s">
        <v>3991</v>
      </c>
      <c r="F720" s="24" t="s">
        <v>2132</v>
      </c>
      <c r="G720" s="24">
        <v>956632973</v>
      </c>
      <c r="H720" s="18">
        <v>45631</v>
      </c>
      <c r="I720" s="21">
        <v>0.78194444444444444</v>
      </c>
      <c r="J720" s="6" t="s">
        <v>373</v>
      </c>
      <c r="K720" s="15">
        <v>1</v>
      </c>
      <c r="L720" s="6" t="s">
        <v>398</v>
      </c>
      <c r="M720" s="6" t="s">
        <v>6</v>
      </c>
      <c r="N720" s="6" t="s">
        <v>3992</v>
      </c>
      <c r="O720" s="6">
        <v>308516</v>
      </c>
      <c r="P720" s="6" t="s">
        <v>6</v>
      </c>
      <c r="Q720" s="6" t="s">
        <v>3993</v>
      </c>
      <c r="R720" s="16">
        <f t="shared" si="77"/>
        <v>25000</v>
      </c>
      <c r="S720" s="6" t="s">
        <v>400</v>
      </c>
      <c r="T720" s="6" t="s">
        <v>2100</v>
      </c>
      <c r="U720" s="6" t="s">
        <v>3617</v>
      </c>
      <c r="V720" s="18">
        <v>45633</v>
      </c>
      <c r="W720" s="78">
        <v>4.4444444444444446E-2</v>
      </c>
      <c r="X720" s="6" t="s">
        <v>3655</v>
      </c>
      <c r="Y720" s="6" t="s">
        <v>3656</v>
      </c>
      <c r="Z720" s="6" t="s">
        <v>3994</v>
      </c>
      <c r="AA720" s="6">
        <v>966172413</v>
      </c>
      <c r="AB720" s="24">
        <f t="shared" si="79"/>
        <v>3</v>
      </c>
      <c r="AC720" s="17">
        <f t="shared" si="81"/>
        <v>25000</v>
      </c>
      <c r="AD720" s="6" t="s">
        <v>6</v>
      </c>
      <c r="AE720" s="17" t="str">
        <f t="shared" si="80"/>
        <v>NO APLICA</v>
      </c>
      <c r="AF720" s="6" t="s">
        <v>1874</v>
      </c>
      <c r="AG720" s="34" t="s">
        <v>3995</v>
      </c>
      <c r="AH720" s="22" t="s">
        <v>3652</v>
      </c>
      <c r="AI720" s="174"/>
    </row>
    <row r="721" spans="1:35" ht="15.45" customHeight="1">
      <c r="A721" s="170">
        <v>56967</v>
      </c>
      <c r="B721" s="7" t="s">
        <v>339</v>
      </c>
      <c r="C721" s="4" t="s">
        <v>340</v>
      </c>
      <c r="D721" s="24" t="s">
        <v>385</v>
      </c>
      <c r="E721" s="25" t="s">
        <v>818</v>
      </c>
      <c r="F721" s="24" t="s">
        <v>700</v>
      </c>
      <c r="G721" s="24">
        <v>947974081</v>
      </c>
      <c r="H721" s="18">
        <v>45631</v>
      </c>
      <c r="I721" s="21">
        <v>0.80069444444444449</v>
      </c>
      <c r="J721" s="6" t="s">
        <v>373</v>
      </c>
      <c r="K721" s="15">
        <v>1</v>
      </c>
      <c r="L721" s="6" t="s">
        <v>398</v>
      </c>
      <c r="M721" s="6" t="s">
        <v>6</v>
      </c>
      <c r="N721" s="6" t="s">
        <v>3996</v>
      </c>
      <c r="O721" s="6">
        <v>3265453</v>
      </c>
      <c r="P721" s="6" t="s">
        <v>6</v>
      </c>
      <c r="Q721" s="6" t="s">
        <v>3997</v>
      </c>
      <c r="R721" s="16">
        <f t="shared" si="77"/>
        <v>25000</v>
      </c>
      <c r="S721" s="6" t="s">
        <v>400</v>
      </c>
      <c r="T721" s="6" t="s">
        <v>2100</v>
      </c>
      <c r="U721" s="6" t="s">
        <v>2971</v>
      </c>
      <c r="V721" s="18">
        <v>45633</v>
      </c>
      <c r="W721" s="78">
        <v>0.86458333333333337</v>
      </c>
      <c r="X721" s="6" t="s">
        <v>3509</v>
      </c>
      <c r="Y721" s="6" t="s">
        <v>3510</v>
      </c>
      <c r="Z721" s="6" t="s">
        <v>3511</v>
      </c>
      <c r="AA721" s="6">
        <v>993013369</v>
      </c>
      <c r="AB721" s="24">
        <f t="shared" si="79"/>
        <v>3</v>
      </c>
      <c r="AC721" s="17">
        <f t="shared" si="81"/>
        <v>25000</v>
      </c>
      <c r="AD721" s="6" t="s">
        <v>6</v>
      </c>
      <c r="AE721" s="17" t="str">
        <f t="shared" si="80"/>
        <v>NO APLICA</v>
      </c>
      <c r="AF721" s="6" t="s">
        <v>400</v>
      </c>
      <c r="AG721" s="39"/>
      <c r="AH721" s="22" t="s">
        <v>2797</v>
      </c>
      <c r="AI721" s="174"/>
    </row>
    <row r="722" spans="1:35" ht="15.45" customHeight="1">
      <c r="A722" s="170">
        <v>56968</v>
      </c>
      <c r="B722" s="13" t="s">
        <v>7</v>
      </c>
      <c r="C722" s="4" t="s">
        <v>8</v>
      </c>
      <c r="D722" s="24" t="s">
        <v>3998</v>
      </c>
      <c r="E722" s="25" t="s">
        <v>3999</v>
      </c>
      <c r="F722" s="24" t="s">
        <v>4000</v>
      </c>
      <c r="G722" s="24">
        <v>994756991</v>
      </c>
      <c r="H722" s="18">
        <v>45631</v>
      </c>
      <c r="I722" s="21">
        <v>0.81041666666666667</v>
      </c>
      <c r="J722" s="6" t="s">
        <v>3250</v>
      </c>
      <c r="K722" s="15">
        <v>1</v>
      </c>
      <c r="L722" s="6" t="s">
        <v>398</v>
      </c>
      <c r="M722" s="6" t="s">
        <v>6</v>
      </c>
      <c r="N722" s="6" t="s">
        <v>527</v>
      </c>
      <c r="O722" s="6" t="s">
        <v>487</v>
      </c>
      <c r="P722" s="6" t="s">
        <v>6</v>
      </c>
      <c r="Q722" s="6" t="s">
        <v>488</v>
      </c>
      <c r="R722" s="16">
        <f t="shared" si="77"/>
        <v>5000</v>
      </c>
      <c r="S722" s="6" t="s">
        <v>400</v>
      </c>
      <c r="T722" s="6" t="s">
        <v>2100</v>
      </c>
      <c r="U722" s="6" t="s">
        <v>490</v>
      </c>
      <c r="V722" s="18">
        <v>45632</v>
      </c>
      <c r="W722" s="78">
        <v>0.29236111111111113</v>
      </c>
      <c r="X722" s="6" t="s">
        <v>4001</v>
      </c>
      <c r="Y722" s="6" t="s">
        <v>4002</v>
      </c>
      <c r="Z722" s="6" t="s">
        <v>4003</v>
      </c>
      <c r="AA722" s="6">
        <v>933985608</v>
      </c>
      <c r="AB722" s="24">
        <f t="shared" si="79"/>
        <v>2</v>
      </c>
      <c r="AC722" s="17">
        <f t="shared" si="81"/>
        <v>5000</v>
      </c>
      <c r="AD722" s="6" t="s">
        <v>6</v>
      </c>
      <c r="AE722" s="17" t="str">
        <f t="shared" si="80"/>
        <v>NO APLICA</v>
      </c>
      <c r="AF722" s="6" t="s">
        <v>400</v>
      </c>
      <c r="AG722" s="39"/>
      <c r="AH722" s="22" t="s">
        <v>4004</v>
      </c>
      <c r="AI722" s="174"/>
    </row>
    <row r="723" spans="1:35" ht="15.45" customHeight="1">
      <c r="A723" s="170">
        <v>56969</v>
      </c>
      <c r="B723" s="7" t="s">
        <v>339</v>
      </c>
      <c r="C723" s="4" t="s">
        <v>340</v>
      </c>
      <c r="D723" s="25" t="s">
        <v>1042</v>
      </c>
      <c r="E723" s="24" t="s">
        <v>1043</v>
      </c>
      <c r="F723" s="24" t="s">
        <v>1044</v>
      </c>
      <c r="G723" s="24">
        <v>933294463</v>
      </c>
      <c r="H723" s="18">
        <v>45631</v>
      </c>
      <c r="I723" s="21">
        <v>0.81180555555555556</v>
      </c>
      <c r="J723" s="6" t="s">
        <v>373</v>
      </c>
      <c r="K723" s="15">
        <v>1</v>
      </c>
      <c r="L723" s="6" t="s">
        <v>398</v>
      </c>
      <c r="M723" s="6" t="s">
        <v>6</v>
      </c>
      <c r="N723" s="6" t="s">
        <v>4005</v>
      </c>
      <c r="O723" s="6">
        <v>3265505</v>
      </c>
      <c r="P723" s="6" t="s">
        <v>6</v>
      </c>
      <c r="Q723" s="6" t="s">
        <v>4006</v>
      </c>
      <c r="R723" s="16">
        <f t="shared" si="77"/>
        <v>25000</v>
      </c>
      <c r="S723" s="6" t="s">
        <v>400</v>
      </c>
      <c r="T723" s="6" t="s">
        <v>2100</v>
      </c>
      <c r="U723" s="6" t="s">
        <v>2971</v>
      </c>
      <c r="V723" s="18">
        <v>45635</v>
      </c>
      <c r="W723" s="78">
        <v>4.1666666666666664E-2</v>
      </c>
      <c r="X723" s="6" t="s">
        <v>3509</v>
      </c>
      <c r="Y723" s="6" t="s">
        <v>3510</v>
      </c>
      <c r="Z723" s="6" t="s">
        <v>3511</v>
      </c>
      <c r="AA723" s="6">
        <v>993013369</v>
      </c>
      <c r="AB723" s="24">
        <f t="shared" si="79"/>
        <v>5</v>
      </c>
      <c r="AC723" s="17">
        <f t="shared" si="81"/>
        <v>25000</v>
      </c>
      <c r="AD723" s="6" t="s">
        <v>6</v>
      </c>
      <c r="AE723" s="17" t="str">
        <f t="shared" si="80"/>
        <v>NO APLICA</v>
      </c>
      <c r="AF723" s="6" t="s">
        <v>400</v>
      </c>
      <c r="AG723" s="39"/>
      <c r="AH723" s="22" t="s">
        <v>2797</v>
      </c>
      <c r="AI723" s="174"/>
    </row>
    <row r="724" spans="1:35" ht="15.45" customHeight="1">
      <c r="A724" s="170">
        <v>56970</v>
      </c>
      <c r="B724" s="7" t="s">
        <v>255</v>
      </c>
      <c r="C724" s="4" t="s">
        <v>256</v>
      </c>
      <c r="D724" s="24" t="s">
        <v>2131</v>
      </c>
      <c r="E724" s="25" t="s">
        <v>3991</v>
      </c>
      <c r="F724" s="24" t="s">
        <v>2132</v>
      </c>
      <c r="G724" s="24">
        <v>956632973</v>
      </c>
      <c r="H724" s="18">
        <v>45631</v>
      </c>
      <c r="I724" s="21">
        <v>0.82361111111111107</v>
      </c>
      <c r="J724" s="6" t="s">
        <v>373</v>
      </c>
      <c r="K724" s="15">
        <v>1</v>
      </c>
      <c r="L724" s="6" t="s">
        <v>398</v>
      </c>
      <c r="M724" s="6" t="s">
        <v>6</v>
      </c>
      <c r="N724" s="6" t="s">
        <v>4007</v>
      </c>
      <c r="O724" s="6">
        <v>21093791</v>
      </c>
      <c r="P724" s="6" t="s">
        <v>6</v>
      </c>
      <c r="Q724" s="6" t="s">
        <v>4008</v>
      </c>
      <c r="R724" s="16">
        <f t="shared" si="77"/>
        <v>25000</v>
      </c>
      <c r="S724" s="6" t="s">
        <v>400</v>
      </c>
      <c r="T724" s="6" t="s">
        <v>2100</v>
      </c>
      <c r="U724" s="6" t="s">
        <v>3617</v>
      </c>
      <c r="V724" s="18">
        <v>45631</v>
      </c>
      <c r="W724" s="77">
        <v>0.89097222222222228</v>
      </c>
      <c r="X724" s="6" t="s">
        <v>4009</v>
      </c>
      <c r="Y724" s="6" t="s">
        <v>4010</v>
      </c>
      <c r="Z724" s="6" t="s">
        <v>4011</v>
      </c>
      <c r="AA724" s="6">
        <v>998298274</v>
      </c>
      <c r="AB724" s="24">
        <f t="shared" si="79"/>
        <v>1</v>
      </c>
      <c r="AC724" s="17">
        <f t="shared" si="81"/>
        <v>25000</v>
      </c>
      <c r="AD724" s="6" t="s">
        <v>9</v>
      </c>
      <c r="AE724" s="17">
        <f t="shared" si="80"/>
        <v>29750</v>
      </c>
      <c r="AF724" s="6" t="s">
        <v>1874</v>
      </c>
      <c r="AG724" s="34" t="s">
        <v>4012</v>
      </c>
      <c r="AH724" s="22" t="s">
        <v>4013</v>
      </c>
      <c r="AI724" s="174"/>
    </row>
    <row r="725" spans="1:35" ht="15.45" customHeight="1">
      <c r="A725" s="170">
        <v>56971</v>
      </c>
      <c r="B725" s="7" t="s">
        <v>14</v>
      </c>
      <c r="C725" s="4" t="s">
        <v>15</v>
      </c>
      <c r="D725" s="25" t="s">
        <v>14</v>
      </c>
      <c r="E725" s="24" t="s">
        <v>388</v>
      </c>
      <c r="F725" s="24" t="s">
        <v>530</v>
      </c>
      <c r="G725" s="24">
        <v>964638566</v>
      </c>
      <c r="H725" s="18">
        <v>45631</v>
      </c>
      <c r="I725" s="21">
        <v>0.82916666666666672</v>
      </c>
      <c r="J725" s="6" t="s">
        <v>1873</v>
      </c>
      <c r="K725" s="15">
        <v>2</v>
      </c>
      <c r="L725" s="6" t="s">
        <v>398</v>
      </c>
      <c r="M725" s="6" t="s">
        <v>6</v>
      </c>
      <c r="N725" s="6" t="s">
        <v>527</v>
      </c>
      <c r="O725" s="6" t="s">
        <v>487</v>
      </c>
      <c r="P725" s="6" t="s">
        <v>6</v>
      </c>
      <c r="Q725" s="6" t="s">
        <v>488</v>
      </c>
      <c r="R725" s="16">
        <f t="shared" si="77"/>
        <v>10000</v>
      </c>
      <c r="S725" s="6" t="s">
        <v>400</v>
      </c>
      <c r="T725" s="6" t="s">
        <v>528</v>
      </c>
      <c r="U725" s="6" t="s">
        <v>490</v>
      </c>
      <c r="V725" s="18">
        <v>45631</v>
      </c>
      <c r="W725" s="78">
        <v>0.82916666666666672</v>
      </c>
      <c r="X725" s="6" t="s">
        <v>14</v>
      </c>
      <c r="Y725" s="6" t="s">
        <v>388</v>
      </c>
      <c r="Z725" s="6" t="s">
        <v>530</v>
      </c>
      <c r="AA725" s="6">
        <v>964638566</v>
      </c>
      <c r="AB725" s="24">
        <f t="shared" si="79"/>
        <v>1</v>
      </c>
      <c r="AC725" s="17">
        <f t="shared" si="81"/>
        <v>10000</v>
      </c>
      <c r="AD725" s="6" t="s">
        <v>6</v>
      </c>
      <c r="AE725" s="17" t="str">
        <f t="shared" si="80"/>
        <v>NO APLICA</v>
      </c>
      <c r="AF725" s="6" t="s">
        <v>400</v>
      </c>
      <c r="AG725" s="39"/>
      <c r="AH725" s="22" t="s">
        <v>533</v>
      </c>
      <c r="AI725" s="174"/>
    </row>
    <row r="726" spans="1:35" ht="15.45" customHeight="1">
      <c r="A726" s="170">
        <v>56972</v>
      </c>
      <c r="B726" s="7" t="s">
        <v>339</v>
      </c>
      <c r="C726" s="4" t="s">
        <v>340</v>
      </c>
      <c r="D726" s="24" t="s">
        <v>3094</v>
      </c>
      <c r="E726" s="25" t="s">
        <v>3095</v>
      </c>
      <c r="F726" s="24" t="s">
        <v>1121</v>
      </c>
      <c r="G726" s="24">
        <v>995758698</v>
      </c>
      <c r="H726" s="18">
        <v>45631</v>
      </c>
      <c r="I726" s="21">
        <v>0.83333333333333337</v>
      </c>
      <c r="J726" s="6" t="s">
        <v>373</v>
      </c>
      <c r="K726" s="15">
        <v>1</v>
      </c>
      <c r="L726" s="6" t="s">
        <v>398</v>
      </c>
      <c r="M726" s="6" t="s">
        <v>6</v>
      </c>
      <c r="N726" s="6" t="s">
        <v>4014</v>
      </c>
      <c r="O726" s="6">
        <v>3265558</v>
      </c>
      <c r="P726" s="6" t="s">
        <v>6</v>
      </c>
      <c r="Q726" s="6" t="s">
        <v>4015</v>
      </c>
      <c r="R726" s="16">
        <f t="shared" si="77"/>
        <v>25000</v>
      </c>
      <c r="S726" s="6" t="s">
        <v>400</v>
      </c>
      <c r="T726" s="6" t="s">
        <v>2100</v>
      </c>
      <c r="U726" s="6" t="s">
        <v>504</v>
      </c>
      <c r="V726" s="18">
        <v>45632</v>
      </c>
      <c r="W726" s="78">
        <v>0.91388888888888886</v>
      </c>
      <c r="X726" s="6" t="s">
        <v>4016</v>
      </c>
      <c r="Y726" s="6" t="s">
        <v>4017</v>
      </c>
      <c r="Z726" s="6" t="s">
        <v>4018</v>
      </c>
      <c r="AA726" s="6">
        <v>963516429</v>
      </c>
      <c r="AB726" s="24">
        <v>2</v>
      </c>
      <c r="AC726" s="17">
        <f t="shared" si="81"/>
        <v>25000</v>
      </c>
      <c r="AD726" s="6" t="s">
        <v>6</v>
      </c>
      <c r="AE726" s="17" t="str">
        <f t="shared" si="80"/>
        <v>NO APLICA</v>
      </c>
      <c r="AF726" s="6" t="s">
        <v>400</v>
      </c>
      <c r="AG726" s="39"/>
      <c r="AH726" s="22" t="s">
        <v>2797</v>
      </c>
      <c r="AI726" s="174"/>
    </row>
    <row r="727" spans="1:35" ht="15.45" customHeight="1">
      <c r="A727" s="170">
        <v>56973</v>
      </c>
      <c r="B727" s="39" t="s">
        <v>189</v>
      </c>
      <c r="C727" s="4" t="s">
        <v>190</v>
      </c>
      <c r="D727" s="48" t="s">
        <v>507</v>
      </c>
      <c r="E727" s="24" t="s">
        <v>508</v>
      </c>
      <c r="F727" s="26" t="s">
        <v>509</v>
      </c>
      <c r="G727" s="24">
        <v>997062936</v>
      </c>
      <c r="H727" s="18">
        <v>45631</v>
      </c>
      <c r="I727" s="21">
        <v>0.85138888888888886</v>
      </c>
      <c r="J727" s="6" t="s">
        <v>373</v>
      </c>
      <c r="K727" s="15">
        <v>1</v>
      </c>
      <c r="L727" s="6" t="s">
        <v>398</v>
      </c>
      <c r="M727" s="6" t="s">
        <v>6</v>
      </c>
      <c r="N727" s="6" t="s">
        <v>4019</v>
      </c>
      <c r="O727" s="6">
        <v>1228361</v>
      </c>
      <c r="P727" s="6" t="s">
        <v>6</v>
      </c>
      <c r="Q727" s="6" t="s">
        <v>4020</v>
      </c>
      <c r="R727" s="16">
        <f t="shared" si="77"/>
        <v>25000</v>
      </c>
      <c r="S727" s="6" t="s">
        <v>400</v>
      </c>
      <c r="T727" s="6" t="s">
        <v>803</v>
      </c>
      <c r="U727" s="6" t="s">
        <v>3617</v>
      </c>
      <c r="V727" s="18">
        <v>45632</v>
      </c>
      <c r="W727" s="78">
        <v>0.51875000000000004</v>
      </c>
      <c r="X727" s="6" t="s">
        <v>4021</v>
      </c>
      <c r="Y727" s="6">
        <v>21257109</v>
      </c>
      <c r="Z727" s="6" t="s">
        <v>4022</v>
      </c>
      <c r="AA727" s="6">
        <v>923743135</v>
      </c>
      <c r="AB727" s="24">
        <f t="shared" ref="AB727:AB758" si="82">IF(AND(V727&lt;&gt;"",H727&lt;&gt;"",ISNUMBER(V727-H727)),V727-H727+1,"")</f>
        <v>2</v>
      </c>
      <c r="AC727" s="17">
        <f t="shared" si="81"/>
        <v>25000</v>
      </c>
      <c r="AD727" s="6" t="s">
        <v>6</v>
      </c>
      <c r="AE727" s="17" t="str">
        <f t="shared" si="80"/>
        <v>NO APLICA</v>
      </c>
      <c r="AF727" s="6" t="s">
        <v>1874</v>
      </c>
      <c r="AG727" s="39" t="s">
        <v>4023</v>
      </c>
      <c r="AH727" s="22" t="s">
        <v>3652</v>
      </c>
      <c r="AI727" s="174"/>
    </row>
    <row r="728" spans="1:35" ht="15.45" customHeight="1">
      <c r="A728" s="170">
        <v>56974</v>
      </c>
      <c r="B728" s="39" t="s">
        <v>4024</v>
      </c>
      <c r="C728" s="6"/>
      <c r="D728" s="39" t="s">
        <v>4025</v>
      </c>
      <c r="E728" s="6" t="s">
        <v>4026</v>
      </c>
      <c r="F728" s="6" t="s">
        <v>4027</v>
      </c>
      <c r="G728" s="6">
        <v>99464827</v>
      </c>
      <c r="H728" s="18">
        <v>45631</v>
      </c>
      <c r="I728" s="21">
        <v>0.98055555555555551</v>
      </c>
      <c r="J728" s="6" t="s">
        <v>373</v>
      </c>
      <c r="K728" s="15">
        <v>1</v>
      </c>
      <c r="L728" s="6" t="s">
        <v>3399</v>
      </c>
      <c r="M728" s="6" t="s">
        <v>6</v>
      </c>
      <c r="N728" s="6" t="s">
        <v>4028</v>
      </c>
      <c r="O728" s="6" t="s">
        <v>487</v>
      </c>
      <c r="P728" s="6" t="s">
        <v>6</v>
      </c>
      <c r="Q728" s="6" t="s">
        <v>488</v>
      </c>
      <c r="R728" s="16">
        <f t="shared" si="77"/>
        <v>18000</v>
      </c>
      <c r="S728" s="6" t="s">
        <v>400</v>
      </c>
      <c r="T728" s="6" t="s">
        <v>822</v>
      </c>
      <c r="U728" s="6" t="s">
        <v>490</v>
      </c>
      <c r="V728" s="18">
        <v>45631</v>
      </c>
      <c r="W728" s="78">
        <v>23.32</v>
      </c>
      <c r="X728" s="6" t="s">
        <v>4029</v>
      </c>
      <c r="Y728" s="6" t="s">
        <v>4030</v>
      </c>
      <c r="Z728" s="6" t="s">
        <v>4031</v>
      </c>
      <c r="AA728" s="6">
        <v>989058042</v>
      </c>
      <c r="AB728" s="24">
        <f t="shared" si="82"/>
        <v>1</v>
      </c>
      <c r="AC728" s="17">
        <f t="shared" si="81"/>
        <v>18000</v>
      </c>
      <c r="AD728" s="6" t="s">
        <v>6</v>
      </c>
      <c r="AE728" s="17" t="str">
        <f t="shared" si="80"/>
        <v>NO APLICA</v>
      </c>
      <c r="AF728" s="6" t="s">
        <v>1874</v>
      </c>
      <c r="AG728" s="39" t="s">
        <v>4032</v>
      </c>
      <c r="AH728" s="22" t="s">
        <v>499</v>
      </c>
      <c r="AI728" s="174"/>
    </row>
    <row r="729" spans="1:35" ht="15.45" customHeight="1">
      <c r="A729" s="170">
        <v>56975</v>
      </c>
      <c r="B729" s="39" t="s">
        <v>54</v>
      </c>
      <c r="C729" s="4" t="s">
        <v>55</v>
      </c>
      <c r="D729" s="39" t="s">
        <v>507</v>
      </c>
      <c r="E729" s="6" t="s">
        <v>508</v>
      </c>
      <c r="F729" s="6" t="s">
        <v>509</v>
      </c>
      <c r="G729" s="6">
        <v>997062936</v>
      </c>
      <c r="H729" s="18">
        <v>45632</v>
      </c>
      <c r="I729" s="21">
        <v>0.37777777777777777</v>
      </c>
      <c r="J729" s="6" t="s">
        <v>373</v>
      </c>
      <c r="K729" s="15">
        <v>1</v>
      </c>
      <c r="L729" s="6" t="s">
        <v>398</v>
      </c>
      <c r="M729" s="6" t="s">
        <v>6</v>
      </c>
      <c r="N729" s="6" t="s">
        <v>4033</v>
      </c>
      <c r="O729" s="6">
        <v>24796627</v>
      </c>
      <c r="P729" s="6" t="s">
        <v>6</v>
      </c>
      <c r="Q729" s="6" t="s">
        <v>4034</v>
      </c>
      <c r="R729" s="16">
        <f t="shared" si="77"/>
        <v>25000</v>
      </c>
      <c r="S729" s="6" t="s">
        <v>400</v>
      </c>
      <c r="T729" s="6" t="s">
        <v>610</v>
      </c>
      <c r="U729" s="6" t="s">
        <v>3290</v>
      </c>
      <c r="V729" s="18">
        <v>45642</v>
      </c>
      <c r="W729" s="78">
        <v>0.9</v>
      </c>
      <c r="X729" s="6" t="s">
        <v>4035</v>
      </c>
      <c r="Y729" s="6" t="s">
        <v>4036</v>
      </c>
      <c r="Z729" s="6" t="s">
        <v>4037</v>
      </c>
      <c r="AA729" s="6">
        <v>983440882</v>
      </c>
      <c r="AB729" s="6">
        <f t="shared" si="82"/>
        <v>11</v>
      </c>
      <c r="AC729" s="23">
        <f t="shared" si="81"/>
        <v>46000</v>
      </c>
      <c r="AD729" s="23" t="s">
        <v>6</v>
      </c>
      <c r="AE729" s="17" t="str">
        <f t="shared" si="80"/>
        <v>NO APLICA</v>
      </c>
      <c r="AF729" s="6" t="s">
        <v>1874</v>
      </c>
      <c r="AG729" s="39" t="s">
        <v>4038</v>
      </c>
      <c r="AH729" s="22" t="s">
        <v>3266</v>
      </c>
      <c r="AI729" s="174"/>
    </row>
    <row r="730" spans="1:35" ht="15.45" customHeight="1">
      <c r="A730" s="170">
        <v>56976</v>
      </c>
      <c r="B730" s="7" t="s">
        <v>165</v>
      </c>
      <c r="C730" s="4" t="s">
        <v>166</v>
      </c>
      <c r="D730" s="39" t="s">
        <v>4039</v>
      </c>
      <c r="E730" s="6" t="s">
        <v>1678</v>
      </c>
      <c r="F730" s="6" t="s">
        <v>1679</v>
      </c>
      <c r="G730" s="6">
        <v>979940016</v>
      </c>
      <c r="H730" s="18">
        <v>45632</v>
      </c>
      <c r="I730" s="21">
        <v>0.44513888888888886</v>
      </c>
      <c r="J730" s="6" t="s">
        <v>373</v>
      </c>
      <c r="K730" s="15">
        <v>1</v>
      </c>
      <c r="L730" s="6" t="s">
        <v>398</v>
      </c>
      <c r="M730" s="6" t="s">
        <v>6</v>
      </c>
      <c r="N730" s="6" t="s">
        <v>4040</v>
      </c>
      <c r="O730" s="6">
        <v>3266139</v>
      </c>
      <c r="P730" s="6" t="s">
        <v>6</v>
      </c>
      <c r="Q730" s="6" t="s">
        <v>4041</v>
      </c>
      <c r="R730" s="16">
        <f t="shared" si="77"/>
        <v>25000</v>
      </c>
      <c r="S730" s="6" t="s">
        <v>400</v>
      </c>
      <c r="T730" s="6" t="s">
        <v>1450</v>
      </c>
      <c r="U730" s="6" t="s">
        <v>3817</v>
      </c>
      <c r="V730" s="18">
        <v>45640</v>
      </c>
      <c r="W730" s="78">
        <v>0.52361111111111114</v>
      </c>
      <c r="X730" s="95" t="s">
        <v>2362</v>
      </c>
      <c r="Y730" s="95" t="s">
        <v>2363</v>
      </c>
      <c r="Z730" s="95" t="s">
        <v>1447</v>
      </c>
      <c r="AA730" s="95">
        <v>992336047</v>
      </c>
      <c r="AB730" s="24">
        <f t="shared" si="82"/>
        <v>9</v>
      </c>
      <c r="AC730" s="17">
        <f t="shared" si="81"/>
        <v>36000</v>
      </c>
      <c r="AD730" s="6" t="s">
        <v>6</v>
      </c>
      <c r="AE730" s="17" t="str">
        <f t="shared" si="80"/>
        <v>NO APLICA</v>
      </c>
      <c r="AF730" s="6" t="s">
        <v>400</v>
      </c>
      <c r="AG730" s="39"/>
      <c r="AH730" s="22" t="s">
        <v>3287</v>
      </c>
      <c r="AI730" s="174"/>
    </row>
    <row r="731" spans="1:35" ht="15.45" customHeight="1">
      <c r="A731" s="170">
        <v>56977</v>
      </c>
      <c r="B731" s="39" t="s">
        <v>54</v>
      </c>
      <c r="C731" s="4" t="s">
        <v>55</v>
      </c>
      <c r="D731" s="11" t="s">
        <v>3030</v>
      </c>
      <c r="E731" s="24" t="s">
        <v>514</v>
      </c>
      <c r="F731" s="24" t="s">
        <v>515</v>
      </c>
      <c r="G731" s="24">
        <v>940534751</v>
      </c>
      <c r="H731" s="18">
        <v>45632</v>
      </c>
      <c r="I731" s="21">
        <v>0.47361111111111109</v>
      </c>
      <c r="J731" s="6" t="s">
        <v>373</v>
      </c>
      <c r="K731" s="15">
        <v>1</v>
      </c>
      <c r="L731" s="6" t="s">
        <v>398</v>
      </c>
      <c r="M731" s="6" t="s">
        <v>6</v>
      </c>
      <c r="N731" s="6" t="s">
        <v>4042</v>
      </c>
      <c r="O731" s="6" t="s">
        <v>4043</v>
      </c>
      <c r="P731" s="6" t="s">
        <v>6</v>
      </c>
      <c r="Q731" s="6" t="s">
        <v>4044</v>
      </c>
      <c r="R731" s="16">
        <f t="shared" si="77"/>
        <v>25000</v>
      </c>
      <c r="S731" s="6" t="s">
        <v>400</v>
      </c>
      <c r="T731" s="6" t="s">
        <v>610</v>
      </c>
      <c r="U731" s="6" t="s">
        <v>3494</v>
      </c>
      <c r="V731" s="18">
        <v>45642</v>
      </c>
      <c r="W731" s="78">
        <v>0.9819444444444444</v>
      </c>
      <c r="X731" s="6" t="s">
        <v>3361</v>
      </c>
      <c r="Y731" s="6" t="s">
        <v>4045</v>
      </c>
      <c r="Z731" s="6" t="s">
        <v>3363</v>
      </c>
      <c r="AA731" s="6">
        <v>955204579</v>
      </c>
      <c r="AB731" s="6">
        <f t="shared" si="82"/>
        <v>11</v>
      </c>
      <c r="AC731" s="23">
        <f t="shared" si="81"/>
        <v>46000</v>
      </c>
      <c r="AD731" s="23" t="s">
        <v>6</v>
      </c>
      <c r="AE731" s="17" t="str">
        <f t="shared" si="80"/>
        <v>NO APLICA</v>
      </c>
      <c r="AF731" s="6" t="s">
        <v>400</v>
      </c>
      <c r="AG731" s="39" t="s">
        <v>4046</v>
      </c>
      <c r="AH731" s="22" t="s">
        <v>3266</v>
      </c>
      <c r="AI731" s="174"/>
    </row>
    <row r="732" spans="1:35" ht="15.45" customHeight="1">
      <c r="A732" s="170">
        <v>56978</v>
      </c>
      <c r="B732" s="39" t="s">
        <v>339</v>
      </c>
      <c r="C732" s="4" t="s">
        <v>340</v>
      </c>
      <c r="D732" s="39" t="s">
        <v>2935</v>
      </c>
      <c r="E732" s="6" t="s">
        <v>1120</v>
      </c>
      <c r="F732" s="6" t="s">
        <v>1121</v>
      </c>
      <c r="G732" s="6">
        <v>991545276</v>
      </c>
      <c r="H732" s="18">
        <v>45632</v>
      </c>
      <c r="I732" s="21">
        <v>0.4861111111111111</v>
      </c>
      <c r="J732" s="6" t="s">
        <v>373</v>
      </c>
      <c r="K732" s="15">
        <v>1</v>
      </c>
      <c r="L732" s="6" t="s">
        <v>398</v>
      </c>
      <c r="M732" s="6" t="s">
        <v>6</v>
      </c>
      <c r="N732" s="6" t="s">
        <v>4047</v>
      </c>
      <c r="O732" s="6">
        <v>1228698</v>
      </c>
      <c r="P732" s="6" t="s">
        <v>6</v>
      </c>
      <c r="Q732" s="6" t="s">
        <v>4048</v>
      </c>
      <c r="R732" s="16">
        <f t="shared" si="77"/>
        <v>25000</v>
      </c>
      <c r="S732" s="6" t="s">
        <v>400</v>
      </c>
      <c r="T732" s="6" t="s">
        <v>4049</v>
      </c>
      <c r="U732" s="6" t="s">
        <v>2810</v>
      </c>
      <c r="V732" s="18">
        <v>45636</v>
      </c>
      <c r="W732" s="78">
        <v>0.87916666666666665</v>
      </c>
      <c r="X732" s="6" t="s">
        <v>4050</v>
      </c>
      <c r="Y732" s="6" t="s">
        <v>4051</v>
      </c>
      <c r="Z732" s="6" t="s">
        <v>4052</v>
      </c>
      <c r="AA732" s="6">
        <v>939565576</v>
      </c>
      <c r="AB732" s="24">
        <f t="shared" si="82"/>
        <v>5</v>
      </c>
      <c r="AC732" s="17">
        <f t="shared" si="81"/>
        <v>25000</v>
      </c>
      <c r="AD732" s="6" t="s">
        <v>6</v>
      </c>
      <c r="AE732" s="17" t="str">
        <f t="shared" si="80"/>
        <v>NO APLICA</v>
      </c>
      <c r="AF732" s="6" t="s">
        <v>400</v>
      </c>
      <c r="AG732" s="39"/>
      <c r="AH732" s="22" t="s">
        <v>2797</v>
      </c>
      <c r="AI732" s="174"/>
    </row>
    <row r="733" spans="1:35" ht="15.45" customHeight="1">
      <c r="A733" s="170">
        <v>56979</v>
      </c>
      <c r="B733" s="7" t="s">
        <v>165</v>
      </c>
      <c r="C733" s="4" t="s">
        <v>166</v>
      </c>
      <c r="D733" s="39" t="s">
        <v>4053</v>
      </c>
      <c r="E733" s="6" t="s">
        <v>1690</v>
      </c>
      <c r="F733" s="6" t="s">
        <v>1691</v>
      </c>
      <c r="G733" s="6">
        <v>993480204</v>
      </c>
      <c r="H733" s="18">
        <v>45632</v>
      </c>
      <c r="I733" s="21">
        <v>0.49027777777777776</v>
      </c>
      <c r="J733" s="6" t="s">
        <v>373</v>
      </c>
      <c r="K733" s="15">
        <v>1</v>
      </c>
      <c r="L733" s="6" t="s">
        <v>398</v>
      </c>
      <c r="M733" s="6" t="s">
        <v>6</v>
      </c>
      <c r="N733" s="6" t="s">
        <v>4054</v>
      </c>
      <c r="O733" s="6">
        <v>3266288</v>
      </c>
      <c r="P733" s="6" t="s">
        <v>6</v>
      </c>
      <c r="Q733" s="6" t="s">
        <v>4055</v>
      </c>
      <c r="R733" s="16">
        <f t="shared" si="77"/>
        <v>25000</v>
      </c>
      <c r="S733" s="6" t="s">
        <v>400</v>
      </c>
      <c r="T733" s="6" t="s">
        <v>1450</v>
      </c>
      <c r="U733" s="6" t="s">
        <v>3817</v>
      </c>
      <c r="V733" s="18">
        <v>45640</v>
      </c>
      <c r="W733" s="78">
        <v>0.53194444444444444</v>
      </c>
      <c r="X733" s="95" t="s">
        <v>2339</v>
      </c>
      <c r="Y733" s="95" t="s">
        <v>2340</v>
      </c>
      <c r="Z733" s="95" t="s">
        <v>2341</v>
      </c>
      <c r="AA733" s="134">
        <v>975123851</v>
      </c>
      <c r="AB733" s="24">
        <f t="shared" si="82"/>
        <v>9</v>
      </c>
      <c r="AC733" s="17">
        <f t="shared" si="81"/>
        <v>36000</v>
      </c>
      <c r="AD733" s="6" t="s">
        <v>6</v>
      </c>
      <c r="AE733" s="17" t="str">
        <f t="shared" si="80"/>
        <v>NO APLICA</v>
      </c>
      <c r="AF733" s="6" t="s">
        <v>400</v>
      </c>
      <c r="AG733" s="39"/>
      <c r="AH733" s="22" t="s">
        <v>3287</v>
      </c>
      <c r="AI733" s="174"/>
    </row>
    <row r="734" spans="1:35" ht="15.45" customHeight="1">
      <c r="A734" s="170">
        <v>56980</v>
      </c>
      <c r="B734" s="8" t="s">
        <v>320</v>
      </c>
      <c r="C734" s="5" t="s">
        <v>321</v>
      </c>
      <c r="D734" s="39" t="s">
        <v>647</v>
      </c>
      <c r="E734" s="6" t="s">
        <v>648</v>
      </c>
      <c r="F734" s="6" t="s">
        <v>649</v>
      </c>
      <c r="G734" s="6">
        <v>968566439</v>
      </c>
      <c r="H734" s="18">
        <v>45632</v>
      </c>
      <c r="I734" s="21">
        <v>0.55138888888888893</v>
      </c>
      <c r="J734" s="6" t="s">
        <v>373</v>
      </c>
      <c r="K734" s="15">
        <v>1</v>
      </c>
      <c r="L734" s="6" t="s">
        <v>398</v>
      </c>
      <c r="M734" s="6" t="s">
        <v>6</v>
      </c>
      <c r="N734" s="6" t="s">
        <v>4056</v>
      </c>
      <c r="O734" s="6">
        <v>3266522</v>
      </c>
      <c r="P734" s="6" t="s">
        <v>6</v>
      </c>
      <c r="Q734" s="6" t="s">
        <v>4057</v>
      </c>
      <c r="R734" s="16">
        <f t="shared" si="77"/>
        <v>25000</v>
      </c>
      <c r="S734" s="6" t="s">
        <v>400</v>
      </c>
      <c r="T734" s="6" t="s">
        <v>1450</v>
      </c>
      <c r="U734" s="6" t="s">
        <v>3795</v>
      </c>
      <c r="V734" s="18">
        <v>45634</v>
      </c>
      <c r="W734" s="78">
        <v>0.87638888888888888</v>
      </c>
      <c r="X734" s="6" t="s">
        <v>3161</v>
      </c>
      <c r="Y734" s="6" t="s">
        <v>3164</v>
      </c>
      <c r="Z734" s="6" t="s">
        <v>1488</v>
      </c>
      <c r="AA734" s="6">
        <v>989843586</v>
      </c>
      <c r="AB734" s="24">
        <f t="shared" si="82"/>
        <v>3</v>
      </c>
      <c r="AC734" s="17">
        <f t="shared" si="81"/>
        <v>25000</v>
      </c>
      <c r="AD734" s="6" t="s">
        <v>6</v>
      </c>
      <c r="AE734" s="17" t="str">
        <f t="shared" si="80"/>
        <v>NO APLICA</v>
      </c>
      <c r="AF734" s="6" t="s">
        <v>400</v>
      </c>
      <c r="AG734" s="39"/>
      <c r="AH734" s="22" t="s">
        <v>558</v>
      </c>
      <c r="AI734" s="174"/>
    </row>
    <row r="735" spans="1:35" ht="15.45" customHeight="1">
      <c r="A735" s="170">
        <v>56981</v>
      </c>
      <c r="B735" s="8" t="s">
        <v>320</v>
      </c>
      <c r="C735" s="5" t="s">
        <v>321</v>
      </c>
      <c r="D735" s="39" t="s">
        <v>548</v>
      </c>
      <c r="E735" s="6">
        <v>17669495</v>
      </c>
      <c r="F735" s="6" t="s">
        <v>549</v>
      </c>
      <c r="G735" s="6">
        <v>929902825</v>
      </c>
      <c r="H735" s="18">
        <v>45632</v>
      </c>
      <c r="I735" s="21">
        <v>0.55833333333333335</v>
      </c>
      <c r="J735" s="6" t="s">
        <v>373</v>
      </c>
      <c r="K735" s="15">
        <v>1</v>
      </c>
      <c r="L735" s="6" t="s">
        <v>398</v>
      </c>
      <c r="M735" s="6" t="s">
        <v>6</v>
      </c>
      <c r="N735" s="6" t="s">
        <v>4058</v>
      </c>
      <c r="O735" s="6">
        <v>3266574</v>
      </c>
      <c r="P735" s="6" t="s">
        <v>6</v>
      </c>
      <c r="Q735" s="6" t="s">
        <v>4059</v>
      </c>
      <c r="R735" s="16">
        <f t="shared" si="77"/>
        <v>25000</v>
      </c>
      <c r="S735" s="6" t="s">
        <v>400</v>
      </c>
      <c r="T735" s="6" t="s">
        <v>552</v>
      </c>
      <c r="U735" s="6" t="s">
        <v>2980</v>
      </c>
      <c r="V735" s="18">
        <v>45635</v>
      </c>
      <c r="W735" s="78">
        <v>0.65763888888888888</v>
      </c>
      <c r="X735" s="105" t="s">
        <v>2370</v>
      </c>
      <c r="Y735" s="6" t="s">
        <v>2371</v>
      </c>
      <c r="Z735" s="6" t="s">
        <v>2372</v>
      </c>
      <c r="AA735" s="6">
        <v>963001591</v>
      </c>
      <c r="AB735" s="5">
        <f t="shared" si="82"/>
        <v>4</v>
      </c>
      <c r="AC735" s="17">
        <f t="shared" si="81"/>
        <v>25000</v>
      </c>
      <c r="AD735" s="6" t="s">
        <v>6</v>
      </c>
      <c r="AE735" s="17" t="str">
        <f t="shared" si="80"/>
        <v>NO APLICA</v>
      </c>
      <c r="AF735" s="6" t="s">
        <v>400</v>
      </c>
      <c r="AG735" s="39"/>
      <c r="AH735" s="22" t="s">
        <v>558</v>
      </c>
      <c r="AI735" s="174"/>
    </row>
    <row r="736" spans="1:35" ht="15.45" customHeight="1">
      <c r="A736" s="170">
        <v>56982</v>
      </c>
      <c r="B736" s="8" t="s">
        <v>320</v>
      </c>
      <c r="C736" s="5" t="s">
        <v>321</v>
      </c>
      <c r="D736" s="39" t="s">
        <v>3113</v>
      </c>
      <c r="E736" s="6" t="s">
        <v>636</v>
      </c>
      <c r="F736" s="6" t="s">
        <v>637</v>
      </c>
      <c r="G736" s="6">
        <v>988364635</v>
      </c>
      <c r="H736" s="18">
        <v>45632</v>
      </c>
      <c r="I736" s="21">
        <v>0.5625</v>
      </c>
      <c r="J736" s="6" t="s">
        <v>373</v>
      </c>
      <c r="K736" s="15">
        <v>1</v>
      </c>
      <c r="L736" s="6" t="s">
        <v>398</v>
      </c>
      <c r="M736" s="6" t="s">
        <v>6</v>
      </c>
      <c r="N736" s="6" t="s">
        <v>4060</v>
      </c>
      <c r="O736" s="6">
        <v>3266607</v>
      </c>
      <c r="P736" s="6" t="s">
        <v>6</v>
      </c>
      <c r="Q736" s="6" t="s">
        <v>4061</v>
      </c>
      <c r="R736" s="16">
        <f t="shared" si="77"/>
        <v>25000</v>
      </c>
      <c r="S736" s="6" t="s">
        <v>400</v>
      </c>
      <c r="T736" s="6" t="s">
        <v>552</v>
      </c>
      <c r="U736" s="6" t="s">
        <v>3049</v>
      </c>
      <c r="V736" s="18">
        <v>45635</v>
      </c>
      <c r="W736" s="78">
        <v>0.72291666666666665</v>
      </c>
      <c r="X736" s="64" t="s">
        <v>4062</v>
      </c>
      <c r="Y736" s="6" t="s">
        <v>579</v>
      </c>
      <c r="Z736" s="6" t="s">
        <v>580</v>
      </c>
      <c r="AA736" s="6">
        <v>992200094</v>
      </c>
      <c r="AB736" s="5">
        <f t="shared" si="82"/>
        <v>4</v>
      </c>
      <c r="AC736" s="17">
        <f t="shared" si="81"/>
        <v>25000</v>
      </c>
      <c r="AD736" s="6" t="s">
        <v>6</v>
      </c>
      <c r="AE736" s="17" t="str">
        <f t="shared" si="80"/>
        <v>NO APLICA</v>
      </c>
      <c r="AF736" s="6" t="s">
        <v>400</v>
      </c>
      <c r="AG736" s="39"/>
      <c r="AH736" s="22" t="s">
        <v>558</v>
      </c>
      <c r="AI736" s="174"/>
    </row>
    <row r="737" spans="1:35" ht="15.45" customHeight="1">
      <c r="A737" s="170">
        <v>56983</v>
      </c>
      <c r="B737" s="8" t="s">
        <v>320</v>
      </c>
      <c r="C737" s="5" t="s">
        <v>321</v>
      </c>
      <c r="D737" s="39" t="s">
        <v>4063</v>
      </c>
      <c r="E737" s="6" t="s">
        <v>3230</v>
      </c>
      <c r="F737" s="6" t="s">
        <v>832</v>
      </c>
      <c r="G737" s="6">
        <v>961091623</v>
      </c>
      <c r="H737" s="18">
        <v>45632</v>
      </c>
      <c r="I737" s="21">
        <v>0.56805555555555554</v>
      </c>
      <c r="J737" s="6" t="s">
        <v>373</v>
      </c>
      <c r="K737" s="15">
        <v>1</v>
      </c>
      <c r="L737" s="6" t="s">
        <v>398</v>
      </c>
      <c r="M737" s="6" t="s">
        <v>6</v>
      </c>
      <c r="N737" s="6" t="s">
        <v>4064</v>
      </c>
      <c r="O737" s="6">
        <v>3266628</v>
      </c>
      <c r="P737" s="6" t="s">
        <v>6</v>
      </c>
      <c r="Q737" s="6" t="s">
        <v>4065</v>
      </c>
      <c r="R737" s="16">
        <f t="shared" ref="R737:R800" si="83">IF(OR(H737&lt;=0, H737=""), "",
    IF(OR(J737="1X40 RF VACIO", J737="1X40 DRY VACIO"),
        IF(L737="CUSTODIA", 25000,
            IF(OR(L737="TRASPASO", L737="MOVIMIENTO"), 18000, "")
        ),
        IF(OR(J737="1X20 RF VACIO", J737="1X20 DRY VACIO", J737="ISOTANK"),
            IF(L737="CUSTODIA", 18000,
                IF(OR(L737="TRASPASO", L737="MOVIMIENTO"), 15000, "Error en tipo de acción")
            ),
            IF(AND(OR(J737="PALLET", J737="CAJON"), L737="CUSTODIA"),
                IF(M737="SI (XL)", 7000*K737,
                    IF(M737="SI (XXL)", 9000*K737,
                        IF(M737="SI (OTRO)", "", 5000*K737)
                    )
                ),
                IF(AND(OR(J737="PALLET", J737="CAJON"),OR(L737="TRASPASO", L737="MOVIMIENTO")),
                    IF(M737="SI (XL)", 5000*K737,
                        IF(M737="SI (XXL)", 7000*K737,
                            IF(M737="SI (OTRO)", "", 3500*K737)
                        )
                    ),
                    ""
                )
            )
        )
    )
)</f>
        <v>25000</v>
      </c>
      <c r="S737" s="6" t="s">
        <v>400</v>
      </c>
      <c r="T737" s="6" t="s">
        <v>552</v>
      </c>
      <c r="U737" s="6" t="s">
        <v>2800</v>
      </c>
      <c r="V737" s="18">
        <v>45635</v>
      </c>
      <c r="W737" s="78">
        <v>0.56805555555555554</v>
      </c>
      <c r="X737" s="105" t="s">
        <v>4066</v>
      </c>
      <c r="Y737" s="6" t="s">
        <v>1114</v>
      </c>
      <c r="Z737" s="6" t="s">
        <v>1115</v>
      </c>
      <c r="AA737" s="6">
        <v>926464737</v>
      </c>
      <c r="AB737" s="5">
        <f t="shared" si="82"/>
        <v>4</v>
      </c>
      <c r="AC737" s="17">
        <f t="shared" si="81"/>
        <v>25000</v>
      </c>
      <c r="AD737" s="6" t="s">
        <v>6</v>
      </c>
      <c r="AE737" s="17" t="str">
        <f t="shared" si="80"/>
        <v>NO APLICA</v>
      </c>
      <c r="AF737" s="6" t="s">
        <v>400</v>
      </c>
      <c r="AG737" s="39"/>
      <c r="AH737" s="22" t="s">
        <v>558</v>
      </c>
      <c r="AI737" s="174"/>
    </row>
    <row r="738" spans="1:35" ht="15.45" customHeight="1">
      <c r="A738" s="170">
        <v>56984</v>
      </c>
      <c r="B738" s="39" t="s">
        <v>14</v>
      </c>
      <c r="C738" s="4" t="s">
        <v>15</v>
      </c>
      <c r="D738" s="39" t="s">
        <v>4067</v>
      </c>
      <c r="E738" s="6" t="s">
        <v>4068</v>
      </c>
      <c r="F738" s="6" t="s">
        <v>4069</v>
      </c>
      <c r="G738" s="6">
        <v>965785100</v>
      </c>
      <c r="H738" s="18">
        <v>45632</v>
      </c>
      <c r="I738" s="21">
        <v>0.5708333333333333</v>
      </c>
      <c r="J738" s="6" t="s">
        <v>1873</v>
      </c>
      <c r="K738" s="15">
        <v>1</v>
      </c>
      <c r="L738" s="6" t="s">
        <v>398</v>
      </c>
      <c r="M738" s="6" t="s">
        <v>6</v>
      </c>
      <c r="N738" s="6" t="s">
        <v>488</v>
      </c>
      <c r="O738" s="6">
        <v>348593</v>
      </c>
      <c r="P738" s="6" t="s">
        <v>6</v>
      </c>
      <c r="Q738" s="6" t="s">
        <v>488</v>
      </c>
      <c r="R738" s="16">
        <f t="shared" si="83"/>
        <v>5000</v>
      </c>
      <c r="S738" s="6" t="s">
        <v>400</v>
      </c>
      <c r="T738" s="6" t="s">
        <v>552</v>
      </c>
      <c r="U738" s="6" t="s">
        <v>490</v>
      </c>
      <c r="V738" s="18">
        <v>45633</v>
      </c>
      <c r="W738" s="78">
        <v>0.50624999999999998</v>
      </c>
      <c r="X738" s="68" t="s">
        <v>543</v>
      </c>
      <c r="Y738" s="6" t="s">
        <v>544</v>
      </c>
      <c r="Z738" s="6" t="s">
        <v>545</v>
      </c>
      <c r="AA738" s="6">
        <v>995367617</v>
      </c>
      <c r="AB738" s="5">
        <f t="shared" si="82"/>
        <v>2</v>
      </c>
      <c r="AC738" s="17">
        <f t="shared" si="81"/>
        <v>5000</v>
      </c>
      <c r="AD738" s="6" t="s">
        <v>6</v>
      </c>
      <c r="AE738" s="17" t="str">
        <f t="shared" si="80"/>
        <v>NO APLICA</v>
      </c>
      <c r="AF738" s="6" t="s">
        <v>400</v>
      </c>
      <c r="AG738" s="39"/>
      <c r="AH738" s="22" t="s">
        <v>533</v>
      </c>
      <c r="AI738" s="174"/>
    </row>
    <row r="739" spans="1:35" ht="15.45" customHeight="1">
      <c r="A739" s="170">
        <v>56985</v>
      </c>
      <c r="B739" s="39" t="s">
        <v>14</v>
      </c>
      <c r="C739" s="4" t="s">
        <v>15</v>
      </c>
      <c r="D739" s="39" t="s">
        <v>4067</v>
      </c>
      <c r="E739" s="6" t="s">
        <v>4068</v>
      </c>
      <c r="F739" s="6" t="s">
        <v>4069</v>
      </c>
      <c r="G739" s="6">
        <v>965785100</v>
      </c>
      <c r="H739" s="18">
        <v>45632</v>
      </c>
      <c r="I739" s="21">
        <v>0.5708333333333333</v>
      </c>
      <c r="J739" s="6" t="s">
        <v>1873</v>
      </c>
      <c r="K739" s="15">
        <v>1</v>
      </c>
      <c r="L739" s="6" t="s">
        <v>398</v>
      </c>
      <c r="M739" s="6" t="s">
        <v>6</v>
      </c>
      <c r="N739" s="6" t="s">
        <v>488</v>
      </c>
      <c r="O739" s="6">
        <v>52614</v>
      </c>
      <c r="P739" s="6" t="s">
        <v>6</v>
      </c>
      <c r="Q739" s="6" t="s">
        <v>488</v>
      </c>
      <c r="R739" s="16">
        <f t="shared" si="83"/>
        <v>5000</v>
      </c>
      <c r="S739" s="6" t="s">
        <v>400</v>
      </c>
      <c r="T739" s="6" t="s">
        <v>552</v>
      </c>
      <c r="U739" s="6" t="s">
        <v>490</v>
      </c>
      <c r="V739" s="18">
        <v>45635</v>
      </c>
      <c r="W739" s="78">
        <v>0.5708333333333333</v>
      </c>
      <c r="X739" s="105" t="s">
        <v>4070</v>
      </c>
      <c r="Y739" s="6" t="s">
        <v>4071</v>
      </c>
      <c r="Z739" s="6" t="s">
        <v>4072</v>
      </c>
      <c r="AA739" s="6">
        <v>944810348</v>
      </c>
      <c r="AB739" s="5">
        <f t="shared" si="82"/>
        <v>4</v>
      </c>
      <c r="AC739" s="17">
        <f t="shared" si="81"/>
        <v>5000</v>
      </c>
      <c r="AD739" s="6" t="s">
        <v>6</v>
      </c>
      <c r="AE739" s="17" t="str">
        <f t="shared" si="80"/>
        <v>NO APLICA</v>
      </c>
      <c r="AF739" s="6" t="s">
        <v>400</v>
      </c>
      <c r="AG739" s="39"/>
      <c r="AH739" s="22" t="s">
        <v>533</v>
      </c>
      <c r="AI739" s="174"/>
    </row>
    <row r="740" spans="1:35" ht="15.45" customHeight="1">
      <c r="A740" s="170">
        <v>56986</v>
      </c>
      <c r="B740" s="39" t="s">
        <v>4073</v>
      </c>
      <c r="C740" s="4" t="s">
        <v>352</v>
      </c>
      <c r="D740" s="39" t="s">
        <v>4074</v>
      </c>
      <c r="E740" s="6" t="s">
        <v>4075</v>
      </c>
      <c r="F740" s="6" t="s">
        <v>4076</v>
      </c>
      <c r="G740" s="6">
        <v>938791818</v>
      </c>
      <c r="H740" s="18">
        <v>45632</v>
      </c>
      <c r="I740" s="21">
        <v>0.57916666666666672</v>
      </c>
      <c r="J740" s="6" t="s">
        <v>373</v>
      </c>
      <c r="K740" s="15">
        <v>1</v>
      </c>
      <c r="L740" s="6" t="s">
        <v>398</v>
      </c>
      <c r="M740" s="6" t="s">
        <v>6</v>
      </c>
      <c r="N740" s="6" t="s">
        <v>4077</v>
      </c>
      <c r="O740" s="6">
        <v>21094569</v>
      </c>
      <c r="P740" s="6" t="s">
        <v>6</v>
      </c>
      <c r="Q740" s="6" t="s">
        <v>4078</v>
      </c>
      <c r="R740" s="16">
        <f t="shared" si="83"/>
        <v>25000</v>
      </c>
      <c r="S740" s="6" t="s">
        <v>400</v>
      </c>
      <c r="T740" s="6" t="s">
        <v>552</v>
      </c>
      <c r="U740" s="6" t="s">
        <v>3416</v>
      </c>
      <c r="V740" s="18">
        <v>45633</v>
      </c>
      <c r="W740" s="78">
        <v>0.46805555555555556</v>
      </c>
      <c r="X740" s="6" t="s">
        <v>1581</v>
      </c>
      <c r="Y740" s="6" t="s">
        <v>1582</v>
      </c>
      <c r="Z740" s="6" t="s">
        <v>1645</v>
      </c>
      <c r="AA740" s="6">
        <v>966372408</v>
      </c>
      <c r="AB740" s="5">
        <f t="shared" si="82"/>
        <v>2</v>
      </c>
      <c r="AC740" s="17">
        <f t="shared" si="81"/>
        <v>25000</v>
      </c>
      <c r="AD740" s="6" t="s">
        <v>6</v>
      </c>
      <c r="AE740" s="17" t="str">
        <f t="shared" si="80"/>
        <v>NO APLICA</v>
      </c>
      <c r="AF740" s="6" t="s">
        <v>400</v>
      </c>
      <c r="AG740" s="39"/>
      <c r="AH740" s="22" t="s">
        <v>3459</v>
      </c>
      <c r="AI740" s="174"/>
    </row>
    <row r="741" spans="1:35" ht="15.45" customHeight="1">
      <c r="A741" s="170">
        <v>56987</v>
      </c>
      <c r="B741" s="39" t="s">
        <v>339</v>
      </c>
      <c r="C741" s="4" t="s">
        <v>340</v>
      </c>
      <c r="D741" s="39" t="s">
        <v>1031</v>
      </c>
      <c r="E741" s="6" t="s">
        <v>1032</v>
      </c>
      <c r="F741" s="6" t="s">
        <v>1033</v>
      </c>
      <c r="G741" s="6">
        <v>973592739</v>
      </c>
      <c r="H741" s="18">
        <v>45632</v>
      </c>
      <c r="I741" s="21">
        <v>0.58125000000000004</v>
      </c>
      <c r="J741" s="6" t="s">
        <v>373</v>
      </c>
      <c r="K741" s="15">
        <v>1</v>
      </c>
      <c r="L741" s="6" t="s">
        <v>398</v>
      </c>
      <c r="M741" s="6" t="s">
        <v>6</v>
      </c>
      <c r="N741" s="6" t="s">
        <v>4079</v>
      </c>
      <c r="O741" s="6">
        <v>24797041</v>
      </c>
      <c r="P741" s="6" t="s">
        <v>6</v>
      </c>
      <c r="Q741" s="6" t="s">
        <v>4080</v>
      </c>
      <c r="R741" s="16">
        <f t="shared" si="83"/>
        <v>25000</v>
      </c>
      <c r="S741" s="6" t="s">
        <v>400</v>
      </c>
      <c r="T741" s="6" t="s">
        <v>552</v>
      </c>
      <c r="U741" s="6" t="s">
        <v>3431</v>
      </c>
      <c r="V741" s="18">
        <v>45635</v>
      </c>
      <c r="W741" s="78">
        <v>0.70833333333333337</v>
      </c>
      <c r="X741" s="6" t="s">
        <v>948</v>
      </c>
      <c r="Y741" s="6" t="s">
        <v>949</v>
      </c>
      <c r="Z741" s="6" t="s">
        <v>950</v>
      </c>
      <c r="AA741" s="6">
        <v>978971557</v>
      </c>
      <c r="AB741" s="5">
        <f t="shared" si="82"/>
        <v>4</v>
      </c>
      <c r="AC741" s="17">
        <f t="shared" si="81"/>
        <v>25000</v>
      </c>
      <c r="AD741" s="6" t="s">
        <v>6</v>
      </c>
      <c r="AE741" s="17" t="str">
        <f t="shared" si="80"/>
        <v>NO APLICA</v>
      </c>
      <c r="AF741" s="6" t="s">
        <v>400</v>
      </c>
      <c r="AG741" s="39"/>
      <c r="AH741" s="22" t="s">
        <v>2797</v>
      </c>
      <c r="AI741" s="174"/>
    </row>
    <row r="742" spans="1:35" ht="15.45" customHeight="1">
      <c r="A742" s="170">
        <v>56988</v>
      </c>
      <c r="B742" s="8" t="s">
        <v>320</v>
      </c>
      <c r="C742" s="5" t="s">
        <v>321</v>
      </c>
      <c r="D742" s="48" t="s">
        <v>2811</v>
      </c>
      <c r="E742" s="25" t="s">
        <v>709</v>
      </c>
      <c r="F742" s="24" t="s">
        <v>710</v>
      </c>
      <c r="G742" s="24">
        <v>987744411</v>
      </c>
      <c r="H742" s="18">
        <v>45632</v>
      </c>
      <c r="I742" s="21">
        <v>0.58680555555555558</v>
      </c>
      <c r="J742" s="6" t="s">
        <v>373</v>
      </c>
      <c r="K742" s="15">
        <v>1</v>
      </c>
      <c r="L742" s="6" t="s">
        <v>398</v>
      </c>
      <c r="M742" s="6" t="s">
        <v>6</v>
      </c>
      <c r="N742" s="6" t="s">
        <v>4081</v>
      </c>
      <c r="O742" s="6">
        <v>3266732</v>
      </c>
      <c r="P742" s="6" t="s">
        <v>6</v>
      </c>
      <c r="Q742" s="6" t="s">
        <v>4082</v>
      </c>
      <c r="R742" s="16">
        <f t="shared" si="83"/>
        <v>25000</v>
      </c>
      <c r="S742" s="6" t="s">
        <v>400</v>
      </c>
      <c r="T742" s="6" t="s">
        <v>3085</v>
      </c>
      <c r="U742" s="6" t="s">
        <v>3123</v>
      </c>
      <c r="V742" s="18">
        <v>45635</v>
      </c>
      <c r="W742" s="78">
        <v>0.58680555555555558</v>
      </c>
      <c r="X742" s="6" t="s">
        <v>2628</v>
      </c>
      <c r="Y742" s="6" t="s">
        <v>2280</v>
      </c>
      <c r="Z742" s="6" t="s">
        <v>2281</v>
      </c>
      <c r="AA742" s="6">
        <v>93500895</v>
      </c>
      <c r="AB742" s="5">
        <f t="shared" si="82"/>
        <v>4</v>
      </c>
      <c r="AC742" s="17">
        <f t="shared" si="81"/>
        <v>25000</v>
      </c>
      <c r="AD742" s="6" t="s">
        <v>6</v>
      </c>
      <c r="AE742" s="17" t="str">
        <f t="shared" si="80"/>
        <v>NO APLICA</v>
      </c>
      <c r="AF742" s="6" t="s">
        <v>400</v>
      </c>
      <c r="AG742" s="39"/>
      <c r="AH742" s="22" t="s">
        <v>558</v>
      </c>
      <c r="AI742" s="174"/>
    </row>
    <row r="743" spans="1:35" ht="15.45" customHeight="1">
      <c r="A743" s="170">
        <v>56989</v>
      </c>
      <c r="B743" s="7" t="s">
        <v>159</v>
      </c>
      <c r="C743" s="4" t="s">
        <v>160</v>
      </c>
      <c r="D743" s="39" t="s">
        <v>4083</v>
      </c>
      <c r="E743" s="6" t="s">
        <v>4084</v>
      </c>
      <c r="F743" s="6" t="s">
        <v>4085</v>
      </c>
      <c r="G743" s="6">
        <v>958198384</v>
      </c>
      <c r="H743" s="18">
        <v>45632</v>
      </c>
      <c r="I743" s="21">
        <v>0.59236111111111112</v>
      </c>
      <c r="J743" s="6" t="s">
        <v>373</v>
      </c>
      <c r="K743" s="15">
        <v>1</v>
      </c>
      <c r="L743" s="6" t="s">
        <v>398</v>
      </c>
      <c r="M743" s="6" t="s">
        <v>6</v>
      </c>
      <c r="N743" s="6" t="s">
        <v>4086</v>
      </c>
      <c r="O743" s="6">
        <v>3266750</v>
      </c>
      <c r="P743" s="6" t="s">
        <v>6</v>
      </c>
      <c r="Q743" s="6" t="s">
        <v>4087</v>
      </c>
      <c r="R743" s="16">
        <f t="shared" si="83"/>
        <v>25000</v>
      </c>
      <c r="S743" s="6" t="s">
        <v>400</v>
      </c>
      <c r="T743" s="6" t="s">
        <v>1252</v>
      </c>
      <c r="U743" s="6" t="s">
        <v>3283</v>
      </c>
      <c r="V743" s="18">
        <v>45633</v>
      </c>
      <c r="W743" s="78">
        <v>0.69791666666666663</v>
      </c>
      <c r="X743" s="6" t="s">
        <v>4088</v>
      </c>
      <c r="Y743" s="6" t="s">
        <v>4084</v>
      </c>
      <c r="Z743" s="6" t="s">
        <v>4085</v>
      </c>
      <c r="AA743" s="6">
        <v>958198384</v>
      </c>
      <c r="AB743" s="5">
        <f t="shared" si="82"/>
        <v>2</v>
      </c>
      <c r="AC743" s="17">
        <f t="shared" si="81"/>
        <v>25000</v>
      </c>
      <c r="AD743" s="6" t="s">
        <v>6</v>
      </c>
      <c r="AE743" s="17" t="str">
        <f t="shared" si="80"/>
        <v>NO APLICA</v>
      </c>
      <c r="AF743" s="6" t="s">
        <v>1874</v>
      </c>
      <c r="AG743" s="39" t="s">
        <v>4089</v>
      </c>
      <c r="AH743" s="22" t="s">
        <v>3506</v>
      </c>
      <c r="AI743" s="174"/>
    </row>
    <row r="744" spans="1:35" ht="15.45" customHeight="1">
      <c r="A744" s="170">
        <v>56990</v>
      </c>
      <c r="B744" s="8" t="s">
        <v>320</v>
      </c>
      <c r="C744" s="5" t="s">
        <v>321</v>
      </c>
      <c r="D744" s="39" t="s">
        <v>616</v>
      </c>
      <c r="E744" s="6" t="s">
        <v>617</v>
      </c>
      <c r="F744" s="6" t="s">
        <v>618</v>
      </c>
      <c r="G744" s="6">
        <v>951155582</v>
      </c>
      <c r="H744" s="18">
        <v>45632</v>
      </c>
      <c r="I744" s="21">
        <v>0.69444444444444442</v>
      </c>
      <c r="J744" s="6" t="s">
        <v>373</v>
      </c>
      <c r="K744" s="15">
        <v>1</v>
      </c>
      <c r="L744" s="6" t="s">
        <v>398</v>
      </c>
      <c r="M744" s="6" t="s">
        <v>6</v>
      </c>
      <c r="N744" s="6" t="s">
        <v>4090</v>
      </c>
      <c r="O744" s="6">
        <v>3267106</v>
      </c>
      <c r="P744" s="6" t="s">
        <v>6</v>
      </c>
      <c r="Q744" s="6" t="s">
        <v>4091</v>
      </c>
      <c r="R744" s="16">
        <f t="shared" si="83"/>
        <v>25000</v>
      </c>
      <c r="S744" s="6" t="s">
        <v>400</v>
      </c>
      <c r="T744" s="6" t="s">
        <v>552</v>
      </c>
      <c r="U744" s="6" t="s">
        <v>2995</v>
      </c>
      <c r="V744" s="18">
        <v>45635</v>
      </c>
      <c r="W744" s="78">
        <v>0.67013888888888884</v>
      </c>
      <c r="X744" s="6" t="s">
        <v>3150</v>
      </c>
      <c r="Y744" s="6" t="s">
        <v>2209</v>
      </c>
      <c r="Z744" s="6" t="s">
        <v>2210</v>
      </c>
      <c r="AA744" s="6">
        <v>994454750</v>
      </c>
      <c r="AB744" s="5">
        <f t="shared" si="82"/>
        <v>4</v>
      </c>
      <c r="AC744" s="17">
        <f t="shared" si="81"/>
        <v>25000</v>
      </c>
      <c r="AD744" s="6" t="s">
        <v>6</v>
      </c>
      <c r="AE744" s="17" t="str">
        <f t="shared" si="80"/>
        <v>NO APLICA</v>
      </c>
      <c r="AF744" s="6" t="s">
        <v>400</v>
      </c>
      <c r="AG744" s="39"/>
      <c r="AH744" s="22" t="s">
        <v>558</v>
      </c>
      <c r="AI744" s="174"/>
    </row>
    <row r="745" spans="1:35" ht="15.45" customHeight="1">
      <c r="A745" s="170">
        <v>56991</v>
      </c>
      <c r="B745" s="39" t="s">
        <v>269</v>
      </c>
      <c r="C745" s="4" t="s">
        <v>270</v>
      </c>
      <c r="D745" s="39" t="s">
        <v>1455</v>
      </c>
      <c r="E745" s="6" t="s">
        <v>1456</v>
      </c>
      <c r="F745" s="6" t="s">
        <v>1457</v>
      </c>
      <c r="G745" s="6">
        <v>989020821</v>
      </c>
      <c r="H745" s="18">
        <v>45632</v>
      </c>
      <c r="I745" s="21">
        <v>0.70416666666666672</v>
      </c>
      <c r="J745" s="6" t="s">
        <v>373</v>
      </c>
      <c r="K745" s="15">
        <v>1</v>
      </c>
      <c r="L745" s="6" t="s">
        <v>398</v>
      </c>
      <c r="M745" s="6" t="s">
        <v>6</v>
      </c>
      <c r="N745" s="6" t="s">
        <v>4092</v>
      </c>
      <c r="O745" s="6">
        <v>100811798</v>
      </c>
      <c r="P745" s="6" t="s">
        <v>6</v>
      </c>
      <c r="Q745" s="6" t="s">
        <v>4093</v>
      </c>
      <c r="R745" s="16">
        <f t="shared" si="83"/>
        <v>25000</v>
      </c>
      <c r="S745" s="6" t="s">
        <v>400</v>
      </c>
      <c r="T745" s="6" t="s">
        <v>524</v>
      </c>
      <c r="U745" s="6" t="s">
        <v>3987</v>
      </c>
      <c r="V745" s="18">
        <v>45635</v>
      </c>
      <c r="W745" s="78" t="s">
        <v>4094</v>
      </c>
      <c r="X745" s="6" t="s">
        <v>4095</v>
      </c>
      <c r="Y745" s="6" t="s">
        <v>4096</v>
      </c>
      <c r="Z745" s="6" t="s">
        <v>4097</v>
      </c>
      <c r="AA745" s="6">
        <v>941866166</v>
      </c>
      <c r="AB745" s="5">
        <f t="shared" si="82"/>
        <v>4</v>
      </c>
      <c r="AC745" s="17">
        <f t="shared" si="81"/>
        <v>25000</v>
      </c>
      <c r="AD745" s="6" t="s">
        <v>6</v>
      </c>
      <c r="AE745" s="17" t="str">
        <f t="shared" si="80"/>
        <v>NO APLICA</v>
      </c>
      <c r="AF745" s="6" t="s">
        <v>400</v>
      </c>
      <c r="AG745" s="39"/>
      <c r="AH745" s="22" t="s">
        <v>1359</v>
      </c>
      <c r="AI745" s="174"/>
    </row>
    <row r="746" spans="1:35" ht="15.45" customHeight="1">
      <c r="A746" s="170">
        <v>56992</v>
      </c>
      <c r="B746" s="39" t="s">
        <v>380</v>
      </c>
      <c r="C746" s="4" t="s">
        <v>246</v>
      </c>
      <c r="D746" s="39" t="s">
        <v>4098</v>
      </c>
      <c r="E746" s="6" t="s">
        <v>4099</v>
      </c>
      <c r="F746" s="6" t="s">
        <v>4100</v>
      </c>
      <c r="G746" s="6">
        <v>920512971</v>
      </c>
      <c r="H746" s="18">
        <v>45632</v>
      </c>
      <c r="I746" s="21">
        <v>0.70833333333333337</v>
      </c>
      <c r="J746" s="6" t="s">
        <v>373</v>
      </c>
      <c r="K746" s="15">
        <v>1</v>
      </c>
      <c r="L746" s="6" t="s">
        <v>398</v>
      </c>
      <c r="M746" s="6" t="s">
        <v>6</v>
      </c>
      <c r="N746" s="6" t="s">
        <v>4101</v>
      </c>
      <c r="O746" s="6">
        <v>3267165</v>
      </c>
      <c r="P746" s="6" t="s">
        <v>6</v>
      </c>
      <c r="Q746" s="6" t="s">
        <v>4102</v>
      </c>
      <c r="R746" s="16">
        <f t="shared" si="83"/>
        <v>25000</v>
      </c>
      <c r="S746" s="6" t="s">
        <v>400</v>
      </c>
      <c r="T746" s="6" t="s">
        <v>552</v>
      </c>
      <c r="U746" s="6" t="s">
        <v>2950</v>
      </c>
      <c r="V746" s="18">
        <v>45633</v>
      </c>
      <c r="W746" s="78">
        <v>0.49861111111111112</v>
      </c>
      <c r="X746" s="6" t="s">
        <v>4103</v>
      </c>
      <c r="Y746" s="6" t="s">
        <v>2394</v>
      </c>
      <c r="Z746" s="6" t="s">
        <v>2395</v>
      </c>
      <c r="AA746" s="6">
        <v>961689877</v>
      </c>
      <c r="AB746" s="5">
        <f t="shared" si="82"/>
        <v>2</v>
      </c>
      <c r="AC746" s="17">
        <f t="shared" si="81"/>
        <v>25000</v>
      </c>
      <c r="AD746" s="6" t="s">
        <v>6</v>
      </c>
      <c r="AE746" s="17" t="str">
        <f t="shared" si="80"/>
        <v>NO APLICA</v>
      </c>
      <c r="AF746" s="6" t="s">
        <v>400</v>
      </c>
      <c r="AG746" s="39"/>
      <c r="AH746" s="22" t="s">
        <v>983</v>
      </c>
      <c r="AI746" s="174"/>
    </row>
    <row r="747" spans="1:35" ht="15.45" customHeight="1">
      <c r="A747" s="170">
        <v>56993</v>
      </c>
      <c r="B747" s="8" t="s">
        <v>320</v>
      </c>
      <c r="C747" s="5" t="s">
        <v>321</v>
      </c>
      <c r="D747" s="39" t="s">
        <v>647</v>
      </c>
      <c r="E747" s="6" t="s">
        <v>648</v>
      </c>
      <c r="F747" s="6" t="s">
        <v>649</v>
      </c>
      <c r="G747" s="6">
        <v>968566439</v>
      </c>
      <c r="H747" s="18">
        <v>45632</v>
      </c>
      <c r="I747" s="21">
        <v>0.71805555555555556</v>
      </c>
      <c r="J747" s="6" t="s">
        <v>373</v>
      </c>
      <c r="K747" s="15">
        <v>1</v>
      </c>
      <c r="L747" s="6" t="s">
        <v>398</v>
      </c>
      <c r="M747" s="6" t="s">
        <v>6</v>
      </c>
      <c r="N747" s="6" t="s">
        <v>4104</v>
      </c>
      <c r="O747" s="6">
        <v>3267201</v>
      </c>
      <c r="P747" s="6" t="s">
        <v>6</v>
      </c>
      <c r="Q747" s="6" t="s">
        <v>4105</v>
      </c>
      <c r="R747" s="16">
        <f t="shared" si="83"/>
        <v>25000</v>
      </c>
      <c r="S747" s="6" t="s">
        <v>400</v>
      </c>
      <c r="T747" s="6" t="s">
        <v>552</v>
      </c>
      <c r="U747" s="6" t="s">
        <v>3238</v>
      </c>
      <c r="V747" s="18">
        <v>45635</v>
      </c>
      <c r="W747" s="78">
        <v>0.70694444444444449</v>
      </c>
      <c r="X747" s="6" t="s">
        <v>2570</v>
      </c>
      <c r="Y747" s="6" t="s">
        <v>2983</v>
      </c>
      <c r="Z747" s="6" t="s">
        <v>2572</v>
      </c>
      <c r="AA747" s="6">
        <v>955224797</v>
      </c>
      <c r="AB747" s="5">
        <f t="shared" si="82"/>
        <v>4</v>
      </c>
      <c r="AC747" s="17">
        <f t="shared" si="81"/>
        <v>25000</v>
      </c>
      <c r="AD747" s="6" t="s">
        <v>6</v>
      </c>
      <c r="AE747" s="17" t="str">
        <f t="shared" si="80"/>
        <v>NO APLICA</v>
      </c>
      <c r="AF747" s="6" t="s">
        <v>400</v>
      </c>
      <c r="AG747" s="39"/>
      <c r="AH747" s="22" t="s">
        <v>558</v>
      </c>
      <c r="AI747" s="174"/>
    </row>
    <row r="748" spans="1:35" ht="15.45" customHeight="1">
      <c r="A748" s="170">
        <v>56994</v>
      </c>
      <c r="B748" s="8" t="s">
        <v>320</v>
      </c>
      <c r="C748" s="5" t="s">
        <v>321</v>
      </c>
      <c r="D748" s="39" t="s">
        <v>548</v>
      </c>
      <c r="E748" s="6">
        <v>17669495</v>
      </c>
      <c r="F748" s="6" t="s">
        <v>549</v>
      </c>
      <c r="G748" s="6">
        <v>929902825</v>
      </c>
      <c r="H748" s="18">
        <v>45632</v>
      </c>
      <c r="I748" s="21">
        <v>0.74375000000000002</v>
      </c>
      <c r="J748" s="6" t="s">
        <v>373</v>
      </c>
      <c r="K748" s="15">
        <v>1</v>
      </c>
      <c r="L748" s="6" t="s">
        <v>398</v>
      </c>
      <c r="M748" s="6" t="s">
        <v>6</v>
      </c>
      <c r="N748" s="6" t="s">
        <v>4106</v>
      </c>
      <c r="O748" s="6">
        <v>3267290</v>
      </c>
      <c r="P748" s="6" t="s">
        <v>6</v>
      </c>
      <c r="Q748" s="6" t="s">
        <v>4107</v>
      </c>
      <c r="R748" s="16">
        <f t="shared" si="83"/>
        <v>25000</v>
      </c>
      <c r="S748" s="6" t="s">
        <v>400</v>
      </c>
      <c r="T748" s="6" t="s">
        <v>552</v>
      </c>
      <c r="U748" s="6" t="s">
        <v>2980</v>
      </c>
      <c r="V748" s="18">
        <v>45635</v>
      </c>
      <c r="W748" s="78">
        <v>0.69027777777777777</v>
      </c>
      <c r="X748" s="6" t="s">
        <v>4108</v>
      </c>
      <c r="Y748" s="6" t="s">
        <v>3137</v>
      </c>
      <c r="Z748" s="6" t="s">
        <v>3138</v>
      </c>
      <c r="AA748" s="6">
        <v>959084095</v>
      </c>
      <c r="AB748" s="5">
        <f t="shared" si="82"/>
        <v>4</v>
      </c>
      <c r="AC748" s="17">
        <f t="shared" si="81"/>
        <v>25000</v>
      </c>
      <c r="AD748" s="6" t="s">
        <v>6</v>
      </c>
      <c r="AE748" s="17" t="str">
        <f t="shared" si="80"/>
        <v>NO APLICA</v>
      </c>
      <c r="AF748" s="6" t="s">
        <v>400</v>
      </c>
      <c r="AG748" s="39"/>
      <c r="AH748" s="22" t="s">
        <v>558</v>
      </c>
      <c r="AI748" s="174"/>
    </row>
    <row r="749" spans="1:35" ht="15" customHeight="1">
      <c r="A749" s="170">
        <v>56995</v>
      </c>
      <c r="B749" s="8" t="s">
        <v>320</v>
      </c>
      <c r="C749" s="5" t="s">
        <v>321</v>
      </c>
      <c r="D749" s="39" t="s">
        <v>4063</v>
      </c>
      <c r="E749" s="6" t="s">
        <v>3230</v>
      </c>
      <c r="F749" s="6" t="s">
        <v>832</v>
      </c>
      <c r="G749" s="6">
        <v>961091623</v>
      </c>
      <c r="H749" s="18">
        <v>45632</v>
      </c>
      <c r="I749" s="21">
        <v>0.74722222222222223</v>
      </c>
      <c r="J749" s="6" t="s">
        <v>373</v>
      </c>
      <c r="K749" s="15">
        <v>1</v>
      </c>
      <c r="L749" s="6" t="s">
        <v>398</v>
      </c>
      <c r="M749" s="6" t="s">
        <v>6</v>
      </c>
      <c r="N749" s="6" t="s">
        <v>4109</v>
      </c>
      <c r="O749" s="6">
        <v>3267311</v>
      </c>
      <c r="P749" s="6" t="s">
        <v>6</v>
      </c>
      <c r="Q749" s="6" t="s">
        <v>4110</v>
      </c>
      <c r="R749" s="16">
        <f t="shared" si="83"/>
        <v>25000</v>
      </c>
      <c r="S749" s="6" t="s">
        <v>400</v>
      </c>
      <c r="T749" s="6" t="s">
        <v>1561</v>
      </c>
      <c r="U749" s="6" t="s">
        <v>3049</v>
      </c>
      <c r="V749" s="18">
        <v>45635</v>
      </c>
      <c r="W749" s="78">
        <v>0.90694444444444444</v>
      </c>
      <c r="X749" s="6" t="s">
        <v>578</v>
      </c>
      <c r="Y749" s="6" t="s">
        <v>579</v>
      </c>
      <c r="Z749" s="6" t="s">
        <v>580</v>
      </c>
      <c r="AA749" s="6">
        <v>99220009</v>
      </c>
      <c r="AB749" s="5">
        <f t="shared" si="82"/>
        <v>4</v>
      </c>
      <c r="AC749" s="17">
        <f t="shared" si="81"/>
        <v>25000</v>
      </c>
      <c r="AD749" s="6" t="s">
        <v>6</v>
      </c>
      <c r="AE749" s="17" t="str">
        <f t="shared" si="80"/>
        <v>NO APLICA</v>
      </c>
      <c r="AF749" s="6" t="s">
        <v>400</v>
      </c>
      <c r="AG749" s="39"/>
      <c r="AH749" s="22" t="s">
        <v>558</v>
      </c>
      <c r="AI749" s="174"/>
    </row>
    <row r="750" spans="1:35" ht="15.45" customHeight="1">
      <c r="A750" s="170">
        <v>56996</v>
      </c>
      <c r="B750" s="8" t="s">
        <v>320</v>
      </c>
      <c r="C750" s="5" t="s">
        <v>321</v>
      </c>
      <c r="D750" s="39" t="s">
        <v>3113</v>
      </c>
      <c r="E750" s="6" t="s">
        <v>636</v>
      </c>
      <c r="F750" s="6" t="s">
        <v>637</v>
      </c>
      <c r="G750" s="6">
        <v>988364635</v>
      </c>
      <c r="H750" s="18">
        <v>45632</v>
      </c>
      <c r="I750" s="21">
        <v>0.75</v>
      </c>
      <c r="J750" s="6" t="s">
        <v>373</v>
      </c>
      <c r="K750" s="15">
        <v>1</v>
      </c>
      <c r="L750" s="6" t="s">
        <v>398</v>
      </c>
      <c r="M750" s="6" t="s">
        <v>6</v>
      </c>
      <c r="N750" s="6" t="s">
        <v>4111</v>
      </c>
      <c r="O750" s="6">
        <v>3267308</v>
      </c>
      <c r="P750" s="6" t="s">
        <v>6</v>
      </c>
      <c r="Q750" s="6" t="s">
        <v>4112</v>
      </c>
      <c r="R750" s="16">
        <f t="shared" si="83"/>
        <v>25000</v>
      </c>
      <c r="S750" s="6" t="s">
        <v>400</v>
      </c>
      <c r="T750" s="6" t="s">
        <v>552</v>
      </c>
      <c r="U750" s="6" t="s">
        <v>3068</v>
      </c>
      <c r="V750" s="18">
        <v>45635</v>
      </c>
      <c r="W750" s="78">
        <v>0.77430555555555558</v>
      </c>
      <c r="X750" s="6" t="s">
        <v>3036</v>
      </c>
      <c r="Y750" s="6" t="s">
        <v>654</v>
      </c>
      <c r="Z750" s="6" t="s">
        <v>655</v>
      </c>
      <c r="AA750" s="6">
        <v>956193777</v>
      </c>
      <c r="AB750" s="5">
        <f t="shared" si="82"/>
        <v>4</v>
      </c>
      <c r="AC750" s="17">
        <f t="shared" si="81"/>
        <v>25000</v>
      </c>
      <c r="AD750" s="6" t="s">
        <v>6</v>
      </c>
      <c r="AE750" s="17" t="str">
        <f t="shared" si="80"/>
        <v>NO APLICA</v>
      </c>
      <c r="AF750" s="6" t="s">
        <v>400</v>
      </c>
      <c r="AG750" s="39"/>
      <c r="AH750" s="22" t="s">
        <v>558</v>
      </c>
      <c r="AI750" s="174"/>
    </row>
    <row r="751" spans="1:35" ht="15" customHeight="1">
      <c r="A751" s="170">
        <v>56997</v>
      </c>
      <c r="B751" s="39" t="s">
        <v>110</v>
      </c>
      <c r="C751" s="4" t="s">
        <v>111</v>
      </c>
      <c r="D751" s="39" t="s">
        <v>2851</v>
      </c>
      <c r="E751" s="6" t="s">
        <v>560</v>
      </c>
      <c r="F751" s="6" t="s">
        <v>561</v>
      </c>
      <c r="G751" s="6">
        <v>956055766</v>
      </c>
      <c r="H751" s="18">
        <v>45632</v>
      </c>
      <c r="I751" s="21">
        <v>0.75486111111111109</v>
      </c>
      <c r="J751" s="6" t="s">
        <v>373</v>
      </c>
      <c r="K751" s="15">
        <v>1</v>
      </c>
      <c r="L751" s="6" t="s">
        <v>398</v>
      </c>
      <c r="M751" s="6" t="s">
        <v>6</v>
      </c>
      <c r="N751" s="6" t="s">
        <v>4113</v>
      </c>
      <c r="O751" s="6">
        <v>100811872</v>
      </c>
      <c r="P751" s="6" t="s">
        <v>6</v>
      </c>
      <c r="Q751" s="6" t="s">
        <v>4114</v>
      </c>
      <c r="R751" s="16">
        <f t="shared" si="83"/>
        <v>25000</v>
      </c>
      <c r="S751" s="6" t="s">
        <v>400</v>
      </c>
      <c r="T751" s="6" t="s">
        <v>1450</v>
      </c>
      <c r="U751" s="6" t="s">
        <v>3290</v>
      </c>
      <c r="V751" s="18">
        <v>45634</v>
      </c>
      <c r="W751" s="78">
        <v>0.89444444444444449</v>
      </c>
      <c r="X751" s="6" t="s">
        <v>4115</v>
      </c>
      <c r="Y751" s="6" t="s">
        <v>4116</v>
      </c>
      <c r="Z751" s="6" t="s">
        <v>4117</v>
      </c>
      <c r="AA751" s="6">
        <v>993387122</v>
      </c>
      <c r="AB751" s="5">
        <f t="shared" si="82"/>
        <v>3</v>
      </c>
      <c r="AC751" s="17">
        <f t="shared" si="81"/>
        <v>25000</v>
      </c>
      <c r="AD751" s="6" t="s">
        <v>9</v>
      </c>
      <c r="AE751" s="17">
        <f t="shared" si="80"/>
        <v>29750</v>
      </c>
      <c r="AF751" s="6" t="s">
        <v>1874</v>
      </c>
      <c r="AG751" s="39" t="s">
        <v>4118</v>
      </c>
      <c r="AH751" s="22" t="s">
        <v>3538</v>
      </c>
      <c r="AI751" s="174"/>
    </row>
    <row r="752" spans="1:35" ht="15.45" customHeight="1">
      <c r="A752" s="170">
        <v>56998</v>
      </c>
      <c r="B752" s="8" t="s">
        <v>320</v>
      </c>
      <c r="C752" s="5" t="s">
        <v>321</v>
      </c>
      <c r="D752" s="39" t="s">
        <v>2851</v>
      </c>
      <c r="E752" s="6" t="s">
        <v>2405</v>
      </c>
      <c r="F752" s="6" t="s">
        <v>2406</v>
      </c>
      <c r="G752" s="6">
        <v>942010990</v>
      </c>
      <c r="H752" s="18">
        <v>45632</v>
      </c>
      <c r="I752" s="21">
        <v>0.75763888888888886</v>
      </c>
      <c r="J752" s="6" t="s">
        <v>373</v>
      </c>
      <c r="K752" s="15">
        <v>1</v>
      </c>
      <c r="L752" s="6" t="s">
        <v>398</v>
      </c>
      <c r="M752" s="6" t="s">
        <v>6</v>
      </c>
      <c r="N752" s="6" t="s">
        <v>4119</v>
      </c>
      <c r="O752" s="6">
        <v>3267328</v>
      </c>
      <c r="P752" s="6" t="s">
        <v>6</v>
      </c>
      <c r="Q752" s="6" t="s">
        <v>4120</v>
      </c>
      <c r="R752" s="16">
        <f t="shared" si="83"/>
        <v>25000</v>
      </c>
      <c r="S752" s="6" t="s">
        <v>400</v>
      </c>
      <c r="T752" s="6" t="s">
        <v>1450</v>
      </c>
      <c r="U752" s="6" t="s">
        <v>4121</v>
      </c>
      <c r="V752" s="18">
        <v>45632</v>
      </c>
      <c r="W752" s="78">
        <v>0.93680555555555556</v>
      </c>
      <c r="X752" s="6" t="s">
        <v>3042</v>
      </c>
      <c r="Y752" s="6" t="s">
        <v>3043</v>
      </c>
      <c r="Z752" s="6" t="s">
        <v>3044</v>
      </c>
      <c r="AA752" s="6">
        <v>983614640</v>
      </c>
      <c r="AB752" s="5">
        <f t="shared" si="82"/>
        <v>1</v>
      </c>
      <c r="AC752" s="17">
        <f t="shared" si="81"/>
        <v>25000</v>
      </c>
      <c r="AD752" s="6" t="s">
        <v>6</v>
      </c>
      <c r="AE752" s="17" t="str">
        <f t="shared" si="80"/>
        <v>NO APLICA</v>
      </c>
      <c r="AF752" s="6" t="s">
        <v>400</v>
      </c>
      <c r="AG752" s="39"/>
      <c r="AH752" s="22" t="s">
        <v>558</v>
      </c>
      <c r="AI752" s="174"/>
    </row>
    <row r="753" spans="1:35" ht="15.45" customHeight="1">
      <c r="A753" s="170">
        <v>56999</v>
      </c>
      <c r="B753" s="39" t="s">
        <v>269</v>
      </c>
      <c r="C753" s="4" t="s">
        <v>270</v>
      </c>
      <c r="D753" s="39" t="s">
        <v>1476</v>
      </c>
      <c r="E753" s="6" t="s">
        <v>1477</v>
      </c>
      <c r="F753" s="6" t="s">
        <v>1478</v>
      </c>
      <c r="G753" s="6">
        <v>954134836</v>
      </c>
      <c r="H753" s="18">
        <v>45632</v>
      </c>
      <c r="I753" s="21">
        <v>0.76111111111111107</v>
      </c>
      <c r="J753" s="6" t="s">
        <v>373</v>
      </c>
      <c r="K753" s="15">
        <v>1</v>
      </c>
      <c r="L753" s="6" t="s">
        <v>398</v>
      </c>
      <c r="M753" s="6" t="s">
        <v>6</v>
      </c>
      <c r="N753" s="6" t="s">
        <v>4122</v>
      </c>
      <c r="O753" s="6">
        <v>100811875</v>
      </c>
      <c r="P753" s="6" t="s">
        <v>6</v>
      </c>
      <c r="Q753" s="6" t="s">
        <v>4123</v>
      </c>
      <c r="R753" s="16">
        <f t="shared" si="83"/>
        <v>25000</v>
      </c>
      <c r="S753" s="6" t="s">
        <v>400</v>
      </c>
      <c r="T753" s="6" t="s">
        <v>524</v>
      </c>
      <c r="U753" s="6" t="s">
        <v>2800</v>
      </c>
      <c r="V753" s="18">
        <v>45635</v>
      </c>
      <c r="W753" s="78">
        <v>0.63958333333333328</v>
      </c>
      <c r="X753" s="6" t="s">
        <v>4124</v>
      </c>
      <c r="Y753" s="6" t="s">
        <v>4125</v>
      </c>
      <c r="Z753" s="6" t="s">
        <v>4126</v>
      </c>
      <c r="AA753" s="6">
        <v>952383199</v>
      </c>
      <c r="AB753" s="5">
        <f t="shared" si="82"/>
        <v>4</v>
      </c>
      <c r="AC753" s="17">
        <f t="shared" si="81"/>
        <v>25000</v>
      </c>
      <c r="AD753" s="6" t="s">
        <v>6</v>
      </c>
      <c r="AE753" s="17" t="str">
        <f t="shared" si="80"/>
        <v>NO APLICA</v>
      </c>
      <c r="AF753" s="6" t="s">
        <v>400</v>
      </c>
      <c r="AG753" s="39"/>
      <c r="AH753" s="22" t="s">
        <v>1359</v>
      </c>
      <c r="AI753" s="174"/>
    </row>
    <row r="754" spans="1:35" ht="15.45" customHeight="1">
      <c r="A754" s="170">
        <v>57000</v>
      </c>
      <c r="B754" s="39" t="s">
        <v>269</v>
      </c>
      <c r="C754" s="4" t="s">
        <v>270</v>
      </c>
      <c r="D754" s="25" t="s">
        <v>507</v>
      </c>
      <c r="E754" s="24" t="s">
        <v>508</v>
      </c>
      <c r="F754" s="24" t="s">
        <v>509</v>
      </c>
      <c r="G754" s="24">
        <v>997062936</v>
      </c>
      <c r="H754" s="18">
        <v>45632</v>
      </c>
      <c r="I754" s="21">
        <v>0.7631944444444444</v>
      </c>
      <c r="J754" s="6" t="s">
        <v>373</v>
      </c>
      <c r="K754" s="15">
        <v>1</v>
      </c>
      <c r="L754" s="6" t="s">
        <v>398</v>
      </c>
      <c r="M754" s="6" t="s">
        <v>6</v>
      </c>
      <c r="N754" s="6" t="s">
        <v>4127</v>
      </c>
      <c r="O754" s="6">
        <v>100811880</v>
      </c>
      <c r="P754" s="6" t="s">
        <v>6</v>
      </c>
      <c r="Q754" s="6" t="s">
        <v>4128</v>
      </c>
      <c r="R754" s="16">
        <f t="shared" si="83"/>
        <v>25000</v>
      </c>
      <c r="S754" s="6" t="s">
        <v>400</v>
      </c>
      <c r="T754" s="6" t="s">
        <v>4129</v>
      </c>
      <c r="U754" s="6" t="s">
        <v>3494</v>
      </c>
      <c r="V754" s="18">
        <v>45635</v>
      </c>
      <c r="W754" s="78">
        <v>0.65416666666666667</v>
      </c>
      <c r="X754" s="6" t="s">
        <v>4130</v>
      </c>
      <c r="Y754" s="6" t="s">
        <v>4131</v>
      </c>
      <c r="Z754" s="6" t="s">
        <v>4132</v>
      </c>
      <c r="AA754" s="6">
        <v>992308758</v>
      </c>
      <c r="AB754" s="5">
        <f t="shared" si="82"/>
        <v>4</v>
      </c>
      <c r="AC754" s="17">
        <f t="shared" si="81"/>
        <v>25000</v>
      </c>
      <c r="AD754" s="6" t="s">
        <v>6</v>
      </c>
      <c r="AE754" s="17" t="str">
        <f t="shared" si="80"/>
        <v>NO APLICA</v>
      </c>
      <c r="AF754" s="6" t="s">
        <v>400</v>
      </c>
      <c r="AG754" s="39"/>
      <c r="AH754" s="22" t="s">
        <v>1359</v>
      </c>
      <c r="AI754" s="174"/>
    </row>
    <row r="755" spans="1:35" ht="15" customHeight="1">
      <c r="A755" s="170">
        <v>57001</v>
      </c>
      <c r="B755" s="39" t="s">
        <v>165</v>
      </c>
      <c r="C755" s="4" t="s">
        <v>166</v>
      </c>
      <c r="D755" s="39" t="s">
        <v>4133</v>
      </c>
      <c r="E755" s="6" t="s">
        <v>4134</v>
      </c>
      <c r="F755" s="6" t="s">
        <v>4135</v>
      </c>
      <c r="G755" s="6">
        <v>954733071</v>
      </c>
      <c r="H755" s="18">
        <v>45632</v>
      </c>
      <c r="I755" s="21">
        <v>0.76597222222222228</v>
      </c>
      <c r="J755" s="6" t="s">
        <v>373</v>
      </c>
      <c r="K755" s="15">
        <v>1</v>
      </c>
      <c r="L755" s="6" t="s">
        <v>398</v>
      </c>
      <c r="M755" s="6" t="s">
        <v>6</v>
      </c>
      <c r="N755" s="6" t="s">
        <v>4136</v>
      </c>
      <c r="O755" s="6">
        <v>3267341</v>
      </c>
      <c r="P755" s="6" t="s">
        <v>6</v>
      </c>
      <c r="Q755" s="6" t="s">
        <v>4137</v>
      </c>
      <c r="R755" s="16">
        <f t="shared" si="83"/>
        <v>25000</v>
      </c>
      <c r="S755" s="6" t="s">
        <v>400</v>
      </c>
      <c r="T755" s="6" t="s">
        <v>552</v>
      </c>
      <c r="U755" s="6" t="s">
        <v>3821</v>
      </c>
      <c r="V755" s="18">
        <v>45633</v>
      </c>
      <c r="W755" s="78">
        <v>0.46666666666666667</v>
      </c>
      <c r="X755" s="6" t="s">
        <v>4138</v>
      </c>
      <c r="Y755" s="6" t="s">
        <v>2363</v>
      </c>
      <c r="Z755" s="6" t="s">
        <v>1447</v>
      </c>
      <c r="AA755" s="6">
        <v>992336047</v>
      </c>
      <c r="AB755" s="5">
        <f t="shared" si="82"/>
        <v>2</v>
      </c>
      <c r="AC755" s="17">
        <f t="shared" si="81"/>
        <v>25000</v>
      </c>
      <c r="AD755" s="6" t="s">
        <v>6</v>
      </c>
      <c r="AE755" s="17" t="str">
        <f t="shared" si="80"/>
        <v>NO APLICA</v>
      </c>
      <c r="AF755" s="6" t="s">
        <v>400</v>
      </c>
      <c r="AG755" s="39"/>
      <c r="AH755" s="22" t="s">
        <v>3287</v>
      </c>
      <c r="AI755" s="174"/>
    </row>
    <row r="756" spans="1:35" ht="15.45" customHeight="1">
      <c r="A756" s="170">
        <v>57002</v>
      </c>
      <c r="B756" s="8" t="s">
        <v>320</v>
      </c>
      <c r="C756" s="5" t="s">
        <v>321</v>
      </c>
      <c r="D756" s="25" t="s">
        <v>2811</v>
      </c>
      <c r="E756" s="24" t="s">
        <v>709</v>
      </c>
      <c r="F756" s="24" t="s">
        <v>710</v>
      </c>
      <c r="G756" s="24">
        <v>987744411</v>
      </c>
      <c r="H756" s="18">
        <v>45632</v>
      </c>
      <c r="I756" s="21">
        <v>0.77847222222222223</v>
      </c>
      <c r="J756" s="6" t="s">
        <v>373</v>
      </c>
      <c r="K756" s="15">
        <v>1</v>
      </c>
      <c r="L756" s="6" t="s">
        <v>398</v>
      </c>
      <c r="M756" s="6" t="s">
        <v>6</v>
      </c>
      <c r="N756" s="6" t="s">
        <v>4139</v>
      </c>
      <c r="O756" s="6">
        <v>3267379</v>
      </c>
      <c r="P756" s="6" t="s">
        <v>6</v>
      </c>
      <c r="Q756" s="6" t="s">
        <v>4140</v>
      </c>
      <c r="R756" s="16">
        <f t="shared" si="83"/>
        <v>25000</v>
      </c>
      <c r="S756" s="6" t="s">
        <v>400</v>
      </c>
      <c r="T756" s="6" t="s">
        <v>1561</v>
      </c>
      <c r="U756" s="6" t="s">
        <v>3049</v>
      </c>
      <c r="V756" s="18">
        <v>45635</v>
      </c>
      <c r="W756" s="78">
        <v>0.94097222222222221</v>
      </c>
      <c r="X756" s="6" t="s">
        <v>2582</v>
      </c>
      <c r="Y756" s="6" t="s">
        <v>2583</v>
      </c>
      <c r="Z756" s="6" t="s">
        <v>1136</v>
      </c>
      <c r="AA756" s="6">
        <v>947137523</v>
      </c>
      <c r="AB756" s="5">
        <f t="shared" si="82"/>
        <v>4</v>
      </c>
      <c r="AC756" s="17">
        <f t="shared" si="81"/>
        <v>25000</v>
      </c>
      <c r="AD756" s="6" t="s">
        <v>6</v>
      </c>
      <c r="AE756" s="17" t="str">
        <f t="shared" si="80"/>
        <v>NO APLICA</v>
      </c>
      <c r="AF756" s="6" t="s">
        <v>400</v>
      </c>
      <c r="AG756" s="39"/>
      <c r="AH756" s="22" t="s">
        <v>558</v>
      </c>
      <c r="AI756" s="174"/>
    </row>
    <row r="757" spans="1:35" ht="15.45" customHeight="1">
      <c r="A757" s="170">
        <v>57003</v>
      </c>
      <c r="B757" s="39" t="s">
        <v>2860</v>
      </c>
      <c r="C757" s="5" t="s">
        <v>202</v>
      </c>
      <c r="D757" s="24" t="s">
        <v>1713</v>
      </c>
      <c r="E757" s="24" t="s">
        <v>1714</v>
      </c>
      <c r="F757" s="26" t="s">
        <v>1715</v>
      </c>
      <c r="G757" s="24">
        <v>953992026</v>
      </c>
      <c r="H757" s="18">
        <v>45632</v>
      </c>
      <c r="I757" s="21">
        <v>0.78194444444444444</v>
      </c>
      <c r="J757" s="6" t="s">
        <v>373</v>
      </c>
      <c r="K757" s="15">
        <v>1</v>
      </c>
      <c r="L757" s="6" t="s">
        <v>398</v>
      </c>
      <c r="M757" s="6" t="s">
        <v>6</v>
      </c>
      <c r="N757" s="6" t="s">
        <v>4141</v>
      </c>
      <c r="O757" s="6">
        <v>21094642</v>
      </c>
      <c r="P757" s="6" t="s">
        <v>6</v>
      </c>
      <c r="Q757" s="6" t="s">
        <v>4142</v>
      </c>
      <c r="R757" s="16">
        <f t="shared" si="83"/>
        <v>25000</v>
      </c>
      <c r="S757" s="6" t="s">
        <v>400</v>
      </c>
      <c r="T757" s="6" t="s">
        <v>524</v>
      </c>
      <c r="U757" s="6" t="s">
        <v>2965</v>
      </c>
      <c r="V757" s="18"/>
      <c r="W757" s="78"/>
      <c r="X757" s="6"/>
      <c r="Y757" s="6"/>
      <c r="Z757" s="6"/>
      <c r="AA757" s="6"/>
      <c r="AB757" s="6" t="str">
        <f t="shared" si="82"/>
        <v/>
      </c>
      <c r="AC757" s="23" t="str">
        <f t="shared" si="81"/>
        <v/>
      </c>
      <c r="AD757" s="23"/>
      <c r="AE757" s="17" t="str">
        <f t="shared" si="80"/>
        <v/>
      </c>
      <c r="AF757" s="6"/>
      <c r="AG757" s="39"/>
      <c r="AH757" s="22" t="s">
        <v>2868</v>
      </c>
      <c r="AI757" s="174"/>
    </row>
    <row r="758" spans="1:35" ht="15.45" customHeight="1">
      <c r="A758" s="170">
        <v>57004</v>
      </c>
      <c r="B758" s="8" t="s">
        <v>320</v>
      </c>
      <c r="C758" s="5" t="s">
        <v>321</v>
      </c>
      <c r="D758" s="39" t="s">
        <v>1031</v>
      </c>
      <c r="E758" s="6" t="s">
        <v>1032</v>
      </c>
      <c r="F758" s="6" t="s">
        <v>1033</v>
      </c>
      <c r="G758" s="6">
        <v>973592739</v>
      </c>
      <c r="H758" s="18">
        <v>45632</v>
      </c>
      <c r="I758" s="21">
        <v>0.80833333333333335</v>
      </c>
      <c r="J758" s="6" t="s">
        <v>373</v>
      </c>
      <c r="K758" s="15">
        <v>1</v>
      </c>
      <c r="L758" s="6" t="s">
        <v>398</v>
      </c>
      <c r="M758" s="6" t="s">
        <v>6</v>
      </c>
      <c r="N758" s="6" t="s">
        <v>4143</v>
      </c>
      <c r="O758" s="6">
        <v>3267439</v>
      </c>
      <c r="P758" s="6" t="s">
        <v>6</v>
      </c>
      <c r="Q758" s="6" t="s">
        <v>4144</v>
      </c>
      <c r="R758" s="16">
        <f t="shared" si="83"/>
        <v>25000</v>
      </c>
      <c r="S758" s="6" t="s">
        <v>400</v>
      </c>
      <c r="T758" s="6" t="s">
        <v>1561</v>
      </c>
      <c r="U758" s="6" t="s">
        <v>2980</v>
      </c>
      <c r="V758" s="18">
        <v>45635</v>
      </c>
      <c r="W758" s="78">
        <v>0.94652777777777775</v>
      </c>
      <c r="X758" s="6" t="s">
        <v>3161</v>
      </c>
      <c r="Y758" s="6" t="s">
        <v>1114</v>
      </c>
      <c r="Z758" s="6" t="s">
        <v>1115</v>
      </c>
      <c r="AA758" s="6">
        <v>926464737</v>
      </c>
      <c r="AB758" s="5">
        <f t="shared" si="82"/>
        <v>4</v>
      </c>
      <c r="AC758" s="17">
        <f t="shared" si="81"/>
        <v>25000</v>
      </c>
      <c r="AD758" s="6" t="s">
        <v>6</v>
      </c>
      <c r="AE758" s="17" t="str">
        <f t="shared" si="80"/>
        <v>NO APLICA</v>
      </c>
      <c r="AF758" s="6" t="s">
        <v>400</v>
      </c>
      <c r="AG758" s="39"/>
      <c r="AH758" s="22" t="s">
        <v>558</v>
      </c>
      <c r="AI758" s="174"/>
    </row>
    <row r="759" spans="1:35" ht="15" customHeight="1">
      <c r="A759" s="170">
        <v>57005</v>
      </c>
      <c r="B759" s="8" t="s">
        <v>320</v>
      </c>
      <c r="C759" s="5" t="s">
        <v>321</v>
      </c>
      <c r="D759" s="39" t="s">
        <v>616</v>
      </c>
      <c r="E759" s="6" t="s">
        <v>617</v>
      </c>
      <c r="F759" s="6" t="s">
        <v>618</v>
      </c>
      <c r="G759" s="6">
        <v>951155582</v>
      </c>
      <c r="H759" s="18">
        <v>45632</v>
      </c>
      <c r="I759" s="21">
        <v>0.87152777777777779</v>
      </c>
      <c r="J759" s="6" t="s">
        <v>373</v>
      </c>
      <c r="K759" s="15">
        <v>1</v>
      </c>
      <c r="L759" s="6" t="s">
        <v>398</v>
      </c>
      <c r="M759" s="6" t="s">
        <v>6</v>
      </c>
      <c r="N759" s="6" t="s">
        <v>4145</v>
      </c>
      <c r="O759" s="6">
        <v>3267544</v>
      </c>
      <c r="P759" s="6" t="s">
        <v>6</v>
      </c>
      <c r="Q759" s="6" t="s">
        <v>4146</v>
      </c>
      <c r="R759" s="16">
        <f t="shared" si="83"/>
        <v>25000</v>
      </c>
      <c r="S759" s="6" t="s">
        <v>400</v>
      </c>
      <c r="T759" s="6" t="s">
        <v>1278</v>
      </c>
      <c r="U759" s="6" t="s">
        <v>3062</v>
      </c>
      <c r="V759" s="18">
        <v>45636</v>
      </c>
      <c r="W759" s="78">
        <v>2.2222222222222223E-2</v>
      </c>
      <c r="X759" s="6" t="s">
        <v>3127</v>
      </c>
      <c r="Y759" s="6" t="s">
        <v>3849</v>
      </c>
      <c r="Z759" s="6" t="s">
        <v>607</v>
      </c>
      <c r="AA759" s="6">
        <v>982495724</v>
      </c>
      <c r="AB759" s="5">
        <f t="shared" ref="AB759:AB790" si="84">IF(AND(V759&lt;&gt;"",H759&lt;&gt;"",ISNUMBER(V759-H759)),V759-H759+1,"")</f>
        <v>5</v>
      </c>
      <c r="AC759" s="17">
        <f t="shared" si="81"/>
        <v>25000</v>
      </c>
      <c r="AD759" s="6" t="s">
        <v>6</v>
      </c>
      <c r="AE759" s="17" t="str">
        <f t="shared" si="80"/>
        <v>NO APLICA</v>
      </c>
      <c r="AF759" s="6" t="s">
        <v>400</v>
      </c>
      <c r="AG759" s="39"/>
      <c r="AH759" s="22" t="s">
        <v>558</v>
      </c>
      <c r="AI759" s="174"/>
    </row>
    <row r="760" spans="1:35" ht="15.45" customHeight="1">
      <c r="A760" s="170">
        <v>57006</v>
      </c>
      <c r="B760" s="8" t="s">
        <v>320</v>
      </c>
      <c r="C760" s="5" t="s">
        <v>321</v>
      </c>
      <c r="D760" s="39" t="s">
        <v>647</v>
      </c>
      <c r="E760" s="6" t="s">
        <v>648</v>
      </c>
      <c r="F760" s="6" t="s">
        <v>649</v>
      </c>
      <c r="G760" s="6">
        <v>968566439</v>
      </c>
      <c r="H760" s="18">
        <v>45632</v>
      </c>
      <c r="I760" s="21">
        <v>0.88263888888888886</v>
      </c>
      <c r="J760" s="6" t="s">
        <v>373</v>
      </c>
      <c r="K760" s="15">
        <v>1</v>
      </c>
      <c r="L760" s="6" t="s">
        <v>398</v>
      </c>
      <c r="M760" s="6" t="s">
        <v>6</v>
      </c>
      <c r="N760" s="6" t="s">
        <v>4147</v>
      </c>
      <c r="O760" s="6">
        <v>3267566</v>
      </c>
      <c r="P760" s="6" t="s">
        <v>6</v>
      </c>
      <c r="Q760" s="6" t="s">
        <v>4144</v>
      </c>
      <c r="R760" s="16">
        <f t="shared" si="83"/>
        <v>25000</v>
      </c>
      <c r="S760" s="6" t="s">
        <v>400</v>
      </c>
      <c r="T760" s="6" t="s">
        <v>803</v>
      </c>
      <c r="U760" s="6" t="s">
        <v>2796</v>
      </c>
      <c r="V760" s="18">
        <v>45633</v>
      </c>
      <c r="W760" s="78">
        <v>0.4777777777777778</v>
      </c>
      <c r="X760" s="6" t="s">
        <v>761</v>
      </c>
      <c r="Y760" s="6" t="s">
        <v>3132</v>
      </c>
      <c r="Z760" s="6" t="s">
        <v>763</v>
      </c>
      <c r="AA760" s="6">
        <v>957796336</v>
      </c>
      <c r="AB760" s="6">
        <f t="shared" si="84"/>
        <v>2</v>
      </c>
      <c r="AC760" s="17">
        <f t="shared" si="81"/>
        <v>25000</v>
      </c>
      <c r="AD760" s="6" t="s">
        <v>6</v>
      </c>
      <c r="AE760" s="17" t="str">
        <f t="shared" si="80"/>
        <v>NO APLICA</v>
      </c>
      <c r="AF760" s="6" t="s">
        <v>400</v>
      </c>
      <c r="AG760" s="39"/>
      <c r="AH760" s="22" t="s">
        <v>558</v>
      </c>
      <c r="AI760" s="174"/>
    </row>
    <row r="761" spans="1:35" ht="15.45" customHeight="1">
      <c r="A761" s="170">
        <v>57007</v>
      </c>
      <c r="B761" s="8" t="s">
        <v>320</v>
      </c>
      <c r="C761" s="5" t="s">
        <v>321</v>
      </c>
      <c r="D761" s="39" t="s">
        <v>548</v>
      </c>
      <c r="E761" s="6">
        <v>17669495</v>
      </c>
      <c r="F761" s="6" t="s">
        <v>549</v>
      </c>
      <c r="G761" s="6">
        <v>929902825</v>
      </c>
      <c r="H761" s="18">
        <v>45632</v>
      </c>
      <c r="I761" s="21">
        <v>0.91111111111111109</v>
      </c>
      <c r="J761" s="6" t="s">
        <v>373</v>
      </c>
      <c r="K761" s="15">
        <v>1</v>
      </c>
      <c r="L761" s="6" t="s">
        <v>398</v>
      </c>
      <c r="M761" s="6" t="s">
        <v>6</v>
      </c>
      <c r="N761" s="6" t="s">
        <v>4148</v>
      </c>
      <c r="O761" s="6">
        <v>3267614</v>
      </c>
      <c r="P761" s="6" t="s">
        <v>6</v>
      </c>
      <c r="Q761" s="6" t="s">
        <v>4149</v>
      </c>
      <c r="R761" s="16">
        <f t="shared" si="83"/>
        <v>25000</v>
      </c>
      <c r="S761" s="6" t="s">
        <v>400</v>
      </c>
      <c r="T761" s="6" t="s">
        <v>803</v>
      </c>
      <c r="U761" s="6" t="s">
        <v>2871</v>
      </c>
      <c r="V761" s="18">
        <v>45633</v>
      </c>
      <c r="W761" s="78">
        <v>0.36805555555555558</v>
      </c>
      <c r="X761" s="6" t="s">
        <v>2831</v>
      </c>
      <c r="Y761" s="6" t="s">
        <v>1503</v>
      </c>
      <c r="Z761" s="6" t="s">
        <v>1504</v>
      </c>
      <c r="AA761" s="6">
        <v>974309634</v>
      </c>
      <c r="AB761" s="6">
        <f t="shared" si="84"/>
        <v>2</v>
      </c>
      <c r="AC761" s="17">
        <f t="shared" si="81"/>
        <v>25000</v>
      </c>
      <c r="AD761" s="6" t="s">
        <v>6</v>
      </c>
      <c r="AE761" s="17" t="str">
        <f t="shared" si="80"/>
        <v>NO APLICA</v>
      </c>
      <c r="AF761" s="6" t="s">
        <v>400</v>
      </c>
      <c r="AG761" s="39"/>
      <c r="AH761" s="22" t="s">
        <v>558</v>
      </c>
      <c r="AI761" s="174"/>
    </row>
    <row r="762" spans="1:35" ht="15.45" customHeight="1">
      <c r="A762" s="170">
        <v>57008</v>
      </c>
      <c r="B762" s="39" t="s">
        <v>4150</v>
      </c>
      <c r="C762" s="6"/>
      <c r="D762" s="28" t="s">
        <v>2811</v>
      </c>
      <c r="E762" s="27" t="s">
        <v>709</v>
      </c>
      <c r="F762" s="27" t="s">
        <v>710</v>
      </c>
      <c r="G762" s="27">
        <v>987744411</v>
      </c>
      <c r="H762" s="18">
        <v>45632</v>
      </c>
      <c r="I762" s="21">
        <v>22.09</v>
      </c>
      <c r="J762" s="6" t="s">
        <v>373</v>
      </c>
      <c r="K762" s="15">
        <v>1</v>
      </c>
      <c r="L762" s="6" t="s">
        <v>398</v>
      </c>
      <c r="M762" s="6" t="s">
        <v>6</v>
      </c>
      <c r="N762" s="6" t="s">
        <v>4151</v>
      </c>
      <c r="O762" s="6">
        <v>3267630</v>
      </c>
      <c r="P762" s="6" t="s">
        <v>9</v>
      </c>
      <c r="Q762" s="6" t="s">
        <v>4152</v>
      </c>
      <c r="R762" s="16">
        <f t="shared" si="83"/>
        <v>25000</v>
      </c>
      <c r="S762" s="6" t="s">
        <v>400</v>
      </c>
      <c r="T762" s="6" t="s">
        <v>822</v>
      </c>
      <c r="U762" s="6" t="s">
        <v>3022</v>
      </c>
      <c r="V762" s="18">
        <v>45634</v>
      </c>
      <c r="W762" s="78">
        <v>0.94791666666666663</v>
      </c>
      <c r="X762" s="6" t="s">
        <v>4153</v>
      </c>
      <c r="Y762" s="6" t="s">
        <v>4154</v>
      </c>
      <c r="Z762" s="6" t="s">
        <v>4155</v>
      </c>
      <c r="AA762" s="6">
        <v>997150938</v>
      </c>
      <c r="AB762" s="5">
        <f t="shared" si="84"/>
        <v>3</v>
      </c>
      <c r="AC762" s="17">
        <f t="shared" si="81"/>
        <v>25000</v>
      </c>
      <c r="AD762" s="6" t="s">
        <v>6</v>
      </c>
      <c r="AE762" s="17" t="str">
        <f t="shared" si="80"/>
        <v>NO APLICA</v>
      </c>
      <c r="AF762" s="6" t="s">
        <v>1874</v>
      </c>
      <c r="AG762" s="39" t="s">
        <v>4156</v>
      </c>
      <c r="AH762" s="22" t="s">
        <v>499</v>
      </c>
      <c r="AI762" s="174"/>
    </row>
    <row r="763" spans="1:35" ht="15.45" customHeight="1">
      <c r="A763" s="170">
        <v>57009</v>
      </c>
      <c r="B763" s="39" t="s">
        <v>20</v>
      </c>
      <c r="C763" s="4" t="s">
        <v>21</v>
      </c>
      <c r="D763" s="11" t="s">
        <v>20</v>
      </c>
      <c r="E763" s="24" t="s">
        <v>3309</v>
      </c>
      <c r="F763" s="24" t="s">
        <v>3310</v>
      </c>
      <c r="G763" s="24">
        <v>996505625</v>
      </c>
      <c r="H763" s="18">
        <v>45633</v>
      </c>
      <c r="I763" s="21">
        <v>0.39374999999999999</v>
      </c>
      <c r="J763" s="6" t="s">
        <v>1873</v>
      </c>
      <c r="K763" s="15">
        <v>4</v>
      </c>
      <c r="L763" s="6" t="s">
        <v>398</v>
      </c>
      <c r="M763" s="6" t="s">
        <v>6</v>
      </c>
      <c r="N763" s="6" t="s">
        <v>1355</v>
      </c>
      <c r="O763" s="6">
        <v>18426</v>
      </c>
      <c r="P763" s="6" t="s">
        <v>6</v>
      </c>
      <c r="Q763" s="6" t="s">
        <v>488</v>
      </c>
      <c r="R763" s="16">
        <f t="shared" si="83"/>
        <v>20000</v>
      </c>
      <c r="S763" s="6" t="s">
        <v>400</v>
      </c>
      <c r="T763" s="6" t="s">
        <v>552</v>
      </c>
      <c r="U763" s="6" t="s">
        <v>490</v>
      </c>
      <c r="V763" s="18">
        <v>45634</v>
      </c>
      <c r="W763" s="78">
        <v>0.64930555555555558</v>
      </c>
      <c r="X763" s="6" t="s">
        <v>20</v>
      </c>
      <c r="Y763" s="6" t="s">
        <v>3309</v>
      </c>
      <c r="Z763" s="6" t="s">
        <v>3310</v>
      </c>
      <c r="AA763" s="6">
        <v>996505625</v>
      </c>
      <c r="AB763" s="5">
        <f t="shared" si="84"/>
        <v>2</v>
      </c>
      <c r="AC763" s="17">
        <f t="shared" si="81"/>
        <v>20000</v>
      </c>
      <c r="AD763" s="6" t="s">
        <v>6</v>
      </c>
      <c r="AE763" s="17" t="str">
        <f t="shared" si="80"/>
        <v>NO APLICA</v>
      </c>
      <c r="AF763" s="6" t="s">
        <v>1874</v>
      </c>
      <c r="AG763" s="39" t="s">
        <v>4157</v>
      </c>
      <c r="AH763" s="22" t="s">
        <v>3312</v>
      </c>
      <c r="AI763" s="174"/>
    </row>
    <row r="764" spans="1:35" ht="15.45" customHeight="1">
      <c r="A764" s="170">
        <v>57010</v>
      </c>
      <c r="B764" s="8" t="s">
        <v>320</v>
      </c>
      <c r="C764" s="5" t="s">
        <v>321</v>
      </c>
      <c r="D764" s="39" t="s">
        <v>647</v>
      </c>
      <c r="E764" s="6" t="s">
        <v>648</v>
      </c>
      <c r="F764" s="6" t="s">
        <v>649</v>
      </c>
      <c r="G764" s="6">
        <v>968566439</v>
      </c>
      <c r="H764" s="18">
        <v>45633</v>
      </c>
      <c r="I764" s="21">
        <v>0.40972222222222221</v>
      </c>
      <c r="J764" s="6" t="s">
        <v>373</v>
      </c>
      <c r="K764" s="15">
        <v>1</v>
      </c>
      <c r="L764" s="6" t="s">
        <v>398</v>
      </c>
      <c r="M764" s="6" t="s">
        <v>6</v>
      </c>
      <c r="N764" s="6" t="s">
        <v>4158</v>
      </c>
      <c r="O764" s="6">
        <v>308640</v>
      </c>
      <c r="P764" s="6" t="s">
        <v>6</v>
      </c>
      <c r="Q764" s="6" t="s">
        <v>4159</v>
      </c>
      <c r="R764" s="16">
        <f t="shared" si="83"/>
        <v>25000</v>
      </c>
      <c r="S764" s="6" t="s">
        <v>400</v>
      </c>
      <c r="T764" s="6" t="s">
        <v>1561</v>
      </c>
      <c r="U764" s="6" t="s">
        <v>4160</v>
      </c>
      <c r="V764" s="18">
        <v>45638</v>
      </c>
      <c r="W764" s="78">
        <v>6.9444444444444447E-4</v>
      </c>
      <c r="X764" s="6" t="s">
        <v>3079</v>
      </c>
      <c r="Y764" s="6" t="s">
        <v>3080</v>
      </c>
      <c r="Z764" s="6" t="s">
        <v>3081</v>
      </c>
      <c r="AA764" s="6">
        <v>989710493</v>
      </c>
      <c r="AB764" s="5">
        <f t="shared" si="84"/>
        <v>6</v>
      </c>
      <c r="AC764" s="17">
        <f t="shared" si="81"/>
        <v>27000</v>
      </c>
      <c r="AD764" s="6" t="s">
        <v>6</v>
      </c>
      <c r="AE764" s="17" t="str">
        <f t="shared" si="80"/>
        <v>NO APLICA</v>
      </c>
      <c r="AF764" s="6" t="s">
        <v>400</v>
      </c>
      <c r="AG764" s="39"/>
      <c r="AH764" s="22" t="s">
        <v>558</v>
      </c>
      <c r="AI764" s="174"/>
    </row>
    <row r="765" spans="1:35" ht="15" customHeight="1">
      <c r="A765" s="170">
        <v>57011</v>
      </c>
      <c r="B765" s="8" t="s">
        <v>320</v>
      </c>
      <c r="C765" s="5" t="s">
        <v>321</v>
      </c>
      <c r="D765" s="39" t="s">
        <v>1689</v>
      </c>
      <c r="E765" s="6" t="s">
        <v>1690</v>
      </c>
      <c r="F765" s="6" t="s">
        <v>1691</v>
      </c>
      <c r="G765" s="6">
        <v>993480204</v>
      </c>
      <c r="H765" s="18">
        <v>45633</v>
      </c>
      <c r="I765" s="21">
        <v>0.41041666666666665</v>
      </c>
      <c r="J765" s="6" t="s">
        <v>373</v>
      </c>
      <c r="K765" s="15">
        <v>1</v>
      </c>
      <c r="L765" s="6" t="s">
        <v>398</v>
      </c>
      <c r="M765" s="6" t="s">
        <v>6</v>
      </c>
      <c r="N765" s="6" t="s">
        <v>4161</v>
      </c>
      <c r="O765" s="6">
        <v>308641</v>
      </c>
      <c r="P765" s="6" t="s">
        <v>6</v>
      </c>
      <c r="Q765" s="6" t="s">
        <v>4162</v>
      </c>
      <c r="R765" s="16">
        <f t="shared" si="83"/>
        <v>25000</v>
      </c>
      <c r="S765" s="6" t="s">
        <v>400</v>
      </c>
      <c r="T765" s="6" t="s">
        <v>4163</v>
      </c>
      <c r="U765" s="6" t="s">
        <v>2989</v>
      </c>
      <c r="V765" s="18">
        <v>45638</v>
      </c>
      <c r="W765" s="78">
        <v>0.85347222222222219</v>
      </c>
      <c r="X765" s="6" t="s">
        <v>4164</v>
      </c>
      <c r="Y765" s="6" t="s">
        <v>4165</v>
      </c>
      <c r="Z765" s="6" t="s">
        <v>4166</v>
      </c>
      <c r="AA765" s="6">
        <v>941837574</v>
      </c>
      <c r="AB765" s="5">
        <f t="shared" si="84"/>
        <v>6</v>
      </c>
      <c r="AC765" s="17">
        <f t="shared" si="81"/>
        <v>27000</v>
      </c>
      <c r="AD765" s="6" t="s">
        <v>6</v>
      </c>
      <c r="AE765" s="17" t="str">
        <f t="shared" si="80"/>
        <v>NO APLICA</v>
      </c>
      <c r="AF765" s="6" t="s">
        <v>400</v>
      </c>
      <c r="AG765" s="39"/>
      <c r="AH765" s="22" t="s">
        <v>558</v>
      </c>
      <c r="AI765" s="174"/>
    </row>
    <row r="766" spans="1:35" ht="15.45" customHeight="1">
      <c r="A766" s="170">
        <v>57012</v>
      </c>
      <c r="B766" s="8" t="s">
        <v>320</v>
      </c>
      <c r="C766" s="5" t="s">
        <v>321</v>
      </c>
      <c r="D766" s="39" t="s">
        <v>548</v>
      </c>
      <c r="E766" s="6">
        <v>17669495</v>
      </c>
      <c r="F766" s="6" t="s">
        <v>549</v>
      </c>
      <c r="G766" s="6">
        <v>929902825</v>
      </c>
      <c r="H766" s="18">
        <v>45633</v>
      </c>
      <c r="I766" s="21">
        <v>0.41666666666666669</v>
      </c>
      <c r="J766" s="6" t="s">
        <v>373</v>
      </c>
      <c r="K766" s="15">
        <v>1</v>
      </c>
      <c r="L766" s="6" t="s">
        <v>398</v>
      </c>
      <c r="M766" s="6" t="s">
        <v>6</v>
      </c>
      <c r="N766" s="6" t="s">
        <v>4167</v>
      </c>
      <c r="O766" s="6">
        <v>308643</v>
      </c>
      <c r="P766" s="6" t="s">
        <v>6</v>
      </c>
      <c r="Q766" s="6" t="s">
        <v>4168</v>
      </c>
      <c r="R766" s="16">
        <f t="shared" si="83"/>
        <v>25000</v>
      </c>
      <c r="S766" s="6" t="s">
        <v>400</v>
      </c>
      <c r="T766" s="6" t="s">
        <v>620</v>
      </c>
      <c r="U766" s="6" t="s">
        <v>4160</v>
      </c>
      <c r="V766" s="18">
        <v>45638</v>
      </c>
      <c r="W766" s="78">
        <v>0.46111111111111114</v>
      </c>
      <c r="X766" s="6" t="s">
        <v>3193</v>
      </c>
      <c r="Y766" s="6" t="s">
        <v>3688</v>
      </c>
      <c r="Z766" s="6" t="s">
        <v>2578</v>
      </c>
      <c r="AA766" s="6">
        <v>991266126</v>
      </c>
      <c r="AB766" s="5">
        <f t="shared" si="84"/>
        <v>6</v>
      </c>
      <c r="AC766" s="17">
        <f t="shared" si="81"/>
        <v>27000</v>
      </c>
      <c r="AD766" s="6" t="s">
        <v>6</v>
      </c>
      <c r="AE766" s="17" t="str">
        <f t="shared" si="80"/>
        <v>NO APLICA</v>
      </c>
      <c r="AF766" s="6" t="s">
        <v>400</v>
      </c>
      <c r="AG766" s="39"/>
      <c r="AH766" s="22" t="s">
        <v>558</v>
      </c>
      <c r="AI766" s="174"/>
    </row>
    <row r="767" spans="1:35" ht="15" customHeight="1">
      <c r="A767" s="170">
        <v>57013</v>
      </c>
      <c r="B767" s="8" t="s">
        <v>320</v>
      </c>
      <c r="C767" s="5" t="s">
        <v>321</v>
      </c>
      <c r="D767" s="39" t="s">
        <v>616</v>
      </c>
      <c r="E767" s="6" t="s">
        <v>617</v>
      </c>
      <c r="F767" s="6" t="s">
        <v>618</v>
      </c>
      <c r="G767" s="6">
        <v>951155582</v>
      </c>
      <c r="H767" s="18">
        <v>45633</v>
      </c>
      <c r="I767" s="21">
        <v>0.4284722222222222</v>
      </c>
      <c r="J767" s="6" t="s">
        <v>373</v>
      </c>
      <c r="K767" s="15">
        <v>1</v>
      </c>
      <c r="L767" s="6" t="s">
        <v>398</v>
      </c>
      <c r="M767" s="6" t="s">
        <v>6</v>
      </c>
      <c r="N767" s="6" t="s">
        <v>4169</v>
      </c>
      <c r="O767" s="6">
        <v>308650</v>
      </c>
      <c r="P767" s="6" t="s">
        <v>6</v>
      </c>
      <c r="Q767" s="6" t="s">
        <v>4170</v>
      </c>
      <c r="R767" s="16">
        <f t="shared" si="83"/>
        <v>25000</v>
      </c>
      <c r="S767" s="6" t="s">
        <v>400</v>
      </c>
      <c r="T767" s="6" t="s">
        <v>1561</v>
      </c>
      <c r="U767" s="6" t="s">
        <v>2944</v>
      </c>
      <c r="V767" s="18">
        <v>45638</v>
      </c>
      <c r="W767" s="78">
        <v>0.85486111111111107</v>
      </c>
      <c r="X767" s="6" t="s">
        <v>682</v>
      </c>
      <c r="Y767" s="6" t="s">
        <v>4171</v>
      </c>
      <c r="Z767" s="6" t="s">
        <v>684</v>
      </c>
      <c r="AA767" s="6">
        <v>987204298</v>
      </c>
      <c r="AB767" s="5">
        <f t="shared" si="84"/>
        <v>6</v>
      </c>
      <c r="AC767" s="17">
        <f t="shared" si="81"/>
        <v>27000</v>
      </c>
      <c r="AD767" s="6" t="s">
        <v>6</v>
      </c>
      <c r="AE767" s="17" t="str">
        <f t="shared" si="80"/>
        <v>NO APLICA</v>
      </c>
      <c r="AF767" s="6" t="s">
        <v>400</v>
      </c>
      <c r="AG767" s="39"/>
      <c r="AH767" s="22" t="s">
        <v>558</v>
      </c>
      <c r="AI767" s="174"/>
    </row>
    <row r="768" spans="1:35" ht="15.45" customHeight="1">
      <c r="A768" s="170">
        <v>57014</v>
      </c>
      <c r="B768" s="8" t="s">
        <v>320</v>
      </c>
      <c r="C768" s="5" t="s">
        <v>321</v>
      </c>
      <c r="D768" s="39" t="s">
        <v>4063</v>
      </c>
      <c r="E768" s="6" t="s">
        <v>3230</v>
      </c>
      <c r="F768" s="6" t="s">
        <v>832</v>
      </c>
      <c r="G768" s="6">
        <v>961091623</v>
      </c>
      <c r="H768" s="18">
        <v>45633</v>
      </c>
      <c r="I768" s="21">
        <v>0.43472222222222223</v>
      </c>
      <c r="J768" s="6" t="s">
        <v>373</v>
      </c>
      <c r="K768" s="15">
        <v>1</v>
      </c>
      <c r="L768" s="6" t="s">
        <v>398</v>
      </c>
      <c r="M768" s="6" t="s">
        <v>6</v>
      </c>
      <c r="N768" s="6" t="s">
        <v>4172</v>
      </c>
      <c r="O768" s="6">
        <v>308654</v>
      </c>
      <c r="P768" s="6" t="s">
        <v>6</v>
      </c>
      <c r="Q768" s="6" t="s">
        <v>4173</v>
      </c>
      <c r="R768" s="16">
        <f t="shared" si="83"/>
        <v>25000</v>
      </c>
      <c r="S768" s="6" t="s">
        <v>400</v>
      </c>
      <c r="T768" s="6" t="s">
        <v>1561</v>
      </c>
      <c r="U768" s="6" t="s">
        <v>2830</v>
      </c>
      <c r="V768" s="18">
        <v>45638</v>
      </c>
      <c r="W768" s="78">
        <v>0.83333333333333337</v>
      </c>
      <c r="X768" s="6" t="s">
        <v>3198</v>
      </c>
      <c r="Y768" s="6" t="s">
        <v>4174</v>
      </c>
      <c r="Z768" s="6" t="s">
        <v>2267</v>
      </c>
      <c r="AA768" s="6">
        <v>953698058</v>
      </c>
      <c r="AB768" s="5">
        <f t="shared" si="84"/>
        <v>6</v>
      </c>
      <c r="AC768" s="17">
        <f t="shared" si="81"/>
        <v>27000</v>
      </c>
      <c r="AD768" s="6" t="s">
        <v>6</v>
      </c>
      <c r="AE768" s="17" t="str">
        <f t="shared" si="80"/>
        <v>NO APLICA</v>
      </c>
      <c r="AF768" s="6" t="s">
        <v>400</v>
      </c>
      <c r="AG768" s="39"/>
      <c r="AH768" s="22" t="s">
        <v>558</v>
      </c>
      <c r="AI768" s="174"/>
    </row>
    <row r="769" spans="1:35" ht="15" customHeight="1">
      <c r="A769" s="170">
        <v>57015</v>
      </c>
      <c r="B769" s="39" t="s">
        <v>20</v>
      </c>
      <c r="C769" s="4" t="s">
        <v>21</v>
      </c>
      <c r="D769" s="11" t="s">
        <v>20</v>
      </c>
      <c r="E769" s="24" t="s">
        <v>3309</v>
      </c>
      <c r="F769" s="24" t="s">
        <v>3310</v>
      </c>
      <c r="G769" s="24">
        <v>996505625</v>
      </c>
      <c r="H769" s="18">
        <v>45633</v>
      </c>
      <c r="I769" s="21">
        <v>0.43888888888888888</v>
      </c>
      <c r="J769" s="6" t="s">
        <v>1873</v>
      </c>
      <c r="K769" s="15">
        <v>2</v>
      </c>
      <c r="L769" s="6" t="s">
        <v>398</v>
      </c>
      <c r="M769" s="6" t="s">
        <v>6</v>
      </c>
      <c r="N769" s="6" t="s">
        <v>1355</v>
      </c>
      <c r="O769" s="6">
        <v>51299</v>
      </c>
      <c r="P769" s="6" t="s">
        <v>6</v>
      </c>
      <c r="Q769" s="6" t="s">
        <v>488</v>
      </c>
      <c r="R769" s="16">
        <f t="shared" si="83"/>
        <v>10000</v>
      </c>
      <c r="S769" s="6" t="s">
        <v>400</v>
      </c>
      <c r="T769" s="6" t="s">
        <v>552</v>
      </c>
      <c r="U769" s="6" t="s">
        <v>490</v>
      </c>
      <c r="V769" s="18">
        <v>45634</v>
      </c>
      <c r="W769" s="78">
        <v>0.65</v>
      </c>
      <c r="X769" s="6" t="s">
        <v>20</v>
      </c>
      <c r="Y769" s="6" t="s">
        <v>3309</v>
      </c>
      <c r="Z769" s="6" t="s">
        <v>3310</v>
      </c>
      <c r="AA769" s="6">
        <v>996505625</v>
      </c>
      <c r="AB769" s="5">
        <f t="shared" si="84"/>
        <v>2</v>
      </c>
      <c r="AC769" s="17">
        <f t="shared" si="81"/>
        <v>10000</v>
      </c>
      <c r="AD769" s="6" t="s">
        <v>6</v>
      </c>
      <c r="AE769" s="17" t="str">
        <f t="shared" si="80"/>
        <v>NO APLICA</v>
      </c>
      <c r="AF769" s="6" t="s">
        <v>1874</v>
      </c>
      <c r="AG769" s="39" t="s">
        <v>4157</v>
      </c>
      <c r="AH769" s="22" t="s">
        <v>3312</v>
      </c>
      <c r="AI769" s="174"/>
    </row>
    <row r="770" spans="1:35" ht="15" customHeight="1">
      <c r="A770" s="170">
        <v>57016</v>
      </c>
      <c r="B770" s="8" t="s">
        <v>320</v>
      </c>
      <c r="C770" s="5" t="s">
        <v>321</v>
      </c>
      <c r="D770" s="48" t="s">
        <v>2811</v>
      </c>
      <c r="E770" s="25" t="s">
        <v>709</v>
      </c>
      <c r="F770" s="24" t="s">
        <v>710</v>
      </c>
      <c r="G770" s="24">
        <v>987744411</v>
      </c>
      <c r="H770" s="18">
        <v>45633</v>
      </c>
      <c r="I770" s="21">
        <v>0.44236111111111109</v>
      </c>
      <c r="J770" s="6" t="s">
        <v>373</v>
      </c>
      <c r="K770" s="15">
        <v>1</v>
      </c>
      <c r="L770" s="6" t="s">
        <v>398</v>
      </c>
      <c r="M770" s="6" t="s">
        <v>6</v>
      </c>
      <c r="N770" s="6" t="s">
        <v>4175</v>
      </c>
      <c r="O770" s="6">
        <v>308658</v>
      </c>
      <c r="P770" s="6" t="s">
        <v>6</v>
      </c>
      <c r="Q770" s="6" t="s">
        <v>4176</v>
      </c>
      <c r="R770" s="16">
        <f t="shared" si="83"/>
        <v>25000</v>
      </c>
      <c r="S770" s="6" t="s">
        <v>400</v>
      </c>
      <c r="T770" s="6" t="s">
        <v>4177</v>
      </c>
      <c r="U770" s="6" t="s">
        <v>3005</v>
      </c>
      <c r="V770" s="18">
        <v>45638</v>
      </c>
      <c r="W770" s="78">
        <v>2.0833333333333332E-2</v>
      </c>
      <c r="X770" s="6" t="s">
        <v>3161</v>
      </c>
      <c r="Y770" s="6" t="s">
        <v>1114</v>
      </c>
      <c r="Z770" s="6" t="s">
        <v>1115</v>
      </c>
      <c r="AA770" s="6">
        <v>926464737</v>
      </c>
      <c r="AB770" s="5">
        <f t="shared" si="84"/>
        <v>6</v>
      </c>
      <c r="AC770" s="17">
        <f t="shared" si="81"/>
        <v>27000</v>
      </c>
      <c r="AD770" s="6" t="s">
        <v>6</v>
      </c>
      <c r="AE770" s="17" t="str">
        <f t="shared" si="80"/>
        <v>NO APLICA</v>
      </c>
      <c r="AF770" s="6" t="s">
        <v>400</v>
      </c>
      <c r="AG770" s="39"/>
      <c r="AH770" s="22" t="s">
        <v>558</v>
      </c>
      <c r="AI770" s="174"/>
    </row>
    <row r="771" spans="1:35" ht="15" customHeight="1">
      <c r="A771" s="170">
        <v>57017</v>
      </c>
      <c r="B771" s="8" t="s">
        <v>320</v>
      </c>
      <c r="C771" s="5" t="s">
        <v>321</v>
      </c>
      <c r="D771" s="39" t="s">
        <v>3113</v>
      </c>
      <c r="E771" s="6" t="s">
        <v>636</v>
      </c>
      <c r="F771" s="6" t="s">
        <v>637</v>
      </c>
      <c r="G771" s="6">
        <v>988364635</v>
      </c>
      <c r="H771" s="18">
        <v>45633</v>
      </c>
      <c r="I771" s="21">
        <v>0.44722222222222224</v>
      </c>
      <c r="J771" s="6" t="s">
        <v>373</v>
      </c>
      <c r="K771" s="15">
        <v>1</v>
      </c>
      <c r="L771" s="6" t="s">
        <v>398</v>
      </c>
      <c r="M771" s="6" t="s">
        <v>6</v>
      </c>
      <c r="N771" s="6" t="s">
        <v>4178</v>
      </c>
      <c r="O771" s="6">
        <v>308659</v>
      </c>
      <c r="P771" s="6" t="s">
        <v>6</v>
      </c>
      <c r="Q771" s="6" t="s">
        <v>4179</v>
      </c>
      <c r="R771" s="16">
        <f t="shared" si="83"/>
        <v>25000</v>
      </c>
      <c r="S771" s="6" t="s">
        <v>400</v>
      </c>
      <c r="T771" s="6" t="s">
        <v>1561</v>
      </c>
      <c r="U771" s="6" t="s">
        <v>3039</v>
      </c>
      <c r="V771" s="18">
        <v>45638</v>
      </c>
      <c r="W771" s="78">
        <v>1.1791666666666667</v>
      </c>
      <c r="X771" s="6" t="s">
        <v>3079</v>
      </c>
      <c r="Y771" s="6" t="s">
        <v>4180</v>
      </c>
      <c r="Z771" s="6" t="s">
        <v>3081</v>
      </c>
      <c r="AA771" s="6">
        <v>989710493</v>
      </c>
      <c r="AB771" s="5">
        <f t="shared" si="84"/>
        <v>6</v>
      </c>
      <c r="AC771" s="17">
        <f t="shared" si="81"/>
        <v>27000</v>
      </c>
      <c r="AD771" s="6" t="s">
        <v>6</v>
      </c>
      <c r="AE771" s="17" t="str">
        <f t="shared" si="80"/>
        <v>NO APLICA</v>
      </c>
      <c r="AF771" s="6" t="s">
        <v>400</v>
      </c>
      <c r="AG771" s="39"/>
      <c r="AH771" s="22" t="s">
        <v>558</v>
      </c>
      <c r="AI771" s="174"/>
    </row>
    <row r="772" spans="1:35" ht="15.45" customHeight="1">
      <c r="A772" s="170">
        <v>57018</v>
      </c>
      <c r="B772" s="8" t="s">
        <v>320</v>
      </c>
      <c r="C772" s="5" t="s">
        <v>321</v>
      </c>
      <c r="D772" s="39" t="s">
        <v>647</v>
      </c>
      <c r="E772" s="6" t="s">
        <v>648</v>
      </c>
      <c r="F772" s="6" t="s">
        <v>649</v>
      </c>
      <c r="G772" s="6">
        <v>968566439</v>
      </c>
      <c r="H772" s="18">
        <v>45633</v>
      </c>
      <c r="I772" s="21">
        <v>0.44930555555555557</v>
      </c>
      <c r="J772" s="6" t="s">
        <v>373</v>
      </c>
      <c r="K772" s="15">
        <v>1</v>
      </c>
      <c r="L772" s="6" t="s">
        <v>398</v>
      </c>
      <c r="M772" s="6" t="s">
        <v>6</v>
      </c>
      <c r="N772" s="6" t="s">
        <v>4181</v>
      </c>
      <c r="O772" s="6">
        <v>308660</v>
      </c>
      <c r="P772" s="6" t="s">
        <v>6</v>
      </c>
      <c r="Q772" s="6" t="s">
        <v>4182</v>
      </c>
      <c r="R772" s="16">
        <f t="shared" si="83"/>
        <v>25000</v>
      </c>
      <c r="S772" s="6" t="s">
        <v>400</v>
      </c>
      <c r="T772" s="6" t="s">
        <v>1561</v>
      </c>
      <c r="U772" s="6" t="s">
        <v>2830</v>
      </c>
      <c r="V772" s="18">
        <v>45638</v>
      </c>
      <c r="W772" s="78">
        <v>0.8666666666666667</v>
      </c>
      <c r="X772" s="6" t="s">
        <v>3702</v>
      </c>
      <c r="Y772" s="6" t="s">
        <v>3703</v>
      </c>
      <c r="Z772" s="6" t="s">
        <v>3138</v>
      </c>
      <c r="AA772" s="6">
        <v>959084095</v>
      </c>
      <c r="AB772" s="5">
        <f t="shared" si="84"/>
        <v>6</v>
      </c>
      <c r="AC772" s="17">
        <f t="shared" si="81"/>
        <v>27000</v>
      </c>
      <c r="AD772" s="6" t="s">
        <v>6</v>
      </c>
      <c r="AE772" s="17" t="str">
        <f t="shared" ref="AE772:AE835" si="85">IFERROR(IF(AC772="","",IF(AD772="NO","NO APLICA",IF(AD772="SI",AC772*1.19,""))), "")</f>
        <v>NO APLICA</v>
      </c>
      <c r="AF772" s="6" t="s">
        <v>400</v>
      </c>
      <c r="AG772" s="39"/>
      <c r="AH772" s="22" t="s">
        <v>558</v>
      </c>
      <c r="AI772" s="174"/>
    </row>
    <row r="773" spans="1:35" ht="15.45" customHeight="1">
      <c r="A773" s="170">
        <v>57019</v>
      </c>
      <c r="B773" s="8" t="s">
        <v>320</v>
      </c>
      <c r="C773" s="5" t="s">
        <v>321</v>
      </c>
      <c r="D773" s="39" t="s">
        <v>1689</v>
      </c>
      <c r="E773" s="6" t="s">
        <v>1690</v>
      </c>
      <c r="F773" s="6" t="s">
        <v>1691</v>
      </c>
      <c r="G773" s="6">
        <v>993480204</v>
      </c>
      <c r="H773" s="18">
        <v>45633</v>
      </c>
      <c r="I773" s="21">
        <v>0.45833333333333331</v>
      </c>
      <c r="J773" s="6" t="s">
        <v>373</v>
      </c>
      <c r="K773" s="15">
        <v>1</v>
      </c>
      <c r="L773" s="6" t="s">
        <v>398</v>
      </c>
      <c r="M773" s="6" t="s">
        <v>6</v>
      </c>
      <c r="N773" s="6" t="s">
        <v>4183</v>
      </c>
      <c r="O773" s="6">
        <v>308662</v>
      </c>
      <c r="P773" s="6" t="s">
        <v>6</v>
      </c>
      <c r="Q773" s="6" t="s">
        <v>4184</v>
      </c>
      <c r="R773" s="16">
        <f t="shared" si="83"/>
        <v>25000</v>
      </c>
      <c r="S773" s="6" t="s">
        <v>400</v>
      </c>
      <c r="T773" s="6" t="s">
        <v>620</v>
      </c>
      <c r="U773" s="6" t="s">
        <v>4121</v>
      </c>
      <c r="V773" s="18">
        <v>45638</v>
      </c>
      <c r="W773" s="78">
        <v>0.44930555555555557</v>
      </c>
      <c r="X773" s="6" t="s">
        <v>597</v>
      </c>
      <c r="Y773" s="6" t="s">
        <v>2589</v>
      </c>
      <c r="Z773" s="6" t="s">
        <v>599</v>
      </c>
      <c r="AA773" s="6">
        <v>974764518</v>
      </c>
      <c r="AB773" s="5">
        <f t="shared" si="84"/>
        <v>6</v>
      </c>
      <c r="AC773" s="17">
        <f t="shared" si="81"/>
        <v>27000</v>
      </c>
      <c r="AD773" s="6" t="s">
        <v>6</v>
      </c>
      <c r="AE773" s="17" t="str">
        <f t="shared" si="85"/>
        <v>NO APLICA</v>
      </c>
      <c r="AF773" s="6" t="s">
        <v>400</v>
      </c>
      <c r="AG773" s="39"/>
      <c r="AH773" s="22" t="s">
        <v>558</v>
      </c>
      <c r="AI773" s="174"/>
    </row>
    <row r="774" spans="1:35" ht="15.45" customHeight="1">
      <c r="A774" s="170">
        <v>57020</v>
      </c>
      <c r="B774" s="8" t="s">
        <v>320</v>
      </c>
      <c r="C774" s="5" t="s">
        <v>321</v>
      </c>
      <c r="D774" s="39" t="s">
        <v>548</v>
      </c>
      <c r="E774" s="6">
        <v>17669495</v>
      </c>
      <c r="F774" s="6" t="s">
        <v>549</v>
      </c>
      <c r="G774" s="6">
        <v>929902825</v>
      </c>
      <c r="H774" s="18">
        <v>45633</v>
      </c>
      <c r="I774" s="21">
        <v>0.46041666666666664</v>
      </c>
      <c r="J774" s="6" t="s">
        <v>373</v>
      </c>
      <c r="K774" s="15">
        <v>1</v>
      </c>
      <c r="L774" s="6" t="s">
        <v>398</v>
      </c>
      <c r="M774" s="6" t="s">
        <v>6</v>
      </c>
      <c r="N774" s="6" t="s">
        <v>4185</v>
      </c>
      <c r="O774" s="6">
        <v>308663</v>
      </c>
      <c r="P774" s="6" t="s">
        <v>6</v>
      </c>
      <c r="Q774" s="6" t="s">
        <v>4186</v>
      </c>
      <c r="R774" s="16">
        <f t="shared" si="83"/>
        <v>25000</v>
      </c>
      <c r="S774" s="6" t="s">
        <v>400</v>
      </c>
      <c r="T774" s="6" t="s">
        <v>1561</v>
      </c>
      <c r="U774" s="6" t="s">
        <v>2995</v>
      </c>
      <c r="V774" s="18">
        <v>45638</v>
      </c>
      <c r="W774" s="78">
        <v>0.88888888888888884</v>
      </c>
      <c r="X774" s="6" t="s">
        <v>2304</v>
      </c>
      <c r="Y774" s="6" t="s">
        <v>1114</v>
      </c>
      <c r="Z774" s="6" t="s">
        <v>1115</v>
      </c>
      <c r="AA774" s="6">
        <v>926464737</v>
      </c>
      <c r="AB774" s="5">
        <f t="shared" si="84"/>
        <v>6</v>
      </c>
      <c r="AC774" s="17">
        <f t="shared" si="81"/>
        <v>27000</v>
      </c>
      <c r="AD774" s="6" t="s">
        <v>6</v>
      </c>
      <c r="AE774" s="17" t="str">
        <f t="shared" si="85"/>
        <v>NO APLICA</v>
      </c>
      <c r="AF774" s="6" t="s">
        <v>400</v>
      </c>
      <c r="AG774" s="39"/>
      <c r="AH774" s="22" t="s">
        <v>558</v>
      </c>
      <c r="AI774" s="174"/>
    </row>
    <row r="775" spans="1:35" ht="15.45" customHeight="1">
      <c r="A775" s="170">
        <v>57021</v>
      </c>
      <c r="B775" s="8" t="s">
        <v>320</v>
      </c>
      <c r="C775" s="5" t="s">
        <v>321</v>
      </c>
      <c r="D775" s="39" t="s">
        <v>4063</v>
      </c>
      <c r="E775" s="6" t="s">
        <v>3230</v>
      </c>
      <c r="F775" s="6" t="s">
        <v>832</v>
      </c>
      <c r="G775" s="6">
        <v>961091623</v>
      </c>
      <c r="H775" s="18">
        <v>45633</v>
      </c>
      <c r="I775" s="21">
        <v>0.48888888888888887</v>
      </c>
      <c r="J775" s="6" t="s">
        <v>373</v>
      </c>
      <c r="K775" s="15">
        <v>1</v>
      </c>
      <c r="L775" s="6" t="s">
        <v>398</v>
      </c>
      <c r="M775" s="6" t="s">
        <v>6</v>
      </c>
      <c r="N775" s="6" t="s">
        <v>4187</v>
      </c>
      <c r="O775" s="6">
        <v>308666</v>
      </c>
      <c r="P775" s="6" t="s">
        <v>6</v>
      </c>
      <c r="Q775" s="6" t="s">
        <v>4188</v>
      </c>
      <c r="R775" s="16">
        <f t="shared" si="83"/>
        <v>25000</v>
      </c>
      <c r="S775" s="6" t="s">
        <v>400</v>
      </c>
      <c r="T775" s="6" t="s">
        <v>1561</v>
      </c>
      <c r="U775" s="6" t="s">
        <v>2944</v>
      </c>
      <c r="V775" s="18">
        <v>45638</v>
      </c>
      <c r="W775" s="78">
        <v>7.9861111111111105E-2</v>
      </c>
      <c r="X775" s="6" t="s">
        <v>1134</v>
      </c>
      <c r="Y775" s="6" t="s">
        <v>1135</v>
      </c>
      <c r="Z775" s="6" t="s">
        <v>4189</v>
      </c>
      <c r="AA775" s="6">
        <v>933711675</v>
      </c>
      <c r="AB775" s="5">
        <f t="shared" si="84"/>
        <v>6</v>
      </c>
      <c r="AC775" s="17">
        <f t="shared" si="81"/>
        <v>27000</v>
      </c>
      <c r="AD775" s="6" t="s">
        <v>6</v>
      </c>
      <c r="AE775" s="17" t="str">
        <f t="shared" si="85"/>
        <v>NO APLICA</v>
      </c>
      <c r="AF775" s="6" t="s">
        <v>400</v>
      </c>
      <c r="AG775" s="39"/>
      <c r="AH775" s="22" t="s">
        <v>558</v>
      </c>
      <c r="AI775" s="174"/>
    </row>
    <row r="776" spans="1:35" ht="15.45" customHeight="1">
      <c r="A776" s="170">
        <v>57022</v>
      </c>
      <c r="B776" s="39" t="s">
        <v>4190</v>
      </c>
      <c r="C776" s="6"/>
      <c r="D776" s="39" t="s">
        <v>4191</v>
      </c>
      <c r="E776" s="6" t="s">
        <v>2126</v>
      </c>
      <c r="F776" s="6" t="s">
        <v>2127</v>
      </c>
      <c r="G776" s="6">
        <v>931733106</v>
      </c>
      <c r="H776" s="18">
        <v>45633</v>
      </c>
      <c r="I776" s="21">
        <v>0.48958333333333331</v>
      </c>
      <c r="J776" s="6" t="s">
        <v>373</v>
      </c>
      <c r="K776" s="15">
        <v>1</v>
      </c>
      <c r="L776" s="6" t="s">
        <v>3399</v>
      </c>
      <c r="M776" s="6" t="s">
        <v>6</v>
      </c>
      <c r="N776" s="6" t="s">
        <v>4192</v>
      </c>
      <c r="O776" s="6">
        <v>3268241</v>
      </c>
      <c r="P776" s="6" t="s">
        <v>6</v>
      </c>
      <c r="Q776" s="6" t="s">
        <v>4193</v>
      </c>
      <c r="R776" s="16">
        <f t="shared" si="83"/>
        <v>18000</v>
      </c>
      <c r="S776" s="6" t="s">
        <v>400</v>
      </c>
      <c r="T776" s="6" t="s">
        <v>524</v>
      </c>
      <c r="U776" s="6" t="s">
        <v>490</v>
      </c>
      <c r="V776" s="18">
        <v>45633</v>
      </c>
      <c r="W776" s="78">
        <v>0.48958333333333331</v>
      </c>
      <c r="X776" s="6" t="s">
        <v>4194</v>
      </c>
      <c r="Y776" s="6" t="s">
        <v>4195</v>
      </c>
      <c r="Z776" s="6" t="s">
        <v>4196</v>
      </c>
      <c r="AA776" s="6">
        <v>996390712</v>
      </c>
      <c r="AB776" s="5">
        <f t="shared" si="84"/>
        <v>1</v>
      </c>
      <c r="AC776" s="17">
        <f t="shared" si="81"/>
        <v>18000</v>
      </c>
      <c r="AD776" s="6" t="s">
        <v>6</v>
      </c>
      <c r="AE776" s="17" t="str">
        <f t="shared" si="85"/>
        <v>NO APLICA</v>
      </c>
      <c r="AF776" s="6" t="s">
        <v>1874</v>
      </c>
      <c r="AG776" s="39" t="s">
        <v>4197</v>
      </c>
      <c r="AH776" s="22" t="s">
        <v>499</v>
      </c>
      <c r="AI776" s="174"/>
    </row>
    <row r="777" spans="1:35" ht="15" customHeight="1">
      <c r="A777" s="170">
        <v>57023</v>
      </c>
      <c r="B777" s="39" t="s">
        <v>353</v>
      </c>
      <c r="C777" s="4" t="s">
        <v>354</v>
      </c>
      <c r="D777" s="39" t="s">
        <v>2105</v>
      </c>
      <c r="E777" s="6" t="s">
        <v>2106</v>
      </c>
      <c r="F777" s="6" t="s">
        <v>2107</v>
      </c>
      <c r="G777" s="6">
        <v>975918406</v>
      </c>
      <c r="H777" s="18">
        <v>45633</v>
      </c>
      <c r="I777" s="21">
        <v>0.49305555555555558</v>
      </c>
      <c r="J777" s="6" t="s">
        <v>373</v>
      </c>
      <c r="K777" s="15">
        <v>1</v>
      </c>
      <c r="L777" s="6" t="s">
        <v>398</v>
      </c>
      <c r="M777" s="6" t="s">
        <v>6</v>
      </c>
      <c r="N777" s="6" t="s">
        <v>4198</v>
      </c>
      <c r="O777" s="6">
        <v>1229147</v>
      </c>
      <c r="P777" s="6" t="s">
        <v>6</v>
      </c>
      <c r="Q777" s="6" t="s">
        <v>4199</v>
      </c>
      <c r="R777" s="16">
        <f t="shared" si="83"/>
        <v>25000</v>
      </c>
      <c r="S777" s="6" t="s">
        <v>400</v>
      </c>
      <c r="T777" s="6" t="s">
        <v>1561</v>
      </c>
      <c r="U777" s="6" t="s">
        <v>2796</v>
      </c>
      <c r="V777" s="18">
        <v>45636</v>
      </c>
      <c r="W777" s="78">
        <v>0.13472222222222222</v>
      </c>
      <c r="X777" s="6" t="s">
        <v>3348</v>
      </c>
      <c r="Y777" s="6">
        <v>14702398</v>
      </c>
      <c r="Z777" s="6" t="s">
        <v>3349</v>
      </c>
      <c r="AA777" s="6">
        <v>966558734</v>
      </c>
      <c r="AB777" s="5">
        <f t="shared" si="84"/>
        <v>4</v>
      </c>
      <c r="AC777" s="17">
        <f t="shared" si="81"/>
        <v>25000</v>
      </c>
      <c r="AD777" s="6" t="s">
        <v>6</v>
      </c>
      <c r="AE777" s="17" t="str">
        <f t="shared" si="85"/>
        <v>NO APLICA</v>
      </c>
      <c r="AF777" s="6" t="s">
        <v>400</v>
      </c>
      <c r="AG777" s="39"/>
      <c r="AH777" s="22" t="s">
        <v>2894</v>
      </c>
      <c r="AI777" s="174"/>
    </row>
    <row r="778" spans="1:35" ht="15.45" customHeight="1">
      <c r="A778" s="170">
        <v>57024</v>
      </c>
      <c r="B778" s="39" t="s">
        <v>4200</v>
      </c>
      <c r="C778" s="6"/>
      <c r="D778" s="39" t="s">
        <v>4201</v>
      </c>
      <c r="E778" s="6" t="s">
        <v>4202</v>
      </c>
      <c r="F778" s="6" t="s">
        <v>4203</v>
      </c>
      <c r="G778" s="6">
        <v>964329363</v>
      </c>
      <c r="H778" s="18">
        <v>45633</v>
      </c>
      <c r="I778" s="21">
        <v>0.49652777777777779</v>
      </c>
      <c r="J778" s="6" t="s">
        <v>1873</v>
      </c>
      <c r="K778" s="15">
        <v>1</v>
      </c>
      <c r="L778" s="6" t="s">
        <v>398</v>
      </c>
      <c r="M778" s="6" t="s">
        <v>6</v>
      </c>
      <c r="N778" s="6" t="s">
        <v>1355</v>
      </c>
      <c r="O778" s="6">
        <v>296914</v>
      </c>
      <c r="P778" s="6" t="s">
        <v>6</v>
      </c>
      <c r="Q778" s="6" t="s">
        <v>488</v>
      </c>
      <c r="R778" s="16">
        <f t="shared" si="83"/>
        <v>5000</v>
      </c>
      <c r="S778" s="6" t="s">
        <v>400</v>
      </c>
      <c r="T778" s="6" t="s">
        <v>552</v>
      </c>
      <c r="U778" s="6" t="s">
        <v>490</v>
      </c>
      <c r="V778" s="18">
        <v>45635</v>
      </c>
      <c r="W778" s="78">
        <v>0.64930555555555558</v>
      </c>
      <c r="X778" s="6" t="s">
        <v>4204</v>
      </c>
      <c r="Y778" s="6" t="s">
        <v>4205</v>
      </c>
      <c r="Z778" s="6" t="s">
        <v>4206</v>
      </c>
      <c r="AA778" s="6">
        <v>944940665</v>
      </c>
      <c r="AB778" s="5">
        <f t="shared" si="84"/>
        <v>3</v>
      </c>
      <c r="AC778" s="17">
        <f t="shared" si="81"/>
        <v>5000</v>
      </c>
      <c r="AD778" s="6" t="s">
        <v>9</v>
      </c>
      <c r="AE778" s="17">
        <f t="shared" si="85"/>
        <v>5950</v>
      </c>
      <c r="AF778" s="6" t="s">
        <v>1874</v>
      </c>
      <c r="AG778" s="6" t="s">
        <v>4207</v>
      </c>
      <c r="AH778" s="22" t="s">
        <v>499</v>
      </c>
      <c r="AI778" s="174"/>
    </row>
    <row r="779" spans="1:35" ht="15" customHeight="1">
      <c r="A779" s="170">
        <v>57025</v>
      </c>
      <c r="B779" s="39" t="s">
        <v>353</v>
      </c>
      <c r="C779" s="4" t="s">
        <v>354</v>
      </c>
      <c r="D779" s="24" t="s">
        <v>385</v>
      </c>
      <c r="E779" s="25" t="s">
        <v>818</v>
      </c>
      <c r="F779" s="24" t="s">
        <v>700</v>
      </c>
      <c r="G779" s="24">
        <v>947974081</v>
      </c>
      <c r="H779" s="18">
        <v>45633</v>
      </c>
      <c r="I779" s="21">
        <v>0.5</v>
      </c>
      <c r="J779" s="6" t="s">
        <v>373</v>
      </c>
      <c r="K779" s="15">
        <v>1</v>
      </c>
      <c r="L779" s="6" t="s">
        <v>398</v>
      </c>
      <c r="M779" s="6" t="s">
        <v>6</v>
      </c>
      <c r="N779" s="6" t="s">
        <v>4208</v>
      </c>
      <c r="O779" s="6">
        <v>1229157</v>
      </c>
      <c r="P779" s="6" t="s">
        <v>6</v>
      </c>
      <c r="Q779" s="6" t="s">
        <v>4209</v>
      </c>
      <c r="R779" s="16">
        <f t="shared" si="83"/>
        <v>25000</v>
      </c>
      <c r="S779" s="6" t="s">
        <v>400</v>
      </c>
      <c r="T779" s="6" t="s">
        <v>1450</v>
      </c>
      <c r="U779" s="6" t="s">
        <v>3416</v>
      </c>
      <c r="V779" s="18">
        <v>45634</v>
      </c>
      <c r="W779" s="78">
        <v>0.96111111111111114</v>
      </c>
      <c r="X779" s="6" t="s">
        <v>3210</v>
      </c>
      <c r="Y779" s="6" t="s">
        <v>3211</v>
      </c>
      <c r="Z779" s="6" t="s">
        <v>3212</v>
      </c>
      <c r="AA779" s="6">
        <v>923727934</v>
      </c>
      <c r="AB779" s="5">
        <f t="shared" si="84"/>
        <v>2</v>
      </c>
      <c r="AC779" s="17">
        <f t="shared" si="81"/>
        <v>25000</v>
      </c>
      <c r="AD779" s="6" t="s">
        <v>6</v>
      </c>
      <c r="AE779" s="17" t="str">
        <f t="shared" si="85"/>
        <v>NO APLICA</v>
      </c>
      <c r="AF779" s="6" t="s">
        <v>400</v>
      </c>
      <c r="AG779" s="39"/>
      <c r="AH779" s="22" t="s">
        <v>2894</v>
      </c>
      <c r="AI779" s="174"/>
    </row>
    <row r="780" spans="1:35" ht="15.45" customHeight="1">
      <c r="A780" s="170">
        <v>57026</v>
      </c>
      <c r="B780" s="39" t="s">
        <v>4210</v>
      </c>
      <c r="C780" s="4" t="s">
        <v>354</v>
      </c>
      <c r="D780" s="24" t="s">
        <v>2818</v>
      </c>
      <c r="E780" s="6" t="s">
        <v>2819</v>
      </c>
      <c r="F780" s="6" t="s">
        <v>2820</v>
      </c>
      <c r="G780" s="6">
        <v>956422961</v>
      </c>
      <c r="H780" s="18">
        <v>45633</v>
      </c>
      <c r="I780" s="21">
        <v>0.50347222222222221</v>
      </c>
      <c r="J780" s="6" t="s">
        <v>373</v>
      </c>
      <c r="K780" s="15">
        <v>1</v>
      </c>
      <c r="L780" s="6" t="s">
        <v>398</v>
      </c>
      <c r="M780" s="6" t="s">
        <v>6</v>
      </c>
      <c r="N780" s="6" t="s">
        <v>4211</v>
      </c>
      <c r="O780" s="6">
        <v>1229174</v>
      </c>
      <c r="P780" s="6" t="s">
        <v>6</v>
      </c>
      <c r="Q780" s="6" t="s">
        <v>4212</v>
      </c>
      <c r="R780" s="16">
        <f t="shared" si="83"/>
        <v>25000</v>
      </c>
      <c r="S780" s="6" t="s">
        <v>400</v>
      </c>
      <c r="T780" s="6" t="s">
        <v>552</v>
      </c>
      <c r="U780" s="6" t="s">
        <v>3072</v>
      </c>
      <c r="V780" s="18">
        <v>45635</v>
      </c>
      <c r="W780" s="78">
        <v>0.44722222222222224</v>
      </c>
      <c r="X780" s="6" t="s">
        <v>4213</v>
      </c>
      <c r="Y780" s="6" t="s">
        <v>4214</v>
      </c>
      <c r="Z780" s="6" t="s">
        <v>4215</v>
      </c>
      <c r="AA780" s="6">
        <v>988618771</v>
      </c>
      <c r="AB780" s="5">
        <f t="shared" si="84"/>
        <v>3</v>
      </c>
      <c r="AC780" s="17">
        <f t="shared" ref="AC780:AC843" si="86">IF(AB780&lt;=0, "ERROR EN DÍA DE SALIDA",
    IF(AB780="", "",
        IF(OR(J780="1X40 RF VACIO", J780="1X40 DRY VACIO"),
            IF(L780="CUSTODIA",
                IF(AB780&lt;=5, 25000,
                    IF(AB780&gt;5, IF(AB780&lt;=8, 25000 + 2000*(AB780 - 5), 31000 + 5000*(AB780-8)), "")
                ),
                IF(OR(L780="TRASPASO",L780="MOVIMIENTO"), 18000, "")
            ),
            IF(OR(J780="1X20 RF VACIO", J780="1X20 DRY VACIO", J780="ISOTANK"),
                IF(L780="CUSTODIA",
                    IF(AB780&lt;=5, 18000,
                        IF(AB780&gt;5, IF(AB780&lt;=8, 18000 + 2000*(AB780 - 5), 24000 + 5000*(AB780-8)), "")
                    ),
                    IF(OR(L780="TRASPASO",L780="MOVIMIENTO"), 15000, "Error en tipo de acción")
                ),
                IF(AND(OR(J780="PALLET", J780="CAJON"), L780="CUSTODIA", AB780&lt;=5),
                    IF(M780="SI (XL)", 7000*K780,
                        IF(M780="SI (XXL)", 9000*K780, 5000*K780)
                    ),
                    IF(AND(OR(J780="PALLET", J780="CAJON"), L780="CUSTODIA", AB780&gt;5),
                        IF(M780="SI (XL)", (7000 + 1000*(AB780 - 5))*K780,
                            IF(M780="SI (XXL)", (9000 + 1000*(AB780 - 5))*K780, (5000 + 1000*(AB780 - 5))*K780)
                        ),
                        IF(AND(OR(J780="PALLET", J780="CAJON"),OR(L780="TRASPASO",L780="MOVIMIENTO")),
                            IF(M780="SI (XL)", 5000*K780,
                                IF(M780="SI (XXL)", 7000*K780, 3500*K780)
                            ),
                            ""
                        )
                    )
                )
            )
        )
    )
)</f>
        <v>25000</v>
      </c>
      <c r="AD780" s="6" t="s">
        <v>6</v>
      </c>
      <c r="AE780" s="17" t="str">
        <f t="shared" si="85"/>
        <v>NO APLICA</v>
      </c>
      <c r="AF780" s="6" t="s">
        <v>400</v>
      </c>
      <c r="AG780" s="39"/>
      <c r="AH780" s="22" t="s">
        <v>2894</v>
      </c>
      <c r="AI780" s="174"/>
    </row>
    <row r="781" spans="1:35" ht="15.45" customHeight="1">
      <c r="A781" s="170">
        <v>57027</v>
      </c>
      <c r="B781" s="39" t="s">
        <v>14</v>
      </c>
      <c r="C781" s="5" t="s">
        <v>15</v>
      </c>
      <c r="D781" s="45" t="s">
        <v>543</v>
      </c>
      <c r="E781" s="27" t="s">
        <v>544</v>
      </c>
      <c r="F781" s="27" t="s">
        <v>545</v>
      </c>
      <c r="G781" s="27">
        <v>995367617</v>
      </c>
      <c r="H781" s="18">
        <v>45633</v>
      </c>
      <c r="I781" s="21">
        <v>0.50972222222222219</v>
      </c>
      <c r="J781" s="6" t="s">
        <v>1873</v>
      </c>
      <c r="K781" s="15">
        <v>1</v>
      </c>
      <c r="L781" s="6" t="s">
        <v>3399</v>
      </c>
      <c r="M781" s="6" t="s">
        <v>6</v>
      </c>
      <c r="N781" s="6" t="s">
        <v>488</v>
      </c>
      <c r="O781" s="6" t="s">
        <v>1355</v>
      </c>
      <c r="P781" s="6" t="s">
        <v>6</v>
      </c>
      <c r="Q781" s="6" t="s">
        <v>488</v>
      </c>
      <c r="R781" s="16">
        <f t="shared" si="83"/>
        <v>3500</v>
      </c>
      <c r="S781" s="6" t="s">
        <v>400</v>
      </c>
      <c r="T781" s="6" t="s">
        <v>552</v>
      </c>
      <c r="U781" s="6" t="s">
        <v>490</v>
      </c>
      <c r="V781" s="18">
        <v>45633</v>
      </c>
      <c r="W781" s="78">
        <v>0.50972222222222219</v>
      </c>
      <c r="X781" s="6" t="s">
        <v>14</v>
      </c>
      <c r="Y781" s="6" t="s">
        <v>388</v>
      </c>
      <c r="Z781" s="6" t="s">
        <v>530</v>
      </c>
      <c r="AA781" s="6">
        <v>964638566</v>
      </c>
      <c r="AB781" s="5">
        <f t="shared" si="84"/>
        <v>1</v>
      </c>
      <c r="AC781" s="17">
        <f t="shared" si="86"/>
        <v>3500</v>
      </c>
      <c r="AD781" s="6" t="s">
        <v>6</v>
      </c>
      <c r="AE781" s="17" t="str">
        <f t="shared" si="85"/>
        <v>NO APLICA</v>
      </c>
      <c r="AF781" s="6" t="s">
        <v>400</v>
      </c>
      <c r="AG781" s="39"/>
      <c r="AH781" s="22" t="s">
        <v>533</v>
      </c>
      <c r="AI781" s="174"/>
    </row>
    <row r="782" spans="1:35" ht="15.45" customHeight="1">
      <c r="A782" s="170">
        <v>57028</v>
      </c>
      <c r="B782" s="8" t="s">
        <v>320</v>
      </c>
      <c r="C782" s="5" t="s">
        <v>321</v>
      </c>
      <c r="D782" s="25" t="s">
        <v>2811</v>
      </c>
      <c r="E782" s="24" t="s">
        <v>709</v>
      </c>
      <c r="F782" s="24" t="s">
        <v>710</v>
      </c>
      <c r="G782" s="24">
        <v>987744411</v>
      </c>
      <c r="H782" s="18">
        <v>45633</v>
      </c>
      <c r="I782" s="21">
        <v>0.50763888888888886</v>
      </c>
      <c r="J782" s="6" t="s">
        <v>373</v>
      </c>
      <c r="K782" s="15">
        <v>1</v>
      </c>
      <c r="L782" s="6" t="s">
        <v>398</v>
      </c>
      <c r="M782" s="6" t="s">
        <v>6</v>
      </c>
      <c r="N782" s="6" t="s">
        <v>4216</v>
      </c>
      <c r="O782" s="6">
        <v>308673</v>
      </c>
      <c r="P782" s="6" t="s">
        <v>6</v>
      </c>
      <c r="Q782" s="6" t="s">
        <v>4217</v>
      </c>
      <c r="R782" s="16">
        <f t="shared" si="83"/>
        <v>25000</v>
      </c>
      <c r="S782" s="6" t="s">
        <v>400</v>
      </c>
      <c r="T782" s="6" t="s">
        <v>620</v>
      </c>
      <c r="U782" s="6" t="s">
        <v>2871</v>
      </c>
      <c r="V782" s="18">
        <v>45638</v>
      </c>
      <c r="W782" s="78">
        <v>0.70625000000000004</v>
      </c>
      <c r="X782" s="6" t="s">
        <v>761</v>
      </c>
      <c r="Y782" s="6" t="s">
        <v>762</v>
      </c>
      <c r="Z782" s="6" t="s">
        <v>763</v>
      </c>
      <c r="AA782" s="6">
        <v>957796336</v>
      </c>
      <c r="AB782" s="5">
        <f t="shared" si="84"/>
        <v>6</v>
      </c>
      <c r="AC782" s="17">
        <f t="shared" si="86"/>
        <v>27000</v>
      </c>
      <c r="AD782" s="6" t="s">
        <v>6</v>
      </c>
      <c r="AE782" s="17" t="str">
        <f t="shared" si="85"/>
        <v>NO APLICA</v>
      </c>
      <c r="AF782" s="6" t="s">
        <v>400</v>
      </c>
      <c r="AG782" s="39"/>
      <c r="AH782" s="22" t="s">
        <v>558</v>
      </c>
      <c r="AI782" s="174"/>
    </row>
    <row r="783" spans="1:35" ht="15" customHeight="1">
      <c r="A783" s="170">
        <v>57029</v>
      </c>
      <c r="B783" s="8" t="s">
        <v>320</v>
      </c>
      <c r="C783" s="5" t="s">
        <v>321</v>
      </c>
      <c r="D783" s="39" t="s">
        <v>3113</v>
      </c>
      <c r="E783" s="6" t="s">
        <v>636</v>
      </c>
      <c r="F783" s="6" t="s">
        <v>637</v>
      </c>
      <c r="G783" s="6">
        <v>988364635</v>
      </c>
      <c r="H783" s="18">
        <v>45633</v>
      </c>
      <c r="I783" s="21">
        <v>0.51111111111111107</v>
      </c>
      <c r="J783" s="6" t="s">
        <v>373</v>
      </c>
      <c r="K783" s="15">
        <v>1</v>
      </c>
      <c r="L783" s="6" t="s">
        <v>398</v>
      </c>
      <c r="M783" s="6" t="s">
        <v>6</v>
      </c>
      <c r="N783" s="6" t="s">
        <v>4218</v>
      </c>
      <c r="O783" s="6">
        <v>308674</v>
      </c>
      <c r="P783" s="6" t="s">
        <v>6</v>
      </c>
      <c r="Q783" s="6" t="s">
        <v>4219</v>
      </c>
      <c r="R783" s="16">
        <f t="shared" si="83"/>
        <v>25000</v>
      </c>
      <c r="S783" s="6" t="s">
        <v>400</v>
      </c>
      <c r="T783" s="6" t="s">
        <v>620</v>
      </c>
      <c r="U783" s="6" t="s">
        <v>3062</v>
      </c>
      <c r="V783" s="18">
        <v>45638</v>
      </c>
      <c r="W783" s="78">
        <v>0.48680555555555555</v>
      </c>
      <c r="X783" s="6" t="s">
        <v>2582</v>
      </c>
      <c r="Y783" s="6" t="s">
        <v>4220</v>
      </c>
      <c r="Z783" s="6" t="s">
        <v>1136</v>
      </c>
      <c r="AA783" s="6">
        <v>947137523</v>
      </c>
      <c r="AB783" s="5">
        <f t="shared" si="84"/>
        <v>6</v>
      </c>
      <c r="AC783" s="17">
        <f t="shared" si="86"/>
        <v>27000</v>
      </c>
      <c r="AD783" s="6" t="s">
        <v>6</v>
      </c>
      <c r="AE783" s="17" t="str">
        <f t="shared" si="85"/>
        <v>NO APLICA</v>
      </c>
      <c r="AF783" s="6" t="s">
        <v>400</v>
      </c>
      <c r="AG783" s="39"/>
      <c r="AH783" s="22" t="s">
        <v>558</v>
      </c>
      <c r="AI783" s="174"/>
    </row>
    <row r="784" spans="1:35" ht="15.45" customHeight="1">
      <c r="A784" s="170">
        <v>57030</v>
      </c>
      <c r="B784" s="8" t="s">
        <v>320</v>
      </c>
      <c r="C784" s="5" t="s">
        <v>321</v>
      </c>
      <c r="D784" s="39" t="s">
        <v>548</v>
      </c>
      <c r="E784" s="6">
        <v>17669495</v>
      </c>
      <c r="F784" s="6" t="s">
        <v>549</v>
      </c>
      <c r="G784" s="6">
        <v>929902825</v>
      </c>
      <c r="H784" s="18">
        <v>45633</v>
      </c>
      <c r="I784" s="21">
        <v>0.51944444444444449</v>
      </c>
      <c r="J784" s="6" t="s">
        <v>373</v>
      </c>
      <c r="K784" s="15">
        <v>1</v>
      </c>
      <c r="L784" s="6" t="s">
        <v>398</v>
      </c>
      <c r="M784" s="6" t="s">
        <v>6</v>
      </c>
      <c r="N784" s="6" t="s">
        <v>4221</v>
      </c>
      <c r="O784" s="6">
        <v>308684</v>
      </c>
      <c r="P784" s="6" t="s">
        <v>6</v>
      </c>
      <c r="Q784" s="6" t="s">
        <v>4222</v>
      </c>
      <c r="R784" s="16">
        <f t="shared" si="83"/>
        <v>25000</v>
      </c>
      <c r="S784" s="6" t="s">
        <v>400</v>
      </c>
      <c r="T784" s="6" t="s">
        <v>620</v>
      </c>
      <c r="U784" s="6" t="s">
        <v>3192</v>
      </c>
      <c r="V784" s="18">
        <v>45637</v>
      </c>
      <c r="W784" s="78">
        <v>0.78472222222222221</v>
      </c>
      <c r="X784" s="6" t="s">
        <v>3273</v>
      </c>
      <c r="Y784" s="6" t="s">
        <v>1958</v>
      </c>
      <c r="Z784" s="6" t="s">
        <v>1959</v>
      </c>
      <c r="AA784" s="6">
        <v>964882975</v>
      </c>
      <c r="AB784" s="5">
        <f t="shared" si="84"/>
        <v>5</v>
      </c>
      <c r="AC784" s="17">
        <f t="shared" si="86"/>
        <v>25000</v>
      </c>
      <c r="AD784" s="6" t="s">
        <v>6</v>
      </c>
      <c r="AE784" s="17" t="str">
        <f t="shared" si="85"/>
        <v>NO APLICA</v>
      </c>
      <c r="AF784" s="6" t="s">
        <v>400</v>
      </c>
      <c r="AG784" s="39"/>
      <c r="AH784" s="22" t="s">
        <v>558</v>
      </c>
      <c r="AI784" s="174"/>
    </row>
    <row r="785" spans="1:35" ht="15.45" customHeight="1">
      <c r="A785" s="170">
        <v>57031</v>
      </c>
      <c r="B785" s="8" t="s">
        <v>320</v>
      </c>
      <c r="C785" s="5" t="s">
        <v>321</v>
      </c>
      <c r="D785" s="39" t="s">
        <v>1689</v>
      </c>
      <c r="E785" s="6" t="s">
        <v>1690</v>
      </c>
      <c r="F785" s="6" t="s">
        <v>1691</v>
      </c>
      <c r="G785" s="6">
        <v>993480204</v>
      </c>
      <c r="H785" s="18">
        <v>45633</v>
      </c>
      <c r="I785" s="21">
        <v>0.52152777777777781</v>
      </c>
      <c r="J785" s="6" t="s">
        <v>373</v>
      </c>
      <c r="K785" s="15">
        <v>1</v>
      </c>
      <c r="L785" s="6" t="s">
        <v>398</v>
      </c>
      <c r="M785" s="6" t="s">
        <v>6</v>
      </c>
      <c r="N785" s="6" t="s">
        <v>4223</v>
      </c>
      <c r="O785" s="6">
        <v>308683</v>
      </c>
      <c r="P785" s="6" t="s">
        <v>6</v>
      </c>
      <c r="Q785" s="6" t="s">
        <v>4224</v>
      </c>
      <c r="R785" s="16">
        <f t="shared" si="83"/>
        <v>25000</v>
      </c>
      <c r="S785" s="6" t="s">
        <v>400</v>
      </c>
      <c r="T785" s="6" t="s">
        <v>1561</v>
      </c>
      <c r="U785" s="6" t="s">
        <v>3494</v>
      </c>
      <c r="V785" s="18">
        <v>45638</v>
      </c>
      <c r="W785" s="78">
        <v>2.5694444444444443E-2</v>
      </c>
      <c r="X785" s="6" t="s">
        <v>4225</v>
      </c>
      <c r="Y785" s="6" t="s">
        <v>3028</v>
      </c>
      <c r="Z785" s="6" t="s">
        <v>3029</v>
      </c>
      <c r="AA785" s="6">
        <v>941989934</v>
      </c>
      <c r="AB785" s="5">
        <f t="shared" si="84"/>
        <v>6</v>
      </c>
      <c r="AC785" s="17">
        <f t="shared" si="86"/>
        <v>27000</v>
      </c>
      <c r="AD785" s="6" t="s">
        <v>6</v>
      </c>
      <c r="AE785" s="17" t="str">
        <f t="shared" si="85"/>
        <v>NO APLICA</v>
      </c>
      <c r="AF785" s="6" t="s">
        <v>400</v>
      </c>
      <c r="AG785" s="39"/>
      <c r="AH785" s="22" t="s">
        <v>558</v>
      </c>
      <c r="AI785" s="174"/>
    </row>
    <row r="786" spans="1:35" ht="15.45" customHeight="1">
      <c r="A786" s="170">
        <v>57032</v>
      </c>
      <c r="B786" s="8" t="s">
        <v>320</v>
      </c>
      <c r="C786" s="5" t="s">
        <v>321</v>
      </c>
      <c r="D786" s="39" t="s">
        <v>4226</v>
      </c>
      <c r="E786" s="6" t="s">
        <v>569</v>
      </c>
      <c r="F786" s="6" t="s">
        <v>570</v>
      </c>
      <c r="G786" s="6">
        <v>947401808</v>
      </c>
      <c r="H786" s="18">
        <v>45633</v>
      </c>
      <c r="I786" s="21">
        <v>0.52361111111111114</v>
      </c>
      <c r="J786" s="6" t="s">
        <v>373</v>
      </c>
      <c r="K786" s="15">
        <v>1</v>
      </c>
      <c r="L786" s="6" t="s">
        <v>398</v>
      </c>
      <c r="M786" s="6" t="s">
        <v>6</v>
      </c>
      <c r="N786" s="6" t="s">
        <v>4227</v>
      </c>
      <c r="O786" s="6">
        <v>308686</v>
      </c>
      <c r="P786" s="6" t="s">
        <v>6</v>
      </c>
      <c r="Q786" s="6" t="s">
        <v>4228</v>
      </c>
      <c r="R786" s="16">
        <f t="shared" si="83"/>
        <v>25000</v>
      </c>
      <c r="S786" s="6" t="s">
        <v>400</v>
      </c>
      <c r="T786" s="6" t="s">
        <v>620</v>
      </c>
      <c r="U786" s="6" t="s">
        <v>3987</v>
      </c>
      <c r="V786" s="18">
        <v>45636</v>
      </c>
      <c r="W786" s="78">
        <v>0.64583333333333337</v>
      </c>
      <c r="X786" s="6" t="s">
        <v>3170</v>
      </c>
      <c r="Y786" s="6" t="s">
        <v>3171</v>
      </c>
      <c r="Z786" s="6" t="s">
        <v>722</v>
      </c>
      <c r="AA786" s="6">
        <v>997177590</v>
      </c>
      <c r="AB786" s="5">
        <f t="shared" si="84"/>
        <v>4</v>
      </c>
      <c r="AC786" s="17">
        <f t="shared" si="86"/>
        <v>25000</v>
      </c>
      <c r="AD786" s="6" t="s">
        <v>6</v>
      </c>
      <c r="AE786" s="17" t="str">
        <f t="shared" si="85"/>
        <v>NO APLICA</v>
      </c>
      <c r="AF786" s="6" t="s">
        <v>400</v>
      </c>
      <c r="AG786" s="39"/>
      <c r="AH786" s="22" t="s">
        <v>558</v>
      </c>
      <c r="AI786" s="174"/>
    </row>
    <row r="787" spans="1:35" ht="15" customHeight="1">
      <c r="A787" s="170">
        <v>57033</v>
      </c>
      <c r="B787" s="39" t="s">
        <v>4229</v>
      </c>
      <c r="C787" s="6"/>
      <c r="D787" s="39" t="s">
        <v>4230</v>
      </c>
      <c r="E787" s="6" t="s">
        <v>4231</v>
      </c>
      <c r="F787" s="6" t="s">
        <v>4232</v>
      </c>
      <c r="G787" s="6">
        <v>930919471</v>
      </c>
      <c r="H787" s="18">
        <v>45633</v>
      </c>
      <c r="I787" s="21">
        <v>0.52638888888888891</v>
      </c>
      <c r="J787" s="6" t="s">
        <v>373</v>
      </c>
      <c r="K787" s="15">
        <v>1</v>
      </c>
      <c r="L787" s="6" t="s">
        <v>398</v>
      </c>
      <c r="M787" s="6" t="s">
        <v>6</v>
      </c>
      <c r="N787" s="6" t="s">
        <v>4233</v>
      </c>
      <c r="O787" s="6">
        <v>100812383</v>
      </c>
      <c r="P787" s="6" t="s">
        <v>6</v>
      </c>
      <c r="Q787" s="6" t="s">
        <v>4234</v>
      </c>
      <c r="R787" s="16">
        <f t="shared" si="83"/>
        <v>25000</v>
      </c>
      <c r="S787" s="6" t="s">
        <v>400</v>
      </c>
      <c r="T787" s="6" t="s">
        <v>552</v>
      </c>
      <c r="U787" s="6" t="s">
        <v>2900</v>
      </c>
      <c r="V787" s="18">
        <v>45634</v>
      </c>
      <c r="W787" s="78">
        <v>0.37222222222222223</v>
      </c>
      <c r="X787" s="6" t="s">
        <v>4235</v>
      </c>
      <c r="Y787" s="6" t="s">
        <v>3637</v>
      </c>
      <c r="Z787" s="6" t="s">
        <v>3638</v>
      </c>
      <c r="AA787" s="6">
        <v>957954378</v>
      </c>
      <c r="AB787" s="5">
        <f t="shared" si="84"/>
        <v>2</v>
      </c>
      <c r="AC787" s="17">
        <f t="shared" si="86"/>
        <v>25000</v>
      </c>
      <c r="AD787" s="6" t="s">
        <v>6</v>
      </c>
      <c r="AE787" s="17" t="str">
        <f t="shared" si="85"/>
        <v>NO APLICA</v>
      </c>
      <c r="AF787" s="6" t="s">
        <v>1874</v>
      </c>
      <c r="AG787" s="39" t="s">
        <v>4236</v>
      </c>
      <c r="AH787" s="22" t="s">
        <v>499</v>
      </c>
      <c r="AI787" s="174"/>
    </row>
    <row r="788" spans="1:35" ht="15.45" customHeight="1">
      <c r="A788" s="170">
        <v>57034</v>
      </c>
      <c r="B788" s="8" t="s">
        <v>320</v>
      </c>
      <c r="C788" s="5" t="s">
        <v>321</v>
      </c>
      <c r="D788" s="39" t="s">
        <v>4063</v>
      </c>
      <c r="E788" s="6" t="s">
        <v>3230</v>
      </c>
      <c r="F788" s="6" t="s">
        <v>832</v>
      </c>
      <c r="G788" s="6">
        <v>961091623</v>
      </c>
      <c r="H788" s="18">
        <v>45633</v>
      </c>
      <c r="I788" s="21">
        <v>0.52847222222222223</v>
      </c>
      <c r="J788" s="6" t="s">
        <v>373</v>
      </c>
      <c r="K788" s="15">
        <v>1</v>
      </c>
      <c r="L788" s="6" t="s">
        <v>398</v>
      </c>
      <c r="M788" s="6" t="s">
        <v>6</v>
      </c>
      <c r="N788" s="6" t="s">
        <v>4237</v>
      </c>
      <c r="O788" s="6">
        <v>308687</v>
      </c>
      <c r="P788" s="6" t="s">
        <v>6</v>
      </c>
      <c r="Q788" s="6" t="s">
        <v>4238</v>
      </c>
      <c r="R788" s="16">
        <f t="shared" si="83"/>
        <v>25000</v>
      </c>
      <c r="S788" s="6" t="s">
        <v>400</v>
      </c>
      <c r="T788" s="6" t="s">
        <v>4239</v>
      </c>
      <c r="U788" s="6" t="s">
        <v>2950</v>
      </c>
      <c r="V788" s="18">
        <v>45638</v>
      </c>
      <c r="W788" s="78">
        <v>0.90069444444444446</v>
      </c>
      <c r="X788" s="6" t="s">
        <v>3146</v>
      </c>
      <c r="Y788" s="6" t="s">
        <v>747</v>
      </c>
      <c r="Z788" s="6" t="s">
        <v>748</v>
      </c>
      <c r="AA788" s="6">
        <v>993623791</v>
      </c>
      <c r="AB788" s="5">
        <f t="shared" si="84"/>
        <v>6</v>
      </c>
      <c r="AC788" s="17">
        <f t="shared" si="86"/>
        <v>27000</v>
      </c>
      <c r="AD788" s="6" t="s">
        <v>6</v>
      </c>
      <c r="AE788" s="17" t="str">
        <f t="shared" si="85"/>
        <v>NO APLICA</v>
      </c>
      <c r="AF788" s="6" t="s">
        <v>400</v>
      </c>
      <c r="AG788" s="39"/>
      <c r="AH788" s="22" t="s">
        <v>558</v>
      </c>
      <c r="AI788" s="174"/>
    </row>
    <row r="789" spans="1:35" ht="15.45" customHeight="1">
      <c r="A789" s="170">
        <v>57035</v>
      </c>
      <c r="B789" s="39" t="s">
        <v>4210</v>
      </c>
      <c r="C789" s="4" t="s">
        <v>354</v>
      </c>
      <c r="D789" s="39" t="s">
        <v>3477</v>
      </c>
      <c r="E789" s="6" t="s">
        <v>2167</v>
      </c>
      <c r="F789" s="6" t="s">
        <v>2168</v>
      </c>
      <c r="G789" s="6">
        <v>989733865</v>
      </c>
      <c r="H789" s="18">
        <v>45633</v>
      </c>
      <c r="I789" s="21">
        <v>0.53055555555555556</v>
      </c>
      <c r="J789" s="6" t="s">
        <v>373</v>
      </c>
      <c r="K789" s="15">
        <v>1</v>
      </c>
      <c r="L789" s="6" t="s">
        <v>398</v>
      </c>
      <c r="M789" s="6" t="s">
        <v>6</v>
      </c>
      <c r="N789" s="6" t="s">
        <v>4240</v>
      </c>
      <c r="O789" s="6">
        <v>1229185</v>
      </c>
      <c r="P789" s="6" t="s">
        <v>6</v>
      </c>
      <c r="Q789" s="6" t="s">
        <v>4241</v>
      </c>
      <c r="R789" s="16">
        <f t="shared" si="83"/>
        <v>25000</v>
      </c>
      <c r="S789" s="6" t="s">
        <v>400</v>
      </c>
      <c r="T789" s="6" t="s">
        <v>1450</v>
      </c>
      <c r="U789" s="6" t="s">
        <v>2800</v>
      </c>
      <c r="V789" s="18">
        <v>45634</v>
      </c>
      <c r="W789" s="78">
        <v>0.9506944444444444</v>
      </c>
      <c r="X789" s="6" t="s">
        <v>3352</v>
      </c>
      <c r="Y789" s="6" t="s">
        <v>4242</v>
      </c>
      <c r="Z789" s="6" t="s">
        <v>3354</v>
      </c>
      <c r="AA789" s="6">
        <v>74395470</v>
      </c>
      <c r="AB789" s="5">
        <f t="shared" si="84"/>
        <v>2</v>
      </c>
      <c r="AC789" s="17">
        <f t="shared" si="86"/>
        <v>25000</v>
      </c>
      <c r="AD789" s="6" t="s">
        <v>6</v>
      </c>
      <c r="AE789" s="17" t="str">
        <f t="shared" si="85"/>
        <v>NO APLICA</v>
      </c>
      <c r="AF789" s="6" t="s">
        <v>400</v>
      </c>
      <c r="AG789" s="39"/>
      <c r="AH789" s="22" t="s">
        <v>2894</v>
      </c>
      <c r="AI789" s="174"/>
    </row>
    <row r="790" spans="1:35" ht="15.45" customHeight="1">
      <c r="A790" s="170">
        <v>57036</v>
      </c>
      <c r="B790" s="8" t="s">
        <v>320</v>
      </c>
      <c r="C790" s="5" t="s">
        <v>321</v>
      </c>
      <c r="D790" s="25" t="s">
        <v>2811</v>
      </c>
      <c r="E790" s="24" t="s">
        <v>709</v>
      </c>
      <c r="F790" s="24" t="s">
        <v>710</v>
      </c>
      <c r="G790" s="24">
        <v>987744411</v>
      </c>
      <c r="H790" s="18">
        <v>45633</v>
      </c>
      <c r="I790" s="21">
        <v>0.53333333333333333</v>
      </c>
      <c r="J790" s="6" t="s">
        <v>373</v>
      </c>
      <c r="K790" s="15">
        <v>1</v>
      </c>
      <c r="L790" s="6" t="s">
        <v>398</v>
      </c>
      <c r="M790" s="6" t="s">
        <v>6</v>
      </c>
      <c r="N790" s="6" t="s">
        <v>4243</v>
      </c>
      <c r="O790" s="6">
        <v>308689</v>
      </c>
      <c r="P790" s="6" t="s">
        <v>6</v>
      </c>
      <c r="Q790" s="6" t="s">
        <v>4244</v>
      </c>
      <c r="R790" s="16">
        <f t="shared" si="83"/>
        <v>25000</v>
      </c>
      <c r="S790" s="6" t="s">
        <v>400</v>
      </c>
      <c r="T790" s="6" t="s">
        <v>620</v>
      </c>
      <c r="U790" s="6" t="s">
        <v>3987</v>
      </c>
      <c r="V790" s="18">
        <v>45637</v>
      </c>
      <c r="W790" s="78">
        <v>0.81319444444444444</v>
      </c>
      <c r="X790" s="6" t="s">
        <v>3150</v>
      </c>
      <c r="Y790" s="6" t="s">
        <v>2209</v>
      </c>
      <c r="Z790" s="6" t="s">
        <v>2210</v>
      </c>
      <c r="AA790" s="6">
        <v>994454750</v>
      </c>
      <c r="AB790" s="5">
        <f t="shared" si="84"/>
        <v>5</v>
      </c>
      <c r="AC790" s="17">
        <f t="shared" si="86"/>
        <v>25000</v>
      </c>
      <c r="AD790" s="6" t="s">
        <v>6</v>
      </c>
      <c r="AE790" s="17" t="str">
        <f t="shared" si="85"/>
        <v>NO APLICA</v>
      </c>
      <c r="AF790" s="6" t="s">
        <v>400</v>
      </c>
      <c r="AG790" s="39"/>
      <c r="AH790" s="22" t="s">
        <v>558</v>
      </c>
      <c r="AI790" s="174"/>
    </row>
    <row r="791" spans="1:35" ht="15.45" customHeight="1">
      <c r="A791" s="170">
        <v>57037</v>
      </c>
      <c r="B791" s="39" t="s">
        <v>353</v>
      </c>
      <c r="C791" s="4" t="s">
        <v>354</v>
      </c>
      <c r="D791" s="39" t="s">
        <v>1360</v>
      </c>
      <c r="E791" s="6" t="s">
        <v>1361</v>
      </c>
      <c r="F791" s="6" t="s">
        <v>1362</v>
      </c>
      <c r="G791" s="6">
        <v>988287678</v>
      </c>
      <c r="H791" s="18">
        <v>45633</v>
      </c>
      <c r="I791" s="21">
        <v>0.53611111111111109</v>
      </c>
      <c r="J791" s="6" t="s">
        <v>373</v>
      </c>
      <c r="K791" s="15">
        <v>1</v>
      </c>
      <c r="L791" s="6" t="s">
        <v>398</v>
      </c>
      <c r="M791" s="6" t="s">
        <v>6</v>
      </c>
      <c r="N791" s="6" t="s">
        <v>4245</v>
      </c>
      <c r="O791" s="6">
        <v>1229189</v>
      </c>
      <c r="P791" s="6" t="s">
        <v>6</v>
      </c>
      <c r="Q791" s="6" t="s">
        <v>4246</v>
      </c>
      <c r="R791" s="16">
        <f t="shared" si="83"/>
        <v>25000</v>
      </c>
      <c r="S791" s="6" t="s">
        <v>400</v>
      </c>
      <c r="T791" s="6" t="s">
        <v>1450</v>
      </c>
      <c r="U791" s="6" t="s">
        <v>2800</v>
      </c>
      <c r="V791" s="18">
        <v>45634</v>
      </c>
      <c r="W791" s="78">
        <v>0.92013888888888884</v>
      </c>
      <c r="X791" s="6" t="s">
        <v>3357</v>
      </c>
      <c r="Y791" s="6" t="s">
        <v>2997</v>
      </c>
      <c r="Z791" s="6" t="s">
        <v>3358</v>
      </c>
      <c r="AA791" s="6">
        <v>992272376</v>
      </c>
      <c r="AB791" s="5">
        <f t="shared" ref="AB791:AB822" si="87">IF(AND(V791&lt;&gt;"",H791&lt;&gt;"",ISNUMBER(V791-H791)),V791-H791+1,"")</f>
        <v>2</v>
      </c>
      <c r="AC791" s="17">
        <f t="shared" si="86"/>
        <v>25000</v>
      </c>
      <c r="AD791" s="6" t="s">
        <v>6</v>
      </c>
      <c r="AE791" s="17" t="str">
        <f t="shared" si="85"/>
        <v>NO APLICA</v>
      </c>
      <c r="AF791" s="6" t="s">
        <v>400</v>
      </c>
      <c r="AG791" s="39"/>
      <c r="AH791" s="22" t="s">
        <v>2894</v>
      </c>
      <c r="AI791" s="174"/>
    </row>
    <row r="792" spans="1:35" ht="15.45" customHeight="1">
      <c r="A792" s="170">
        <v>57038</v>
      </c>
      <c r="B792" s="39" t="s">
        <v>4150</v>
      </c>
      <c r="C792" s="6"/>
      <c r="D792" s="39" t="s">
        <v>616</v>
      </c>
      <c r="E792" s="6" t="s">
        <v>617</v>
      </c>
      <c r="F792" s="6" t="s">
        <v>618</v>
      </c>
      <c r="G792" s="6">
        <v>951155582</v>
      </c>
      <c r="H792" s="18">
        <v>45633</v>
      </c>
      <c r="I792" s="21">
        <v>0.53819444444444442</v>
      </c>
      <c r="J792" s="6" t="s">
        <v>373</v>
      </c>
      <c r="K792" s="15">
        <v>1</v>
      </c>
      <c r="L792" s="6" t="s">
        <v>398</v>
      </c>
      <c r="M792" s="6" t="s">
        <v>6</v>
      </c>
      <c r="N792" s="6" t="s">
        <v>4247</v>
      </c>
      <c r="O792" s="6">
        <v>3268346</v>
      </c>
      <c r="P792" s="6" t="s">
        <v>6</v>
      </c>
      <c r="Q792" s="6" t="s">
        <v>4248</v>
      </c>
      <c r="R792" s="16">
        <f t="shared" si="83"/>
        <v>25000</v>
      </c>
      <c r="S792" s="6" t="s">
        <v>400</v>
      </c>
      <c r="T792" s="6" t="s">
        <v>1450</v>
      </c>
      <c r="U792" s="6" t="s">
        <v>2863</v>
      </c>
      <c r="V792" s="18">
        <v>45634</v>
      </c>
      <c r="W792" s="78">
        <v>9.0972222222222218E-2</v>
      </c>
      <c r="X792" s="6" t="s">
        <v>3612</v>
      </c>
      <c r="Y792" s="6" t="s">
        <v>3613</v>
      </c>
      <c r="Z792" s="6" t="s">
        <v>4249</v>
      </c>
      <c r="AA792" s="6">
        <v>940536195</v>
      </c>
      <c r="AB792" s="5">
        <f t="shared" si="87"/>
        <v>2</v>
      </c>
      <c r="AC792" s="17">
        <f t="shared" si="86"/>
        <v>25000</v>
      </c>
      <c r="AD792" s="6" t="s">
        <v>6</v>
      </c>
      <c r="AE792" s="17" t="str">
        <f t="shared" si="85"/>
        <v>NO APLICA</v>
      </c>
      <c r="AF792" s="6" t="s">
        <v>1874</v>
      </c>
      <c r="AG792" s="34" t="s">
        <v>4250</v>
      </c>
      <c r="AH792" s="22" t="s">
        <v>499</v>
      </c>
      <c r="AI792" s="174"/>
    </row>
    <row r="793" spans="1:35" ht="15" customHeight="1">
      <c r="A793" s="170">
        <v>57039</v>
      </c>
      <c r="B793" s="39" t="s">
        <v>353</v>
      </c>
      <c r="C793" s="4" t="s">
        <v>354</v>
      </c>
      <c r="D793" s="39" t="s">
        <v>2105</v>
      </c>
      <c r="E793" s="6" t="s">
        <v>2106</v>
      </c>
      <c r="F793" s="6" t="s">
        <v>2107</v>
      </c>
      <c r="G793" s="6">
        <v>975918406</v>
      </c>
      <c r="H793" s="18">
        <v>45633</v>
      </c>
      <c r="I793" s="21">
        <v>0.5395833333333333</v>
      </c>
      <c r="J793" s="6" t="s">
        <v>373</v>
      </c>
      <c r="K793" s="15">
        <v>1</v>
      </c>
      <c r="L793" s="6" t="s">
        <v>398</v>
      </c>
      <c r="M793" s="6" t="s">
        <v>6</v>
      </c>
      <c r="N793" s="6" t="s">
        <v>4251</v>
      </c>
      <c r="O793" s="6">
        <v>1229195</v>
      </c>
      <c r="P793" s="6" t="s">
        <v>6</v>
      </c>
      <c r="Q793" s="6" t="s">
        <v>4252</v>
      </c>
      <c r="R793" s="16">
        <f t="shared" si="83"/>
        <v>25000</v>
      </c>
      <c r="S793" s="6" t="s">
        <v>400</v>
      </c>
      <c r="T793" s="6" t="s">
        <v>1450</v>
      </c>
      <c r="U793" s="6" t="s">
        <v>2800</v>
      </c>
      <c r="V793" s="18">
        <v>45634</v>
      </c>
      <c r="W793" s="78">
        <v>0.85</v>
      </c>
      <c r="X793" s="6" t="s">
        <v>4253</v>
      </c>
      <c r="Y793" s="6" t="s">
        <v>4254</v>
      </c>
      <c r="Z793" s="6" t="s">
        <v>4255</v>
      </c>
      <c r="AA793" s="6">
        <v>962949495</v>
      </c>
      <c r="AB793" s="5">
        <f t="shared" si="87"/>
        <v>2</v>
      </c>
      <c r="AC793" s="17">
        <f t="shared" si="86"/>
        <v>25000</v>
      </c>
      <c r="AD793" s="6" t="s">
        <v>6</v>
      </c>
      <c r="AE793" s="17" t="str">
        <f t="shared" si="85"/>
        <v>NO APLICA</v>
      </c>
      <c r="AF793" s="6" t="s">
        <v>400</v>
      </c>
      <c r="AG793" s="39"/>
      <c r="AH793" s="22" t="s">
        <v>2894</v>
      </c>
      <c r="AI793" s="174"/>
    </row>
    <row r="794" spans="1:35" ht="15.45" customHeight="1">
      <c r="A794" s="170">
        <v>57040</v>
      </c>
      <c r="B794" s="7" t="s">
        <v>345</v>
      </c>
      <c r="C794" s="4" t="s">
        <v>346</v>
      </c>
      <c r="D794" s="39" t="s">
        <v>4256</v>
      </c>
      <c r="E794" s="6" t="s">
        <v>3550</v>
      </c>
      <c r="F794" s="6" t="s">
        <v>4257</v>
      </c>
      <c r="G794" s="6">
        <v>961324021</v>
      </c>
      <c r="H794" s="18">
        <v>45633</v>
      </c>
      <c r="I794" s="21">
        <v>0.54374999999999996</v>
      </c>
      <c r="J794" s="6" t="s">
        <v>373</v>
      </c>
      <c r="K794" s="15">
        <v>1</v>
      </c>
      <c r="L794" s="6" t="s">
        <v>398</v>
      </c>
      <c r="M794" s="6" t="s">
        <v>6</v>
      </c>
      <c r="N794" s="6" t="s">
        <v>4258</v>
      </c>
      <c r="O794" s="6">
        <v>1229192</v>
      </c>
      <c r="P794" s="6" t="s">
        <v>6</v>
      </c>
      <c r="Q794" s="6" t="s">
        <v>4259</v>
      </c>
      <c r="R794" s="16">
        <f t="shared" si="83"/>
        <v>25000</v>
      </c>
      <c r="S794" s="6" t="s">
        <v>400</v>
      </c>
      <c r="T794" s="6" t="s">
        <v>940</v>
      </c>
      <c r="U794" s="6" t="s">
        <v>3821</v>
      </c>
      <c r="V794" s="18">
        <v>45634</v>
      </c>
      <c r="W794" s="78">
        <v>0.90347222222222223</v>
      </c>
      <c r="X794" s="6" t="s">
        <v>4260</v>
      </c>
      <c r="Y794" s="6" t="s">
        <v>4261</v>
      </c>
      <c r="Z794" s="6" t="s">
        <v>4262</v>
      </c>
      <c r="AA794" s="6">
        <v>954812384</v>
      </c>
      <c r="AB794" s="5">
        <f t="shared" si="87"/>
        <v>2</v>
      </c>
      <c r="AC794" s="17">
        <f t="shared" si="86"/>
        <v>25000</v>
      </c>
      <c r="AD794" s="6" t="s">
        <v>6</v>
      </c>
      <c r="AE794" s="17" t="str">
        <f t="shared" si="85"/>
        <v>NO APLICA</v>
      </c>
      <c r="AF794" s="6" t="s">
        <v>400</v>
      </c>
      <c r="AG794" s="39"/>
      <c r="AH794" s="22" t="s">
        <v>3552</v>
      </c>
      <c r="AI794" s="174"/>
    </row>
    <row r="795" spans="1:35" ht="15" customHeight="1">
      <c r="A795" s="170">
        <v>57041</v>
      </c>
      <c r="B795" s="8" t="s">
        <v>320</v>
      </c>
      <c r="C795" s="5" t="s">
        <v>321</v>
      </c>
      <c r="D795" s="39" t="s">
        <v>4263</v>
      </c>
      <c r="E795" s="6" t="s">
        <v>4264</v>
      </c>
      <c r="F795" s="6" t="s">
        <v>4265</v>
      </c>
      <c r="G795" s="6">
        <v>994479307</v>
      </c>
      <c r="H795" s="18">
        <v>45633</v>
      </c>
      <c r="I795" s="21">
        <v>0.54722222222222228</v>
      </c>
      <c r="J795" s="6" t="s">
        <v>373</v>
      </c>
      <c r="K795" s="15">
        <v>1</v>
      </c>
      <c r="L795" s="6" t="s">
        <v>398</v>
      </c>
      <c r="M795" s="6" t="s">
        <v>6</v>
      </c>
      <c r="N795" s="6" t="s">
        <v>4266</v>
      </c>
      <c r="O795" s="6">
        <v>308693</v>
      </c>
      <c r="P795" s="6" t="s">
        <v>6</v>
      </c>
      <c r="Q795" s="6" t="s">
        <v>4267</v>
      </c>
      <c r="R795" s="16">
        <f t="shared" si="83"/>
        <v>25000</v>
      </c>
      <c r="S795" s="6" t="s">
        <v>400</v>
      </c>
      <c r="T795" s="6" t="s">
        <v>759</v>
      </c>
      <c r="U795" s="6" t="s">
        <v>3817</v>
      </c>
      <c r="V795" s="18">
        <v>45637</v>
      </c>
      <c r="W795" s="78">
        <v>0.75763888888888886</v>
      </c>
      <c r="X795" s="6" t="s">
        <v>3193</v>
      </c>
      <c r="Y795" s="6" t="s">
        <v>3194</v>
      </c>
      <c r="Z795" s="6" t="s">
        <v>2578</v>
      </c>
      <c r="AA795" s="6">
        <v>991266126</v>
      </c>
      <c r="AB795" s="5">
        <f t="shared" si="87"/>
        <v>5</v>
      </c>
      <c r="AC795" s="17">
        <f t="shared" si="86"/>
        <v>25000</v>
      </c>
      <c r="AD795" s="6" t="s">
        <v>6</v>
      </c>
      <c r="AE795" s="17" t="str">
        <f t="shared" si="85"/>
        <v>NO APLICA</v>
      </c>
      <c r="AF795" s="6" t="s">
        <v>400</v>
      </c>
      <c r="AG795" s="39"/>
      <c r="AH795" s="22" t="s">
        <v>558</v>
      </c>
      <c r="AI795" s="174"/>
    </row>
    <row r="796" spans="1:35" ht="15.45" customHeight="1">
      <c r="A796" s="170">
        <v>57042</v>
      </c>
      <c r="B796" s="8" t="s">
        <v>320</v>
      </c>
      <c r="C796" s="5" t="s">
        <v>321</v>
      </c>
      <c r="D796" s="39" t="s">
        <v>548</v>
      </c>
      <c r="E796" s="6">
        <v>17669495</v>
      </c>
      <c r="F796" s="6" t="s">
        <v>549</v>
      </c>
      <c r="G796" s="6">
        <v>929902825</v>
      </c>
      <c r="H796" s="18">
        <v>45633</v>
      </c>
      <c r="I796" s="21">
        <v>0.55069444444444449</v>
      </c>
      <c r="J796" s="6" t="s">
        <v>373</v>
      </c>
      <c r="K796" s="15">
        <v>1</v>
      </c>
      <c r="L796" s="6" t="s">
        <v>398</v>
      </c>
      <c r="M796" s="6" t="s">
        <v>6</v>
      </c>
      <c r="N796" s="6" t="s">
        <v>4268</v>
      </c>
      <c r="O796" s="6">
        <v>308694</v>
      </c>
      <c r="P796" s="6" t="s">
        <v>6</v>
      </c>
      <c r="Q796" s="6" t="s">
        <v>4269</v>
      </c>
      <c r="R796" s="16">
        <f t="shared" si="83"/>
        <v>25000</v>
      </c>
      <c r="S796" s="6" t="s">
        <v>400</v>
      </c>
      <c r="T796" s="6" t="s">
        <v>759</v>
      </c>
      <c r="U796" s="6" t="s">
        <v>3145</v>
      </c>
      <c r="V796" s="18">
        <v>45638</v>
      </c>
      <c r="W796" s="78">
        <v>0.60902777777777772</v>
      </c>
      <c r="X796" s="6" t="s">
        <v>3036</v>
      </c>
      <c r="Y796" s="6" t="s">
        <v>4270</v>
      </c>
      <c r="Z796" s="6" t="s">
        <v>655</v>
      </c>
      <c r="AA796" s="6">
        <v>956193777</v>
      </c>
      <c r="AB796" s="5">
        <f t="shared" si="87"/>
        <v>6</v>
      </c>
      <c r="AC796" s="17">
        <f t="shared" si="86"/>
        <v>27000</v>
      </c>
      <c r="AD796" s="6" t="s">
        <v>6</v>
      </c>
      <c r="AE796" s="17" t="str">
        <f t="shared" si="85"/>
        <v>NO APLICA</v>
      </c>
      <c r="AF796" s="6" t="s">
        <v>400</v>
      </c>
      <c r="AG796" s="39"/>
      <c r="AH796" s="22" t="s">
        <v>558</v>
      </c>
      <c r="AI796" s="174"/>
    </row>
    <row r="797" spans="1:35" ht="15" customHeight="1">
      <c r="A797" s="170">
        <v>57043</v>
      </c>
      <c r="B797" s="39" t="s">
        <v>4210</v>
      </c>
      <c r="C797" s="4" t="s">
        <v>354</v>
      </c>
      <c r="D797" s="39" t="s">
        <v>4271</v>
      </c>
      <c r="E797" s="6" t="s">
        <v>3918</v>
      </c>
      <c r="F797" s="6" t="s">
        <v>3919</v>
      </c>
      <c r="G797" s="6">
        <v>933299215</v>
      </c>
      <c r="H797" s="18">
        <v>45633</v>
      </c>
      <c r="I797" s="21">
        <v>0.55277777777777781</v>
      </c>
      <c r="J797" s="6" t="s">
        <v>373</v>
      </c>
      <c r="K797" s="15">
        <v>1</v>
      </c>
      <c r="L797" s="6" t="s">
        <v>398</v>
      </c>
      <c r="M797" s="6" t="s">
        <v>6</v>
      </c>
      <c r="N797" s="6" t="s">
        <v>4272</v>
      </c>
      <c r="O797" s="6">
        <v>1229199</v>
      </c>
      <c r="P797" s="6" t="s">
        <v>6</v>
      </c>
      <c r="Q797" s="6" t="s">
        <v>4273</v>
      </c>
      <c r="R797" s="16">
        <f t="shared" si="83"/>
        <v>25000</v>
      </c>
      <c r="S797" s="6" t="s">
        <v>400</v>
      </c>
      <c r="T797" s="6" t="s">
        <v>1561</v>
      </c>
      <c r="U797" s="6" t="s">
        <v>3176</v>
      </c>
      <c r="V797" s="18">
        <v>45635</v>
      </c>
      <c r="W797" s="78">
        <v>0.95625000000000004</v>
      </c>
      <c r="X797" s="6" t="s">
        <v>4274</v>
      </c>
      <c r="Y797" s="6" t="s">
        <v>4195</v>
      </c>
      <c r="Z797" s="6" t="s">
        <v>4196</v>
      </c>
      <c r="AA797" s="6">
        <v>996390712</v>
      </c>
      <c r="AB797" s="5">
        <f t="shared" si="87"/>
        <v>3</v>
      </c>
      <c r="AC797" s="17">
        <f t="shared" si="86"/>
        <v>25000</v>
      </c>
      <c r="AD797" s="6" t="s">
        <v>6</v>
      </c>
      <c r="AE797" s="17" t="str">
        <f t="shared" si="85"/>
        <v>NO APLICA</v>
      </c>
      <c r="AF797" s="6" t="s">
        <v>400</v>
      </c>
      <c r="AG797" s="39"/>
      <c r="AH797" s="22" t="s">
        <v>2894</v>
      </c>
      <c r="AI797" s="174"/>
    </row>
    <row r="798" spans="1:35" ht="15" customHeight="1">
      <c r="A798" s="170">
        <v>57044</v>
      </c>
      <c r="B798" s="39" t="s">
        <v>4210</v>
      </c>
      <c r="C798" s="4" t="s">
        <v>354</v>
      </c>
      <c r="D798" s="24" t="s">
        <v>2818</v>
      </c>
      <c r="E798" s="6" t="s">
        <v>2819</v>
      </c>
      <c r="F798" s="6" t="s">
        <v>2820</v>
      </c>
      <c r="G798" s="6">
        <v>956422961</v>
      </c>
      <c r="H798" s="18">
        <v>45633</v>
      </c>
      <c r="I798" s="21">
        <v>0.55555555555555558</v>
      </c>
      <c r="J798" s="6" t="s">
        <v>373</v>
      </c>
      <c r="K798" s="15">
        <v>1</v>
      </c>
      <c r="L798" s="6" t="s">
        <v>398</v>
      </c>
      <c r="M798" s="6" t="s">
        <v>6</v>
      </c>
      <c r="N798" s="6" t="s">
        <v>4275</v>
      </c>
      <c r="O798" s="6">
        <v>1229203</v>
      </c>
      <c r="P798" s="6" t="s">
        <v>6</v>
      </c>
      <c r="Q798" s="6" t="s">
        <v>4276</v>
      </c>
      <c r="R798" s="16">
        <f t="shared" si="83"/>
        <v>25000</v>
      </c>
      <c r="S798" s="6" t="s">
        <v>400</v>
      </c>
      <c r="T798" s="6" t="s">
        <v>1561</v>
      </c>
      <c r="U798" s="6" t="s">
        <v>3682</v>
      </c>
      <c r="V798" s="18">
        <v>45635</v>
      </c>
      <c r="W798" s="78">
        <v>0.93194444444444446</v>
      </c>
      <c r="X798" s="6" t="s">
        <v>3357</v>
      </c>
      <c r="Y798" s="6" t="s">
        <v>2997</v>
      </c>
      <c r="Z798" s="6" t="s">
        <v>3358</v>
      </c>
      <c r="AA798" s="6">
        <v>992272376</v>
      </c>
      <c r="AB798" s="5">
        <f t="shared" si="87"/>
        <v>3</v>
      </c>
      <c r="AC798" s="17">
        <f t="shared" si="86"/>
        <v>25000</v>
      </c>
      <c r="AD798" s="6" t="s">
        <v>6</v>
      </c>
      <c r="AE798" s="17" t="str">
        <f t="shared" si="85"/>
        <v>NO APLICA</v>
      </c>
      <c r="AF798" s="6" t="s">
        <v>400</v>
      </c>
      <c r="AG798" s="39"/>
      <c r="AH798" s="22" t="s">
        <v>2894</v>
      </c>
      <c r="AI798" s="174"/>
    </row>
    <row r="799" spans="1:35" ht="15" customHeight="1">
      <c r="A799" s="170">
        <v>57045</v>
      </c>
      <c r="B799" s="39" t="s">
        <v>353</v>
      </c>
      <c r="C799" s="4" t="s">
        <v>354</v>
      </c>
      <c r="D799" s="24" t="s">
        <v>385</v>
      </c>
      <c r="E799" s="25" t="s">
        <v>818</v>
      </c>
      <c r="F799" s="24" t="s">
        <v>700</v>
      </c>
      <c r="G799" s="24">
        <v>947974081</v>
      </c>
      <c r="H799" s="18">
        <v>45633</v>
      </c>
      <c r="I799" s="21">
        <v>0.55763888888888891</v>
      </c>
      <c r="J799" s="6" t="s">
        <v>373</v>
      </c>
      <c r="K799" s="15">
        <v>1</v>
      </c>
      <c r="L799" s="6" t="s">
        <v>398</v>
      </c>
      <c r="M799" s="6" t="s">
        <v>6</v>
      </c>
      <c r="N799" s="6" t="s">
        <v>4277</v>
      </c>
      <c r="O799" s="6">
        <v>1229201</v>
      </c>
      <c r="P799" s="6" t="s">
        <v>6</v>
      </c>
      <c r="Q799" s="6" t="s">
        <v>4278</v>
      </c>
      <c r="R799" s="16">
        <f t="shared" si="83"/>
        <v>25000</v>
      </c>
      <c r="S799" s="6" t="s">
        <v>400</v>
      </c>
      <c r="T799" s="6" t="s">
        <v>1561</v>
      </c>
      <c r="U799" s="6" t="s">
        <v>2881</v>
      </c>
      <c r="V799" s="18">
        <v>45635</v>
      </c>
      <c r="W799" s="78">
        <v>0.89861111111111114</v>
      </c>
      <c r="X799" s="6" t="s">
        <v>4253</v>
      </c>
      <c r="Y799" s="6" t="s">
        <v>4254</v>
      </c>
      <c r="Z799" s="6" t="s">
        <v>4255</v>
      </c>
      <c r="AA799" s="6">
        <v>962949495</v>
      </c>
      <c r="AB799" s="5">
        <f t="shared" si="87"/>
        <v>3</v>
      </c>
      <c r="AC799" s="17">
        <f t="shared" si="86"/>
        <v>25000</v>
      </c>
      <c r="AD799" s="6" t="s">
        <v>6</v>
      </c>
      <c r="AE799" s="17" t="str">
        <f t="shared" si="85"/>
        <v>NO APLICA</v>
      </c>
      <c r="AF799" s="6" t="s">
        <v>400</v>
      </c>
      <c r="AG799" s="39"/>
      <c r="AH799" s="22" t="s">
        <v>2894</v>
      </c>
      <c r="AI799" s="174"/>
    </row>
    <row r="800" spans="1:35" ht="15.45" customHeight="1">
      <c r="A800" s="170">
        <v>57046</v>
      </c>
      <c r="B800" s="39" t="s">
        <v>2860</v>
      </c>
      <c r="C800" s="5" t="s">
        <v>202</v>
      </c>
      <c r="D800" s="24" t="s">
        <v>1713</v>
      </c>
      <c r="E800" s="6" t="s">
        <v>1714</v>
      </c>
      <c r="F800" s="6" t="s">
        <v>1715</v>
      </c>
      <c r="G800" s="6">
        <v>953992026</v>
      </c>
      <c r="H800" s="18">
        <v>45633</v>
      </c>
      <c r="I800" s="21">
        <v>0.56041666666666667</v>
      </c>
      <c r="J800" s="6" t="s">
        <v>373</v>
      </c>
      <c r="K800" s="15">
        <v>1</v>
      </c>
      <c r="L800" s="6" t="s">
        <v>398</v>
      </c>
      <c r="M800" s="6" t="s">
        <v>6</v>
      </c>
      <c r="N800" s="6" t="s">
        <v>4279</v>
      </c>
      <c r="O800" s="6">
        <v>21094858</v>
      </c>
      <c r="P800" s="6" t="s">
        <v>6</v>
      </c>
      <c r="Q800" s="6" t="s">
        <v>4280</v>
      </c>
      <c r="R800" s="16">
        <f t="shared" si="83"/>
        <v>25000</v>
      </c>
      <c r="S800" s="6" t="s">
        <v>400</v>
      </c>
      <c r="T800" s="6" t="s">
        <v>524</v>
      </c>
      <c r="U800" s="6" t="s">
        <v>2874</v>
      </c>
      <c r="V800" s="6"/>
      <c r="W800" s="78"/>
      <c r="X800" s="6"/>
      <c r="Y800" s="6"/>
      <c r="Z800" s="6"/>
      <c r="AA800" s="6"/>
      <c r="AB800" s="6" t="str">
        <f t="shared" si="87"/>
        <v/>
      </c>
      <c r="AC800" s="23" t="str">
        <f t="shared" si="86"/>
        <v/>
      </c>
      <c r="AD800" s="23"/>
      <c r="AE800" s="17" t="str">
        <f t="shared" si="85"/>
        <v/>
      </c>
      <c r="AF800" s="6"/>
      <c r="AG800" s="39"/>
      <c r="AH800" s="22" t="s">
        <v>2868</v>
      </c>
      <c r="AI800" s="174"/>
    </row>
    <row r="801" spans="1:36" ht="15.45" customHeight="1">
      <c r="A801" s="170">
        <v>57047</v>
      </c>
      <c r="B801" s="8" t="s">
        <v>320</v>
      </c>
      <c r="C801" s="5" t="s">
        <v>321</v>
      </c>
      <c r="D801" s="25" t="s">
        <v>2811</v>
      </c>
      <c r="E801" s="24" t="s">
        <v>709</v>
      </c>
      <c r="F801" s="24" t="s">
        <v>710</v>
      </c>
      <c r="G801" s="24">
        <v>987744411</v>
      </c>
      <c r="H801" s="18">
        <v>45633</v>
      </c>
      <c r="I801" s="21">
        <v>0.56319444444444444</v>
      </c>
      <c r="J801" s="6" t="s">
        <v>373</v>
      </c>
      <c r="K801" s="15">
        <v>1</v>
      </c>
      <c r="L801" s="6" t="s">
        <v>398</v>
      </c>
      <c r="M801" s="6" t="s">
        <v>6</v>
      </c>
      <c r="N801" s="6" t="s">
        <v>4281</v>
      </c>
      <c r="O801" s="6">
        <v>308699</v>
      </c>
      <c r="P801" s="6" t="s">
        <v>6</v>
      </c>
      <c r="Q801" s="6" t="s">
        <v>4282</v>
      </c>
      <c r="R801" s="16">
        <f t="shared" ref="R801:R821" si="88">IF(OR(H801&lt;=0, H801=""), "",
    IF(OR(J801="1X40 RF VACIO", J801="1X40 DRY VACIO"),
        IF(L801="CUSTODIA", 25000,
            IF(OR(L801="TRASPASO", L801="MOVIMIENTO"), 18000, "")
        ),
        IF(OR(J801="1X20 RF VACIO", J801="1X20 DRY VACIO", J801="ISOTANK"),
            IF(L801="CUSTODIA", 18000,
                IF(OR(L801="TRASPASO", L801="MOVIMIENTO"), 15000, "Error en tipo de acción")
            ),
            IF(AND(OR(J801="PALLET", J801="CAJON"), L801="CUSTODIA"),
                IF(M801="SI (XL)", 7000*K801,
                    IF(M801="SI (XXL)", 9000*K801,
                        IF(M801="SI (OTRO)", "", 5000*K801)
                    )
                ),
                IF(AND(OR(J801="PALLET", J801="CAJON"),OR(L801="TRASPASO", L801="MOVIMIENTO")),
                    IF(M801="SI (XL)", 5000*K801,
                        IF(M801="SI (XXL)", 7000*K801,
                            IF(M801="SI (OTRO)", "", 3500*K801)
                        )
                    ),
                    ""
                )
            )
        )
    )
)</f>
        <v>25000</v>
      </c>
      <c r="S801" s="6" t="s">
        <v>400</v>
      </c>
      <c r="T801" s="6" t="s">
        <v>1561</v>
      </c>
      <c r="U801" s="6" t="s">
        <v>3894</v>
      </c>
      <c r="V801" s="18">
        <v>45637</v>
      </c>
      <c r="W801" s="78">
        <v>0.90069444444444446</v>
      </c>
      <c r="X801" s="6" t="s">
        <v>2040</v>
      </c>
      <c r="Y801" s="6" t="s">
        <v>642</v>
      </c>
      <c r="Z801" s="6" t="s">
        <v>643</v>
      </c>
      <c r="AA801" s="6">
        <v>997786062</v>
      </c>
      <c r="AB801" s="5">
        <f t="shared" si="87"/>
        <v>5</v>
      </c>
      <c r="AC801" s="17">
        <f t="shared" si="86"/>
        <v>25000</v>
      </c>
      <c r="AD801" s="6" t="s">
        <v>6</v>
      </c>
      <c r="AE801" s="17" t="str">
        <f t="shared" si="85"/>
        <v>NO APLICA</v>
      </c>
      <c r="AF801" s="6" t="s">
        <v>400</v>
      </c>
      <c r="AG801" s="39"/>
      <c r="AH801" s="22" t="s">
        <v>558</v>
      </c>
      <c r="AI801" s="174"/>
    </row>
    <row r="802" spans="1:36" ht="15.45" customHeight="1">
      <c r="A802" s="170">
        <v>57048</v>
      </c>
      <c r="B802" s="39" t="s">
        <v>353</v>
      </c>
      <c r="C802" s="4" t="s">
        <v>354</v>
      </c>
      <c r="D802" s="39" t="s">
        <v>2935</v>
      </c>
      <c r="E802" s="6" t="s">
        <v>1120</v>
      </c>
      <c r="F802" s="6" t="s">
        <v>1121</v>
      </c>
      <c r="G802" s="6">
        <v>991545276</v>
      </c>
      <c r="H802" s="18">
        <v>45633</v>
      </c>
      <c r="I802" s="21">
        <v>0.56527777777777777</v>
      </c>
      <c r="J802" s="6" t="s">
        <v>373</v>
      </c>
      <c r="K802" s="15">
        <v>1</v>
      </c>
      <c r="L802" s="6" t="s">
        <v>398</v>
      </c>
      <c r="M802" s="6" t="s">
        <v>6</v>
      </c>
      <c r="N802" s="6" t="s">
        <v>4283</v>
      </c>
      <c r="O802" s="6">
        <v>1229210</v>
      </c>
      <c r="P802" s="6" t="s">
        <v>6</v>
      </c>
      <c r="Q802" s="6" t="s">
        <v>4284</v>
      </c>
      <c r="R802" s="16">
        <f t="shared" si="88"/>
        <v>25000</v>
      </c>
      <c r="S802" s="6" t="s">
        <v>400</v>
      </c>
      <c r="T802" s="6" t="s">
        <v>1561</v>
      </c>
      <c r="U802" s="6" t="s">
        <v>2796</v>
      </c>
      <c r="V802" s="18">
        <v>45636</v>
      </c>
      <c r="W802" s="78">
        <v>0.1701388888888889</v>
      </c>
      <c r="X802" s="6" t="s">
        <v>3246</v>
      </c>
      <c r="Y802" s="6">
        <v>18953063</v>
      </c>
      <c r="Z802" s="6" t="s">
        <v>3247</v>
      </c>
      <c r="AA802" s="6">
        <v>921759764</v>
      </c>
      <c r="AB802" s="5">
        <f t="shared" si="87"/>
        <v>4</v>
      </c>
      <c r="AC802" s="17">
        <f t="shared" si="86"/>
        <v>25000</v>
      </c>
      <c r="AD802" s="6" t="s">
        <v>6</v>
      </c>
      <c r="AE802" s="17" t="str">
        <f t="shared" si="85"/>
        <v>NO APLICA</v>
      </c>
      <c r="AF802" s="6" t="s">
        <v>400</v>
      </c>
      <c r="AG802" s="39"/>
      <c r="AH802" s="22" t="s">
        <v>2894</v>
      </c>
      <c r="AI802" s="174"/>
    </row>
    <row r="803" spans="1:36" ht="15.45" customHeight="1">
      <c r="A803" s="170">
        <v>57049</v>
      </c>
      <c r="B803" s="8" t="s">
        <v>320</v>
      </c>
      <c r="C803" s="5" t="s">
        <v>321</v>
      </c>
      <c r="D803" s="39" t="s">
        <v>4285</v>
      </c>
      <c r="E803" s="6" t="s">
        <v>2405</v>
      </c>
      <c r="F803" s="6" t="s">
        <v>2406</v>
      </c>
      <c r="G803" s="6">
        <v>942010990</v>
      </c>
      <c r="H803" s="18">
        <v>45633</v>
      </c>
      <c r="I803" s="21">
        <v>0.56736111111111109</v>
      </c>
      <c r="J803" s="6" t="s">
        <v>373</v>
      </c>
      <c r="K803" s="15">
        <v>1</v>
      </c>
      <c r="L803" s="6" t="s">
        <v>398</v>
      </c>
      <c r="M803" s="6" t="s">
        <v>6</v>
      </c>
      <c r="N803" s="6" t="s">
        <v>4286</v>
      </c>
      <c r="O803" s="6">
        <v>308700</v>
      </c>
      <c r="P803" s="6" t="s">
        <v>6</v>
      </c>
      <c r="Q803" s="6" t="s">
        <v>4287</v>
      </c>
      <c r="R803" s="16">
        <f t="shared" si="88"/>
        <v>25000</v>
      </c>
      <c r="S803" s="6" t="s">
        <v>400</v>
      </c>
      <c r="T803" s="6" t="s">
        <v>620</v>
      </c>
      <c r="U803" s="6" t="s">
        <v>2871</v>
      </c>
      <c r="V803" s="18">
        <v>45638</v>
      </c>
      <c r="W803" s="78">
        <v>0.54236111111111107</v>
      </c>
      <c r="X803" s="6" t="s">
        <v>1979</v>
      </c>
      <c r="Y803" s="6" t="s">
        <v>1229</v>
      </c>
      <c r="Z803" s="6" t="s">
        <v>1980</v>
      </c>
      <c r="AA803" s="6">
        <v>973591252</v>
      </c>
      <c r="AB803" s="5">
        <f t="shared" si="87"/>
        <v>6</v>
      </c>
      <c r="AC803" s="17">
        <f t="shared" si="86"/>
        <v>27000</v>
      </c>
      <c r="AD803" s="6" t="s">
        <v>6</v>
      </c>
      <c r="AE803" s="17" t="str">
        <f t="shared" si="85"/>
        <v>NO APLICA</v>
      </c>
      <c r="AF803" s="6" t="s">
        <v>400</v>
      </c>
      <c r="AG803" s="39"/>
      <c r="AH803" s="22" t="s">
        <v>558</v>
      </c>
      <c r="AI803" s="174"/>
    </row>
    <row r="804" spans="1:36" ht="15" customHeight="1">
      <c r="A804" s="170">
        <v>57050</v>
      </c>
      <c r="B804" s="39" t="s">
        <v>4288</v>
      </c>
      <c r="C804" s="6"/>
      <c r="D804" s="39" t="s">
        <v>4230</v>
      </c>
      <c r="E804" s="6" t="s">
        <v>4231</v>
      </c>
      <c r="F804" s="6" t="s">
        <v>4232</v>
      </c>
      <c r="G804" s="6">
        <v>930919471</v>
      </c>
      <c r="H804" s="18">
        <v>45633</v>
      </c>
      <c r="I804" s="21">
        <v>0.57013888888888886</v>
      </c>
      <c r="J804" s="6" t="s">
        <v>373</v>
      </c>
      <c r="K804" s="15">
        <v>1</v>
      </c>
      <c r="L804" s="6" t="s">
        <v>398</v>
      </c>
      <c r="M804" s="6" t="s">
        <v>6</v>
      </c>
      <c r="N804" s="6" t="s">
        <v>4289</v>
      </c>
      <c r="O804" s="6">
        <v>100812430</v>
      </c>
      <c r="P804" s="6" t="s">
        <v>9</v>
      </c>
      <c r="Q804" s="6" t="s">
        <v>4290</v>
      </c>
      <c r="R804" s="16">
        <f t="shared" si="88"/>
        <v>25000</v>
      </c>
      <c r="S804" s="6" t="s">
        <v>400</v>
      </c>
      <c r="T804" s="6" t="s">
        <v>610</v>
      </c>
      <c r="U804" s="6" t="s">
        <v>490</v>
      </c>
      <c r="V804" s="18">
        <v>45633</v>
      </c>
      <c r="W804" s="78">
        <v>0.58680555555555558</v>
      </c>
      <c r="X804" s="6" t="s">
        <v>4291</v>
      </c>
      <c r="Y804" s="6" t="s">
        <v>4292</v>
      </c>
      <c r="Z804" s="6" t="s">
        <v>4293</v>
      </c>
      <c r="AA804" s="6">
        <v>968442511</v>
      </c>
      <c r="AB804" s="5">
        <f t="shared" si="87"/>
        <v>1</v>
      </c>
      <c r="AC804" s="17">
        <f t="shared" si="86"/>
        <v>25000</v>
      </c>
      <c r="AD804" s="6" t="s">
        <v>9</v>
      </c>
      <c r="AE804" s="17">
        <f t="shared" si="85"/>
        <v>29750</v>
      </c>
      <c r="AF804" s="6" t="s">
        <v>1874</v>
      </c>
      <c r="AG804" s="6" t="s">
        <v>4294</v>
      </c>
      <c r="AH804" s="22" t="s">
        <v>499</v>
      </c>
      <c r="AI804" s="174"/>
    </row>
    <row r="805" spans="1:36" ht="15.45" customHeight="1">
      <c r="A805" s="170">
        <v>57051</v>
      </c>
      <c r="B805" s="8" t="s">
        <v>320</v>
      </c>
      <c r="C805" s="5" t="s">
        <v>321</v>
      </c>
      <c r="D805" s="39" t="s">
        <v>4226</v>
      </c>
      <c r="E805" s="6" t="s">
        <v>569</v>
      </c>
      <c r="F805" s="6" t="s">
        <v>570</v>
      </c>
      <c r="G805" s="6">
        <v>947401808</v>
      </c>
      <c r="H805" s="18">
        <v>45633</v>
      </c>
      <c r="I805" s="21">
        <v>0.57291666666666663</v>
      </c>
      <c r="J805" s="6" t="s">
        <v>373</v>
      </c>
      <c r="K805" s="15">
        <v>1</v>
      </c>
      <c r="L805" s="6" t="s">
        <v>398</v>
      </c>
      <c r="M805" s="6" t="s">
        <v>6</v>
      </c>
      <c r="N805" s="6" t="s">
        <v>4295</v>
      </c>
      <c r="O805" s="6">
        <v>308702</v>
      </c>
      <c r="P805" s="6" t="s">
        <v>6</v>
      </c>
      <c r="Q805" s="6" t="s">
        <v>4296</v>
      </c>
      <c r="R805" s="16">
        <f t="shared" si="88"/>
        <v>25000</v>
      </c>
      <c r="S805" s="6" t="s">
        <v>400</v>
      </c>
      <c r="T805" s="6" t="s">
        <v>620</v>
      </c>
      <c r="U805" s="6" t="s">
        <v>3005</v>
      </c>
      <c r="V805" s="18">
        <v>45637</v>
      </c>
      <c r="W805" s="78">
        <v>0.79166666666666663</v>
      </c>
      <c r="X805" s="6" t="s">
        <v>2570</v>
      </c>
      <c r="Y805" s="6" t="s">
        <v>2983</v>
      </c>
      <c r="Z805" s="6" t="s">
        <v>2572</v>
      </c>
      <c r="AA805" s="6">
        <v>955224797</v>
      </c>
      <c r="AB805" s="5">
        <f t="shared" si="87"/>
        <v>5</v>
      </c>
      <c r="AC805" s="17">
        <f t="shared" si="86"/>
        <v>25000</v>
      </c>
      <c r="AD805" s="6" t="s">
        <v>6</v>
      </c>
      <c r="AE805" s="17" t="str">
        <f t="shared" si="85"/>
        <v>NO APLICA</v>
      </c>
      <c r="AF805" s="6" t="s">
        <v>400</v>
      </c>
      <c r="AG805" s="39"/>
      <c r="AH805" s="22" t="s">
        <v>558</v>
      </c>
      <c r="AI805" s="174"/>
    </row>
    <row r="806" spans="1:36" ht="15" customHeight="1">
      <c r="A806" s="170">
        <v>57052</v>
      </c>
      <c r="B806" s="39" t="s">
        <v>4297</v>
      </c>
      <c r="C806" s="4" t="s">
        <v>275</v>
      </c>
      <c r="D806" s="24" t="s">
        <v>4298</v>
      </c>
      <c r="E806" s="24" t="s">
        <v>4299</v>
      </c>
      <c r="F806" s="26" t="s">
        <v>4300</v>
      </c>
      <c r="G806" s="24">
        <v>963409378</v>
      </c>
      <c r="H806" s="18">
        <v>45633</v>
      </c>
      <c r="I806" s="21">
        <v>0.60902777777777772</v>
      </c>
      <c r="J806" s="6" t="s">
        <v>373</v>
      </c>
      <c r="K806" s="15">
        <v>1</v>
      </c>
      <c r="L806" s="6" t="s">
        <v>398</v>
      </c>
      <c r="M806" s="6" t="s">
        <v>6</v>
      </c>
      <c r="N806" s="6" t="s">
        <v>4301</v>
      </c>
      <c r="O806" s="6">
        <v>3268457</v>
      </c>
      <c r="P806" s="6" t="s">
        <v>6</v>
      </c>
      <c r="Q806" s="6" t="s">
        <v>4302</v>
      </c>
      <c r="R806" s="16">
        <f t="shared" si="88"/>
        <v>25000</v>
      </c>
      <c r="S806" s="6" t="s">
        <v>400</v>
      </c>
      <c r="T806" s="6" t="s">
        <v>552</v>
      </c>
      <c r="U806" s="6" t="s">
        <v>4303</v>
      </c>
      <c r="V806" s="18">
        <v>45634</v>
      </c>
      <c r="W806" s="78">
        <v>0.56041666666666667</v>
      </c>
      <c r="X806" s="6" t="s">
        <v>4304</v>
      </c>
      <c r="Y806" s="6" t="s">
        <v>4305</v>
      </c>
      <c r="Z806" s="6" t="s">
        <v>4306</v>
      </c>
      <c r="AA806" s="6">
        <v>997424959</v>
      </c>
      <c r="AB806" s="5">
        <f t="shared" si="87"/>
        <v>2</v>
      </c>
      <c r="AC806" s="17">
        <f t="shared" si="86"/>
        <v>25000</v>
      </c>
      <c r="AD806" s="6" t="s">
        <v>9</v>
      </c>
      <c r="AE806" s="17">
        <f t="shared" si="85"/>
        <v>29750</v>
      </c>
      <c r="AF806" s="6" t="s">
        <v>1874</v>
      </c>
      <c r="AG806" s="39" t="s">
        <v>4307</v>
      </c>
      <c r="AH806" s="22" t="s">
        <v>3841</v>
      </c>
      <c r="AI806" s="174" t="s">
        <v>4308</v>
      </c>
      <c r="AJ806" s="214" t="s">
        <v>4309</v>
      </c>
    </row>
    <row r="807" spans="1:36" ht="15.45" customHeight="1">
      <c r="A807" s="170">
        <v>57053</v>
      </c>
      <c r="B807" s="39" t="s">
        <v>4229</v>
      </c>
      <c r="C807" s="6"/>
      <c r="D807" s="39" t="s">
        <v>3113</v>
      </c>
      <c r="E807" s="6" t="s">
        <v>636</v>
      </c>
      <c r="F807" s="6" t="s">
        <v>637</v>
      </c>
      <c r="G807" s="6">
        <v>988364635</v>
      </c>
      <c r="H807" s="18">
        <v>45633</v>
      </c>
      <c r="I807" s="21">
        <v>0.61111111111111116</v>
      </c>
      <c r="J807" s="6" t="s">
        <v>373</v>
      </c>
      <c r="K807" s="15">
        <v>1</v>
      </c>
      <c r="L807" s="6" t="s">
        <v>398</v>
      </c>
      <c r="M807" s="6" t="s">
        <v>6</v>
      </c>
      <c r="N807" s="6" t="s">
        <v>4310</v>
      </c>
      <c r="O807" s="6">
        <v>3268466</v>
      </c>
      <c r="P807" s="6" t="s">
        <v>6</v>
      </c>
      <c r="Q807" s="6" t="s">
        <v>4311</v>
      </c>
      <c r="R807" s="16">
        <f t="shared" si="88"/>
        <v>25000</v>
      </c>
      <c r="S807" s="6" t="s">
        <v>400</v>
      </c>
      <c r="T807" s="6" t="s">
        <v>1450</v>
      </c>
      <c r="U807" s="6" t="s">
        <v>3153</v>
      </c>
      <c r="V807" s="18">
        <v>45634</v>
      </c>
      <c r="W807" s="78">
        <v>0.31736111111111109</v>
      </c>
      <c r="X807" s="6" t="s">
        <v>4312</v>
      </c>
      <c r="Y807" s="6" t="s">
        <v>3632</v>
      </c>
      <c r="Z807" s="6" t="s">
        <v>4313</v>
      </c>
      <c r="AA807" s="6">
        <v>987692415</v>
      </c>
      <c r="AB807" s="5">
        <f t="shared" si="87"/>
        <v>2</v>
      </c>
      <c r="AC807" s="17">
        <f t="shared" si="86"/>
        <v>25000</v>
      </c>
      <c r="AD807" s="6" t="s">
        <v>6</v>
      </c>
      <c r="AE807" s="17" t="str">
        <f t="shared" si="85"/>
        <v>NO APLICA</v>
      </c>
      <c r="AF807" s="6" t="s">
        <v>1874</v>
      </c>
      <c r="AG807" s="34" t="s">
        <v>4314</v>
      </c>
      <c r="AH807" s="22" t="s">
        <v>499</v>
      </c>
      <c r="AI807" s="174"/>
    </row>
    <row r="808" spans="1:36" ht="15.45" customHeight="1">
      <c r="A808" s="170">
        <v>57054</v>
      </c>
      <c r="B808" s="39" t="s">
        <v>353</v>
      </c>
      <c r="C808" s="4" t="s">
        <v>354</v>
      </c>
      <c r="D808" s="39" t="s">
        <v>2105</v>
      </c>
      <c r="E808" s="6" t="s">
        <v>2106</v>
      </c>
      <c r="F808" s="6" t="s">
        <v>2107</v>
      </c>
      <c r="G808" s="6">
        <v>975918406</v>
      </c>
      <c r="H808" s="18">
        <v>45633</v>
      </c>
      <c r="I808" s="21">
        <v>0.6118055555555556</v>
      </c>
      <c r="J808" s="6" t="s">
        <v>373</v>
      </c>
      <c r="K808" s="15">
        <v>1</v>
      </c>
      <c r="L808" s="6" t="s">
        <v>398</v>
      </c>
      <c r="M808" s="6" t="s">
        <v>6</v>
      </c>
      <c r="N808" s="6" t="s">
        <v>4315</v>
      </c>
      <c r="O808" s="6">
        <v>3268468</v>
      </c>
      <c r="P808" s="6" t="s">
        <v>6</v>
      </c>
      <c r="Q808" s="6" t="s">
        <v>4316</v>
      </c>
      <c r="R808" s="16">
        <f t="shared" si="88"/>
        <v>25000</v>
      </c>
      <c r="S808" s="6" t="s">
        <v>400</v>
      </c>
      <c r="T808" s="6" t="s">
        <v>552</v>
      </c>
      <c r="U808" s="6" t="s">
        <v>2900</v>
      </c>
      <c r="V808" s="18">
        <v>45635</v>
      </c>
      <c r="W808" s="78">
        <v>0.51388888888888884</v>
      </c>
      <c r="X808" s="6" t="s">
        <v>4317</v>
      </c>
      <c r="Y808" s="6" t="s">
        <v>4318</v>
      </c>
      <c r="Z808" s="6" t="s">
        <v>4319</v>
      </c>
      <c r="AA808" s="6">
        <v>941530955</v>
      </c>
      <c r="AB808" s="5">
        <f t="shared" si="87"/>
        <v>3</v>
      </c>
      <c r="AC808" s="17">
        <f t="shared" si="86"/>
        <v>25000</v>
      </c>
      <c r="AD808" s="6" t="s">
        <v>6</v>
      </c>
      <c r="AE808" s="17" t="str">
        <f t="shared" si="85"/>
        <v>NO APLICA</v>
      </c>
      <c r="AF808" s="6" t="s">
        <v>400</v>
      </c>
      <c r="AG808" s="39"/>
      <c r="AH808" s="22" t="s">
        <v>2894</v>
      </c>
      <c r="AI808" s="174"/>
    </row>
    <row r="809" spans="1:36" ht="15.45" customHeight="1">
      <c r="A809" s="170">
        <v>57055</v>
      </c>
      <c r="B809" s="39" t="s">
        <v>339</v>
      </c>
      <c r="C809" s="4" t="s">
        <v>340</v>
      </c>
      <c r="D809" s="39" t="s">
        <v>1031</v>
      </c>
      <c r="E809" s="6" t="s">
        <v>1032</v>
      </c>
      <c r="F809" s="6" t="s">
        <v>1033</v>
      </c>
      <c r="G809" s="6">
        <v>973592337</v>
      </c>
      <c r="H809" s="18">
        <v>45633</v>
      </c>
      <c r="I809" s="21">
        <v>0.62986111111111109</v>
      </c>
      <c r="J809" s="6" t="s">
        <v>373</v>
      </c>
      <c r="K809" s="15">
        <v>1</v>
      </c>
      <c r="L809" s="6" t="s">
        <v>398</v>
      </c>
      <c r="M809" s="6" t="s">
        <v>6</v>
      </c>
      <c r="N809" s="6" t="s">
        <v>4320</v>
      </c>
      <c r="O809" s="6">
        <v>3268493</v>
      </c>
      <c r="P809" s="6" t="s">
        <v>9</v>
      </c>
      <c r="Q809" s="6" t="s">
        <v>4321</v>
      </c>
      <c r="R809" s="16">
        <f t="shared" si="88"/>
        <v>25000</v>
      </c>
      <c r="S809" s="6" t="s">
        <v>400</v>
      </c>
      <c r="T809" s="6" t="s">
        <v>620</v>
      </c>
      <c r="U809" s="6" t="s">
        <v>2863</v>
      </c>
      <c r="V809" s="18">
        <v>45639</v>
      </c>
      <c r="W809" s="78">
        <v>0.4236111111111111</v>
      </c>
      <c r="X809" s="6" t="s">
        <v>948</v>
      </c>
      <c r="Y809" s="6" t="s">
        <v>949</v>
      </c>
      <c r="Z809" s="6" t="s">
        <v>950</v>
      </c>
      <c r="AA809" s="6">
        <v>978971557</v>
      </c>
      <c r="AB809" s="39">
        <f t="shared" si="87"/>
        <v>7</v>
      </c>
      <c r="AC809" s="17">
        <f t="shared" si="86"/>
        <v>29000</v>
      </c>
      <c r="AD809" s="6" t="s">
        <v>6</v>
      </c>
      <c r="AE809" s="17" t="str">
        <f t="shared" si="85"/>
        <v>NO APLICA</v>
      </c>
      <c r="AF809" s="6" t="s">
        <v>400</v>
      </c>
      <c r="AG809" s="39"/>
      <c r="AH809" s="22" t="s">
        <v>2797</v>
      </c>
      <c r="AI809" s="174"/>
    </row>
    <row r="810" spans="1:36" ht="15" customHeight="1">
      <c r="A810" s="170">
        <v>57056</v>
      </c>
      <c r="B810" s="39" t="s">
        <v>339</v>
      </c>
      <c r="C810" s="4" t="s">
        <v>340</v>
      </c>
      <c r="D810" s="39" t="s">
        <v>4271</v>
      </c>
      <c r="E810" s="6" t="s">
        <v>3918</v>
      </c>
      <c r="F810" s="6" t="s">
        <v>3919</v>
      </c>
      <c r="G810" s="6">
        <v>933299215</v>
      </c>
      <c r="H810" s="18">
        <v>45633</v>
      </c>
      <c r="I810" s="21">
        <v>0.64375000000000004</v>
      </c>
      <c r="J810" s="6" t="s">
        <v>373</v>
      </c>
      <c r="K810" s="15">
        <v>1</v>
      </c>
      <c r="L810" s="6" t="s">
        <v>398</v>
      </c>
      <c r="M810" s="6" t="s">
        <v>6</v>
      </c>
      <c r="N810" s="6" t="s">
        <v>4322</v>
      </c>
      <c r="O810" s="6">
        <v>3268521</v>
      </c>
      <c r="P810" s="6" t="s">
        <v>6</v>
      </c>
      <c r="Q810" s="6" t="s">
        <v>4323</v>
      </c>
      <c r="R810" s="16">
        <f t="shared" si="88"/>
        <v>25000</v>
      </c>
      <c r="S810" s="6" t="s">
        <v>400</v>
      </c>
      <c r="T810" s="6" t="s">
        <v>2412</v>
      </c>
      <c r="U810" s="6" t="s">
        <v>3039</v>
      </c>
      <c r="V810" s="18">
        <v>45635</v>
      </c>
      <c r="W810" s="78">
        <v>0.84027777777777779</v>
      </c>
      <c r="X810" s="6" t="s">
        <v>932</v>
      </c>
      <c r="Y810" s="6" t="s">
        <v>933</v>
      </c>
      <c r="Z810" s="6" t="s">
        <v>934</v>
      </c>
      <c r="AA810" s="6">
        <v>971384780</v>
      </c>
      <c r="AB810" s="5">
        <f t="shared" si="87"/>
        <v>3</v>
      </c>
      <c r="AC810" s="17">
        <f t="shared" si="86"/>
        <v>25000</v>
      </c>
      <c r="AD810" s="6" t="s">
        <v>6</v>
      </c>
      <c r="AE810" s="17" t="str">
        <f t="shared" si="85"/>
        <v>NO APLICA</v>
      </c>
      <c r="AF810" s="6" t="s">
        <v>400</v>
      </c>
      <c r="AG810" s="39"/>
      <c r="AH810" s="22" t="s">
        <v>2797</v>
      </c>
      <c r="AI810" s="174"/>
    </row>
    <row r="811" spans="1:36" ht="15.45" customHeight="1">
      <c r="A811" s="170">
        <v>57057</v>
      </c>
      <c r="B811" s="39" t="s">
        <v>353</v>
      </c>
      <c r="C811" s="4" t="s">
        <v>354</v>
      </c>
      <c r="D811" s="24" t="s">
        <v>385</v>
      </c>
      <c r="E811" s="25" t="s">
        <v>818</v>
      </c>
      <c r="F811" s="24" t="s">
        <v>700</v>
      </c>
      <c r="G811" s="24">
        <v>947974081</v>
      </c>
      <c r="H811" s="18">
        <v>45633</v>
      </c>
      <c r="I811" s="21">
        <v>0.64583333333333337</v>
      </c>
      <c r="J811" s="6" t="s">
        <v>373</v>
      </c>
      <c r="K811" s="15">
        <v>1</v>
      </c>
      <c r="L811" s="6" t="s">
        <v>398</v>
      </c>
      <c r="M811" s="6" t="s">
        <v>6</v>
      </c>
      <c r="N811" s="6" t="s">
        <v>4324</v>
      </c>
      <c r="O811" s="6">
        <v>3268536</v>
      </c>
      <c r="P811" s="6" t="s">
        <v>6</v>
      </c>
      <c r="Q811" s="6" t="s">
        <v>4325</v>
      </c>
      <c r="R811" s="16">
        <f t="shared" si="88"/>
        <v>25000</v>
      </c>
      <c r="S811" s="6" t="s">
        <v>400</v>
      </c>
      <c r="T811" s="6" t="s">
        <v>732</v>
      </c>
      <c r="U811" s="6" t="s">
        <v>2830</v>
      </c>
      <c r="V811" s="18">
        <v>45635</v>
      </c>
      <c r="W811" s="78">
        <v>0.60069444444444442</v>
      </c>
      <c r="X811" s="6" t="s">
        <v>155</v>
      </c>
      <c r="Y811" s="6" t="s">
        <v>2120</v>
      </c>
      <c r="Z811" s="6" t="s">
        <v>2121</v>
      </c>
      <c r="AA811" s="6">
        <v>992757395</v>
      </c>
      <c r="AB811" s="5">
        <f t="shared" si="87"/>
        <v>3</v>
      </c>
      <c r="AC811" s="17">
        <f t="shared" si="86"/>
        <v>25000</v>
      </c>
      <c r="AD811" s="6" t="s">
        <v>6</v>
      </c>
      <c r="AE811" s="17" t="str">
        <f t="shared" si="85"/>
        <v>NO APLICA</v>
      </c>
      <c r="AF811" s="6" t="s">
        <v>400</v>
      </c>
      <c r="AG811" s="39"/>
      <c r="AH811" s="22" t="s">
        <v>2894</v>
      </c>
      <c r="AI811" s="174"/>
    </row>
    <row r="812" spans="1:36" ht="15.45" customHeight="1">
      <c r="A812" s="170">
        <v>57058</v>
      </c>
      <c r="B812" s="39" t="s">
        <v>4210</v>
      </c>
      <c r="C812" s="4" t="s">
        <v>354</v>
      </c>
      <c r="D812" s="39" t="s">
        <v>3477</v>
      </c>
      <c r="E812" s="6" t="s">
        <v>2167</v>
      </c>
      <c r="F812" s="6" t="s">
        <v>2168</v>
      </c>
      <c r="G812" s="6">
        <v>989733865</v>
      </c>
      <c r="H812" s="18">
        <v>45633</v>
      </c>
      <c r="I812" s="21">
        <v>0.6479166666666667</v>
      </c>
      <c r="J812" s="6" t="s">
        <v>373</v>
      </c>
      <c r="K812" s="15">
        <v>1</v>
      </c>
      <c r="L812" s="6" t="s">
        <v>398</v>
      </c>
      <c r="M812" s="6" t="s">
        <v>6</v>
      </c>
      <c r="N812" s="6" t="s">
        <v>4326</v>
      </c>
      <c r="O812" s="6">
        <v>3268535</v>
      </c>
      <c r="P812" s="6" t="s">
        <v>6</v>
      </c>
      <c r="Q812" s="6" t="s">
        <v>4327</v>
      </c>
      <c r="R812" s="16">
        <f t="shared" si="88"/>
        <v>25000</v>
      </c>
      <c r="S812" s="6" t="s">
        <v>400</v>
      </c>
      <c r="T812" s="6" t="s">
        <v>732</v>
      </c>
      <c r="U812" s="6" t="s">
        <v>3123</v>
      </c>
      <c r="V812" s="18">
        <v>45639</v>
      </c>
      <c r="W812" s="78">
        <v>0.78333333333333333</v>
      </c>
      <c r="X812" s="6" t="s">
        <v>2895</v>
      </c>
      <c r="Y812" s="6" t="s">
        <v>4328</v>
      </c>
      <c r="Z812" s="6" t="s">
        <v>2897</v>
      </c>
      <c r="AA812" s="6">
        <v>940942296</v>
      </c>
      <c r="AB812" s="5">
        <f t="shared" si="87"/>
        <v>7</v>
      </c>
      <c r="AC812" s="17">
        <f t="shared" si="86"/>
        <v>29000</v>
      </c>
      <c r="AD812" s="6" t="s">
        <v>6</v>
      </c>
      <c r="AE812" s="17" t="str">
        <f t="shared" si="85"/>
        <v>NO APLICA</v>
      </c>
      <c r="AF812" s="6" t="s">
        <v>400</v>
      </c>
      <c r="AG812" s="39"/>
      <c r="AH812" s="22" t="s">
        <v>2894</v>
      </c>
      <c r="AI812" s="174"/>
    </row>
    <row r="813" spans="1:36" ht="15.45" customHeight="1">
      <c r="A813" s="170">
        <v>57059</v>
      </c>
      <c r="B813" s="39" t="s">
        <v>4210</v>
      </c>
      <c r="C813" s="4" t="s">
        <v>354</v>
      </c>
      <c r="D813" s="24" t="s">
        <v>2818</v>
      </c>
      <c r="E813" s="6" t="s">
        <v>2819</v>
      </c>
      <c r="F813" s="6" t="s">
        <v>2820</v>
      </c>
      <c r="G813" s="6">
        <v>956422961</v>
      </c>
      <c r="H813" s="18">
        <v>45633</v>
      </c>
      <c r="I813" s="21">
        <v>0.64930555555555558</v>
      </c>
      <c r="J813" s="6" t="s">
        <v>373</v>
      </c>
      <c r="K813" s="15">
        <v>1</v>
      </c>
      <c r="L813" s="6" t="s">
        <v>398</v>
      </c>
      <c r="M813" s="6" t="s">
        <v>6</v>
      </c>
      <c r="N813" s="6" t="s">
        <v>4329</v>
      </c>
      <c r="O813" s="6">
        <v>3268538</v>
      </c>
      <c r="P813" s="6" t="s">
        <v>6</v>
      </c>
      <c r="Q813" s="6" t="s">
        <v>4330</v>
      </c>
      <c r="R813" s="16">
        <f t="shared" si="88"/>
        <v>25000</v>
      </c>
      <c r="S813" s="6" t="s">
        <v>400</v>
      </c>
      <c r="T813" s="6" t="s">
        <v>732</v>
      </c>
      <c r="U813" s="6" t="s">
        <v>3238</v>
      </c>
      <c r="V813" s="18">
        <v>45639</v>
      </c>
      <c r="W813" s="78">
        <v>0.7631944444444444</v>
      </c>
      <c r="X813" s="6" t="s">
        <v>3357</v>
      </c>
      <c r="Y813" s="6" t="s">
        <v>4331</v>
      </c>
      <c r="Z813" s="6" t="s">
        <v>3358</v>
      </c>
      <c r="AA813" s="6">
        <v>992272376</v>
      </c>
      <c r="AB813" s="5">
        <f t="shared" si="87"/>
        <v>7</v>
      </c>
      <c r="AC813" s="17">
        <f t="shared" si="86"/>
        <v>29000</v>
      </c>
      <c r="AD813" s="6" t="s">
        <v>6</v>
      </c>
      <c r="AE813" s="17" t="str">
        <f t="shared" si="85"/>
        <v>NO APLICA</v>
      </c>
      <c r="AF813" s="6" t="s">
        <v>400</v>
      </c>
      <c r="AG813" s="39"/>
      <c r="AH813" s="22" t="s">
        <v>2894</v>
      </c>
      <c r="AI813" s="174"/>
    </row>
    <row r="814" spans="1:36" ht="15" customHeight="1">
      <c r="A814" s="170">
        <v>57060</v>
      </c>
      <c r="B814" s="39" t="s">
        <v>4297</v>
      </c>
      <c r="C814" s="4" t="s">
        <v>275</v>
      </c>
      <c r="D814" s="39" t="s">
        <v>2681</v>
      </c>
      <c r="E814" s="6" t="s">
        <v>2682</v>
      </c>
      <c r="F814" s="6" t="s">
        <v>2683</v>
      </c>
      <c r="G814" s="6">
        <v>942210321</v>
      </c>
      <c r="H814" s="18">
        <v>45633</v>
      </c>
      <c r="I814" s="21">
        <v>0.67222222222222228</v>
      </c>
      <c r="J814" s="6" t="s">
        <v>373</v>
      </c>
      <c r="K814" s="15">
        <v>1</v>
      </c>
      <c r="L814" s="6" t="s">
        <v>398</v>
      </c>
      <c r="M814" s="6" t="s">
        <v>6</v>
      </c>
      <c r="N814" s="6" t="s">
        <v>4332</v>
      </c>
      <c r="O814" s="6">
        <v>100812540</v>
      </c>
      <c r="P814" s="6" t="s">
        <v>6</v>
      </c>
      <c r="Q814" s="6" t="s">
        <v>4333</v>
      </c>
      <c r="R814" s="16">
        <f t="shared" si="88"/>
        <v>25000</v>
      </c>
      <c r="S814" s="6" t="s">
        <v>400</v>
      </c>
      <c r="T814" s="6" t="s">
        <v>940</v>
      </c>
      <c r="U814" s="6" t="s">
        <v>2965</v>
      </c>
      <c r="V814" s="18">
        <v>45634</v>
      </c>
      <c r="W814" s="78">
        <v>0.9</v>
      </c>
      <c r="X814" s="6" t="s">
        <v>4334</v>
      </c>
      <c r="Y814" s="6" t="s">
        <v>4335</v>
      </c>
      <c r="Z814" s="6" t="s">
        <v>4336</v>
      </c>
      <c r="AA814" s="6">
        <v>983426811</v>
      </c>
      <c r="AB814" s="5">
        <f t="shared" si="87"/>
        <v>2</v>
      </c>
      <c r="AC814" s="17">
        <f t="shared" si="86"/>
        <v>25000</v>
      </c>
      <c r="AD814" s="6" t="s">
        <v>9</v>
      </c>
      <c r="AE814" s="17">
        <f t="shared" si="85"/>
        <v>29750</v>
      </c>
      <c r="AF814" s="6" t="s">
        <v>1874</v>
      </c>
      <c r="AG814" s="39" t="s">
        <v>4337</v>
      </c>
      <c r="AH814" s="22" t="s">
        <v>3841</v>
      </c>
      <c r="AI814" s="174"/>
    </row>
    <row r="815" spans="1:36" ht="15.45" customHeight="1">
      <c r="A815" s="170">
        <v>57061</v>
      </c>
      <c r="B815" s="39" t="s">
        <v>4229</v>
      </c>
      <c r="C815" s="6"/>
      <c r="D815" s="39" t="s">
        <v>3367</v>
      </c>
      <c r="E815" s="6" t="s">
        <v>3368</v>
      </c>
      <c r="F815" s="6" t="s">
        <v>3805</v>
      </c>
      <c r="G815" s="6">
        <v>937300568</v>
      </c>
      <c r="H815" s="18">
        <v>45633</v>
      </c>
      <c r="I815" s="21">
        <v>0.67708333333333337</v>
      </c>
      <c r="J815" s="6" t="s">
        <v>373</v>
      </c>
      <c r="K815" s="15">
        <v>1</v>
      </c>
      <c r="L815" s="6" t="s">
        <v>398</v>
      </c>
      <c r="M815" s="6" t="s">
        <v>6</v>
      </c>
      <c r="N815" s="6" t="s">
        <v>4338</v>
      </c>
      <c r="O815" s="6">
        <v>100812555</v>
      </c>
      <c r="P815" s="6" t="s">
        <v>9</v>
      </c>
      <c r="Q815" s="6" t="s">
        <v>4339</v>
      </c>
      <c r="R815" s="16">
        <f t="shared" si="88"/>
        <v>25000</v>
      </c>
      <c r="S815" s="6" t="s">
        <v>400</v>
      </c>
      <c r="T815" s="6" t="s">
        <v>940</v>
      </c>
      <c r="U815" s="6" t="s">
        <v>3682</v>
      </c>
      <c r="V815" s="18">
        <v>45634</v>
      </c>
      <c r="W815" s="78">
        <v>0.94305555555555554</v>
      </c>
      <c r="X815" s="6" t="s">
        <v>4340</v>
      </c>
      <c r="Y815" s="6" t="s">
        <v>4341</v>
      </c>
      <c r="Z815" s="6" t="s">
        <v>4342</v>
      </c>
      <c r="AA815" s="6">
        <v>973703829</v>
      </c>
      <c r="AB815" s="5">
        <f t="shared" si="87"/>
        <v>2</v>
      </c>
      <c r="AC815" s="17">
        <f t="shared" si="86"/>
        <v>25000</v>
      </c>
      <c r="AD815" s="6" t="s">
        <v>6</v>
      </c>
      <c r="AE815" s="17" t="str">
        <f t="shared" si="85"/>
        <v>NO APLICA</v>
      </c>
      <c r="AF815" s="6" t="s">
        <v>1874</v>
      </c>
      <c r="AG815" s="39" t="s">
        <v>4343</v>
      </c>
      <c r="AH815" s="22" t="s">
        <v>499</v>
      </c>
      <c r="AI815" s="174"/>
    </row>
    <row r="816" spans="1:36" ht="15.45" customHeight="1">
      <c r="A816" s="170">
        <v>57062</v>
      </c>
      <c r="B816" s="39" t="s">
        <v>353</v>
      </c>
      <c r="C816" s="4" t="s">
        <v>354</v>
      </c>
      <c r="D816" s="24" t="s">
        <v>385</v>
      </c>
      <c r="E816" s="25" t="s">
        <v>818</v>
      </c>
      <c r="F816" s="24" t="s">
        <v>700</v>
      </c>
      <c r="G816" s="24">
        <v>947974081</v>
      </c>
      <c r="H816" s="18">
        <v>45633</v>
      </c>
      <c r="I816" s="21">
        <v>0.6875</v>
      </c>
      <c r="J816" s="6" t="s">
        <v>373</v>
      </c>
      <c r="K816" s="15">
        <v>1</v>
      </c>
      <c r="L816" s="6" t="s">
        <v>398</v>
      </c>
      <c r="M816" s="6" t="s">
        <v>6</v>
      </c>
      <c r="N816" s="6" t="s">
        <v>4344</v>
      </c>
      <c r="O816" s="6">
        <v>1229238</v>
      </c>
      <c r="P816" s="6" t="s">
        <v>6</v>
      </c>
      <c r="Q816" s="6" t="s">
        <v>4345</v>
      </c>
      <c r="R816" s="16">
        <f t="shared" si="88"/>
        <v>25000</v>
      </c>
      <c r="S816" s="6" t="s">
        <v>400</v>
      </c>
      <c r="T816" s="6" t="s">
        <v>1561</v>
      </c>
      <c r="U816" s="6" t="s">
        <v>3062</v>
      </c>
      <c r="V816" s="18">
        <v>45636</v>
      </c>
      <c r="W816" s="78">
        <v>0.11319444444444444</v>
      </c>
      <c r="X816" s="6" t="s">
        <v>4346</v>
      </c>
      <c r="Y816" s="6" t="s">
        <v>4347</v>
      </c>
      <c r="Z816" s="6" t="s">
        <v>4348</v>
      </c>
      <c r="AA816" s="6">
        <v>99256339</v>
      </c>
      <c r="AB816" s="5">
        <f t="shared" si="87"/>
        <v>4</v>
      </c>
      <c r="AC816" s="17">
        <f t="shared" si="86"/>
        <v>25000</v>
      </c>
      <c r="AD816" s="6" t="s">
        <v>6</v>
      </c>
      <c r="AE816" s="17" t="str">
        <f t="shared" si="85"/>
        <v>NO APLICA</v>
      </c>
      <c r="AF816" s="6" t="s">
        <v>400</v>
      </c>
      <c r="AG816" s="39"/>
      <c r="AH816" s="22" t="s">
        <v>2894</v>
      </c>
      <c r="AI816" s="174"/>
    </row>
    <row r="817" spans="1:35" ht="15.45" customHeight="1">
      <c r="A817" s="170">
        <v>57063</v>
      </c>
      <c r="B817" s="39" t="s">
        <v>339</v>
      </c>
      <c r="C817" s="4" t="s">
        <v>340</v>
      </c>
      <c r="D817" s="39" t="s">
        <v>1031</v>
      </c>
      <c r="E817" s="6" t="s">
        <v>1032</v>
      </c>
      <c r="F817" s="6" t="s">
        <v>1033</v>
      </c>
      <c r="G817" s="6">
        <v>973592337</v>
      </c>
      <c r="H817" s="18">
        <v>45633</v>
      </c>
      <c r="I817" s="21">
        <v>0.70277777777777772</v>
      </c>
      <c r="J817" s="6" t="s">
        <v>373</v>
      </c>
      <c r="K817" s="15">
        <v>1</v>
      </c>
      <c r="L817" s="6" t="s">
        <v>398</v>
      </c>
      <c r="M817" s="6" t="s">
        <v>6</v>
      </c>
      <c r="N817" s="6" t="s">
        <v>4349</v>
      </c>
      <c r="O817" s="6">
        <v>3268589</v>
      </c>
      <c r="P817" s="6" t="s">
        <v>9</v>
      </c>
      <c r="Q817" s="6" t="s">
        <v>4350</v>
      </c>
      <c r="R817" s="16">
        <f t="shared" si="88"/>
        <v>25000</v>
      </c>
      <c r="S817" s="6" t="s">
        <v>400</v>
      </c>
      <c r="T817" s="6" t="s">
        <v>620</v>
      </c>
      <c r="U817" s="6" t="s">
        <v>3290</v>
      </c>
      <c r="V817" s="18">
        <v>45639</v>
      </c>
      <c r="W817" s="78">
        <v>0.3576388888888889</v>
      </c>
      <c r="X817" s="6" t="s">
        <v>3470</v>
      </c>
      <c r="Y817" s="6" t="s">
        <v>3471</v>
      </c>
      <c r="Z817" s="6" t="s">
        <v>3472</v>
      </c>
      <c r="AA817" s="6">
        <v>933750230</v>
      </c>
      <c r="AB817" s="5">
        <f t="shared" si="87"/>
        <v>7</v>
      </c>
      <c r="AC817" s="17">
        <f t="shared" si="86"/>
        <v>29000</v>
      </c>
      <c r="AD817" s="6" t="s">
        <v>6</v>
      </c>
      <c r="AE817" s="17" t="str">
        <f t="shared" si="85"/>
        <v>NO APLICA</v>
      </c>
      <c r="AF817" s="6" t="s">
        <v>400</v>
      </c>
      <c r="AG817" s="39"/>
      <c r="AH817" s="22" t="s">
        <v>2797</v>
      </c>
      <c r="AI817" s="174"/>
    </row>
    <row r="818" spans="1:35" ht="15.45" customHeight="1">
      <c r="A818" s="170">
        <v>57064</v>
      </c>
      <c r="B818" s="39" t="s">
        <v>353</v>
      </c>
      <c r="C818" s="4" t="s">
        <v>354</v>
      </c>
      <c r="D818" s="39" t="s">
        <v>1031</v>
      </c>
      <c r="E818" s="6" t="s">
        <v>1032</v>
      </c>
      <c r="F818" s="6" t="s">
        <v>1033</v>
      </c>
      <c r="G818" s="6">
        <v>973592337</v>
      </c>
      <c r="H818" s="18">
        <v>45633</v>
      </c>
      <c r="I818" s="21">
        <v>0.7319444444444444</v>
      </c>
      <c r="J818" s="6" t="s">
        <v>373</v>
      </c>
      <c r="K818" s="15">
        <v>1</v>
      </c>
      <c r="L818" s="6" t="s">
        <v>398</v>
      </c>
      <c r="M818" s="6" t="s">
        <v>6</v>
      </c>
      <c r="N818" s="6" t="s">
        <v>4351</v>
      </c>
      <c r="O818" s="6">
        <v>100812618</v>
      </c>
      <c r="P818" s="6" t="s">
        <v>6</v>
      </c>
      <c r="Q818" s="6" t="s">
        <v>4352</v>
      </c>
      <c r="R818" s="16">
        <f t="shared" si="88"/>
        <v>25000</v>
      </c>
      <c r="S818" s="6" t="s">
        <v>400</v>
      </c>
      <c r="T818" s="6" t="s">
        <v>610</v>
      </c>
      <c r="U818" s="6" t="s">
        <v>4121</v>
      </c>
      <c r="V818" s="18">
        <v>45640</v>
      </c>
      <c r="W818" s="78">
        <v>0.58472222222222225</v>
      </c>
      <c r="X818" s="6" t="s">
        <v>4353</v>
      </c>
      <c r="Y818" s="6" t="s">
        <v>4354</v>
      </c>
      <c r="Z818" s="6" t="s">
        <v>4355</v>
      </c>
      <c r="AA818" s="6">
        <v>989108104</v>
      </c>
      <c r="AB818" s="5">
        <f t="shared" si="87"/>
        <v>8</v>
      </c>
      <c r="AC818" s="17">
        <f t="shared" si="86"/>
        <v>31000</v>
      </c>
      <c r="AD818" s="6" t="s">
        <v>6</v>
      </c>
      <c r="AE818" s="17" t="str">
        <f t="shared" si="85"/>
        <v>NO APLICA</v>
      </c>
      <c r="AF818" s="6" t="s">
        <v>400</v>
      </c>
      <c r="AG818" s="39"/>
      <c r="AH818" s="22" t="s">
        <v>2894</v>
      </c>
      <c r="AI818" s="174"/>
    </row>
    <row r="819" spans="1:35" ht="15.45" customHeight="1">
      <c r="A819" s="170">
        <v>57065</v>
      </c>
      <c r="B819" s="39" t="s">
        <v>284</v>
      </c>
      <c r="C819" s="4" t="s">
        <v>285</v>
      </c>
      <c r="D819" s="58" t="s">
        <v>3799</v>
      </c>
      <c r="E819" s="58" t="s">
        <v>3800</v>
      </c>
      <c r="F819" s="7" t="s">
        <v>3801</v>
      </c>
      <c r="G819" s="7">
        <v>940240863</v>
      </c>
      <c r="H819" s="18">
        <v>45634</v>
      </c>
      <c r="I819" s="21">
        <v>0.62708333333333333</v>
      </c>
      <c r="J819" s="6" t="s">
        <v>373</v>
      </c>
      <c r="K819" s="15">
        <v>1</v>
      </c>
      <c r="L819" s="6" t="s">
        <v>398</v>
      </c>
      <c r="M819" s="6" t="s">
        <v>6</v>
      </c>
      <c r="N819" s="6" t="s">
        <v>3796</v>
      </c>
      <c r="O819" s="6">
        <v>24795189</v>
      </c>
      <c r="P819" s="6" t="s">
        <v>6</v>
      </c>
      <c r="Q819" s="6" t="s">
        <v>3797</v>
      </c>
      <c r="R819" s="16">
        <f t="shared" si="88"/>
        <v>25000</v>
      </c>
      <c r="S819" s="6" t="s">
        <v>400</v>
      </c>
      <c r="T819" s="6" t="s">
        <v>552</v>
      </c>
      <c r="U819" s="6" t="s">
        <v>490</v>
      </c>
      <c r="V819" s="18">
        <v>45634</v>
      </c>
      <c r="W819" s="78">
        <v>0.70347222222222228</v>
      </c>
      <c r="X819" s="6" t="s">
        <v>4356</v>
      </c>
      <c r="Y819" s="6" t="s">
        <v>3829</v>
      </c>
      <c r="Z819" s="6" t="s">
        <v>3830</v>
      </c>
      <c r="AA819" s="6">
        <v>992293483</v>
      </c>
      <c r="AB819" s="5">
        <f t="shared" si="87"/>
        <v>1</v>
      </c>
      <c r="AC819" s="17">
        <f t="shared" si="86"/>
        <v>25000</v>
      </c>
      <c r="AD819" s="6" t="s">
        <v>6</v>
      </c>
      <c r="AE819" s="17" t="str">
        <f t="shared" si="85"/>
        <v>NO APLICA</v>
      </c>
      <c r="AF819" s="6" t="s">
        <v>1874</v>
      </c>
      <c r="AG819" s="39" t="s">
        <v>4357</v>
      </c>
      <c r="AH819" s="22" t="s">
        <v>3759</v>
      </c>
      <c r="AI819" s="174"/>
    </row>
    <row r="820" spans="1:35" ht="15" customHeight="1">
      <c r="A820" s="170">
        <v>57066</v>
      </c>
      <c r="B820" s="39" t="s">
        <v>124</v>
      </c>
      <c r="C820" s="4" t="s">
        <v>125</v>
      </c>
      <c r="D820" s="39" t="s">
        <v>4358</v>
      </c>
      <c r="E820" s="6" t="s">
        <v>2790</v>
      </c>
      <c r="F820" s="6" t="s">
        <v>2791</v>
      </c>
      <c r="G820" s="6">
        <v>963312923</v>
      </c>
      <c r="H820" s="18">
        <v>45635</v>
      </c>
      <c r="I820" s="21">
        <v>0.1125</v>
      </c>
      <c r="J820" s="6" t="s">
        <v>373</v>
      </c>
      <c r="K820" s="15">
        <v>1</v>
      </c>
      <c r="L820" s="6" t="s">
        <v>398</v>
      </c>
      <c r="M820" s="6" t="s">
        <v>6</v>
      </c>
      <c r="N820" s="6" t="s">
        <v>4359</v>
      </c>
      <c r="O820" s="6">
        <v>21094791</v>
      </c>
      <c r="P820" s="6" t="s">
        <v>6</v>
      </c>
      <c r="Q820" s="6" t="s">
        <v>4360</v>
      </c>
      <c r="R820" s="16">
        <f t="shared" si="88"/>
        <v>25000</v>
      </c>
      <c r="S820" s="6" t="s">
        <v>400</v>
      </c>
      <c r="T820" s="6" t="s">
        <v>803</v>
      </c>
      <c r="U820" s="6" t="s">
        <v>3022</v>
      </c>
      <c r="V820" s="18">
        <v>45635</v>
      </c>
      <c r="W820" s="78">
        <v>0.71388888888888891</v>
      </c>
      <c r="X820" s="6" t="s">
        <v>4361</v>
      </c>
      <c r="Y820" s="6" t="s">
        <v>4362</v>
      </c>
      <c r="Z820" s="6" t="s">
        <v>4363</v>
      </c>
      <c r="AA820" s="6">
        <v>944195045</v>
      </c>
      <c r="AB820" s="5">
        <f t="shared" si="87"/>
        <v>1</v>
      </c>
      <c r="AC820" s="17">
        <f t="shared" si="86"/>
        <v>25000</v>
      </c>
      <c r="AD820" s="6" t="s">
        <v>9</v>
      </c>
      <c r="AE820" s="17">
        <f t="shared" si="85"/>
        <v>29750</v>
      </c>
      <c r="AF820" s="6" t="s">
        <v>1874</v>
      </c>
      <c r="AG820" s="39" t="s">
        <v>4364</v>
      </c>
      <c r="AH820" s="22" t="s">
        <v>2759</v>
      </c>
      <c r="AI820" s="174"/>
    </row>
    <row r="821" spans="1:35" ht="15.45" customHeight="1">
      <c r="A821" s="170">
        <v>57067</v>
      </c>
      <c r="B821" s="39" t="s">
        <v>124</v>
      </c>
      <c r="C821" s="4" t="s">
        <v>125</v>
      </c>
      <c r="D821" s="39" t="s">
        <v>2755</v>
      </c>
      <c r="E821" s="6" t="s">
        <v>2756</v>
      </c>
      <c r="F821" s="6" t="s">
        <v>2887</v>
      </c>
      <c r="G821" s="6">
        <v>935732759</v>
      </c>
      <c r="H821" s="18">
        <v>45635</v>
      </c>
      <c r="I821" s="21">
        <v>0.11805555555555555</v>
      </c>
      <c r="J821" s="6" t="s">
        <v>373</v>
      </c>
      <c r="K821" s="15">
        <v>1</v>
      </c>
      <c r="L821" s="6" t="s">
        <v>398</v>
      </c>
      <c r="M821" s="6" t="s">
        <v>6</v>
      </c>
      <c r="N821" s="6" t="s">
        <v>4365</v>
      </c>
      <c r="O821" s="6">
        <v>24797831</v>
      </c>
      <c r="P821" s="6" t="s">
        <v>6</v>
      </c>
      <c r="Q821" s="6" t="s">
        <v>4366</v>
      </c>
      <c r="R821" s="16">
        <f t="shared" si="88"/>
        <v>25000</v>
      </c>
      <c r="S821" s="6" t="s">
        <v>400</v>
      </c>
      <c r="T821" s="6" t="s">
        <v>542</v>
      </c>
      <c r="U821" s="6"/>
      <c r="V821" s="6"/>
      <c r="W821" s="78"/>
      <c r="X821" s="6"/>
      <c r="Y821" s="6"/>
      <c r="Z821" s="6"/>
      <c r="AA821" s="6"/>
      <c r="AB821" s="6" t="str">
        <f t="shared" si="87"/>
        <v/>
      </c>
      <c r="AC821" s="23" t="str">
        <f t="shared" si="86"/>
        <v/>
      </c>
      <c r="AD821" s="23"/>
      <c r="AE821" s="17" t="str">
        <f t="shared" si="85"/>
        <v/>
      </c>
      <c r="AF821" s="6"/>
      <c r="AG821" s="39"/>
      <c r="AH821" s="22" t="s">
        <v>2759</v>
      </c>
      <c r="AI821" s="174"/>
    </row>
    <row r="822" spans="1:35" ht="15" customHeight="1">
      <c r="A822" s="170">
        <v>57068</v>
      </c>
      <c r="B822" s="39" t="s">
        <v>10</v>
      </c>
      <c r="C822" s="4" t="s">
        <v>11</v>
      </c>
      <c r="D822" s="48" t="s">
        <v>3608</v>
      </c>
      <c r="E822" s="25" t="s">
        <v>3609</v>
      </c>
      <c r="F822" s="24" t="s">
        <v>3610</v>
      </c>
      <c r="G822" s="24">
        <v>933801430</v>
      </c>
      <c r="H822" s="18">
        <v>45635</v>
      </c>
      <c r="I822" s="21">
        <v>0.26180555555555557</v>
      </c>
      <c r="J822" s="6" t="s">
        <v>1873</v>
      </c>
      <c r="K822" s="15">
        <v>6</v>
      </c>
      <c r="L822" s="6" t="s">
        <v>398</v>
      </c>
      <c r="M822" s="6" t="s">
        <v>6</v>
      </c>
      <c r="N822" s="6" t="s">
        <v>527</v>
      </c>
      <c r="O822" s="6">
        <v>10984</v>
      </c>
      <c r="P822" s="6" t="s">
        <v>6</v>
      </c>
      <c r="Q822" s="6" t="s">
        <v>488</v>
      </c>
      <c r="R822" s="16">
        <v>25000</v>
      </c>
      <c r="S822" s="6" t="s">
        <v>400</v>
      </c>
      <c r="T822" s="6" t="s">
        <v>1278</v>
      </c>
      <c r="U822" s="6" t="s">
        <v>490</v>
      </c>
      <c r="V822" s="18">
        <v>45635</v>
      </c>
      <c r="W822" s="78">
        <v>0.89375000000000004</v>
      </c>
      <c r="X822" s="6" t="s">
        <v>3608</v>
      </c>
      <c r="Y822" s="6" t="s">
        <v>3609</v>
      </c>
      <c r="Z822" s="6" t="s">
        <v>3610</v>
      </c>
      <c r="AA822" s="6">
        <v>933801430</v>
      </c>
      <c r="AB822" s="5">
        <f t="shared" si="87"/>
        <v>1</v>
      </c>
      <c r="AC822" s="17">
        <f t="shared" si="86"/>
        <v>30000</v>
      </c>
      <c r="AD822" s="6" t="s">
        <v>6</v>
      </c>
      <c r="AE822" s="17" t="str">
        <f t="shared" si="85"/>
        <v>NO APLICA</v>
      </c>
      <c r="AF822" s="6" t="s">
        <v>1874</v>
      </c>
      <c r="AG822" s="39" t="s">
        <v>4367</v>
      </c>
      <c r="AH822" s="22" t="s">
        <v>1876</v>
      </c>
      <c r="AI822" s="174"/>
    </row>
    <row r="823" spans="1:35" ht="15.45" customHeight="1">
      <c r="A823" s="170">
        <v>57069</v>
      </c>
      <c r="B823" s="8" t="s">
        <v>353</v>
      </c>
      <c r="C823" s="4" t="s">
        <v>354</v>
      </c>
      <c r="D823" s="39" t="s">
        <v>385</v>
      </c>
      <c r="E823" s="6" t="s">
        <v>699</v>
      </c>
      <c r="F823" s="6" t="s">
        <v>700</v>
      </c>
      <c r="G823" s="6">
        <v>947974081</v>
      </c>
      <c r="H823" s="18">
        <v>45635</v>
      </c>
      <c r="I823" s="21">
        <v>0.41666666666666669</v>
      </c>
      <c r="J823" s="6" t="s">
        <v>373</v>
      </c>
      <c r="K823" s="15">
        <v>1</v>
      </c>
      <c r="L823" s="6" t="s">
        <v>398</v>
      </c>
      <c r="M823" s="6" t="s">
        <v>6</v>
      </c>
      <c r="N823" s="6" t="s">
        <v>4368</v>
      </c>
      <c r="O823" s="6">
        <v>1229391</v>
      </c>
      <c r="P823" s="6" t="s">
        <v>6</v>
      </c>
      <c r="Q823" s="6" t="s">
        <v>4369</v>
      </c>
      <c r="R823" s="16">
        <f t="shared" ref="R823:R886" si="89">IF(OR(H823&lt;=0, H823=""), "",
    IF(OR(J823="1X40 RF VACIO", J823="1X40 DRY VACIO"),
        IF(L823="CUSTODIA", 25000,
            IF(OR(L823="TRASPASO", L823="MOVIMIENTO"), 18000, "")
        ),
        IF(OR(J823="1X20 RF VACIO", J823="1X20 DRY VACIO", J823="ISOTANK"),
            IF(L823="CUSTODIA", 18000,
                IF(OR(L823="TRASPASO", L823="MOVIMIENTO"), 15000, "Error en tipo de acción")
            ),
            IF(AND(OR(J823="PALLET", J823="CAJON"), L823="CUSTODIA"),
                IF(M823="SI (XL)", 7000*K823,
                    IF(M823="SI (XXL)", 9000*K823,
                        IF(M823="SI (OTRO)", "", 5000*K823)
                    )
                ),
                IF(AND(OR(J823="PALLET", J823="CAJON"),OR(L823="TRASPASO", L823="MOVIMIENTO")),
                    IF(M823="SI (XL)", 5000*K823,
                        IF(M823="SI (XXL)", 7000*K823,
                            IF(M823="SI (OTRO)", "", 3500*K823)
                        )
                    ),
                    ""
                )
            )
        )
    )
)</f>
        <v>25000</v>
      </c>
      <c r="S823" s="6" t="s">
        <v>400</v>
      </c>
      <c r="T823" s="6" t="s">
        <v>552</v>
      </c>
      <c r="U823" s="6" t="s">
        <v>3104</v>
      </c>
      <c r="V823" s="18">
        <v>45643</v>
      </c>
      <c r="W823" s="78">
        <v>5.2777777777777778E-2</v>
      </c>
      <c r="X823" s="147" t="s">
        <v>4370</v>
      </c>
      <c r="Y823" s="147" t="s">
        <v>2913</v>
      </c>
      <c r="Z823" s="147" t="s">
        <v>2914</v>
      </c>
      <c r="AA823" s="147">
        <v>942667171</v>
      </c>
      <c r="AB823" s="6">
        <f t="shared" ref="AB823:AB842" si="90">IF(AND(V823&lt;&gt;"",H823&lt;&gt;"",ISNUMBER(V823-H823)),V823-H823+1,"")</f>
        <v>9</v>
      </c>
      <c r="AC823" s="23">
        <f t="shared" si="86"/>
        <v>36000</v>
      </c>
      <c r="AD823" s="23" t="s">
        <v>6</v>
      </c>
      <c r="AE823" s="17" t="str">
        <f t="shared" si="85"/>
        <v>NO APLICA</v>
      </c>
      <c r="AF823" s="6" t="s">
        <v>400</v>
      </c>
      <c r="AG823" s="39"/>
      <c r="AH823" s="22" t="s">
        <v>2894</v>
      </c>
      <c r="AI823" s="174"/>
    </row>
    <row r="824" spans="1:35" ht="15" customHeight="1">
      <c r="A824" s="170">
        <v>57070</v>
      </c>
      <c r="B824" s="39" t="s">
        <v>339</v>
      </c>
      <c r="C824" s="4" t="s">
        <v>340</v>
      </c>
      <c r="D824" s="39" t="s">
        <v>2935</v>
      </c>
      <c r="E824" s="6" t="s">
        <v>1120</v>
      </c>
      <c r="F824" s="6" t="s">
        <v>1121</v>
      </c>
      <c r="G824" s="6">
        <v>991545276</v>
      </c>
      <c r="H824" s="18">
        <v>45635</v>
      </c>
      <c r="I824" s="21">
        <v>0.42569444444444443</v>
      </c>
      <c r="J824" s="6" t="s">
        <v>373</v>
      </c>
      <c r="K824" s="15">
        <v>1</v>
      </c>
      <c r="L824" s="6" t="s">
        <v>398</v>
      </c>
      <c r="M824" s="6" t="s">
        <v>6</v>
      </c>
      <c r="N824" s="6" t="s">
        <v>4371</v>
      </c>
      <c r="O824" s="6">
        <v>308722</v>
      </c>
      <c r="P824" s="6" t="s">
        <v>6</v>
      </c>
      <c r="Q824" s="6" t="s">
        <v>4372</v>
      </c>
      <c r="R824" s="16">
        <f t="shared" si="89"/>
        <v>25000</v>
      </c>
      <c r="S824" s="6" t="s">
        <v>400</v>
      </c>
      <c r="T824" s="6" t="s">
        <v>1561</v>
      </c>
      <c r="U824" s="6" t="s">
        <v>2800</v>
      </c>
      <c r="V824" s="18">
        <v>45638</v>
      </c>
      <c r="W824" s="78">
        <v>0.92152777777777772</v>
      </c>
      <c r="X824" s="6" t="s">
        <v>2926</v>
      </c>
      <c r="Y824" s="6" t="s">
        <v>2927</v>
      </c>
      <c r="Z824" s="6" t="s">
        <v>2928</v>
      </c>
      <c r="AA824" s="6">
        <v>982533189</v>
      </c>
      <c r="AB824" s="5">
        <f t="shared" si="90"/>
        <v>4</v>
      </c>
      <c r="AC824" s="17">
        <f t="shared" si="86"/>
        <v>25000</v>
      </c>
      <c r="AD824" s="6" t="s">
        <v>6</v>
      </c>
      <c r="AE824" s="17" t="str">
        <f t="shared" si="85"/>
        <v>NO APLICA</v>
      </c>
      <c r="AF824" s="6" t="s">
        <v>400</v>
      </c>
      <c r="AG824" s="39"/>
      <c r="AH824" s="22" t="s">
        <v>2797</v>
      </c>
      <c r="AI824" s="174"/>
    </row>
    <row r="825" spans="1:35" ht="15" customHeight="1">
      <c r="A825" s="170">
        <v>57071</v>
      </c>
      <c r="B825" s="39" t="s">
        <v>339</v>
      </c>
      <c r="C825" s="4" t="s">
        <v>340</v>
      </c>
      <c r="D825" s="39" t="s">
        <v>1031</v>
      </c>
      <c r="E825" s="6" t="s">
        <v>1032</v>
      </c>
      <c r="F825" s="6" t="s">
        <v>1033</v>
      </c>
      <c r="G825" s="6">
        <v>973592337</v>
      </c>
      <c r="H825" s="18">
        <v>45635</v>
      </c>
      <c r="I825" s="21">
        <v>0.43055555555555558</v>
      </c>
      <c r="J825" s="6" t="s">
        <v>373</v>
      </c>
      <c r="K825" s="15">
        <v>1</v>
      </c>
      <c r="L825" s="6" t="s">
        <v>398</v>
      </c>
      <c r="M825" s="6" t="s">
        <v>6</v>
      </c>
      <c r="N825" s="6" t="s">
        <v>4373</v>
      </c>
      <c r="O825" s="6">
        <v>308723</v>
      </c>
      <c r="P825" s="6" t="s">
        <v>6</v>
      </c>
      <c r="Q825" s="6" t="s">
        <v>4374</v>
      </c>
      <c r="R825" s="16">
        <f t="shared" si="89"/>
        <v>25000</v>
      </c>
      <c r="S825" s="6" t="s">
        <v>400</v>
      </c>
      <c r="T825" s="6" t="s">
        <v>1561</v>
      </c>
      <c r="U825" s="6" t="s">
        <v>3987</v>
      </c>
      <c r="V825" s="18">
        <v>45637</v>
      </c>
      <c r="W825" s="78">
        <v>0.93958333333333333</v>
      </c>
      <c r="X825" s="6" t="s">
        <v>3063</v>
      </c>
      <c r="Y825" s="6" t="s">
        <v>3064</v>
      </c>
      <c r="Z825" s="6" t="s">
        <v>3065</v>
      </c>
      <c r="AA825" s="6">
        <v>950076967</v>
      </c>
      <c r="AB825" s="5">
        <f t="shared" si="90"/>
        <v>3</v>
      </c>
      <c r="AC825" s="17">
        <f t="shared" si="86"/>
        <v>25000</v>
      </c>
      <c r="AD825" s="6" t="s">
        <v>6</v>
      </c>
      <c r="AE825" s="17" t="str">
        <f t="shared" si="85"/>
        <v>NO APLICA</v>
      </c>
      <c r="AF825" s="6" t="s">
        <v>400</v>
      </c>
      <c r="AG825" s="39"/>
      <c r="AH825" s="22" t="s">
        <v>2797</v>
      </c>
      <c r="AI825" s="174"/>
    </row>
    <row r="826" spans="1:35" ht="15" customHeight="1">
      <c r="A826" s="170">
        <v>57072</v>
      </c>
      <c r="B826" s="39" t="s">
        <v>339</v>
      </c>
      <c r="C826" s="4" t="s">
        <v>340</v>
      </c>
      <c r="D826" s="25" t="s">
        <v>1042</v>
      </c>
      <c r="E826" s="24" t="s">
        <v>1043</v>
      </c>
      <c r="F826" s="24" t="s">
        <v>1044</v>
      </c>
      <c r="G826" s="24">
        <v>933294463</v>
      </c>
      <c r="H826" s="18">
        <v>45635</v>
      </c>
      <c r="I826" s="21">
        <v>0.43402777777777779</v>
      </c>
      <c r="J826" s="6" t="s">
        <v>373</v>
      </c>
      <c r="K826" s="15">
        <v>1</v>
      </c>
      <c r="L826" s="6" t="s">
        <v>398</v>
      </c>
      <c r="M826" s="6" t="s">
        <v>6</v>
      </c>
      <c r="N826" s="6" t="s">
        <v>4375</v>
      </c>
      <c r="O826" s="6">
        <v>308724</v>
      </c>
      <c r="P826" s="6" t="s">
        <v>6</v>
      </c>
      <c r="Q826" s="6" t="s">
        <v>4376</v>
      </c>
      <c r="R826" s="16">
        <f t="shared" si="89"/>
        <v>25000</v>
      </c>
      <c r="S826" s="6" t="s">
        <v>400</v>
      </c>
      <c r="T826" s="6" t="s">
        <v>620</v>
      </c>
      <c r="U826" s="6" t="s">
        <v>2950</v>
      </c>
      <c r="V826" s="18">
        <v>45637</v>
      </c>
      <c r="W826" s="78">
        <v>0.4909722222222222</v>
      </c>
      <c r="X826" s="6" t="s">
        <v>948</v>
      </c>
      <c r="Y826" s="6" t="s">
        <v>949</v>
      </c>
      <c r="Z826" s="6" t="s">
        <v>950</v>
      </c>
      <c r="AA826" s="6">
        <v>978971557</v>
      </c>
      <c r="AB826" s="5">
        <f t="shared" si="90"/>
        <v>3</v>
      </c>
      <c r="AC826" s="17">
        <f t="shared" si="86"/>
        <v>25000</v>
      </c>
      <c r="AD826" s="6" t="s">
        <v>6</v>
      </c>
      <c r="AE826" s="17" t="str">
        <f t="shared" si="85"/>
        <v>NO APLICA</v>
      </c>
      <c r="AF826" s="6" t="s">
        <v>400</v>
      </c>
      <c r="AG826" s="39"/>
      <c r="AH826" s="22" t="s">
        <v>2797</v>
      </c>
      <c r="AI826" s="174"/>
    </row>
    <row r="827" spans="1:35" ht="15.45" customHeight="1">
      <c r="A827" s="170">
        <v>57073</v>
      </c>
      <c r="B827" s="7" t="s">
        <v>333</v>
      </c>
      <c r="C827" s="4" t="s">
        <v>334</v>
      </c>
      <c r="D827" s="39" t="s">
        <v>4377</v>
      </c>
      <c r="E827" s="6" t="s">
        <v>4378</v>
      </c>
      <c r="F827" s="6" t="s">
        <v>4379</v>
      </c>
      <c r="G827" s="6">
        <v>934005000</v>
      </c>
      <c r="H827" s="18">
        <v>45635</v>
      </c>
      <c r="I827" s="21">
        <v>0.44930555555555557</v>
      </c>
      <c r="J827" s="6" t="s">
        <v>1873</v>
      </c>
      <c r="K827" s="15">
        <v>1</v>
      </c>
      <c r="L827" s="6" t="s">
        <v>398</v>
      </c>
      <c r="M827" s="6" t="s">
        <v>6</v>
      </c>
      <c r="N827" s="6" t="s">
        <v>488</v>
      </c>
      <c r="O827" s="6">
        <v>923</v>
      </c>
      <c r="P827" s="6" t="s">
        <v>6</v>
      </c>
      <c r="Q827" s="6" t="s">
        <v>488</v>
      </c>
      <c r="R827" s="16">
        <f t="shared" si="89"/>
        <v>5000</v>
      </c>
      <c r="S827" s="6" t="s">
        <v>400</v>
      </c>
      <c r="T827" s="6" t="s">
        <v>620</v>
      </c>
      <c r="U827" s="6" t="s">
        <v>490</v>
      </c>
      <c r="V827" s="18">
        <v>45636</v>
      </c>
      <c r="W827" s="78">
        <v>0.37361111111111112</v>
      </c>
      <c r="X827" s="6" t="s">
        <v>4377</v>
      </c>
      <c r="Y827" s="6" t="s">
        <v>4378</v>
      </c>
      <c r="Z827" s="6" t="s">
        <v>4379</v>
      </c>
      <c r="AA827" s="6">
        <v>934005000</v>
      </c>
      <c r="AB827" s="5">
        <f t="shared" si="90"/>
        <v>2</v>
      </c>
      <c r="AC827" s="17">
        <f t="shared" si="86"/>
        <v>5000</v>
      </c>
      <c r="AD827" s="6" t="s">
        <v>6</v>
      </c>
      <c r="AE827" s="17" t="str">
        <f t="shared" si="85"/>
        <v>NO APLICA</v>
      </c>
      <c r="AF827" s="6" t="s">
        <v>1874</v>
      </c>
      <c r="AG827" s="39" t="s">
        <v>4380</v>
      </c>
      <c r="AH827" s="22" t="s">
        <v>4381</v>
      </c>
      <c r="AI827" s="174"/>
    </row>
    <row r="828" spans="1:35" ht="15.45" customHeight="1">
      <c r="A828" s="170">
        <v>57074</v>
      </c>
      <c r="B828" s="8" t="s">
        <v>320</v>
      </c>
      <c r="C828" s="5" t="s">
        <v>321</v>
      </c>
      <c r="D828" s="39" t="s">
        <v>2551</v>
      </c>
      <c r="E828" s="6" t="s">
        <v>1483</v>
      </c>
      <c r="F828" s="6" t="s">
        <v>1484</v>
      </c>
      <c r="G828" s="6">
        <v>974070931</v>
      </c>
      <c r="H828" s="18">
        <v>45635</v>
      </c>
      <c r="I828" s="21">
        <v>0.45069444444444445</v>
      </c>
      <c r="J828" s="6" t="s">
        <v>373</v>
      </c>
      <c r="K828" s="15">
        <v>1</v>
      </c>
      <c r="L828" s="6" t="s">
        <v>398</v>
      </c>
      <c r="M828" s="6" t="s">
        <v>6</v>
      </c>
      <c r="N828" s="6" t="s">
        <v>4382</v>
      </c>
      <c r="O828" s="6">
        <v>1229437</v>
      </c>
      <c r="P828" s="6" t="s">
        <v>6</v>
      </c>
      <c r="Q828" s="6" t="s">
        <v>4383</v>
      </c>
      <c r="R828" s="16">
        <f t="shared" si="89"/>
        <v>25000</v>
      </c>
      <c r="S828" s="6" t="s">
        <v>400</v>
      </c>
      <c r="T828" s="6" t="s">
        <v>610</v>
      </c>
      <c r="U828" s="6" t="s">
        <v>2810</v>
      </c>
      <c r="V828" s="18">
        <v>45636</v>
      </c>
      <c r="W828" s="78">
        <v>0.79861111111111116</v>
      </c>
      <c r="X828" s="6" t="s">
        <v>3439</v>
      </c>
      <c r="Y828" s="6" t="s">
        <v>1483</v>
      </c>
      <c r="Z828" s="6" t="s">
        <v>1484</v>
      </c>
      <c r="AA828" s="6">
        <v>974070931</v>
      </c>
      <c r="AB828" s="5">
        <f t="shared" si="90"/>
        <v>2</v>
      </c>
      <c r="AC828" s="17">
        <f t="shared" si="86"/>
        <v>25000</v>
      </c>
      <c r="AD828" s="6" t="s">
        <v>6</v>
      </c>
      <c r="AE828" s="17" t="str">
        <f t="shared" si="85"/>
        <v>NO APLICA</v>
      </c>
      <c r="AF828" s="6" t="s">
        <v>400</v>
      </c>
      <c r="AG828" s="39"/>
      <c r="AH828" s="22" t="s">
        <v>558</v>
      </c>
      <c r="AI828" s="174">
        <v>1</v>
      </c>
    </row>
    <row r="829" spans="1:35" ht="15.45" customHeight="1">
      <c r="A829" s="170">
        <v>57075</v>
      </c>
      <c r="B829" s="39" t="s">
        <v>353</v>
      </c>
      <c r="C829" s="4" t="s">
        <v>354</v>
      </c>
      <c r="D829" s="39" t="s">
        <v>385</v>
      </c>
      <c r="E829" s="39" t="s">
        <v>818</v>
      </c>
      <c r="F829" s="39" t="s">
        <v>700</v>
      </c>
      <c r="G829" s="39">
        <v>947974081</v>
      </c>
      <c r="H829" s="60">
        <v>45635</v>
      </c>
      <c r="I829" s="59">
        <v>0.45416666666666666</v>
      </c>
      <c r="J829" s="39" t="s">
        <v>373</v>
      </c>
      <c r="K829" s="39">
        <v>1</v>
      </c>
      <c r="L829" s="39" t="s">
        <v>398</v>
      </c>
      <c r="M829" s="39" t="s">
        <v>6</v>
      </c>
      <c r="N829" s="39" t="s">
        <v>4384</v>
      </c>
      <c r="O829" s="39">
        <v>100812975</v>
      </c>
      <c r="P829" s="39" t="s">
        <v>6</v>
      </c>
      <c r="Q829" s="39" t="s">
        <v>4385</v>
      </c>
      <c r="R829" s="16">
        <f t="shared" si="89"/>
        <v>25000</v>
      </c>
      <c r="S829" s="6" t="s">
        <v>400</v>
      </c>
      <c r="T829" s="6" t="s">
        <v>552</v>
      </c>
      <c r="U829" s="6" t="s">
        <v>3072</v>
      </c>
      <c r="V829" s="18">
        <v>45640</v>
      </c>
      <c r="W829" s="78">
        <v>0.94097222222222221</v>
      </c>
      <c r="X829" s="6" t="s">
        <v>4386</v>
      </c>
      <c r="Y829" s="6" t="s">
        <v>4387</v>
      </c>
      <c r="Z829" s="6" t="s">
        <v>4388</v>
      </c>
      <c r="AA829" s="6">
        <v>956279229</v>
      </c>
      <c r="AB829" s="6">
        <f t="shared" si="90"/>
        <v>6</v>
      </c>
      <c r="AC829" s="23">
        <f t="shared" si="86"/>
        <v>27000</v>
      </c>
      <c r="AD829" s="23" t="s">
        <v>6</v>
      </c>
      <c r="AE829" s="17" t="str">
        <f t="shared" si="85"/>
        <v>NO APLICA</v>
      </c>
      <c r="AF829" s="6" t="s">
        <v>400</v>
      </c>
      <c r="AG829" s="39"/>
      <c r="AH829" s="22" t="s">
        <v>2894</v>
      </c>
      <c r="AI829" s="174"/>
    </row>
    <row r="830" spans="1:35" ht="15.45" customHeight="1">
      <c r="A830" s="170">
        <v>57076</v>
      </c>
      <c r="B830" s="39" t="s">
        <v>165</v>
      </c>
      <c r="C830" s="39" t="s">
        <v>166</v>
      </c>
      <c r="D830" s="39" t="s">
        <v>1689</v>
      </c>
      <c r="E830" s="39" t="s">
        <v>1690</v>
      </c>
      <c r="F830" s="39" t="s">
        <v>1691</v>
      </c>
      <c r="G830" s="39">
        <v>993480204</v>
      </c>
      <c r="H830" s="60">
        <v>45635</v>
      </c>
      <c r="I830" s="59">
        <v>0.45902777777777776</v>
      </c>
      <c r="J830" s="39" t="s">
        <v>373</v>
      </c>
      <c r="K830" s="39">
        <v>1</v>
      </c>
      <c r="L830" s="39" t="s">
        <v>398</v>
      </c>
      <c r="M830" s="39" t="s">
        <v>6</v>
      </c>
      <c r="N830" s="39" t="s">
        <v>4389</v>
      </c>
      <c r="O830" s="39">
        <v>1229450</v>
      </c>
      <c r="P830" s="39" t="s">
        <v>6</v>
      </c>
      <c r="Q830" s="39" t="s">
        <v>4390</v>
      </c>
      <c r="R830" s="16">
        <f t="shared" si="89"/>
        <v>25000</v>
      </c>
      <c r="S830" s="6" t="s">
        <v>400</v>
      </c>
      <c r="T830" s="6" t="s">
        <v>552</v>
      </c>
      <c r="U830" s="6" t="s">
        <v>2800</v>
      </c>
      <c r="V830" s="18">
        <v>45639</v>
      </c>
      <c r="W830" s="78">
        <v>0.92152777777777772</v>
      </c>
      <c r="X830" s="6" t="s">
        <v>1852</v>
      </c>
      <c r="Y830" s="6" t="s">
        <v>1853</v>
      </c>
      <c r="Z830" s="6" t="s">
        <v>1854</v>
      </c>
      <c r="AA830" s="6">
        <v>948052611</v>
      </c>
      <c r="AB830" s="5">
        <f t="shared" si="90"/>
        <v>5</v>
      </c>
      <c r="AC830" s="17">
        <f t="shared" si="86"/>
        <v>25000</v>
      </c>
      <c r="AD830" s="6" t="s">
        <v>6</v>
      </c>
      <c r="AE830" s="17" t="str">
        <f t="shared" si="85"/>
        <v>NO APLICA</v>
      </c>
      <c r="AF830" s="6" t="s">
        <v>400</v>
      </c>
      <c r="AG830" s="39"/>
      <c r="AH830" s="22" t="s">
        <v>3287</v>
      </c>
      <c r="AI830" s="174"/>
    </row>
    <row r="831" spans="1:35" ht="15.45" customHeight="1">
      <c r="A831" s="170">
        <v>57077</v>
      </c>
      <c r="B831" s="39" t="s">
        <v>353</v>
      </c>
      <c r="C831" s="39" t="s">
        <v>354</v>
      </c>
      <c r="D831" s="39" t="s">
        <v>385</v>
      </c>
      <c r="E831" s="39" t="s">
        <v>818</v>
      </c>
      <c r="F831" s="39" t="s">
        <v>700</v>
      </c>
      <c r="G831" s="39">
        <v>947974081</v>
      </c>
      <c r="H831" s="60">
        <v>45635</v>
      </c>
      <c r="I831" s="59">
        <v>0.50694444444444442</v>
      </c>
      <c r="J831" s="39" t="s">
        <v>373</v>
      </c>
      <c r="K831" s="39">
        <v>1</v>
      </c>
      <c r="L831" s="39" t="s">
        <v>398</v>
      </c>
      <c r="M831" s="39" t="s">
        <v>6</v>
      </c>
      <c r="N831" s="39" t="s">
        <v>4391</v>
      </c>
      <c r="O831" s="39">
        <v>1229509</v>
      </c>
      <c r="P831" s="39" t="s">
        <v>6</v>
      </c>
      <c r="Q831" s="39" t="s">
        <v>4392</v>
      </c>
      <c r="R831" s="16">
        <f t="shared" si="89"/>
        <v>25000</v>
      </c>
      <c r="S831" s="6" t="s">
        <v>400</v>
      </c>
      <c r="T831" s="6" t="s">
        <v>1450</v>
      </c>
      <c r="U831" s="6" t="s">
        <v>4160</v>
      </c>
      <c r="V831" s="18">
        <v>45643</v>
      </c>
      <c r="W831" s="78">
        <v>0.48402777777777778</v>
      </c>
      <c r="X831" s="1" t="s">
        <v>3219</v>
      </c>
      <c r="Y831" s="1" t="s">
        <v>4393</v>
      </c>
      <c r="Z831" s="1" t="s">
        <v>4215</v>
      </c>
      <c r="AA831" s="131">
        <v>988618771</v>
      </c>
      <c r="AB831" s="6">
        <f t="shared" si="90"/>
        <v>9</v>
      </c>
      <c r="AC831" s="23">
        <f t="shared" si="86"/>
        <v>36000</v>
      </c>
      <c r="AD831" s="23" t="s">
        <v>6</v>
      </c>
      <c r="AE831" s="17" t="str">
        <f t="shared" si="85"/>
        <v>NO APLICA</v>
      </c>
      <c r="AF831" s="6" t="s">
        <v>400</v>
      </c>
      <c r="AG831" s="39"/>
      <c r="AH831" s="22" t="s">
        <v>2894</v>
      </c>
      <c r="AI831" s="174"/>
    </row>
    <row r="832" spans="1:35" ht="15" customHeight="1">
      <c r="A832" s="170">
        <v>57078</v>
      </c>
      <c r="B832" s="39" t="s">
        <v>353</v>
      </c>
      <c r="C832" s="39" t="s">
        <v>354</v>
      </c>
      <c r="D832" s="39" t="s">
        <v>385</v>
      </c>
      <c r="E832" s="39" t="s">
        <v>4394</v>
      </c>
      <c r="F832" s="39" t="s">
        <v>819</v>
      </c>
      <c r="G832" s="39">
        <v>947974081</v>
      </c>
      <c r="H832" s="60">
        <v>45635</v>
      </c>
      <c r="I832" s="59">
        <v>0.50972222222222219</v>
      </c>
      <c r="J832" s="39" t="s">
        <v>373</v>
      </c>
      <c r="K832" s="39">
        <v>1</v>
      </c>
      <c r="L832" s="39" t="s">
        <v>398</v>
      </c>
      <c r="M832" s="39" t="s">
        <v>6</v>
      </c>
      <c r="N832" s="39" t="s">
        <v>4395</v>
      </c>
      <c r="O832" s="39">
        <v>100813120</v>
      </c>
      <c r="P832" s="39" t="s">
        <v>6</v>
      </c>
      <c r="Q832" s="39" t="s">
        <v>4396</v>
      </c>
      <c r="R832" s="16">
        <f t="shared" si="89"/>
        <v>25000</v>
      </c>
      <c r="S832" s="6" t="s">
        <v>400</v>
      </c>
      <c r="T832" s="6" t="s">
        <v>1450</v>
      </c>
      <c r="U832" s="6" t="s">
        <v>4397</v>
      </c>
      <c r="V832" s="18">
        <v>45642</v>
      </c>
      <c r="W832" s="78">
        <v>0.5131944444444444</v>
      </c>
      <c r="X832" s="92" t="s">
        <v>3099</v>
      </c>
      <c r="Y832" s="92" t="s">
        <v>3100</v>
      </c>
      <c r="Z832" s="6" t="s">
        <v>3444</v>
      </c>
      <c r="AA832" s="6">
        <v>927191120</v>
      </c>
      <c r="AB832" s="6">
        <f t="shared" si="90"/>
        <v>8</v>
      </c>
      <c r="AC832" s="23">
        <f t="shared" si="86"/>
        <v>31000</v>
      </c>
      <c r="AD832" s="23" t="s">
        <v>6</v>
      </c>
      <c r="AE832" s="17" t="str">
        <f t="shared" si="85"/>
        <v>NO APLICA</v>
      </c>
      <c r="AF832" s="6" t="s">
        <v>400</v>
      </c>
      <c r="AG832" s="39"/>
      <c r="AH832" s="22" t="s">
        <v>2894</v>
      </c>
      <c r="AI832" s="174"/>
    </row>
    <row r="833" spans="1:35" ht="15.45" customHeight="1">
      <c r="A833" s="170">
        <v>57079</v>
      </c>
      <c r="B833" s="39" t="s">
        <v>320</v>
      </c>
      <c r="C833" s="39" t="s">
        <v>321</v>
      </c>
      <c r="D833" s="39" t="s">
        <v>2551</v>
      </c>
      <c r="E833" s="39" t="s">
        <v>1483</v>
      </c>
      <c r="F833" s="39" t="s">
        <v>1484</v>
      </c>
      <c r="G833" s="39">
        <v>974070931</v>
      </c>
      <c r="H833" s="60">
        <v>45635</v>
      </c>
      <c r="I833" s="59">
        <v>0.5180555555555556</v>
      </c>
      <c r="J833" s="39" t="s">
        <v>373</v>
      </c>
      <c r="K833" s="39">
        <v>1</v>
      </c>
      <c r="L833" s="39" t="s">
        <v>398</v>
      </c>
      <c r="M833" s="39" t="s">
        <v>6</v>
      </c>
      <c r="N833" s="39" t="s">
        <v>4398</v>
      </c>
      <c r="O833" s="39">
        <v>1229533</v>
      </c>
      <c r="P833" s="39" t="s">
        <v>6</v>
      </c>
      <c r="Q833" s="39" t="s">
        <v>4399</v>
      </c>
      <c r="R833" s="16">
        <f t="shared" si="89"/>
        <v>25000</v>
      </c>
      <c r="S833" s="6" t="s">
        <v>400</v>
      </c>
      <c r="T833" s="6" t="s">
        <v>620</v>
      </c>
      <c r="U833" s="6" t="s">
        <v>3728</v>
      </c>
      <c r="V833" s="18">
        <v>45637</v>
      </c>
      <c r="W833" s="78">
        <v>0.42222222222222222</v>
      </c>
      <c r="X833" s="6" t="s">
        <v>4400</v>
      </c>
      <c r="Y833" s="6" t="s">
        <v>747</v>
      </c>
      <c r="Z833" s="6" t="s">
        <v>748</v>
      </c>
      <c r="AA833" s="6">
        <v>993623791</v>
      </c>
      <c r="AB833" s="5">
        <f t="shared" si="90"/>
        <v>3</v>
      </c>
      <c r="AC833" s="17">
        <f t="shared" si="86"/>
        <v>25000</v>
      </c>
      <c r="AD833" s="6" t="s">
        <v>6</v>
      </c>
      <c r="AE833" s="17" t="str">
        <f t="shared" si="85"/>
        <v>NO APLICA</v>
      </c>
      <c r="AF833" s="6" t="s">
        <v>400</v>
      </c>
      <c r="AG833" s="39"/>
      <c r="AH833" s="22" t="s">
        <v>558</v>
      </c>
      <c r="AI833" s="174"/>
    </row>
    <row r="834" spans="1:35" ht="15" customHeight="1">
      <c r="A834" s="170">
        <v>57080</v>
      </c>
      <c r="B834" s="39" t="s">
        <v>339</v>
      </c>
      <c r="C834" s="39" t="s">
        <v>340</v>
      </c>
      <c r="D834" s="39" t="s">
        <v>1031</v>
      </c>
      <c r="E834" s="39" t="s">
        <v>1032</v>
      </c>
      <c r="F834" s="39" t="s">
        <v>1033</v>
      </c>
      <c r="G834" s="39">
        <v>973592337</v>
      </c>
      <c r="H834" s="60">
        <v>45635</v>
      </c>
      <c r="I834" s="59">
        <v>0.52152777777777781</v>
      </c>
      <c r="J834" s="39" t="s">
        <v>373</v>
      </c>
      <c r="K834" s="39">
        <v>1</v>
      </c>
      <c r="L834" s="39" t="s">
        <v>398</v>
      </c>
      <c r="M834" s="39" t="s">
        <v>6</v>
      </c>
      <c r="N834" s="39" t="s">
        <v>4401</v>
      </c>
      <c r="O834" s="39">
        <v>3269874</v>
      </c>
      <c r="P834" s="39" t="s">
        <v>9</v>
      </c>
      <c r="Q834" s="39" t="s">
        <v>4402</v>
      </c>
      <c r="R834" s="16">
        <f t="shared" si="89"/>
        <v>25000</v>
      </c>
      <c r="S834" s="6" t="s">
        <v>400</v>
      </c>
      <c r="T834" s="6" t="s">
        <v>1450</v>
      </c>
      <c r="U834" s="6" t="s">
        <v>3416</v>
      </c>
      <c r="V834" s="18">
        <v>45640</v>
      </c>
      <c r="W834" s="78">
        <v>0.4548611111111111</v>
      </c>
      <c r="X834" s="6" t="s">
        <v>932</v>
      </c>
      <c r="Y834" s="64" t="s">
        <v>933</v>
      </c>
      <c r="Z834" s="64" t="s">
        <v>934</v>
      </c>
      <c r="AA834" s="2">
        <v>971384780</v>
      </c>
      <c r="AB834" s="5">
        <f t="shared" si="90"/>
        <v>6</v>
      </c>
      <c r="AC834" s="17">
        <f t="shared" si="86"/>
        <v>27000</v>
      </c>
      <c r="AD834" s="6" t="s">
        <v>6</v>
      </c>
      <c r="AE834" s="17" t="str">
        <f t="shared" si="85"/>
        <v>NO APLICA</v>
      </c>
      <c r="AF834" s="6" t="s">
        <v>400</v>
      </c>
      <c r="AG834" s="39"/>
      <c r="AH834" s="22" t="s">
        <v>2797</v>
      </c>
      <c r="AI834" s="174"/>
    </row>
    <row r="835" spans="1:35" ht="15.45" customHeight="1">
      <c r="A835" s="170">
        <v>57081</v>
      </c>
      <c r="B835" s="39" t="s">
        <v>165</v>
      </c>
      <c r="C835" s="39" t="s">
        <v>166</v>
      </c>
      <c r="D835" s="39" t="s">
        <v>4403</v>
      </c>
      <c r="E835" s="39" t="s">
        <v>4404</v>
      </c>
      <c r="F835" s="39" t="s">
        <v>4405</v>
      </c>
      <c r="G835" s="39">
        <v>967765112</v>
      </c>
      <c r="H835" s="60">
        <v>45635</v>
      </c>
      <c r="I835" s="59">
        <v>0.52638888888888891</v>
      </c>
      <c r="J835" s="39" t="s">
        <v>373</v>
      </c>
      <c r="K835" s="39">
        <v>1</v>
      </c>
      <c r="L835" s="39" t="s">
        <v>398</v>
      </c>
      <c r="M835" s="39" t="s">
        <v>6</v>
      </c>
      <c r="N835" s="39" t="s">
        <v>4406</v>
      </c>
      <c r="O835" s="39">
        <v>1229512</v>
      </c>
      <c r="P835" s="39" t="s">
        <v>6</v>
      </c>
      <c r="Q835" s="39" t="s">
        <v>4407</v>
      </c>
      <c r="R835" s="16">
        <f t="shared" si="89"/>
        <v>25000</v>
      </c>
      <c r="S835" s="6" t="s">
        <v>400</v>
      </c>
      <c r="T835" s="6" t="s">
        <v>1561</v>
      </c>
      <c r="U835" s="39" t="s">
        <v>2810</v>
      </c>
      <c r="V835" s="18">
        <v>45636</v>
      </c>
      <c r="W835" s="78">
        <v>0.98055555555555551</v>
      </c>
      <c r="X835" s="6" t="s">
        <v>3284</v>
      </c>
      <c r="Y835" s="6" t="s">
        <v>3285</v>
      </c>
      <c r="Z835" s="6" t="s">
        <v>3286</v>
      </c>
      <c r="AA835" s="6">
        <v>940999021</v>
      </c>
      <c r="AB835" s="5">
        <f t="shared" si="90"/>
        <v>2</v>
      </c>
      <c r="AC835" s="17">
        <f t="shared" si="86"/>
        <v>25000</v>
      </c>
      <c r="AD835" s="6" t="s">
        <v>6</v>
      </c>
      <c r="AE835" s="17" t="str">
        <f t="shared" si="85"/>
        <v>NO APLICA</v>
      </c>
      <c r="AF835" s="6" t="s">
        <v>400</v>
      </c>
      <c r="AG835" s="39"/>
      <c r="AH835" s="22" t="s">
        <v>3287</v>
      </c>
      <c r="AI835" s="174"/>
    </row>
    <row r="836" spans="1:35" ht="15.45" customHeight="1">
      <c r="A836" s="170">
        <v>57082</v>
      </c>
      <c r="B836" s="39" t="s">
        <v>165</v>
      </c>
      <c r="C836" s="39" t="s">
        <v>166</v>
      </c>
      <c r="D836" s="39" t="s">
        <v>4408</v>
      </c>
      <c r="E836" s="39" t="s">
        <v>4409</v>
      </c>
      <c r="F836" s="39" t="s">
        <v>4410</v>
      </c>
      <c r="G836" s="39">
        <v>944710248</v>
      </c>
      <c r="H836" s="60">
        <v>45635</v>
      </c>
      <c r="I836" s="59">
        <v>0.52847222222222223</v>
      </c>
      <c r="J836" s="39" t="s">
        <v>373</v>
      </c>
      <c r="K836" s="39">
        <v>1</v>
      </c>
      <c r="L836" s="39" t="s">
        <v>398</v>
      </c>
      <c r="M836" s="39" t="s">
        <v>6</v>
      </c>
      <c r="N836" s="39" t="s">
        <v>4411</v>
      </c>
      <c r="O836" s="39">
        <v>1229516</v>
      </c>
      <c r="P836" s="39" t="s">
        <v>6</v>
      </c>
      <c r="Q836" s="39" t="s">
        <v>4412</v>
      </c>
      <c r="R836" s="16">
        <f t="shared" si="89"/>
        <v>25000</v>
      </c>
      <c r="S836" s="6" t="s">
        <v>400</v>
      </c>
      <c r="T836" s="6" t="s">
        <v>610</v>
      </c>
      <c r="U836" s="6" t="s">
        <v>2980</v>
      </c>
      <c r="V836" s="18">
        <v>45639</v>
      </c>
      <c r="W836" s="78">
        <v>0.77083333333333337</v>
      </c>
      <c r="X836" s="6" t="s">
        <v>3709</v>
      </c>
      <c r="Y836" s="6" t="s">
        <v>3710</v>
      </c>
      <c r="Z836" s="6" t="s">
        <v>3711</v>
      </c>
      <c r="AA836" s="6">
        <v>964532664</v>
      </c>
      <c r="AB836" s="39">
        <f t="shared" si="90"/>
        <v>5</v>
      </c>
      <c r="AC836" s="17">
        <f t="shared" si="86"/>
        <v>25000</v>
      </c>
      <c r="AD836" s="6" t="s">
        <v>6</v>
      </c>
      <c r="AE836" s="17" t="str">
        <f t="shared" ref="AE836:AE860" si="91">IFERROR(IF(AC836="","",IF(AD836="NO","NO APLICA",IF(AD836="SI",AC836*1.19,""))), "")</f>
        <v>NO APLICA</v>
      </c>
      <c r="AF836" s="6" t="s">
        <v>400</v>
      </c>
      <c r="AG836" s="39"/>
      <c r="AH836" s="22" t="s">
        <v>3287</v>
      </c>
      <c r="AI836" s="174"/>
    </row>
    <row r="837" spans="1:35" ht="15.45" customHeight="1">
      <c r="A837" s="170">
        <v>57083</v>
      </c>
      <c r="B837" s="39" t="s">
        <v>339</v>
      </c>
      <c r="C837" s="39" t="s">
        <v>340</v>
      </c>
      <c r="D837" s="39" t="s">
        <v>1042</v>
      </c>
      <c r="E837" s="39" t="s">
        <v>1043</v>
      </c>
      <c r="F837" s="39" t="s">
        <v>1044</v>
      </c>
      <c r="G837" s="39">
        <v>933294463</v>
      </c>
      <c r="H837" s="60">
        <v>45635</v>
      </c>
      <c r="I837" s="59">
        <v>0.54652777777777772</v>
      </c>
      <c r="J837" s="39" t="s">
        <v>373</v>
      </c>
      <c r="K837" s="39">
        <v>1</v>
      </c>
      <c r="L837" s="39" t="s">
        <v>398</v>
      </c>
      <c r="M837" s="39" t="s">
        <v>6</v>
      </c>
      <c r="N837" s="39" t="s">
        <v>4413</v>
      </c>
      <c r="O837" s="39">
        <v>3269974</v>
      </c>
      <c r="P837" s="39" t="s">
        <v>9</v>
      </c>
      <c r="Q837" s="39" t="s">
        <v>4414</v>
      </c>
      <c r="R837" s="16">
        <f t="shared" si="89"/>
        <v>25000</v>
      </c>
      <c r="S837" s="6" t="s">
        <v>400</v>
      </c>
      <c r="T837" s="6" t="s">
        <v>552</v>
      </c>
      <c r="U837" s="6" t="s">
        <v>3049</v>
      </c>
      <c r="V837" s="18">
        <v>45642</v>
      </c>
      <c r="W837" s="78">
        <v>8.5416666666666669E-2</v>
      </c>
      <c r="X837" s="6" t="s">
        <v>2530</v>
      </c>
      <c r="Y837" s="6" t="s">
        <v>943</v>
      </c>
      <c r="Z837" s="6" t="s">
        <v>944</v>
      </c>
      <c r="AA837" s="6">
        <v>993209230</v>
      </c>
      <c r="AB837" s="6">
        <f t="shared" si="90"/>
        <v>8</v>
      </c>
      <c r="AC837" s="23">
        <f t="shared" si="86"/>
        <v>31000</v>
      </c>
      <c r="AD837" s="23" t="s">
        <v>6</v>
      </c>
      <c r="AE837" s="17" t="str">
        <f t="shared" si="91"/>
        <v>NO APLICA</v>
      </c>
      <c r="AF837" s="6" t="s">
        <v>400</v>
      </c>
      <c r="AG837" s="39"/>
      <c r="AH837" s="22" t="s">
        <v>2797</v>
      </c>
      <c r="AI837" s="174"/>
    </row>
    <row r="838" spans="1:35" ht="15" customHeight="1">
      <c r="A838" s="170">
        <v>57084</v>
      </c>
      <c r="B838" s="39" t="s">
        <v>245</v>
      </c>
      <c r="C838" s="4" t="s">
        <v>246</v>
      </c>
      <c r="D838" s="39" t="s">
        <v>1599</v>
      </c>
      <c r="E838" s="39" t="s">
        <v>1003</v>
      </c>
      <c r="F838" s="39" t="s">
        <v>1173</v>
      </c>
      <c r="G838" s="39">
        <v>942723548</v>
      </c>
      <c r="H838" s="60">
        <v>45635</v>
      </c>
      <c r="I838" s="59">
        <v>0.55694444444444446</v>
      </c>
      <c r="J838" s="39" t="s">
        <v>373</v>
      </c>
      <c r="K838" s="39">
        <v>1</v>
      </c>
      <c r="L838" s="39" t="s">
        <v>398</v>
      </c>
      <c r="M838" s="39" t="s">
        <v>6</v>
      </c>
      <c r="N838" s="39" t="s">
        <v>4415</v>
      </c>
      <c r="O838" s="39">
        <v>3267494</v>
      </c>
      <c r="P838" s="39" t="s">
        <v>6</v>
      </c>
      <c r="Q838" s="39" t="s">
        <v>4416</v>
      </c>
      <c r="R838" s="16">
        <f t="shared" si="89"/>
        <v>25000</v>
      </c>
      <c r="S838" s="6" t="s">
        <v>400</v>
      </c>
      <c r="T838" s="6" t="s">
        <v>610</v>
      </c>
      <c r="U838" s="6" t="s">
        <v>3682</v>
      </c>
      <c r="V838" s="18">
        <v>45639</v>
      </c>
      <c r="W838" s="78">
        <v>0.75972222222222219</v>
      </c>
      <c r="X838" s="6" t="s">
        <v>1315</v>
      </c>
      <c r="Y838" s="6" t="s">
        <v>1316</v>
      </c>
      <c r="Z838" s="6" t="s">
        <v>979</v>
      </c>
      <c r="AA838" s="6">
        <v>940233947</v>
      </c>
      <c r="AB838" s="5">
        <f t="shared" si="90"/>
        <v>5</v>
      </c>
      <c r="AC838" s="17">
        <f t="shared" si="86"/>
        <v>25000</v>
      </c>
      <c r="AD838" s="6" t="s">
        <v>6</v>
      </c>
      <c r="AE838" s="17" t="str">
        <f t="shared" si="91"/>
        <v>NO APLICA</v>
      </c>
      <c r="AF838" s="6" t="s">
        <v>400</v>
      </c>
      <c r="AG838" s="39"/>
      <c r="AH838" s="22" t="s">
        <v>983</v>
      </c>
      <c r="AI838" s="174"/>
    </row>
    <row r="839" spans="1:35" ht="15.45" customHeight="1">
      <c r="A839" s="170">
        <v>57085</v>
      </c>
      <c r="B839" s="39" t="s">
        <v>320</v>
      </c>
      <c r="C839" s="39" t="s">
        <v>321</v>
      </c>
      <c r="D839" s="39" t="s">
        <v>1974</v>
      </c>
      <c r="E839" s="39" t="s">
        <v>630</v>
      </c>
      <c r="F839" s="39" t="s">
        <v>631</v>
      </c>
      <c r="G839" s="39">
        <v>976530950</v>
      </c>
      <c r="H839" s="60">
        <v>45635</v>
      </c>
      <c r="I839" s="59">
        <v>0.58263888888888893</v>
      </c>
      <c r="J839" s="39" t="s">
        <v>373</v>
      </c>
      <c r="K839" s="39">
        <v>1</v>
      </c>
      <c r="L839" s="39" t="s">
        <v>398</v>
      </c>
      <c r="M839" s="39" t="s">
        <v>6</v>
      </c>
      <c r="N839" s="39" t="s">
        <v>4417</v>
      </c>
      <c r="O839" s="39">
        <v>3269973</v>
      </c>
      <c r="P839" s="39" t="s">
        <v>6</v>
      </c>
      <c r="Q839" s="39">
        <v>27948810</v>
      </c>
      <c r="R839" s="16">
        <f t="shared" si="89"/>
        <v>25000</v>
      </c>
      <c r="S839" s="6" t="s">
        <v>400</v>
      </c>
      <c r="T839" s="6" t="s">
        <v>759</v>
      </c>
      <c r="U839" s="6" t="s">
        <v>3290</v>
      </c>
      <c r="V839" s="18">
        <v>45639</v>
      </c>
      <c r="W839" s="78">
        <v>0.70138888888888884</v>
      </c>
      <c r="X839" s="6" t="s">
        <v>3027</v>
      </c>
      <c r="Y839" s="6" t="s">
        <v>3666</v>
      </c>
      <c r="Z839" s="6" t="s">
        <v>3029</v>
      </c>
      <c r="AA839" s="6">
        <v>941989934</v>
      </c>
      <c r="AB839" s="5">
        <f t="shared" si="90"/>
        <v>5</v>
      </c>
      <c r="AC839" s="17">
        <f t="shared" si="86"/>
        <v>25000</v>
      </c>
      <c r="AD839" s="6" t="s">
        <v>6</v>
      </c>
      <c r="AE839" s="17" t="str">
        <f t="shared" si="91"/>
        <v>NO APLICA</v>
      </c>
      <c r="AF839" s="6" t="s">
        <v>400</v>
      </c>
      <c r="AG839" s="39"/>
      <c r="AH839" s="22" t="s">
        <v>558</v>
      </c>
      <c r="AI839" s="174"/>
    </row>
    <row r="840" spans="1:35" ht="15.45" customHeight="1">
      <c r="A840" s="170">
        <v>57086</v>
      </c>
      <c r="B840" s="8" t="s">
        <v>320</v>
      </c>
      <c r="C840" s="5" t="s">
        <v>321</v>
      </c>
      <c r="D840" s="39" t="s">
        <v>385</v>
      </c>
      <c r="E840" s="6" t="s">
        <v>699</v>
      </c>
      <c r="F840" s="6" t="s">
        <v>700</v>
      </c>
      <c r="G840" s="6">
        <v>947974081</v>
      </c>
      <c r="H840" s="60">
        <v>45635</v>
      </c>
      <c r="I840" s="21">
        <v>0.59097222222222223</v>
      </c>
      <c r="J840" s="6" t="s">
        <v>373</v>
      </c>
      <c r="K840" s="39">
        <v>1</v>
      </c>
      <c r="L840" s="6" t="s">
        <v>398</v>
      </c>
      <c r="M840" s="6" t="s">
        <v>6</v>
      </c>
      <c r="N840" s="6" t="s">
        <v>4418</v>
      </c>
      <c r="O840" s="6">
        <v>1229606</v>
      </c>
      <c r="P840" s="6" t="s">
        <v>6</v>
      </c>
      <c r="Q840" s="6" t="s">
        <v>4419</v>
      </c>
      <c r="R840" s="16">
        <f t="shared" si="89"/>
        <v>25000</v>
      </c>
      <c r="S840" s="6" t="s">
        <v>400</v>
      </c>
      <c r="T840" s="6" t="s">
        <v>732</v>
      </c>
      <c r="U840" s="6" t="s">
        <v>2995</v>
      </c>
      <c r="V840" s="18">
        <v>45643</v>
      </c>
      <c r="W840" s="78">
        <v>0.56597222222222221</v>
      </c>
      <c r="X840" s="24" t="s">
        <v>2895</v>
      </c>
      <c r="Y840" s="25" t="s">
        <v>2896</v>
      </c>
      <c r="Z840" s="24" t="s">
        <v>2897</v>
      </c>
      <c r="AA840" s="24">
        <v>940942296</v>
      </c>
      <c r="AB840" s="6">
        <f t="shared" si="90"/>
        <v>9</v>
      </c>
      <c r="AC840" s="23">
        <f t="shared" si="86"/>
        <v>36000</v>
      </c>
      <c r="AD840" s="23" t="s">
        <v>6</v>
      </c>
      <c r="AE840" s="17" t="str">
        <f t="shared" si="91"/>
        <v>NO APLICA</v>
      </c>
      <c r="AF840" s="6" t="s">
        <v>400</v>
      </c>
      <c r="AG840" s="39"/>
      <c r="AH840" s="22" t="s">
        <v>558</v>
      </c>
      <c r="AI840" s="174"/>
    </row>
    <row r="841" spans="1:35" ht="15.45" customHeight="1">
      <c r="A841" s="170">
        <v>57087</v>
      </c>
      <c r="B841" s="39" t="s">
        <v>339</v>
      </c>
      <c r="C841" s="39" t="s">
        <v>340</v>
      </c>
      <c r="D841" s="39" t="s">
        <v>1031</v>
      </c>
      <c r="E841" s="39" t="s">
        <v>1032</v>
      </c>
      <c r="F841" s="39" t="s">
        <v>1033</v>
      </c>
      <c r="G841" s="39">
        <v>973592337</v>
      </c>
      <c r="H841" s="18">
        <v>45635</v>
      </c>
      <c r="I841" s="21">
        <v>0.59375</v>
      </c>
      <c r="J841" s="6" t="s">
        <v>373</v>
      </c>
      <c r="K841" s="39">
        <v>1</v>
      </c>
      <c r="L841" s="6" t="s">
        <v>398</v>
      </c>
      <c r="M841" s="6" t="s">
        <v>6</v>
      </c>
      <c r="N841" s="6" t="s">
        <v>4420</v>
      </c>
      <c r="O841" s="6">
        <v>24798437</v>
      </c>
      <c r="P841" s="6" t="s">
        <v>6</v>
      </c>
      <c r="Q841" s="6" t="s">
        <v>4421</v>
      </c>
      <c r="R841" s="16">
        <f t="shared" si="89"/>
        <v>25000</v>
      </c>
      <c r="S841" s="6" t="s">
        <v>400</v>
      </c>
      <c r="T841" s="6" t="s">
        <v>759</v>
      </c>
      <c r="U841" s="6" t="s">
        <v>3068</v>
      </c>
      <c r="V841" s="18">
        <v>45636</v>
      </c>
      <c r="W841" s="78">
        <v>0.74375000000000002</v>
      </c>
      <c r="X841" s="6" t="s">
        <v>932</v>
      </c>
      <c r="Y841" s="6" t="s">
        <v>933</v>
      </c>
      <c r="Z841" s="6" t="s">
        <v>934</v>
      </c>
      <c r="AA841" s="6">
        <v>971384780</v>
      </c>
      <c r="AB841" s="5">
        <f t="shared" si="90"/>
        <v>2</v>
      </c>
      <c r="AC841" s="17">
        <f t="shared" si="86"/>
        <v>25000</v>
      </c>
      <c r="AD841" s="6" t="s">
        <v>6</v>
      </c>
      <c r="AE841" s="17" t="str">
        <f t="shared" si="91"/>
        <v>NO APLICA</v>
      </c>
      <c r="AF841" s="6" t="s">
        <v>400</v>
      </c>
      <c r="AG841" s="39"/>
      <c r="AH841" s="22" t="s">
        <v>2797</v>
      </c>
      <c r="AI841" s="174"/>
    </row>
    <row r="842" spans="1:35" ht="15" customHeight="1">
      <c r="A842" s="170">
        <v>57088</v>
      </c>
      <c r="B842" s="39" t="s">
        <v>353</v>
      </c>
      <c r="C842" s="39" t="s">
        <v>354</v>
      </c>
      <c r="D842" s="24" t="s">
        <v>2818</v>
      </c>
      <c r="E842" s="6" t="s">
        <v>2819</v>
      </c>
      <c r="F842" s="6" t="s">
        <v>2820</v>
      </c>
      <c r="G842" s="6">
        <v>956422961</v>
      </c>
      <c r="H842" s="18">
        <v>45635</v>
      </c>
      <c r="I842" s="21">
        <v>0.62222222222222223</v>
      </c>
      <c r="J842" s="6" t="s">
        <v>373</v>
      </c>
      <c r="K842" s="39">
        <v>1</v>
      </c>
      <c r="L842" s="6" t="s">
        <v>398</v>
      </c>
      <c r="M842" s="6" t="s">
        <v>6</v>
      </c>
      <c r="N842" s="6" t="s">
        <v>4422</v>
      </c>
      <c r="O842" s="6">
        <v>100813399</v>
      </c>
      <c r="P842" s="6" t="s">
        <v>6</v>
      </c>
      <c r="Q842" s="6" t="s">
        <v>4423</v>
      </c>
      <c r="R842" s="16">
        <f t="shared" si="89"/>
        <v>25000</v>
      </c>
      <c r="S842" s="6" t="s">
        <v>400</v>
      </c>
      <c r="T842" s="6" t="s">
        <v>940</v>
      </c>
      <c r="U842" s="6" t="s">
        <v>504</v>
      </c>
      <c r="V842" s="18">
        <v>45640</v>
      </c>
      <c r="W842" s="78">
        <v>0.73750000000000004</v>
      </c>
      <c r="X842" s="6" t="s">
        <v>4253</v>
      </c>
      <c r="Y842" s="65" t="s">
        <v>4254</v>
      </c>
      <c r="Z842" s="1" t="s">
        <v>4255</v>
      </c>
      <c r="AA842" s="66">
        <v>962949495</v>
      </c>
      <c r="AB842" s="5">
        <f t="shared" si="90"/>
        <v>6</v>
      </c>
      <c r="AC842" s="17">
        <f t="shared" si="86"/>
        <v>27000</v>
      </c>
      <c r="AD842" s="6" t="s">
        <v>6</v>
      </c>
      <c r="AE842" s="17" t="str">
        <f t="shared" si="91"/>
        <v>NO APLICA</v>
      </c>
      <c r="AF842" s="6" t="s">
        <v>400</v>
      </c>
      <c r="AG842" s="39"/>
      <c r="AH842" s="22" t="s">
        <v>2894</v>
      </c>
      <c r="AI842" s="174"/>
    </row>
    <row r="843" spans="1:35" ht="15.45" customHeight="1">
      <c r="A843" s="170">
        <v>57089</v>
      </c>
      <c r="B843" s="39" t="s">
        <v>339</v>
      </c>
      <c r="C843" s="39" t="s">
        <v>340</v>
      </c>
      <c r="D843" s="39" t="s">
        <v>2935</v>
      </c>
      <c r="E843" s="6" t="s">
        <v>1120</v>
      </c>
      <c r="F843" s="6" t="s">
        <v>1121</v>
      </c>
      <c r="G843" s="6">
        <v>991545276</v>
      </c>
      <c r="H843" s="18">
        <v>45635</v>
      </c>
      <c r="I843" s="21">
        <v>0.62847222222222221</v>
      </c>
      <c r="J843" s="6" t="s">
        <v>373</v>
      </c>
      <c r="K843" s="39">
        <v>1</v>
      </c>
      <c r="L843" s="6" t="s">
        <v>398</v>
      </c>
      <c r="M843" s="6" t="s">
        <v>6</v>
      </c>
      <c r="N843" s="6" t="s">
        <v>4424</v>
      </c>
      <c r="O843" s="6">
        <v>3270336</v>
      </c>
      <c r="P843" s="6" t="s">
        <v>9</v>
      </c>
      <c r="Q843" s="6" t="s">
        <v>4425</v>
      </c>
      <c r="R843" s="16">
        <f t="shared" si="89"/>
        <v>25000</v>
      </c>
      <c r="S843" s="6" t="s">
        <v>400</v>
      </c>
      <c r="T843" s="6" t="s">
        <v>940</v>
      </c>
      <c r="U843" s="6" t="s">
        <v>3283</v>
      </c>
      <c r="V843" s="6" t="s">
        <v>4426</v>
      </c>
      <c r="W843" s="78">
        <v>0.82222222222222219</v>
      </c>
      <c r="X843" s="6" t="s">
        <v>4427</v>
      </c>
      <c r="Y843" s="64" t="s">
        <v>4017</v>
      </c>
      <c r="Z843" s="64" t="s">
        <v>4018</v>
      </c>
      <c r="AA843" s="2">
        <v>963516429</v>
      </c>
      <c r="AB843" s="6">
        <v>7</v>
      </c>
      <c r="AC843" s="23">
        <f t="shared" si="86"/>
        <v>29000</v>
      </c>
      <c r="AD843" s="23" t="s">
        <v>6</v>
      </c>
      <c r="AE843" s="17" t="str">
        <f t="shared" si="91"/>
        <v>NO APLICA</v>
      </c>
      <c r="AF843" s="6" t="s">
        <v>400</v>
      </c>
      <c r="AG843" s="39"/>
      <c r="AH843" s="22" t="s">
        <v>2797</v>
      </c>
      <c r="AI843" s="174"/>
    </row>
    <row r="844" spans="1:35" ht="15.45" customHeight="1">
      <c r="A844" s="170">
        <v>57090</v>
      </c>
      <c r="B844" s="7" t="s">
        <v>189</v>
      </c>
      <c r="C844" s="4" t="s">
        <v>190</v>
      </c>
      <c r="D844" s="39" t="s">
        <v>4285</v>
      </c>
      <c r="E844" s="6" t="s">
        <v>2405</v>
      </c>
      <c r="F844" s="6" t="s">
        <v>2406</v>
      </c>
      <c r="G844" s="6">
        <v>942010990</v>
      </c>
      <c r="H844" s="18">
        <v>45635</v>
      </c>
      <c r="I844" s="21">
        <v>0.64375000000000004</v>
      </c>
      <c r="J844" s="6" t="s">
        <v>373</v>
      </c>
      <c r="K844" s="39">
        <v>1</v>
      </c>
      <c r="L844" s="6" t="s">
        <v>3399</v>
      </c>
      <c r="M844" s="6" t="s">
        <v>6</v>
      </c>
      <c r="N844" s="6" t="s">
        <v>4428</v>
      </c>
      <c r="O844" s="6">
        <v>3270343</v>
      </c>
      <c r="P844" s="6" t="s">
        <v>6</v>
      </c>
      <c r="Q844" s="6" t="s">
        <v>4429</v>
      </c>
      <c r="R844" s="16">
        <f t="shared" si="89"/>
        <v>18000</v>
      </c>
      <c r="S844" s="6" t="s">
        <v>400</v>
      </c>
      <c r="T844" s="6" t="s">
        <v>732</v>
      </c>
      <c r="U844" s="6" t="s">
        <v>490</v>
      </c>
      <c r="V844" s="18">
        <v>45635</v>
      </c>
      <c r="W844" s="78">
        <v>0.64583333333333337</v>
      </c>
      <c r="X844" s="6" t="s">
        <v>3648</v>
      </c>
      <c r="Y844" s="6" t="s">
        <v>3649</v>
      </c>
      <c r="Z844" s="6" t="s">
        <v>3650</v>
      </c>
      <c r="AA844" s="6">
        <v>997726076</v>
      </c>
      <c r="AB844" s="5">
        <f t="shared" ref="AB844:AB882" si="92">IF(AND(V844&lt;&gt;"",H844&lt;&gt;"",ISNUMBER(V844-H844)),V844-H844+1,"")</f>
        <v>1</v>
      </c>
      <c r="AC844" s="17">
        <f t="shared" ref="AC844:AC907" si="93">IF(AB844&lt;=0, "ERROR EN DÍA DE SALIDA",
    IF(AB844="", "",
        IF(OR(J844="1X40 RF VACIO", J844="1X40 DRY VACIO"),
            IF(L844="CUSTODIA",
                IF(AB844&lt;=5, 25000,
                    IF(AB844&gt;5, IF(AB844&lt;=8, 25000 + 2000*(AB844 - 5), 31000 + 5000*(AB844-8)), "")
                ),
                IF(OR(L844="TRASPASO",L844="MOVIMIENTO"), 18000, "")
            ),
            IF(OR(J844="1X20 RF VACIO", J844="1X20 DRY VACIO", J844="ISOTANK"),
                IF(L844="CUSTODIA",
                    IF(AB844&lt;=5, 18000,
                        IF(AB844&gt;5, IF(AB844&lt;=8, 18000 + 2000*(AB844 - 5), 24000 + 5000*(AB844-8)), "")
                    ),
                    IF(OR(L844="TRASPASO",L844="MOVIMIENTO"), 15000, "Error en tipo de acción")
                ),
                IF(AND(OR(J844="PALLET", J844="CAJON"), L844="CUSTODIA", AB844&lt;=5),
                    IF(M844="SI (XL)", 7000*K844,
                        IF(M844="SI (XXL)", 9000*K844, 5000*K844)
                    ),
                    IF(AND(OR(J844="PALLET", J844="CAJON"), L844="CUSTODIA", AB844&gt;5),
                        IF(M844="SI (XL)", (7000 + 1000*(AB844 - 5))*K844,
                            IF(M844="SI (XXL)", (9000 + 1000*(AB844 - 5))*K844, (5000 + 1000*(AB844 - 5))*K844)
                        ),
                        IF(AND(OR(J844="PALLET", J844="CAJON"),OR(L844="TRASPASO",L844="MOVIMIENTO")),
                            IF(M844="SI (XL)", 5000*K844,
                                IF(M844="SI (XXL)", 7000*K844, 3500*K844)
                            ),
                            ""
                        )
                    )
                )
            )
        )
    )
)</f>
        <v>18000</v>
      </c>
      <c r="AD844" s="6" t="s">
        <v>6</v>
      </c>
      <c r="AE844" s="17" t="str">
        <f t="shared" si="91"/>
        <v>NO APLICA</v>
      </c>
      <c r="AF844" s="6" t="s">
        <v>1874</v>
      </c>
      <c r="AG844" s="39" t="s">
        <v>4430</v>
      </c>
      <c r="AH844" s="22" t="s">
        <v>3652</v>
      </c>
      <c r="AI844" s="174"/>
    </row>
    <row r="845" spans="1:35" ht="15.45" customHeight="1">
      <c r="A845" s="170">
        <v>57091</v>
      </c>
      <c r="B845" s="39" t="s">
        <v>320</v>
      </c>
      <c r="C845" s="39" t="s">
        <v>321</v>
      </c>
      <c r="D845" s="39" t="s">
        <v>2370</v>
      </c>
      <c r="E845" s="6" t="s">
        <v>2371</v>
      </c>
      <c r="F845" s="6" t="s">
        <v>2372</v>
      </c>
      <c r="G845" s="6">
        <v>963001591</v>
      </c>
      <c r="H845" s="18">
        <v>45635</v>
      </c>
      <c r="I845" s="21">
        <v>0.65555555555555556</v>
      </c>
      <c r="J845" s="6" t="s">
        <v>373</v>
      </c>
      <c r="K845" s="39">
        <v>1</v>
      </c>
      <c r="L845" s="6" t="s">
        <v>398</v>
      </c>
      <c r="M845" s="6" t="s">
        <v>6</v>
      </c>
      <c r="N845" s="6" t="s">
        <v>4431</v>
      </c>
      <c r="O845" s="6">
        <v>21095160</v>
      </c>
      <c r="P845" s="6" t="s">
        <v>6</v>
      </c>
      <c r="Q845" s="6" t="s">
        <v>4432</v>
      </c>
      <c r="R845" s="16">
        <f t="shared" si="89"/>
        <v>25000</v>
      </c>
      <c r="S845" s="6" t="s">
        <v>400</v>
      </c>
      <c r="T845" s="6" t="s">
        <v>1450</v>
      </c>
      <c r="U845" s="6" t="s">
        <v>3182</v>
      </c>
      <c r="V845" s="18">
        <v>45640</v>
      </c>
      <c r="W845" s="78">
        <v>0.71944444444444444</v>
      </c>
      <c r="X845" s="102" t="s">
        <v>587</v>
      </c>
      <c r="Y845" s="101" t="s">
        <v>1955</v>
      </c>
      <c r="Z845" s="101" t="s">
        <v>589</v>
      </c>
      <c r="AA845" s="136">
        <v>966777388</v>
      </c>
      <c r="AB845" s="5">
        <f t="shared" si="92"/>
        <v>6</v>
      </c>
      <c r="AC845" s="17">
        <f t="shared" si="93"/>
        <v>27000</v>
      </c>
      <c r="AD845" s="6" t="s">
        <v>6</v>
      </c>
      <c r="AE845" s="17" t="str">
        <f t="shared" si="91"/>
        <v>NO APLICA</v>
      </c>
      <c r="AF845" s="6" t="s">
        <v>400</v>
      </c>
      <c r="AG845" s="39"/>
      <c r="AH845" s="22" t="s">
        <v>558</v>
      </c>
      <c r="AI845" s="174"/>
    </row>
    <row r="846" spans="1:35" ht="15.45" customHeight="1">
      <c r="A846" s="170">
        <v>57092</v>
      </c>
      <c r="B846" s="39" t="s">
        <v>320</v>
      </c>
      <c r="C846" s="39" t="s">
        <v>321</v>
      </c>
      <c r="D846" s="39" t="s">
        <v>3150</v>
      </c>
      <c r="E846" s="6" t="s">
        <v>2209</v>
      </c>
      <c r="F846" s="6" t="s">
        <v>2210</v>
      </c>
      <c r="G846" s="6">
        <v>999447137</v>
      </c>
      <c r="H846" s="18">
        <v>45635</v>
      </c>
      <c r="I846" s="21">
        <v>0.66874999999999996</v>
      </c>
      <c r="J846" s="6" t="s">
        <v>373</v>
      </c>
      <c r="K846" s="39">
        <v>1</v>
      </c>
      <c r="L846" s="6" t="s">
        <v>398</v>
      </c>
      <c r="M846" s="6" t="s">
        <v>6</v>
      </c>
      <c r="N846" s="6" t="s">
        <v>4433</v>
      </c>
      <c r="O846" s="6">
        <v>21095163</v>
      </c>
      <c r="P846" s="6" t="s">
        <v>6</v>
      </c>
      <c r="Q846" s="6" t="s">
        <v>4434</v>
      </c>
      <c r="R846" s="16">
        <f t="shared" si="89"/>
        <v>25000</v>
      </c>
      <c r="S846" s="6" t="s">
        <v>400</v>
      </c>
      <c r="T846" s="6" t="s">
        <v>610</v>
      </c>
      <c r="U846" s="6" t="s">
        <v>3795</v>
      </c>
      <c r="V846" s="18">
        <v>45640</v>
      </c>
      <c r="W846" s="78">
        <v>0.625</v>
      </c>
      <c r="X846" s="6" t="s">
        <v>2616</v>
      </c>
      <c r="Y846" s="6" t="s">
        <v>715</v>
      </c>
      <c r="Z846" s="6" t="s">
        <v>2617</v>
      </c>
      <c r="AA846" s="6">
        <v>995307942</v>
      </c>
      <c r="AB846" s="5">
        <f t="shared" si="92"/>
        <v>6</v>
      </c>
      <c r="AC846" s="17">
        <f t="shared" si="93"/>
        <v>27000</v>
      </c>
      <c r="AD846" s="6" t="s">
        <v>6</v>
      </c>
      <c r="AE846" s="17" t="str">
        <f t="shared" si="91"/>
        <v>NO APLICA</v>
      </c>
      <c r="AF846" s="6" t="s">
        <v>400</v>
      </c>
      <c r="AG846" s="39"/>
      <c r="AH846" s="22" t="s">
        <v>558</v>
      </c>
      <c r="AI846" s="174"/>
    </row>
    <row r="847" spans="1:35" ht="15.45" customHeight="1">
      <c r="A847" s="170">
        <v>57093</v>
      </c>
      <c r="B847" s="39" t="s">
        <v>320</v>
      </c>
      <c r="C847" s="39" t="s">
        <v>321</v>
      </c>
      <c r="D847" s="39" t="s">
        <v>3113</v>
      </c>
      <c r="E847" s="6" t="s">
        <v>636</v>
      </c>
      <c r="F847" s="6" t="s">
        <v>637</v>
      </c>
      <c r="G847" s="6">
        <v>988364635</v>
      </c>
      <c r="H847" s="18">
        <v>45635</v>
      </c>
      <c r="I847" s="21">
        <v>0.6743055555555556</v>
      </c>
      <c r="J847" s="6" t="s">
        <v>373</v>
      </c>
      <c r="K847" s="39">
        <v>1</v>
      </c>
      <c r="L847" s="6" t="s">
        <v>398</v>
      </c>
      <c r="M847" s="6" t="s">
        <v>6</v>
      </c>
      <c r="N847" s="6" t="s">
        <v>4435</v>
      </c>
      <c r="O847" s="6">
        <v>3270494</v>
      </c>
      <c r="P847" s="6" t="s">
        <v>6</v>
      </c>
      <c r="Q847" s="6" t="s">
        <v>4436</v>
      </c>
      <c r="R847" s="16">
        <f t="shared" si="89"/>
        <v>25000</v>
      </c>
      <c r="S847" s="6" t="s">
        <v>400</v>
      </c>
      <c r="T847" s="6" t="s">
        <v>1561</v>
      </c>
      <c r="U847" s="6" t="s">
        <v>2977</v>
      </c>
      <c r="V847" s="18">
        <v>45636</v>
      </c>
      <c r="W847" s="78">
        <v>0.13750000000000001</v>
      </c>
      <c r="X847" s="6" t="s">
        <v>1482</v>
      </c>
      <c r="Y847" s="6" t="s">
        <v>1483</v>
      </c>
      <c r="Z847" s="6" t="s">
        <v>1484</v>
      </c>
      <c r="AA847" s="6">
        <v>974070931</v>
      </c>
      <c r="AB847" s="5">
        <f t="shared" si="92"/>
        <v>2</v>
      </c>
      <c r="AC847" s="17">
        <f t="shared" si="93"/>
        <v>25000</v>
      </c>
      <c r="AD847" s="6" t="s">
        <v>6</v>
      </c>
      <c r="AE847" s="17" t="str">
        <f t="shared" si="91"/>
        <v>NO APLICA</v>
      </c>
      <c r="AF847" s="6" t="s">
        <v>400</v>
      </c>
      <c r="AG847" s="39"/>
      <c r="AH847" s="22" t="s">
        <v>558</v>
      </c>
      <c r="AI847" s="174"/>
    </row>
    <row r="848" spans="1:35" ht="15" customHeight="1">
      <c r="A848" s="170">
        <v>57094</v>
      </c>
      <c r="B848" s="39" t="s">
        <v>320</v>
      </c>
      <c r="C848" s="39" t="s">
        <v>321</v>
      </c>
      <c r="D848" s="39" t="s">
        <v>4108</v>
      </c>
      <c r="E848" s="6" t="s">
        <v>3137</v>
      </c>
      <c r="F848" s="6" t="s">
        <v>3138</v>
      </c>
      <c r="G848" s="6">
        <v>959084095</v>
      </c>
      <c r="H848" s="18">
        <v>45635</v>
      </c>
      <c r="I848" s="21">
        <v>0.68819444444444444</v>
      </c>
      <c r="J848" s="6" t="s">
        <v>373</v>
      </c>
      <c r="K848" s="39">
        <v>1</v>
      </c>
      <c r="L848" s="6" t="s">
        <v>398</v>
      </c>
      <c r="M848" s="6" t="s">
        <v>6</v>
      </c>
      <c r="N848" s="39" t="s">
        <v>4437</v>
      </c>
      <c r="O848" s="6">
        <v>1229429</v>
      </c>
      <c r="P848" s="6" t="s">
        <v>6</v>
      </c>
      <c r="Q848" s="6" t="s">
        <v>4438</v>
      </c>
      <c r="R848" s="16">
        <f t="shared" si="89"/>
        <v>25000</v>
      </c>
      <c r="S848" s="6" t="s">
        <v>400</v>
      </c>
      <c r="T848" s="6" t="s">
        <v>4049</v>
      </c>
      <c r="U848" s="6" t="s">
        <v>2980</v>
      </c>
      <c r="V848" s="18">
        <v>45636</v>
      </c>
      <c r="W848" s="78">
        <v>0.86388888888888893</v>
      </c>
      <c r="X848" s="6" t="s">
        <v>3013</v>
      </c>
      <c r="Y848" s="6" t="s">
        <v>2502</v>
      </c>
      <c r="Z848" s="6" t="s">
        <v>2503</v>
      </c>
      <c r="AA848" s="6">
        <v>983262493</v>
      </c>
      <c r="AB848" s="5">
        <f t="shared" si="92"/>
        <v>2</v>
      </c>
      <c r="AC848" s="17">
        <f t="shared" si="93"/>
        <v>25000</v>
      </c>
      <c r="AD848" s="6" t="s">
        <v>6</v>
      </c>
      <c r="AE848" s="17" t="str">
        <f t="shared" si="91"/>
        <v>NO APLICA</v>
      </c>
      <c r="AF848" s="6" t="s">
        <v>400</v>
      </c>
      <c r="AG848" s="39"/>
      <c r="AH848" s="22" t="s">
        <v>558</v>
      </c>
      <c r="AI848" s="174"/>
    </row>
    <row r="849" spans="1:35" ht="15.45" customHeight="1">
      <c r="A849" s="170">
        <v>57095</v>
      </c>
      <c r="B849" s="7" t="s">
        <v>274</v>
      </c>
      <c r="C849" s="4" t="s">
        <v>275</v>
      </c>
      <c r="D849" s="39" t="s">
        <v>1042</v>
      </c>
      <c r="E849" s="39" t="s">
        <v>1043</v>
      </c>
      <c r="F849" s="39" t="s">
        <v>1044</v>
      </c>
      <c r="G849" s="39">
        <v>933294463</v>
      </c>
      <c r="H849" s="60">
        <v>45635</v>
      </c>
      <c r="I849" s="21">
        <v>0.70138888888888884</v>
      </c>
      <c r="J849" s="6" t="s">
        <v>373</v>
      </c>
      <c r="K849" s="39">
        <v>1</v>
      </c>
      <c r="L849" s="6" t="s">
        <v>398</v>
      </c>
      <c r="M849" s="6" t="s">
        <v>6</v>
      </c>
      <c r="N849" s="6" t="s">
        <v>4439</v>
      </c>
      <c r="O849" s="6">
        <v>21095201</v>
      </c>
      <c r="P849" s="6" t="s">
        <v>6</v>
      </c>
      <c r="Q849" s="6" t="s">
        <v>4440</v>
      </c>
      <c r="R849" s="16">
        <f t="shared" si="89"/>
        <v>25000</v>
      </c>
      <c r="S849" s="6" t="s">
        <v>400</v>
      </c>
      <c r="T849" s="6" t="s">
        <v>610</v>
      </c>
      <c r="U849" s="6" t="s">
        <v>3728</v>
      </c>
      <c r="V849" s="18">
        <v>45639</v>
      </c>
      <c r="W849" s="78">
        <v>0.9458333333333333</v>
      </c>
      <c r="X849" s="6" t="s">
        <v>3937</v>
      </c>
      <c r="Y849" s="6" t="s">
        <v>3938</v>
      </c>
      <c r="Z849" s="6" t="s">
        <v>3939</v>
      </c>
      <c r="AA849" s="6">
        <v>968786026</v>
      </c>
      <c r="AB849" s="5">
        <f t="shared" si="92"/>
        <v>5</v>
      </c>
      <c r="AC849" s="17">
        <f t="shared" si="93"/>
        <v>25000</v>
      </c>
      <c r="AD849" s="6" t="s">
        <v>9</v>
      </c>
      <c r="AE849" s="17">
        <f t="shared" si="91"/>
        <v>29750</v>
      </c>
      <c r="AF849" s="6" t="s">
        <v>1874</v>
      </c>
      <c r="AG849" s="39" t="s">
        <v>4441</v>
      </c>
      <c r="AH849" s="22" t="s">
        <v>3841</v>
      </c>
      <c r="AI849" s="174"/>
    </row>
    <row r="850" spans="1:35" ht="15" customHeight="1">
      <c r="A850" s="170">
        <v>57096</v>
      </c>
      <c r="B850" s="7" t="s">
        <v>124</v>
      </c>
      <c r="C850" s="4" t="s">
        <v>125</v>
      </c>
      <c r="D850" s="39" t="s">
        <v>4442</v>
      </c>
      <c r="E850" s="6" t="s">
        <v>4362</v>
      </c>
      <c r="F850" s="6" t="s">
        <v>4363</v>
      </c>
      <c r="G850" s="6">
        <v>944195045</v>
      </c>
      <c r="H850" s="18">
        <v>45635</v>
      </c>
      <c r="I850" s="21">
        <v>0.71250000000000002</v>
      </c>
      <c r="J850" s="6" t="s">
        <v>373</v>
      </c>
      <c r="K850" s="39">
        <v>1</v>
      </c>
      <c r="L850" s="6" t="s">
        <v>398</v>
      </c>
      <c r="M850" s="6" t="s">
        <v>6</v>
      </c>
      <c r="N850" s="6" t="s">
        <v>4443</v>
      </c>
      <c r="O850" s="6">
        <v>3266728</v>
      </c>
      <c r="P850" s="6" t="s">
        <v>6</v>
      </c>
      <c r="Q850" s="6" t="s">
        <v>4444</v>
      </c>
      <c r="R850" s="16">
        <f t="shared" si="89"/>
        <v>25000</v>
      </c>
      <c r="S850" s="6" t="s">
        <v>400</v>
      </c>
      <c r="T850" s="6" t="s">
        <v>1561</v>
      </c>
      <c r="U850" s="6" t="s">
        <v>3431</v>
      </c>
      <c r="V850" s="18">
        <v>45635</v>
      </c>
      <c r="W850" s="78">
        <v>0.90347222222222223</v>
      </c>
      <c r="X850" s="6" t="s">
        <v>3087</v>
      </c>
      <c r="Y850" s="6" t="s">
        <v>2790</v>
      </c>
      <c r="Z850" s="6" t="s">
        <v>2791</v>
      </c>
      <c r="AA850" s="6">
        <v>963312923</v>
      </c>
      <c r="AB850" s="5">
        <f t="shared" si="92"/>
        <v>1</v>
      </c>
      <c r="AC850" s="17">
        <f t="shared" si="93"/>
        <v>25000</v>
      </c>
      <c r="AD850" s="6" t="s">
        <v>9</v>
      </c>
      <c r="AE850" s="17">
        <f t="shared" si="91"/>
        <v>29750</v>
      </c>
      <c r="AF850" s="6" t="s">
        <v>1874</v>
      </c>
      <c r="AG850" s="39" t="s">
        <v>4445</v>
      </c>
      <c r="AH850" s="22" t="s">
        <v>2759</v>
      </c>
      <c r="AI850" s="174"/>
    </row>
    <row r="851" spans="1:35" ht="15.45" customHeight="1">
      <c r="A851" s="170">
        <v>57097</v>
      </c>
      <c r="B851" s="39" t="s">
        <v>349</v>
      </c>
      <c r="C851" s="6"/>
      <c r="D851" s="39" t="s">
        <v>4446</v>
      </c>
      <c r="E851" s="6" t="s">
        <v>4447</v>
      </c>
      <c r="F851" s="6" t="s">
        <v>4448</v>
      </c>
      <c r="G851" s="6">
        <v>964455363</v>
      </c>
      <c r="H851" s="18">
        <v>45635</v>
      </c>
      <c r="I851" s="21">
        <v>0.73611111111111116</v>
      </c>
      <c r="J851" s="6" t="s">
        <v>373</v>
      </c>
      <c r="K851" s="39">
        <v>1</v>
      </c>
      <c r="L851" s="6" t="s">
        <v>398</v>
      </c>
      <c r="M851" s="6" t="s">
        <v>6</v>
      </c>
      <c r="N851" s="6" t="s">
        <v>4449</v>
      </c>
      <c r="O851" s="6">
        <v>308846</v>
      </c>
      <c r="P851" s="6" t="s">
        <v>6</v>
      </c>
      <c r="Q851" s="6" t="s">
        <v>4450</v>
      </c>
      <c r="R851" s="16">
        <f t="shared" si="89"/>
        <v>25000</v>
      </c>
      <c r="S851" s="6" t="s">
        <v>400</v>
      </c>
      <c r="T851" s="6" t="s">
        <v>1561</v>
      </c>
      <c r="U851" s="6" t="s">
        <v>2810</v>
      </c>
      <c r="V851" s="18">
        <v>45637</v>
      </c>
      <c r="W851" s="78">
        <v>0.83680555555555558</v>
      </c>
      <c r="X851" s="6" t="s">
        <v>4451</v>
      </c>
      <c r="Y851" s="6" t="s">
        <v>4452</v>
      </c>
      <c r="Z851" s="6" t="s">
        <v>4453</v>
      </c>
      <c r="AA851" s="6">
        <v>997006166</v>
      </c>
      <c r="AB851" s="5">
        <f t="shared" si="92"/>
        <v>3</v>
      </c>
      <c r="AC851" s="17">
        <f t="shared" si="93"/>
        <v>25000</v>
      </c>
      <c r="AD851" s="6" t="s">
        <v>6</v>
      </c>
      <c r="AE851" s="17" t="str">
        <f t="shared" si="91"/>
        <v>NO APLICA</v>
      </c>
      <c r="AF851" s="6" t="s">
        <v>1874</v>
      </c>
      <c r="AG851" s="39" t="s">
        <v>4454</v>
      </c>
      <c r="AH851" s="22" t="s">
        <v>505</v>
      </c>
      <c r="AI851" s="174"/>
    </row>
    <row r="852" spans="1:35" ht="15" customHeight="1">
      <c r="A852" s="170">
        <v>57098</v>
      </c>
      <c r="B852" s="7" t="s">
        <v>278</v>
      </c>
      <c r="C852" s="4" t="s">
        <v>279</v>
      </c>
      <c r="D852" s="39" t="s">
        <v>4455</v>
      </c>
      <c r="E852" s="6" t="s">
        <v>4456</v>
      </c>
      <c r="F852" s="6" t="s">
        <v>4457</v>
      </c>
      <c r="G852" s="6">
        <v>997711194</v>
      </c>
      <c r="H852" s="18">
        <v>45635</v>
      </c>
      <c r="I852" s="21">
        <v>0.75624999999999998</v>
      </c>
      <c r="J852" s="6" t="s">
        <v>1873</v>
      </c>
      <c r="K852" s="39">
        <v>1</v>
      </c>
      <c r="L852" s="6" t="s">
        <v>3399</v>
      </c>
      <c r="M852" s="6" t="s">
        <v>6</v>
      </c>
      <c r="N852" s="6" t="s">
        <v>488</v>
      </c>
      <c r="O852" s="6">
        <v>200473</v>
      </c>
      <c r="P852" s="6" t="s">
        <v>6</v>
      </c>
      <c r="Q852" s="6" t="s">
        <v>488</v>
      </c>
      <c r="R852" s="16">
        <f t="shared" si="89"/>
        <v>3500</v>
      </c>
      <c r="S852" s="6" t="s">
        <v>400</v>
      </c>
      <c r="T852" s="6" t="s">
        <v>552</v>
      </c>
      <c r="U852" s="6" t="s">
        <v>490</v>
      </c>
      <c r="V852" s="18">
        <v>45635</v>
      </c>
      <c r="W852" s="78">
        <v>0.75624999999999998</v>
      </c>
      <c r="X852" s="6" t="s">
        <v>4458</v>
      </c>
      <c r="Y852" s="6" t="s">
        <v>4459</v>
      </c>
      <c r="Z852" s="6" t="s">
        <v>4460</v>
      </c>
      <c r="AA852" s="6">
        <v>989639229</v>
      </c>
      <c r="AB852" s="5">
        <f t="shared" si="92"/>
        <v>1</v>
      </c>
      <c r="AC852" s="17">
        <f t="shared" si="93"/>
        <v>3500</v>
      </c>
      <c r="AD852" s="6" t="s">
        <v>6</v>
      </c>
      <c r="AE852" s="17" t="str">
        <f t="shared" si="91"/>
        <v>NO APLICA</v>
      </c>
      <c r="AF852" s="6" t="s">
        <v>400</v>
      </c>
      <c r="AG852" s="39"/>
      <c r="AH852" s="22" t="s">
        <v>4461</v>
      </c>
      <c r="AI852" s="174"/>
    </row>
    <row r="853" spans="1:35" ht="15" customHeight="1">
      <c r="A853" s="170">
        <v>57099</v>
      </c>
      <c r="B853" s="39" t="s">
        <v>4462</v>
      </c>
      <c r="C853" s="5"/>
      <c r="D853" s="39" t="s">
        <v>1689</v>
      </c>
      <c r="E853" s="39" t="s">
        <v>1690</v>
      </c>
      <c r="F853" s="39" t="s">
        <v>1691</v>
      </c>
      <c r="G853" s="39">
        <v>993480204</v>
      </c>
      <c r="H853" s="60">
        <v>45635</v>
      </c>
      <c r="I853" s="21">
        <v>0.78541666666666665</v>
      </c>
      <c r="J853" s="6" t="s">
        <v>372</v>
      </c>
      <c r="K853" s="39">
        <v>1</v>
      </c>
      <c r="L853" s="6" t="s">
        <v>398</v>
      </c>
      <c r="M853" s="6" t="s">
        <v>6</v>
      </c>
      <c r="N853" s="6" t="s">
        <v>4463</v>
      </c>
      <c r="O853" s="6">
        <v>3270913</v>
      </c>
      <c r="P853" s="6" t="s">
        <v>6</v>
      </c>
      <c r="Q853" s="6" t="s">
        <v>4464</v>
      </c>
      <c r="R853" s="16">
        <f t="shared" si="89"/>
        <v>18000</v>
      </c>
      <c r="S853" s="6" t="s">
        <v>400</v>
      </c>
      <c r="T853" s="6" t="s">
        <v>2412</v>
      </c>
      <c r="U853" s="6" t="s">
        <v>490</v>
      </c>
      <c r="V853" s="18">
        <v>45635</v>
      </c>
      <c r="W853" s="78">
        <v>0.86388888888888893</v>
      </c>
      <c r="X853" s="6" t="s">
        <v>4465</v>
      </c>
      <c r="Y853" s="6" t="s">
        <v>4466</v>
      </c>
      <c r="Z853" s="6" t="s">
        <v>4467</v>
      </c>
      <c r="AA853" s="6">
        <v>950991779</v>
      </c>
      <c r="AB853" s="5">
        <f t="shared" si="92"/>
        <v>1</v>
      </c>
      <c r="AC853" s="17">
        <f t="shared" si="93"/>
        <v>18000</v>
      </c>
      <c r="AD853" s="6" t="s">
        <v>6</v>
      </c>
      <c r="AE853" s="17" t="str">
        <f t="shared" si="91"/>
        <v>NO APLICA</v>
      </c>
      <c r="AF853" s="6" t="s">
        <v>400</v>
      </c>
      <c r="AG853" s="39"/>
      <c r="AH853" s="22" t="s">
        <v>499</v>
      </c>
      <c r="AI853" s="174"/>
    </row>
    <row r="854" spans="1:35" ht="15" customHeight="1">
      <c r="A854" s="170">
        <v>57100</v>
      </c>
      <c r="B854" s="8" t="s">
        <v>320</v>
      </c>
      <c r="C854" s="5" t="s">
        <v>321</v>
      </c>
      <c r="D854" s="25" t="s">
        <v>2811</v>
      </c>
      <c r="E854" s="24" t="s">
        <v>709</v>
      </c>
      <c r="F854" s="24" t="s">
        <v>710</v>
      </c>
      <c r="G854" s="24">
        <v>987744411</v>
      </c>
      <c r="H854" s="18">
        <v>45635</v>
      </c>
      <c r="I854" s="21">
        <v>0.79374999999999996</v>
      </c>
      <c r="J854" s="6" t="s">
        <v>373</v>
      </c>
      <c r="K854" s="39">
        <v>1</v>
      </c>
      <c r="L854" s="6" t="s">
        <v>398</v>
      </c>
      <c r="M854" s="6" t="s">
        <v>6</v>
      </c>
      <c r="N854" s="6" t="s">
        <v>4468</v>
      </c>
      <c r="O854" s="6">
        <v>24798800</v>
      </c>
      <c r="P854" s="6" t="s">
        <v>6</v>
      </c>
      <c r="Q854" s="6" t="s">
        <v>4469</v>
      </c>
      <c r="R854" s="16">
        <f t="shared" si="89"/>
        <v>25000</v>
      </c>
      <c r="S854" s="6" t="s">
        <v>400</v>
      </c>
      <c r="T854" s="6" t="s">
        <v>759</v>
      </c>
      <c r="U854" s="6" t="s">
        <v>3238</v>
      </c>
      <c r="V854" s="18">
        <v>45636</v>
      </c>
      <c r="W854" s="78">
        <v>0.82152777777777775</v>
      </c>
      <c r="X854" s="6" t="s">
        <v>3150</v>
      </c>
      <c r="Y854" s="6" t="s">
        <v>2209</v>
      </c>
      <c r="Z854" s="6" t="s">
        <v>2210</v>
      </c>
      <c r="AA854" s="6">
        <v>994454750</v>
      </c>
      <c r="AB854" s="5">
        <f t="shared" si="92"/>
        <v>2</v>
      </c>
      <c r="AC854" s="17">
        <f t="shared" si="93"/>
        <v>25000</v>
      </c>
      <c r="AD854" s="6" t="s">
        <v>6</v>
      </c>
      <c r="AE854" s="17" t="str">
        <f t="shared" si="91"/>
        <v>NO APLICA</v>
      </c>
      <c r="AF854" s="6" t="s">
        <v>400</v>
      </c>
      <c r="AG854" s="39"/>
      <c r="AH854" s="22" t="s">
        <v>558</v>
      </c>
      <c r="AI854" s="174"/>
    </row>
    <row r="855" spans="1:35" ht="15.45" customHeight="1">
      <c r="A855" s="170">
        <v>57101</v>
      </c>
      <c r="B855" s="39" t="s">
        <v>4470</v>
      </c>
      <c r="C855" s="6"/>
      <c r="D855" s="25" t="s">
        <v>507</v>
      </c>
      <c r="E855" s="24" t="s">
        <v>508</v>
      </c>
      <c r="F855" s="24" t="s">
        <v>509</v>
      </c>
      <c r="G855" s="24">
        <v>997062936</v>
      </c>
      <c r="H855" s="18">
        <v>45635</v>
      </c>
      <c r="I855" s="21">
        <v>0.81180555555555556</v>
      </c>
      <c r="J855" s="6" t="s">
        <v>373</v>
      </c>
      <c r="K855" s="39">
        <v>1</v>
      </c>
      <c r="L855" s="6" t="s">
        <v>3399</v>
      </c>
      <c r="M855" s="6" t="s">
        <v>6</v>
      </c>
      <c r="N855" s="6" t="s">
        <v>4471</v>
      </c>
      <c r="O855" s="6">
        <v>21095264</v>
      </c>
      <c r="P855" s="6" t="s">
        <v>6</v>
      </c>
      <c r="Q855" s="6" t="s">
        <v>4472</v>
      </c>
      <c r="R855" s="16">
        <f t="shared" si="89"/>
        <v>18000</v>
      </c>
      <c r="S855" s="6" t="s">
        <v>400</v>
      </c>
      <c r="T855" s="6" t="s">
        <v>732</v>
      </c>
      <c r="U855" s="6" t="s">
        <v>490</v>
      </c>
      <c r="V855" s="18">
        <v>45635</v>
      </c>
      <c r="W855" s="78">
        <v>0.81319444444444444</v>
      </c>
      <c r="X855" s="6" t="s">
        <v>4473</v>
      </c>
      <c r="Y855" s="6" t="s">
        <v>4474</v>
      </c>
      <c r="Z855" s="6" t="s">
        <v>4475</v>
      </c>
      <c r="AA855" s="6">
        <v>942747649</v>
      </c>
      <c r="AB855" s="5">
        <f t="shared" si="92"/>
        <v>1</v>
      </c>
      <c r="AC855" s="17">
        <f t="shared" si="93"/>
        <v>18000</v>
      </c>
      <c r="AD855" s="6" t="s">
        <v>6</v>
      </c>
      <c r="AE855" s="17" t="str">
        <f t="shared" si="91"/>
        <v>NO APLICA</v>
      </c>
      <c r="AF855" s="6" t="s">
        <v>1874</v>
      </c>
      <c r="AG855" s="39" t="s">
        <v>4476</v>
      </c>
      <c r="AH855" s="22" t="s">
        <v>499</v>
      </c>
      <c r="AI855" s="174"/>
    </row>
    <row r="856" spans="1:35" ht="15.45" customHeight="1">
      <c r="A856" s="170">
        <v>57102</v>
      </c>
      <c r="B856" s="7" t="s">
        <v>245</v>
      </c>
      <c r="C856" s="4" t="s">
        <v>246</v>
      </c>
      <c r="D856" s="24" t="s">
        <v>1008</v>
      </c>
      <c r="E856" s="25" t="s">
        <v>1009</v>
      </c>
      <c r="F856" s="24" t="s">
        <v>1010</v>
      </c>
      <c r="G856" s="24">
        <v>991915508</v>
      </c>
      <c r="H856" s="18">
        <v>45635</v>
      </c>
      <c r="I856" s="21">
        <v>0.86875000000000002</v>
      </c>
      <c r="J856" s="6" t="s">
        <v>373</v>
      </c>
      <c r="K856" s="39">
        <v>1</v>
      </c>
      <c r="L856" s="6" t="s">
        <v>398</v>
      </c>
      <c r="M856" s="6" t="s">
        <v>6</v>
      </c>
      <c r="N856" s="6" t="s">
        <v>4477</v>
      </c>
      <c r="O856" s="6">
        <v>3271028</v>
      </c>
      <c r="P856" s="6" t="s">
        <v>6</v>
      </c>
      <c r="Q856" s="6">
        <v>27952725</v>
      </c>
      <c r="R856" s="16">
        <f t="shared" si="89"/>
        <v>25000</v>
      </c>
      <c r="S856" s="6" t="s">
        <v>400</v>
      </c>
      <c r="T856" s="6" t="s">
        <v>2005</v>
      </c>
      <c r="U856" s="6" t="s">
        <v>3894</v>
      </c>
      <c r="V856" s="18">
        <v>45639</v>
      </c>
      <c r="W856" s="78">
        <v>0.44861111111111113</v>
      </c>
      <c r="X856" s="6" t="s">
        <v>4478</v>
      </c>
      <c r="Y856" s="6" t="s">
        <v>4479</v>
      </c>
      <c r="Z856" s="6" t="s">
        <v>4480</v>
      </c>
      <c r="AA856" s="6" t="s">
        <v>4481</v>
      </c>
      <c r="AB856" s="5">
        <f t="shared" si="92"/>
        <v>5</v>
      </c>
      <c r="AC856" s="17">
        <f t="shared" si="93"/>
        <v>25000</v>
      </c>
      <c r="AD856" s="6" t="s">
        <v>6</v>
      </c>
      <c r="AE856" s="17" t="str">
        <f t="shared" si="91"/>
        <v>NO APLICA</v>
      </c>
      <c r="AF856" s="6" t="s">
        <v>400</v>
      </c>
      <c r="AG856" s="39"/>
      <c r="AH856" s="22" t="s">
        <v>983</v>
      </c>
      <c r="AI856" s="174"/>
    </row>
    <row r="857" spans="1:35" ht="15.45" customHeight="1">
      <c r="A857" s="170">
        <v>57103</v>
      </c>
      <c r="B857" s="8" t="s">
        <v>320</v>
      </c>
      <c r="C857" s="5" t="s">
        <v>321</v>
      </c>
      <c r="D857" s="24" t="s">
        <v>616</v>
      </c>
      <c r="E857" s="25" t="s">
        <v>617</v>
      </c>
      <c r="F857" s="24" t="s">
        <v>618</v>
      </c>
      <c r="G857" s="24">
        <v>951155582</v>
      </c>
      <c r="H857" s="18">
        <v>45635</v>
      </c>
      <c r="I857" s="21">
        <v>0.88888888888888884</v>
      </c>
      <c r="J857" s="6" t="s">
        <v>373</v>
      </c>
      <c r="K857" s="39">
        <v>1</v>
      </c>
      <c r="L857" s="6" t="s">
        <v>398</v>
      </c>
      <c r="M857" s="6" t="s">
        <v>6</v>
      </c>
      <c r="N857" s="6" t="s">
        <v>4482</v>
      </c>
      <c r="O857" s="6">
        <v>24798876</v>
      </c>
      <c r="P857" s="6" t="s">
        <v>6</v>
      </c>
      <c r="Q857" s="6">
        <v>230879623</v>
      </c>
      <c r="R857" s="16">
        <f t="shared" si="89"/>
        <v>25000</v>
      </c>
      <c r="S857" s="6" t="s">
        <v>400</v>
      </c>
      <c r="T857" s="6" t="s">
        <v>528</v>
      </c>
      <c r="U857" s="6" t="s">
        <v>2810</v>
      </c>
      <c r="V857" s="18">
        <v>45636</v>
      </c>
      <c r="W857" s="78">
        <v>0.9819444444444444</v>
      </c>
      <c r="X857" s="6" t="s">
        <v>4483</v>
      </c>
      <c r="Y857" s="6" t="s">
        <v>3028</v>
      </c>
      <c r="Z857" s="6" t="s">
        <v>3029</v>
      </c>
      <c r="AA857" s="6">
        <v>941989934</v>
      </c>
      <c r="AB857" s="5">
        <f t="shared" si="92"/>
        <v>2</v>
      </c>
      <c r="AC857" s="17">
        <f t="shared" si="93"/>
        <v>25000</v>
      </c>
      <c r="AD857" s="6" t="s">
        <v>6</v>
      </c>
      <c r="AE857" s="17" t="str">
        <f t="shared" si="91"/>
        <v>NO APLICA</v>
      </c>
      <c r="AF857" s="6" t="s">
        <v>400</v>
      </c>
      <c r="AG857" s="39"/>
      <c r="AH857" s="22" t="s">
        <v>558</v>
      </c>
      <c r="AI857" s="174"/>
    </row>
    <row r="858" spans="1:35" ht="15.45" customHeight="1">
      <c r="A858" s="170">
        <v>57104</v>
      </c>
      <c r="B858" s="8" t="s">
        <v>320</v>
      </c>
      <c r="C858" s="5" t="s">
        <v>321</v>
      </c>
      <c r="D858" s="24" t="s">
        <v>2811</v>
      </c>
      <c r="E858" s="25" t="s">
        <v>709</v>
      </c>
      <c r="F858" s="24" t="s">
        <v>710</v>
      </c>
      <c r="G858" s="24">
        <v>987744411</v>
      </c>
      <c r="H858" s="18">
        <v>45635</v>
      </c>
      <c r="I858" s="21">
        <v>0.90833333333333333</v>
      </c>
      <c r="J858" s="6" t="s">
        <v>373</v>
      </c>
      <c r="K858" s="39">
        <v>1</v>
      </c>
      <c r="L858" s="6" t="s">
        <v>398</v>
      </c>
      <c r="M858" s="6" t="s">
        <v>6</v>
      </c>
      <c r="N858" s="6" t="s">
        <v>4484</v>
      </c>
      <c r="O858" s="6">
        <v>24798892</v>
      </c>
      <c r="P858" s="6" t="s">
        <v>6</v>
      </c>
      <c r="Q858" s="6">
        <v>230879621</v>
      </c>
      <c r="R858" s="16">
        <f t="shared" si="89"/>
        <v>25000</v>
      </c>
      <c r="S858" s="6" t="s">
        <v>400</v>
      </c>
      <c r="T858" s="6" t="s">
        <v>2005</v>
      </c>
      <c r="U858" s="6" t="s">
        <v>3431</v>
      </c>
      <c r="V858" s="18">
        <v>45636</v>
      </c>
      <c r="W858" s="78">
        <v>0.82499999999999996</v>
      </c>
      <c r="X858" s="6" t="s">
        <v>587</v>
      </c>
      <c r="Y858" s="6" t="s">
        <v>588</v>
      </c>
      <c r="Z858" s="6" t="s">
        <v>589</v>
      </c>
      <c r="AA858" s="6">
        <v>966777388</v>
      </c>
      <c r="AB858" s="5">
        <f t="shared" si="92"/>
        <v>2</v>
      </c>
      <c r="AC858" s="17">
        <f t="shared" si="93"/>
        <v>25000</v>
      </c>
      <c r="AD858" s="6" t="s">
        <v>6</v>
      </c>
      <c r="AE858" s="17" t="str">
        <f t="shared" si="91"/>
        <v>NO APLICA</v>
      </c>
      <c r="AF858" s="6" t="s">
        <v>400</v>
      </c>
      <c r="AG858" s="39"/>
      <c r="AH858" s="22" t="s">
        <v>558</v>
      </c>
      <c r="AI858" s="174"/>
    </row>
    <row r="859" spans="1:35" ht="15" customHeight="1">
      <c r="A859" s="170">
        <v>57105</v>
      </c>
      <c r="B859" s="7" t="s">
        <v>189</v>
      </c>
      <c r="C859" s="4" t="s">
        <v>190</v>
      </c>
      <c r="D859" s="39" t="s">
        <v>4285</v>
      </c>
      <c r="E859" s="6" t="s">
        <v>2405</v>
      </c>
      <c r="F859" s="6" t="s">
        <v>2406</v>
      </c>
      <c r="G859" s="6">
        <v>942010990</v>
      </c>
      <c r="H859" s="18">
        <v>45635</v>
      </c>
      <c r="I859" s="21">
        <v>0.98472222222222228</v>
      </c>
      <c r="J859" s="6" t="s">
        <v>373</v>
      </c>
      <c r="K859" s="39">
        <v>1</v>
      </c>
      <c r="L859" s="6" t="s">
        <v>398</v>
      </c>
      <c r="M859" s="6" t="s">
        <v>6</v>
      </c>
      <c r="N859" s="6" t="s">
        <v>4485</v>
      </c>
      <c r="O859" s="6">
        <v>1230076</v>
      </c>
      <c r="P859" s="6" t="s">
        <v>6</v>
      </c>
      <c r="Q859" s="6" t="s">
        <v>4486</v>
      </c>
      <c r="R859" s="16">
        <f t="shared" si="89"/>
        <v>25000</v>
      </c>
      <c r="S859" s="6" t="s">
        <v>400</v>
      </c>
      <c r="T859" s="6" t="s">
        <v>2412</v>
      </c>
      <c r="U859" s="6" t="s">
        <v>490</v>
      </c>
      <c r="V859" s="18">
        <v>45636</v>
      </c>
      <c r="W859" s="78">
        <v>2.9861111111111113E-2</v>
      </c>
      <c r="X859" s="6" t="s">
        <v>3862</v>
      </c>
      <c r="Y859" s="6" t="s">
        <v>3863</v>
      </c>
      <c r="Z859" s="6" t="s">
        <v>4487</v>
      </c>
      <c r="AA859" s="6">
        <v>991352539</v>
      </c>
      <c r="AB859" s="5">
        <f t="shared" si="92"/>
        <v>2</v>
      </c>
      <c r="AC859" s="17">
        <f t="shared" si="93"/>
        <v>25000</v>
      </c>
      <c r="AD859" s="6" t="s">
        <v>6</v>
      </c>
      <c r="AE859" s="17" t="str">
        <f t="shared" si="91"/>
        <v>NO APLICA</v>
      </c>
      <c r="AF859" s="6" t="s">
        <v>1874</v>
      </c>
      <c r="AG859" s="39" t="s">
        <v>4488</v>
      </c>
      <c r="AH859" s="22" t="s">
        <v>3652</v>
      </c>
      <c r="AI859" s="174"/>
    </row>
    <row r="860" spans="1:35" ht="15.45" customHeight="1">
      <c r="A860" s="170">
        <v>57106</v>
      </c>
      <c r="B860" s="7" t="s">
        <v>189</v>
      </c>
      <c r="C860" s="4" t="s">
        <v>190</v>
      </c>
      <c r="D860" s="24" t="s">
        <v>2131</v>
      </c>
      <c r="E860" s="25" t="s">
        <v>3991</v>
      </c>
      <c r="F860" s="24" t="s">
        <v>2132</v>
      </c>
      <c r="G860" s="24">
        <v>956632973</v>
      </c>
      <c r="H860" s="18">
        <v>45635</v>
      </c>
      <c r="I860" s="21">
        <v>0.9819444444444444</v>
      </c>
      <c r="J860" s="6" t="s">
        <v>373</v>
      </c>
      <c r="K860" s="39">
        <v>1</v>
      </c>
      <c r="L860" s="6" t="s">
        <v>398</v>
      </c>
      <c r="M860" s="6" t="s">
        <v>6</v>
      </c>
      <c r="N860" s="6" t="s">
        <v>4489</v>
      </c>
      <c r="O860" s="6">
        <v>1230078</v>
      </c>
      <c r="P860" s="6" t="s">
        <v>6</v>
      </c>
      <c r="Q860" s="6" t="s">
        <v>4490</v>
      </c>
      <c r="R860" s="16">
        <f t="shared" si="89"/>
        <v>25000</v>
      </c>
      <c r="S860" s="6" t="s">
        <v>400</v>
      </c>
      <c r="T860" s="6" t="s">
        <v>2412</v>
      </c>
      <c r="U860" s="6" t="s">
        <v>490</v>
      </c>
      <c r="V860" s="18">
        <v>45636</v>
      </c>
      <c r="W860" s="78">
        <v>2.9861111111111113E-2</v>
      </c>
      <c r="X860" s="6" t="s">
        <v>4491</v>
      </c>
      <c r="Y860" s="6" t="s">
        <v>4492</v>
      </c>
      <c r="Z860" s="6" t="s">
        <v>4493</v>
      </c>
      <c r="AA860" s="6">
        <v>936326811</v>
      </c>
      <c r="AB860" s="5">
        <f t="shared" si="92"/>
        <v>2</v>
      </c>
      <c r="AC860" s="17">
        <f t="shared" si="93"/>
        <v>25000</v>
      </c>
      <c r="AD860" s="6" t="s">
        <v>6</v>
      </c>
      <c r="AE860" s="17" t="str">
        <f t="shared" si="91"/>
        <v>NO APLICA</v>
      </c>
      <c r="AF860" s="6" t="s">
        <v>1874</v>
      </c>
      <c r="AG860" s="39" t="s">
        <v>4494</v>
      </c>
      <c r="AH860" s="22" t="s">
        <v>3652</v>
      </c>
      <c r="AI860" s="174"/>
    </row>
    <row r="861" spans="1:35" ht="15" customHeight="1">
      <c r="A861" s="170">
        <v>57107</v>
      </c>
      <c r="B861" s="4" t="s">
        <v>4495</v>
      </c>
      <c r="C861" s="2"/>
      <c r="D861" s="24" t="s">
        <v>4495</v>
      </c>
      <c r="E861" s="24" t="s">
        <v>4496</v>
      </c>
      <c r="F861" s="26" t="s">
        <v>4497</v>
      </c>
      <c r="G861" s="24">
        <v>998221577</v>
      </c>
      <c r="H861" s="62">
        <v>45636</v>
      </c>
      <c r="I861" s="63">
        <v>3.5416666666666666E-2</v>
      </c>
      <c r="J861" s="6" t="s">
        <v>373</v>
      </c>
      <c r="K861" s="39">
        <v>1</v>
      </c>
      <c r="L861" s="6" t="s">
        <v>3399</v>
      </c>
      <c r="M861" s="6" t="s">
        <v>6</v>
      </c>
      <c r="N861" s="2" t="s">
        <v>4498</v>
      </c>
      <c r="O861" s="2" t="s">
        <v>487</v>
      </c>
      <c r="P861" s="2" t="s">
        <v>6</v>
      </c>
      <c r="Q861" s="2" t="s">
        <v>488</v>
      </c>
      <c r="R861" s="16">
        <f t="shared" si="89"/>
        <v>18000</v>
      </c>
      <c r="S861" s="2" t="s">
        <v>400</v>
      </c>
      <c r="T861" s="2" t="s">
        <v>532</v>
      </c>
      <c r="U861" s="2" t="s">
        <v>490</v>
      </c>
      <c r="V861" s="62">
        <v>45636</v>
      </c>
      <c r="W861" s="78">
        <v>3.6805555555555557E-2</v>
      </c>
      <c r="X861" s="6" t="s">
        <v>4499</v>
      </c>
      <c r="Y861" s="6" t="s">
        <v>4500</v>
      </c>
      <c r="Z861" s="6" t="s">
        <v>4501</v>
      </c>
      <c r="AA861" s="6">
        <v>977644196</v>
      </c>
      <c r="AB861" s="5">
        <f t="shared" si="92"/>
        <v>1</v>
      </c>
      <c r="AC861" s="17">
        <f t="shared" si="93"/>
        <v>18000</v>
      </c>
      <c r="AD861" s="6" t="s">
        <v>6</v>
      </c>
      <c r="AE861" s="17" t="s">
        <v>1045</v>
      </c>
      <c r="AF861" s="2" t="s">
        <v>1874</v>
      </c>
      <c r="AG861" s="7" t="s">
        <v>4502</v>
      </c>
      <c r="AH861" s="22" t="s">
        <v>499</v>
      </c>
      <c r="AI861" s="174"/>
    </row>
    <row r="862" spans="1:35" ht="15.45" customHeight="1">
      <c r="A862" s="170">
        <v>57108</v>
      </c>
      <c r="B862" s="7" t="s">
        <v>259</v>
      </c>
      <c r="C862" s="4" t="s">
        <v>260</v>
      </c>
      <c r="D862" s="39" t="s">
        <v>4503</v>
      </c>
      <c r="E862" s="6" t="s">
        <v>4504</v>
      </c>
      <c r="F862" s="6" t="s">
        <v>4505</v>
      </c>
      <c r="G862" s="6">
        <v>988787173</v>
      </c>
      <c r="H862" s="18">
        <v>45636</v>
      </c>
      <c r="I862" s="21">
        <v>0.41249999999999998</v>
      </c>
      <c r="J862" s="6" t="s">
        <v>373</v>
      </c>
      <c r="K862" s="39">
        <v>1</v>
      </c>
      <c r="L862" s="6" t="s">
        <v>398</v>
      </c>
      <c r="M862" s="6" t="s">
        <v>6</v>
      </c>
      <c r="N862" s="6" t="s">
        <v>4506</v>
      </c>
      <c r="O862" s="6">
        <v>3271415</v>
      </c>
      <c r="P862" s="6" t="s">
        <v>6</v>
      </c>
      <c r="Q862" s="6" t="s">
        <v>4507</v>
      </c>
      <c r="R862" s="16">
        <f t="shared" si="89"/>
        <v>25000</v>
      </c>
      <c r="S862" s="6" t="s">
        <v>400</v>
      </c>
      <c r="T862" s="6" t="s">
        <v>1972</v>
      </c>
      <c r="U862" s="6" t="s">
        <v>3283</v>
      </c>
      <c r="V862" s="18">
        <v>45641</v>
      </c>
      <c r="W862" s="78">
        <v>0.24513888888888888</v>
      </c>
      <c r="X862" s="28" t="s">
        <v>4508</v>
      </c>
      <c r="Y862" s="27" t="s">
        <v>4509</v>
      </c>
      <c r="Z862" s="27" t="s">
        <v>4505</v>
      </c>
      <c r="AA862" s="27">
        <v>950856020</v>
      </c>
      <c r="AB862" s="6">
        <f t="shared" si="92"/>
        <v>6</v>
      </c>
      <c r="AC862" s="23">
        <f t="shared" si="93"/>
        <v>27000</v>
      </c>
      <c r="AD862" s="23" t="s">
        <v>6</v>
      </c>
      <c r="AE862" s="17" t="str">
        <f t="shared" ref="AE862:AE893" si="94">IFERROR(IF(AC862="","",IF(AD862="NO","NO APLICA",IF(AD862="SI",AC862*1.19,""))), "")</f>
        <v>NO APLICA</v>
      </c>
      <c r="AF862" s="6" t="s">
        <v>1874</v>
      </c>
      <c r="AG862" s="39" t="s">
        <v>4510</v>
      </c>
      <c r="AH862" s="22" t="s">
        <v>4511</v>
      </c>
      <c r="AI862" s="174"/>
    </row>
    <row r="863" spans="1:35" ht="15.45" customHeight="1">
      <c r="A863" s="170">
        <v>57109</v>
      </c>
      <c r="B863" s="8" t="s">
        <v>320</v>
      </c>
      <c r="C863" s="5" t="s">
        <v>321</v>
      </c>
      <c r="D863" s="24" t="s">
        <v>2811</v>
      </c>
      <c r="E863" s="25" t="s">
        <v>709</v>
      </c>
      <c r="F863" s="24" t="s">
        <v>710</v>
      </c>
      <c r="G863" s="24">
        <v>987744411</v>
      </c>
      <c r="H863" s="18">
        <v>45636</v>
      </c>
      <c r="I863" s="21">
        <v>0.42986111111111114</v>
      </c>
      <c r="J863" s="6" t="s">
        <v>373</v>
      </c>
      <c r="K863" s="39">
        <v>1</v>
      </c>
      <c r="L863" s="6" t="s">
        <v>398</v>
      </c>
      <c r="M863" s="6" t="s">
        <v>6</v>
      </c>
      <c r="N863" s="6" t="s">
        <v>4512</v>
      </c>
      <c r="O863" s="6">
        <v>24799062</v>
      </c>
      <c r="P863" s="6" t="s">
        <v>6</v>
      </c>
      <c r="Q863" s="6">
        <v>230879716</v>
      </c>
      <c r="R863" s="16">
        <f t="shared" si="89"/>
        <v>25000</v>
      </c>
      <c r="S863" s="6" t="s">
        <v>400</v>
      </c>
      <c r="T863" s="6" t="s">
        <v>1962</v>
      </c>
      <c r="U863" s="6" t="s">
        <v>3049</v>
      </c>
      <c r="V863" s="18">
        <v>45637</v>
      </c>
      <c r="W863" s="78">
        <v>6.0416666666666667E-2</v>
      </c>
      <c r="X863" s="6" t="s">
        <v>3491</v>
      </c>
      <c r="Y863" s="6" t="s">
        <v>683</v>
      </c>
      <c r="Z863" s="6" t="s">
        <v>684</v>
      </c>
      <c r="AA863" s="6">
        <v>987204298</v>
      </c>
      <c r="AB863" s="5">
        <f t="shared" si="92"/>
        <v>2</v>
      </c>
      <c r="AC863" s="17">
        <f t="shared" si="93"/>
        <v>25000</v>
      </c>
      <c r="AD863" s="6" t="s">
        <v>6</v>
      </c>
      <c r="AE863" s="17" t="str">
        <f t="shared" si="94"/>
        <v>NO APLICA</v>
      </c>
      <c r="AF863" s="6" t="s">
        <v>400</v>
      </c>
      <c r="AG863" s="39"/>
      <c r="AH863" s="22" t="s">
        <v>558</v>
      </c>
      <c r="AI863" s="174"/>
    </row>
    <row r="864" spans="1:35" ht="15.45" customHeight="1">
      <c r="A864" s="170">
        <v>57110</v>
      </c>
      <c r="B864" s="8" t="s">
        <v>320</v>
      </c>
      <c r="C864" s="5" t="s">
        <v>321</v>
      </c>
      <c r="D864" s="24" t="s">
        <v>616</v>
      </c>
      <c r="E864" s="25" t="s">
        <v>617</v>
      </c>
      <c r="F864" s="24" t="s">
        <v>618</v>
      </c>
      <c r="G864" s="24">
        <v>951155582</v>
      </c>
      <c r="H864" s="18">
        <v>45636</v>
      </c>
      <c r="I864" s="21">
        <v>0.43194444444444446</v>
      </c>
      <c r="J864" s="6" t="s">
        <v>373</v>
      </c>
      <c r="K864" s="39">
        <v>1</v>
      </c>
      <c r="L864" s="6" t="s">
        <v>398</v>
      </c>
      <c r="M864" s="6" t="s">
        <v>6</v>
      </c>
      <c r="N864" s="6" t="s">
        <v>4513</v>
      </c>
      <c r="O864" s="6">
        <v>24799057</v>
      </c>
      <c r="P864" s="6" t="s">
        <v>6</v>
      </c>
      <c r="Q864" s="6">
        <v>230879720</v>
      </c>
      <c r="R864" s="16">
        <f t="shared" si="89"/>
        <v>25000</v>
      </c>
      <c r="S864" s="6" t="s">
        <v>400</v>
      </c>
      <c r="T864" s="6" t="s">
        <v>1962</v>
      </c>
      <c r="U864" s="6" t="s">
        <v>2977</v>
      </c>
      <c r="V864" s="18">
        <v>45636</v>
      </c>
      <c r="W864" s="78">
        <v>0.95347222222222228</v>
      </c>
      <c r="X864" s="6" t="s">
        <v>3432</v>
      </c>
      <c r="Y864" s="6" t="s">
        <v>3137</v>
      </c>
      <c r="Z864" s="6" t="s">
        <v>3138</v>
      </c>
      <c r="AA864" s="6">
        <v>959084095</v>
      </c>
      <c r="AB864" s="5">
        <f t="shared" si="92"/>
        <v>1</v>
      </c>
      <c r="AC864" s="17">
        <f t="shared" si="93"/>
        <v>25000</v>
      </c>
      <c r="AD864" s="6" t="s">
        <v>6</v>
      </c>
      <c r="AE864" s="17" t="str">
        <f t="shared" si="94"/>
        <v>NO APLICA</v>
      </c>
      <c r="AF864" s="6" t="s">
        <v>400</v>
      </c>
      <c r="AG864" s="39"/>
      <c r="AH864" s="22" t="s">
        <v>558</v>
      </c>
      <c r="AI864" s="174"/>
    </row>
    <row r="865" spans="1:35" ht="15" customHeight="1">
      <c r="A865" s="170">
        <v>57111</v>
      </c>
      <c r="B865" s="8" t="s">
        <v>320</v>
      </c>
      <c r="C865" s="5" t="s">
        <v>321</v>
      </c>
      <c r="D865" s="39" t="s">
        <v>647</v>
      </c>
      <c r="E865" s="6" t="s">
        <v>648</v>
      </c>
      <c r="F865" s="6" t="s">
        <v>649</v>
      </c>
      <c r="G865" s="6">
        <v>968566439</v>
      </c>
      <c r="H865" s="18">
        <v>45636</v>
      </c>
      <c r="I865" s="21">
        <v>0.46111111111111114</v>
      </c>
      <c r="J865" s="6" t="s">
        <v>373</v>
      </c>
      <c r="K865" s="39">
        <v>1</v>
      </c>
      <c r="L865" s="6" t="s">
        <v>398</v>
      </c>
      <c r="M865" s="6" t="s">
        <v>6</v>
      </c>
      <c r="N865" s="6" t="s">
        <v>4514</v>
      </c>
      <c r="O865" s="6">
        <v>21095428</v>
      </c>
      <c r="P865" s="6" t="s">
        <v>6</v>
      </c>
      <c r="Q865" s="6" t="s">
        <v>4515</v>
      </c>
      <c r="R865" s="16">
        <f t="shared" si="89"/>
        <v>25000</v>
      </c>
      <c r="S865" s="6" t="s">
        <v>400</v>
      </c>
      <c r="T865" s="6" t="s">
        <v>1943</v>
      </c>
      <c r="U865" s="6" t="s">
        <v>2871</v>
      </c>
      <c r="V865" s="18">
        <v>45637</v>
      </c>
      <c r="W865" s="78">
        <v>0.80763888888888891</v>
      </c>
      <c r="X865" s="6" t="s">
        <v>2582</v>
      </c>
      <c r="Y865" s="6" t="s">
        <v>2583</v>
      </c>
      <c r="Z865" s="6" t="s">
        <v>1136</v>
      </c>
      <c r="AA865" s="6">
        <v>947137523</v>
      </c>
      <c r="AB865" s="5">
        <f t="shared" si="92"/>
        <v>2</v>
      </c>
      <c r="AC865" s="17">
        <f t="shared" si="93"/>
        <v>25000</v>
      </c>
      <c r="AD865" s="6" t="s">
        <v>6</v>
      </c>
      <c r="AE865" s="17" t="str">
        <f t="shared" si="94"/>
        <v>NO APLICA</v>
      </c>
      <c r="AF865" s="6" t="s">
        <v>400</v>
      </c>
      <c r="AG865" s="39"/>
      <c r="AH865" s="22" t="s">
        <v>558</v>
      </c>
      <c r="AI865" s="174"/>
    </row>
    <row r="866" spans="1:35" ht="15.45" customHeight="1">
      <c r="A866" s="170">
        <v>57112</v>
      </c>
      <c r="B866" s="7" t="s">
        <v>353</v>
      </c>
      <c r="C866" s="4" t="s">
        <v>354</v>
      </c>
      <c r="D866" s="39" t="s">
        <v>385</v>
      </c>
      <c r="E866" s="6" t="s">
        <v>699</v>
      </c>
      <c r="F866" s="6" t="s">
        <v>700</v>
      </c>
      <c r="G866" s="6">
        <v>947974081</v>
      </c>
      <c r="H866" s="18">
        <v>45636</v>
      </c>
      <c r="I866" s="21">
        <v>0.46736111111111112</v>
      </c>
      <c r="J866" s="6" t="s">
        <v>373</v>
      </c>
      <c r="K866" s="39">
        <v>1</v>
      </c>
      <c r="L866" s="6" t="s">
        <v>398</v>
      </c>
      <c r="M866" s="6" t="s">
        <v>6</v>
      </c>
      <c r="N866" s="6" t="s">
        <v>4516</v>
      </c>
      <c r="O866" s="6">
        <v>24799132</v>
      </c>
      <c r="P866" s="6" t="s">
        <v>6</v>
      </c>
      <c r="Q866" s="6" t="s">
        <v>4517</v>
      </c>
      <c r="R866" s="16">
        <f t="shared" si="89"/>
        <v>25000</v>
      </c>
      <c r="S866" s="6" t="s">
        <v>400</v>
      </c>
      <c r="T866" s="6" t="s">
        <v>3016</v>
      </c>
      <c r="U866" s="6" t="s">
        <v>3494</v>
      </c>
      <c r="V866" s="18">
        <v>45639</v>
      </c>
      <c r="W866" s="78">
        <v>0.57777777777777772</v>
      </c>
      <c r="X866" s="6" t="s">
        <v>4518</v>
      </c>
      <c r="Y866" s="6" t="s">
        <v>3211</v>
      </c>
      <c r="Z866" s="6" t="s">
        <v>3212</v>
      </c>
      <c r="AA866" s="6">
        <v>92372934</v>
      </c>
      <c r="AB866" s="5">
        <f t="shared" si="92"/>
        <v>4</v>
      </c>
      <c r="AC866" s="17">
        <f t="shared" si="93"/>
        <v>25000</v>
      </c>
      <c r="AD866" s="6" t="s">
        <v>6</v>
      </c>
      <c r="AE866" s="17" t="str">
        <f t="shared" si="94"/>
        <v>NO APLICA</v>
      </c>
      <c r="AF866" s="6" t="s">
        <v>400</v>
      </c>
      <c r="AG866" s="39"/>
      <c r="AH866" s="22" t="s">
        <v>2894</v>
      </c>
      <c r="AI866" s="174"/>
    </row>
    <row r="867" spans="1:35" ht="15.45" customHeight="1">
      <c r="A867" s="170">
        <v>57113</v>
      </c>
      <c r="B867" s="7" t="s">
        <v>353</v>
      </c>
      <c r="C867" s="4" t="s">
        <v>354</v>
      </c>
      <c r="D867" s="46" t="s">
        <v>817</v>
      </c>
      <c r="E867" s="28" t="s">
        <v>818</v>
      </c>
      <c r="F867" s="27" t="s">
        <v>819</v>
      </c>
      <c r="G867" s="27">
        <v>955172412</v>
      </c>
      <c r="H867" s="18">
        <v>45636</v>
      </c>
      <c r="I867" s="21">
        <v>0.46944444444444444</v>
      </c>
      <c r="J867" s="6" t="s">
        <v>373</v>
      </c>
      <c r="K867" s="39">
        <v>1</v>
      </c>
      <c r="L867" s="6" t="s">
        <v>398</v>
      </c>
      <c r="M867" s="6" t="s">
        <v>6</v>
      </c>
      <c r="N867" s="6" t="s">
        <v>4519</v>
      </c>
      <c r="O867" s="6">
        <v>24799151</v>
      </c>
      <c r="P867" s="6" t="s">
        <v>6</v>
      </c>
      <c r="Q867" s="6" t="s">
        <v>4520</v>
      </c>
      <c r="R867" s="16">
        <f t="shared" si="89"/>
        <v>25000</v>
      </c>
      <c r="S867" s="6" t="s">
        <v>400</v>
      </c>
      <c r="T867" s="6" t="s">
        <v>1943</v>
      </c>
      <c r="U867" s="6" t="s">
        <v>3290</v>
      </c>
      <c r="V867" s="18">
        <v>45638</v>
      </c>
      <c r="W867" s="78">
        <v>0.77986111111111112</v>
      </c>
      <c r="X867" s="6" t="s">
        <v>2996</v>
      </c>
      <c r="Y867" s="6" t="s">
        <v>4331</v>
      </c>
      <c r="Z867" s="6" t="s">
        <v>3358</v>
      </c>
      <c r="AA867" s="6">
        <v>992272376</v>
      </c>
      <c r="AB867" s="5">
        <f t="shared" si="92"/>
        <v>3</v>
      </c>
      <c r="AC867" s="17">
        <f t="shared" si="93"/>
        <v>25000</v>
      </c>
      <c r="AD867" s="6" t="s">
        <v>6</v>
      </c>
      <c r="AE867" s="17" t="str">
        <f t="shared" si="94"/>
        <v>NO APLICA</v>
      </c>
      <c r="AF867" s="6" t="s">
        <v>400</v>
      </c>
      <c r="AG867" s="39"/>
      <c r="AH867" s="22" t="s">
        <v>2894</v>
      </c>
      <c r="AI867" s="174"/>
    </row>
    <row r="868" spans="1:35" ht="15.45" customHeight="1">
      <c r="A868" s="170">
        <v>57114</v>
      </c>
      <c r="B868" s="39" t="s">
        <v>4521</v>
      </c>
      <c r="C868" s="6"/>
      <c r="D868" s="39" t="s">
        <v>4522</v>
      </c>
      <c r="E868" s="6" t="s">
        <v>4523</v>
      </c>
      <c r="F868" s="6" t="s">
        <v>4524</v>
      </c>
      <c r="G868" s="6">
        <v>99918839</v>
      </c>
      <c r="H868" s="18">
        <v>45636</v>
      </c>
      <c r="I868" s="21">
        <v>0.52361111111111114</v>
      </c>
      <c r="J868" s="6" t="s">
        <v>3250</v>
      </c>
      <c r="K868" s="39">
        <v>1</v>
      </c>
      <c r="L868" s="6" t="s">
        <v>398</v>
      </c>
      <c r="M868" s="6" t="s">
        <v>3887</v>
      </c>
      <c r="N868" s="6" t="s">
        <v>1355</v>
      </c>
      <c r="O868" s="6">
        <v>17879</v>
      </c>
      <c r="P868" s="6" t="s">
        <v>6</v>
      </c>
      <c r="Q868" s="6" t="s">
        <v>488</v>
      </c>
      <c r="R868" s="16">
        <f t="shared" si="89"/>
        <v>9000</v>
      </c>
      <c r="S868" s="6" t="s">
        <v>400</v>
      </c>
      <c r="T868" s="6" t="s">
        <v>1943</v>
      </c>
      <c r="U868" s="6" t="s">
        <v>490</v>
      </c>
      <c r="V868" s="18">
        <v>45636</v>
      </c>
      <c r="W868" s="78">
        <v>0.78194444444444444</v>
      </c>
      <c r="X868" s="6" t="s">
        <v>4525</v>
      </c>
      <c r="Y868" s="6" t="s">
        <v>4526</v>
      </c>
      <c r="Z868" s="6" t="s">
        <v>4527</v>
      </c>
      <c r="AA868" s="6">
        <v>998318151</v>
      </c>
      <c r="AB868" s="5">
        <f t="shared" si="92"/>
        <v>1</v>
      </c>
      <c r="AC868" s="17">
        <f t="shared" si="93"/>
        <v>9000</v>
      </c>
      <c r="AD868" s="6" t="s">
        <v>6</v>
      </c>
      <c r="AE868" s="17" t="str">
        <f t="shared" si="94"/>
        <v>NO APLICA</v>
      </c>
      <c r="AF868" s="6" t="s">
        <v>1874</v>
      </c>
      <c r="AG868" s="39" t="s">
        <v>4528</v>
      </c>
      <c r="AH868" s="22" t="s">
        <v>499</v>
      </c>
      <c r="AI868" s="174"/>
    </row>
    <row r="869" spans="1:35" ht="15" customHeight="1">
      <c r="A869" s="170">
        <v>57115</v>
      </c>
      <c r="B869" s="39" t="s">
        <v>4521</v>
      </c>
      <c r="C869" s="6"/>
      <c r="D869" s="39" t="s">
        <v>4522</v>
      </c>
      <c r="E869" s="6" t="s">
        <v>4523</v>
      </c>
      <c r="F869" s="6" t="s">
        <v>4524</v>
      </c>
      <c r="G869" s="6">
        <v>99918839</v>
      </c>
      <c r="H869" s="18">
        <v>45636</v>
      </c>
      <c r="I869" s="21">
        <v>0.52430555555555558</v>
      </c>
      <c r="J869" s="6" t="s">
        <v>3250</v>
      </c>
      <c r="K869" s="39">
        <v>1</v>
      </c>
      <c r="L869" s="6" t="s">
        <v>398</v>
      </c>
      <c r="M869" s="6" t="s">
        <v>6</v>
      </c>
      <c r="N869" s="6" t="s">
        <v>1355</v>
      </c>
      <c r="O869" s="6">
        <v>17879</v>
      </c>
      <c r="P869" s="6" t="s">
        <v>6</v>
      </c>
      <c r="Q869" s="6" t="s">
        <v>488</v>
      </c>
      <c r="R869" s="16">
        <f t="shared" si="89"/>
        <v>5000</v>
      </c>
      <c r="S869" s="6" t="s">
        <v>400</v>
      </c>
      <c r="T869" s="6" t="s">
        <v>1943</v>
      </c>
      <c r="U869" s="6" t="s">
        <v>490</v>
      </c>
      <c r="V869" s="18">
        <v>45636</v>
      </c>
      <c r="W869" s="78">
        <v>0.78263888888888888</v>
      </c>
      <c r="X869" s="6" t="s">
        <v>4525</v>
      </c>
      <c r="Y869" s="6" t="s">
        <v>4526</v>
      </c>
      <c r="Z869" s="6" t="s">
        <v>4527</v>
      </c>
      <c r="AA869" s="6">
        <v>998318151</v>
      </c>
      <c r="AB869" s="5">
        <f t="shared" si="92"/>
        <v>1</v>
      </c>
      <c r="AC869" s="17">
        <f t="shared" si="93"/>
        <v>5000</v>
      </c>
      <c r="AD869" s="6" t="s">
        <v>6</v>
      </c>
      <c r="AE869" s="17" t="str">
        <f t="shared" si="94"/>
        <v>NO APLICA</v>
      </c>
      <c r="AF869" s="6" t="s">
        <v>1874</v>
      </c>
      <c r="AG869" s="39" t="s">
        <v>4528</v>
      </c>
      <c r="AH869" s="22" t="s">
        <v>499</v>
      </c>
      <c r="AI869" s="174"/>
    </row>
    <row r="870" spans="1:35" ht="15.45" customHeight="1">
      <c r="A870" s="170">
        <v>57116</v>
      </c>
      <c r="B870" s="8" t="s">
        <v>320</v>
      </c>
      <c r="C870" s="5" t="s">
        <v>321</v>
      </c>
      <c r="D870" s="24" t="s">
        <v>616</v>
      </c>
      <c r="E870" s="25" t="s">
        <v>617</v>
      </c>
      <c r="F870" s="24" t="s">
        <v>618</v>
      </c>
      <c r="G870" s="24">
        <v>951155582</v>
      </c>
      <c r="H870" s="18">
        <v>45636</v>
      </c>
      <c r="I870" s="21">
        <v>0.52916666666666667</v>
      </c>
      <c r="J870" s="6" t="s">
        <v>373</v>
      </c>
      <c r="K870" s="39">
        <v>1</v>
      </c>
      <c r="L870" s="6" t="s">
        <v>398</v>
      </c>
      <c r="M870" s="6" t="s">
        <v>6</v>
      </c>
      <c r="N870" s="6" t="s">
        <v>4529</v>
      </c>
      <c r="O870" s="6">
        <v>21095455</v>
      </c>
      <c r="P870" s="6" t="s">
        <v>6</v>
      </c>
      <c r="Q870" s="6" t="s">
        <v>4530</v>
      </c>
      <c r="R870" s="16">
        <f t="shared" si="89"/>
        <v>25000</v>
      </c>
      <c r="S870" s="6" t="s">
        <v>400</v>
      </c>
      <c r="T870" s="6" t="s">
        <v>1943</v>
      </c>
      <c r="U870" s="6" t="s">
        <v>2980</v>
      </c>
      <c r="V870" s="18">
        <v>45637</v>
      </c>
      <c r="W870" s="78">
        <v>0.41111111111111109</v>
      </c>
      <c r="X870" s="6" t="s">
        <v>3170</v>
      </c>
      <c r="Y870" s="6" t="s">
        <v>3171</v>
      </c>
      <c r="Z870" s="6" t="s">
        <v>722</v>
      </c>
      <c r="AA870" s="6">
        <v>997177590</v>
      </c>
      <c r="AB870" s="5">
        <f t="shared" si="92"/>
        <v>2</v>
      </c>
      <c r="AC870" s="17">
        <f t="shared" si="93"/>
        <v>25000</v>
      </c>
      <c r="AD870" s="6" t="s">
        <v>6</v>
      </c>
      <c r="AE870" s="17" t="str">
        <f t="shared" si="94"/>
        <v>NO APLICA</v>
      </c>
      <c r="AF870" s="6" t="s">
        <v>400</v>
      </c>
      <c r="AG870" s="39"/>
      <c r="AH870" s="22" t="s">
        <v>558</v>
      </c>
      <c r="AI870" s="174"/>
    </row>
    <row r="871" spans="1:35" ht="15.45" customHeight="1">
      <c r="A871" s="170">
        <v>57117</v>
      </c>
      <c r="B871" s="8" t="s">
        <v>320</v>
      </c>
      <c r="C871" s="5" t="s">
        <v>321</v>
      </c>
      <c r="D871" s="24" t="s">
        <v>2811</v>
      </c>
      <c r="E871" s="25" t="s">
        <v>709</v>
      </c>
      <c r="F871" s="24" t="s">
        <v>710</v>
      </c>
      <c r="G871" s="24">
        <v>987744411</v>
      </c>
      <c r="H871" s="18">
        <v>45636</v>
      </c>
      <c r="I871" s="21">
        <v>0.5395833333333333</v>
      </c>
      <c r="J871" s="6" t="s">
        <v>373</v>
      </c>
      <c r="K871" s="39">
        <v>1</v>
      </c>
      <c r="L871" s="6" t="s">
        <v>398</v>
      </c>
      <c r="M871" s="6" t="s">
        <v>6</v>
      </c>
      <c r="N871" s="6" t="s">
        <v>4531</v>
      </c>
      <c r="O871" s="6">
        <v>24799308</v>
      </c>
      <c r="P871" s="6" t="s">
        <v>6</v>
      </c>
      <c r="Q871" s="6">
        <v>230879712</v>
      </c>
      <c r="R871" s="16">
        <f t="shared" si="89"/>
        <v>25000</v>
      </c>
      <c r="S871" s="6" t="s">
        <v>400</v>
      </c>
      <c r="T871" s="6" t="s">
        <v>1943</v>
      </c>
      <c r="U871" s="6" t="s">
        <v>3049</v>
      </c>
      <c r="V871" s="18">
        <v>45637</v>
      </c>
      <c r="W871" s="78">
        <v>0.37569444444444444</v>
      </c>
      <c r="X871" s="68" t="s">
        <v>761</v>
      </c>
      <c r="Y871" s="68" t="s">
        <v>3132</v>
      </c>
      <c r="Z871" s="68" t="s">
        <v>763</v>
      </c>
      <c r="AA871" s="68">
        <v>957796336</v>
      </c>
      <c r="AB871" s="5">
        <f t="shared" si="92"/>
        <v>2</v>
      </c>
      <c r="AC871" s="17">
        <f t="shared" si="93"/>
        <v>25000</v>
      </c>
      <c r="AD871" s="6" t="s">
        <v>6</v>
      </c>
      <c r="AE871" s="17" t="str">
        <f t="shared" si="94"/>
        <v>NO APLICA</v>
      </c>
      <c r="AF871" s="6" t="s">
        <v>400</v>
      </c>
      <c r="AG871" s="39"/>
      <c r="AH871" s="22" t="s">
        <v>558</v>
      </c>
      <c r="AI871" s="174"/>
    </row>
    <row r="872" spans="1:35" ht="15.45" customHeight="1">
      <c r="A872" s="170">
        <v>57118</v>
      </c>
      <c r="B872" s="8" t="s">
        <v>320</v>
      </c>
      <c r="C872" s="5" t="s">
        <v>321</v>
      </c>
      <c r="D872" s="39" t="s">
        <v>1517</v>
      </c>
      <c r="E872" s="6" t="s">
        <v>674</v>
      </c>
      <c r="F872" s="6" t="s">
        <v>675</v>
      </c>
      <c r="G872" s="6">
        <v>992654499</v>
      </c>
      <c r="H872" s="18">
        <v>45636</v>
      </c>
      <c r="I872" s="21">
        <v>0.54166666666666663</v>
      </c>
      <c r="J872" s="6" t="s">
        <v>373</v>
      </c>
      <c r="K872" s="39">
        <v>1</v>
      </c>
      <c r="L872" s="6" t="s">
        <v>398</v>
      </c>
      <c r="M872" s="6" t="s">
        <v>6</v>
      </c>
      <c r="N872" s="6" t="s">
        <v>4532</v>
      </c>
      <c r="O872" s="6">
        <v>24799303</v>
      </c>
      <c r="P872" s="6" t="s">
        <v>6</v>
      </c>
      <c r="Q872" s="6">
        <v>230879713</v>
      </c>
      <c r="R872" s="16">
        <f t="shared" si="89"/>
        <v>25000</v>
      </c>
      <c r="S872" s="6" t="s">
        <v>400</v>
      </c>
      <c r="T872" s="6" t="s">
        <v>537</v>
      </c>
      <c r="U872" s="6" t="s">
        <v>3068</v>
      </c>
      <c r="V872" s="62">
        <v>45643</v>
      </c>
      <c r="W872" s="97">
        <v>0.77916666666666667</v>
      </c>
      <c r="X872" s="27" t="s">
        <v>4533</v>
      </c>
      <c r="Y872" s="27" t="s">
        <v>2209</v>
      </c>
      <c r="Z872" s="164" t="s">
        <v>2210</v>
      </c>
      <c r="AA872" s="27">
        <v>994454750</v>
      </c>
      <c r="AB872" s="107">
        <f t="shared" si="92"/>
        <v>8</v>
      </c>
      <c r="AC872" s="23">
        <f t="shared" si="93"/>
        <v>31000</v>
      </c>
      <c r="AD872" s="23" t="s">
        <v>6</v>
      </c>
      <c r="AE872" s="17" t="str">
        <f t="shared" si="94"/>
        <v>NO APLICA</v>
      </c>
      <c r="AF872" s="6" t="s">
        <v>400</v>
      </c>
      <c r="AG872" s="39"/>
      <c r="AH872" s="22" t="s">
        <v>558</v>
      </c>
      <c r="AI872" s="174"/>
    </row>
    <row r="873" spans="1:35" ht="15.45" customHeight="1">
      <c r="A873" s="170">
        <v>57119</v>
      </c>
      <c r="B873" s="7" t="s">
        <v>353</v>
      </c>
      <c r="C873" s="4" t="s">
        <v>354</v>
      </c>
      <c r="D873" s="39" t="s">
        <v>4271</v>
      </c>
      <c r="E873" s="6" t="s">
        <v>3918</v>
      </c>
      <c r="F873" s="6" t="s">
        <v>3919</v>
      </c>
      <c r="G873" s="6">
        <v>933299215</v>
      </c>
      <c r="H873" s="18">
        <v>45636</v>
      </c>
      <c r="I873" s="21">
        <v>0.54722222222222228</v>
      </c>
      <c r="J873" s="6" t="s">
        <v>373</v>
      </c>
      <c r="K873" s="39">
        <v>1</v>
      </c>
      <c r="L873" s="6" t="s">
        <v>398</v>
      </c>
      <c r="M873" s="6" t="s">
        <v>6</v>
      </c>
      <c r="N873" s="6" t="s">
        <v>4534</v>
      </c>
      <c r="O873" s="6">
        <v>24799315</v>
      </c>
      <c r="P873" s="6" t="s">
        <v>6</v>
      </c>
      <c r="Q873" s="6" t="s">
        <v>4535</v>
      </c>
      <c r="R873" s="16">
        <f t="shared" si="89"/>
        <v>25000</v>
      </c>
      <c r="S873" s="6" t="s">
        <v>400</v>
      </c>
      <c r="T873" s="6" t="s">
        <v>1943</v>
      </c>
      <c r="U873" s="6" t="s">
        <v>3062</v>
      </c>
      <c r="V873" s="18">
        <v>45639</v>
      </c>
      <c r="W873" s="78">
        <v>0.44722222222222224</v>
      </c>
      <c r="X873" s="76" t="s">
        <v>4370</v>
      </c>
      <c r="Y873" s="76" t="s">
        <v>2913</v>
      </c>
      <c r="Z873" s="76" t="s">
        <v>2914</v>
      </c>
      <c r="AA873" s="76">
        <v>942667171</v>
      </c>
      <c r="AB873" s="5">
        <f t="shared" si="92"/>
        <v>4</v>
      </c>
      <c r="AC873" s="17">
        <f t="shared" si="93"/>
        <v>25000</v>
      </c>
      <c r="AD873" s="6" t="s">
        <v>6</v>
      </c>
      <c r="AE873" s="17" t="str">
        <f t="shared" si="94"/>
        <v>NO APLICA</v>
      </c>
      <c r="AF873" s="6" t="s">
        <v>400</v>
      </c>
      <c r="AG873" s="39"/>
      <c r="AH873" s="22" t="s">
        <v>2894</v>
      </c>
      <c r="AI873" s="174"/>
    </row>
    <row r="874" spans="1:35" ht="15.45" customHeight="1">
      <c r="A874" s="170">
        <v>57120</v>
      </c>
      <c r="B874" s="7" t="s">
        <v>353</v>
      </c>
      <c r="C874" s="4" t="s">
        <v>354</v>
      </c>
      <c r="D874" s="39" t="s">
        <v>1360</v>
      </c>
      <c r="E874" s="6" t="s">
        <v>1361</v>
      </c>
      <c r="F874" s="6" t="s">
        <v>1362</v>
      </c>
      <c r="G874" s="6">
        <v>988287678</v>
      </c>
      <c r="H874" s="18">
        <v>45636</v>
      </c>
      <c r="I874" s="21">
        <v>0.56041666666666667</v>
      </c>
      <c r="J874" s="6" t="s">
        <v>373</v>
      </c>
      <c r="K874" s="39">
        <v>1</v>
      </c>
      <c r="L874" s="6" t="s">
        <v>398</v>
      </c>
      <c r="M874" s="6" t="s">
        <v>6</v>
      </c>
      <c r="N874" s="6" t="s">
        <v>4536</v>
      </c>
      <c r="O874" s="6">
        <v>24799374</v>
      </c>
      <c r="P874" s="6" t="s">
        <v>6</v>
      </c>
      <c r="Q874" s="6" t="s">
        <v>4537</v>
      </c>
      <c r="R874" s="16">
        <f t="shared" si="89"/>
        <v>25000</v>
      </c>
      <c r="S874" s="6" t="s">
        <v>400</v>
      </c>
      <c r="T874" s="6" t="s">
        <v>1962</v>
      </c>
      <c r="U874" s="6" t="s">
        <v>2796</v>
      </c>
      <c r="V874" s="18">
        <v>45639</v>
      </c>
      <c r="W874" s="78">
        <v>0.21388888888888888</v>
      </c>
      <c r="X874" s="6" t="s">
        <v>2895</v>
      </c>
      <c r="Y874" s="6" t="s">
        <v>2896</v>
      </c>
      <c r="Z874" s="6" t="s">
        <v>2897</v>
      </c>
      <c r="AA874" s="6">
        <v>940942296</v>
      </c>
      <c r="AB874" s="5">
        <f t="shared" si="92"/>
        <v>4</v>
      </c>
      <c r="AC874" s="17">
        <f t="shared" si="93"/>
        <v>25000</v>
      </c>
      <c r="AD874" s="6" t="s">
        <v>6</v>
      </c>
      <c r="AE874" s="17" t="str">
        <f t="shared" si="94"/>
        <v>NO APLICA</v>
      </c>
      <c r="AF874" s="6" t="s">
        <v>400</v>
      </c>
      <c r="AG874" s="39"/>
      <c r="AH874" s="22" t="s">
        <v>2894</v>
      </c>
      <c r="AI874" s="174"/>
    </row>
    <row r="875" spans="1:35" ht="15" customHeight="1">
      <c r="A875" s="170">
        <v>57121</v>
      </c>
      <c r="B875" s="7" t="s">
        <v>353</v>
      </c>
      <c r="C875" s="4" t="s">
        <v>354</v>
      </c>
      <c r="D875" s="24" t="s">
        <v>2818</v>
      </c>
      <c r="E875" s="6" t="s">
        <v>2819</v>
      </c>
      <c r="F875" s="6" t="s">
        <v>3221</v>
      </c>
      <c r="G875" s="6">
        <v>56422961</v>
      </c>
      <c r="H875" s="18">
        <v>45636</v>
      </c>
      <c r="I875" s="21">
        <v>0.56319444444444444</v>
      </c>
      <c r="J875" s="6" t="s">
        <v>373</v>
      </c>
      <c r="K875" s="39">
        <v>1</v>
      </c>
      <c r="L875" s="6" t="s">
        <v>398</v>
      </c>
      <c r="M875" s="6" t="s">
        <v>6</v>
      </c>
      <c r="N875" s="6" t="s">
        <v>4538</v>
      </c>
      <c r="O875" s="6">
        <v>24799378</v>
      </c>
      <c r="P875" s="6" t="s">
        <v>6</v>
      </c>
      <c r="Q875" s="6" t="s">
        <v>4539</v>
      </c>
      <c r="R875" s="16">
        <f t="shared" si="89"/>
        <v>25000</v>
      </c>
      <c r="S875" s="6" t="s">
        <v>400</v>
      </c>
      <c r="T875" s="6" t="s">
        <v>3016</v>
      </c>
      <c r="U875" s="6" t="s">
        <v>2871</v>
      </c>
      <c r="V875" s="18">
        <v>45639</v>
      </c>
      <c r="W875" s="78">
        <v>0.56736111111111109</v>
      </c>
      <c r="X875" s="6" t="s">
        <v>4540</v>
      </c>
      <c r="Y875" s="6" t="s">
        <v>4541</v>
      </c>
      <c r="Z875" s="6" t="s">
        <v>3354</v>
      </c>
      <c r="AA875" s="6">
        <v>974395470</v>
      </c>
      <c r="AB875" s="5">
        <f t="shared" si="92"/>
        <v>4</v>
      </c>
      <c r="AC875" s="17">
        <f t="shared" si="93"/>
        <v>25000</v>
      </c>
      <c r="AD875" s="6" t="s">
        <v>6</v>
      </c>
      <c r="AE875" s="17" t="str">
        <f t="shared" si="94"/>
        <v>NO APLICA</v>
      </c>
      <c r="AF875" s="6" t="s">
        <v>400</v>
      </c>
      <c r="AG875" s="39"/>
      <c r="AH875" s="22" t="s">
        <v>2894</v>
      </c>
      <c r="AI875" s="174"/>
    </row>
    <row r="876" spans="1:35" ht="15.45" customHeight="1">
      <c r="A876" s="170">
        <v>57122</v>
      </c>
      <c r="B876" s="7" t="s">
        <v>353</v>
      </c>
      <c r="C876" s="4" t="s">
        <v>354</v>
      </c>
      <c r="D876" s="39" t="s">
        <v>4271</v>
      </c>
      <c r="E876" s="6" t="s">
        <v>3918</v>
      </c>
      <c r="F876" s="6" t="s">
        <v>3919</v>
      </c>
      <c r="G876" s="6">
        <v>933299215</v>
      </c>
      <c r="H876" s="18">
        <v>45636</v>
      </c>
      <c r="I876" s="21">
        <v>0.61319444444444449</v>
      </c>
      <c r="J876" s="6" t="s">
        <v>373</v>
      </c>
      <c r="K876" s="39">
        <v>1</v>
      </c>
      <c r="L876" s="6" t="s">
        <v>398</v>
      </c>
      <c r="M876" s="6" t="s">
        <v>6</v>
      </c>
      <c r="N876" s="6" t="s">
        <v>4542</v>
      </c>
      <c r="O876" s="6">
        <v>21095509</v>
      </c>
      <c r="P876" s="6" t="s">
        <v>6</v>
      </c>
      <c r="Q876" s="6" t="s">
        <v>4543</v>
      </c>
      <c r="R876" s="16">
        <f t="shared" si="89"/>
        <v>25000</v>
      </c>
      <c r="S876" s="6" t="s">
        <v>400</v>
      </c>
      <c r="T876" s="6" t="s">
        <v>1943</v>
      </c>
      <c r="U876" s="6" t="s">
        <v>3062</v>
      </c>
      <c r="V876" s="18">
        <v>45637</v>
      </c>
      <c r="W876" s="78">
        <v>0.75277777777777777</v>
      </c>
      <c r="X876" s="6" t="s">
        <v>2929</v>
      </c>
      <c r="Y876" s="6" t="s">
        <v>2902</v>
      </c>
      <c r="Z876" s="6" t="s">
        <v>2903</v>
      </c>
      <c r="AA876" s="6">
        <v>963419830</v>
      </c>
      <c r="AB876" s="5">
        <f t="shared" si="92"/>
        <v>2</v>
      </c>
      <c r="AC876" s="17">
        <f t="shared" si="93"/>
        <v>25000</v>
      </c>
      <c r="AD876" s="6" t="s">
        <v>6</v>
      </c>
      <c r="AE876" s="17" t="str">
        <f t="shared" si="94"/>
        <v>NO APLICA</v>
      </c>
      <c r="AF876" s="6" t="s">
        <v>400</v>
      </c>
      <c r="AG876" s="39"/>
      <c r="AH876" s="22" t="s">
        <v>2894</v>
      </c>
      <c r="AI876" s="174"/>
    </row>
    <row r="877" spans="1:35" ht="15" customHeight="1">
      <c r="A877" s="170">
        <v>57123</v>
      </c>
      <c r="B877" s="7" t="s">
        <v>353</v>
      </c>
      <c r="C877" s="4" t="s">
        <v>354</v>
      </c>
      <c r="D877" s="39" t="s">
        <v>1360</v>
      </c>
      <c r="E877" s="6" t="s">
        <v>1361</v>
      </c>
      <c r="F877" s="6" t="s">
        <v>1362</v>
      </c>
      <c r="G877" s="6">
        <v>988287678</v>
      </c>
      <c r="H877" s="18">
        <v>45636</v>
      </c>
      <c r="I877" s="21">
        <v>0.62222222222222223</v>
      </c>
      <c r="J877" s="6" t="s">
        <v>373</v>
      </c>
      <c r="K877" s="39">
        <v>1</v>
      </c>
      <c r="L877" s="6" t="s">
        <v>398</v>
      </c>
      <c r="M877" s="6" t="s">
        <v>6</v>
      </c>
      <c r="N877" s="6" t="s">
        <v>4544</v>
      </c>
      <c r="O877" s="6">
        <v>21095508</v>
      </c>
      <c r="P877" s="6" t="s">
        <v>6</v>
      </c>
      <c r="Q877" s="6" t="s">
        <v>4545</v>
      </c>
      <c r="R877" s="16">
        <f t="shared" si="89"/>
        <v>25000</v>
      </c>
      <c r="S877" s="6" t="s">
        <v>400</v>
      </c>
      <c r="T877" s="6" t="s">
        <v>1943</v>
      </c>
      <c r="U877" s="6" t="s">
        <v>3438</v>
      </c>
      <c r="V877" s="18">
        <v>45637</v>
      </c>
      <c r="W877" s="78">
        <v>0.72013888888888888</v>
      </c>
      <c r="X877" s="6" t="s">
        <v>3357</v>
      </c>
      <c r="Y877" s="6" t="s">
        <v>2997</v>
      </c>
      <c r="Z877" s="6" t="s">
        <v>3358</v>
      </c>
      <c r="AA877" s="6">
        <v>992272376</v>
      </c>
      <c r="AB877" s="5">
        <f t="shared" si="92"/>
        <v>2</v>
      </c>
      <c r="AC877" s="17">
        <f t="shared" si="93"/>
        <v>25000</v>
      </c>
      <c r="AD877" s="6" t="s">
        <v>6</v>
      </c>
      <c r="AE877" s="17" t="str">
        <f t="shared" si="94"/>
        <v>NO APLICA</v>
      </c>
      <c r="AF877" s="6" t="s">
        <v>400</v>
      </c>
      <c r="AG877" s="39"/>
      <c r="AH877" s="22" t="s">
        <v>2894</v>
      </c>
      <c r="AI877" s="174"/>
    </row>
    <row r="878" spans="1:35" ht="15.45" customHeight="1">
      <c r="A878" s="170">
        <v>57124</v>
      </c>
      <c r="B878" s="8" t="s">
        <v>320</v>
      </c>
      <c r="C878" s="5" t="s">
        <v>321</v>
      </c>
      <c r="D878" s="24" t="s">
        <v>1555</v>
      </c>
      <c r="E878" s="25" t="s">
        <v>721</v>
      </c>
      <c r="F878" s="24" t="s">
        <v>722</v>
      </c>
      <c r="G878" s="24">
        <v>97177590</v>
      </c>
      <c r="H878" s="18">
        <v>45636</v>
      </c>
      <c r="I878" s="21">
        <v>0.64166666666666672</v>
      </c>
      <c r="J878" s="6" t="s">
        <v>373</v>
      </c>
      <c r="K878" s="39">
        <v>1</v>
      </c>
      <c r="L878" s="6" t="s">
        <v>398</v>
      </c>
      <c r="M878" s="6" t="s">
        <v>6</v>
      </c>
      <c r="N878" s="6" t="s">
        <v>4546</v>
      </c>
      <c r="O878" s="6">
        <v>1230395</v>
      </c>
      <c r="P878" s="6" t="s">
        <v>6</v>
      </c>
      <c r="Q878" s="6" t="s">
        <v>4547</v>
      </c>
      <c r="R878" s="16">
        <f t="shared" si="89"/>
        <v>25000</v>
      </c>
      <c r="S878" s="6" t="s">
        <v>400</v>
      </c>
      <c r="T878" s="6" t="s">
        <v>759</v>
      </c>
      <c r="U878" s="6" t="s">
        <v>490</v>
      </c>
      <c r="V878" s="18">
        <v>45636</v>
      </c>
      <c r="W878" s="78">
        <v>0.70416666666666672</v>
      </c>
      <c r="X878" s="6" t="s">
        <v>3187</v>
      </c>
      <c r="Y878" s="6" t="s">
        <v>1150</v>
      </c>
      <c r="Z878" s="6" t="s">
        <v>1151</v>
      </c>
      <c r="AA878" s="6">
        <v>984444429</v>
      </c>
      <c r="AB878" s="5">
        <f t="shared" si="92"/>
        <v>1</v>
      </c>
      <c r="AC878" s="17">
        <f t="shared" si="93"/>
        <v>25000</v>
      </c>
      <c r="AD878" s="6" t="s">
        <v>6</v>
      </c>
      <c r="AE878" s="17" t="str">
        <f t="shared" si="94"/>
        <v>NO APLICA</v>
      </c>
      <c r="AF878" s="6" t="s">
        <v>400</v>
      </c>
      <c r="AG878" s="39"/>
      <c r="AH878" s="22" t="s">
        <v>558</v>
      </c>
      <c r="AI878" s="174"/>
    </row>
    <row r="879" spans="1:35" ht="15" customHeight="1">
      <c r="A879" s="170">
        <v>57125</v>
      </c>
      <c r="B879" s="39" t="s">
        <v>124</v>
      </c>
      <c r="C879" s="5" t="s">
        <v>125</v>
      </c>
      <c r="D879" s="24" t="s">
        <v>2886</v>
      </c>
      <c r="E879" s="25" t="s">
        <v>2756</v>
      </c>
      <c r="F879" s="24" t="s">
        <v>2751</v>
      </c>
      <c r="G879" s="24">
        <v>935732759</v>
      </c>
      <c r="H879" s="18">
        <v>45636</v>
      </c>
      <c r="I879" s="21">
        <v>0.66180555555555554</v>
      </c>
      <c r="J879" s="6" t="s">
        <v>373</v>
      </c>
      <c r="K879" s="39">
        <v>1</v>
      </c>
      <c r="L879" s="6" t="s">
        <v>398</v>
      </c>
      <c r="M879" s="6" t="s">
        <v>6</v>
      </c>
      <c r="N879" s="6" t="s">
        <v>4548</v>
      </c>
      <c r="O879" s="6">
        <v>1230573</v>
      </c>
      <c r="P879" s="6" t="s">
        <v>9</v>
      </c>
      <c r="Q879" s="6" t="s">
        <v>4549</v>
      </c>
      <c r="R879" s="16">
        <f t="shared" si="89"/>
        <v>25000</v>
      </c>
      <c r="S879" s="6" t="s">
        <v>400</v>
      </c>
      <c r="T879" s="6" t="s">
        <v>759</v>
      </c>
      <c r="U879" s="6" t="s">
        <v>2863</v>
      </c>
      <c r="V879" s="18">
        <v>45637</v>
      </c>
      <c r="W879" s="78">
        <v>0.71111111111111114</v>
      </c>
      <c r="X879" s="6" t="s">
        <v>4550</v>
      </c>
      <c r="Y879" s="6" t="s">
        <v>2750</v>
      </c>
      <c r="Z879" s="6" t="s">
        <v>2751</v>
      </c>
      <c r="AA879" s="6">
        <v>952180890</v>
      </c>
      <c r="AB879" s="5">
        <f t="shared" si="92"/>
        <v>2</v>
      </c>
      <c r="AC879" s="17">
        <f t="shared" si="93"/>
        <v>25000</v>
      </c>
      <c r="AD879" s="6" t="s">
        <v>9</v>
      </c>
      <c r="AE879" s="17">
        <f t="shared" si="94"/>
        <v>29750</v>
      </c>
      <c r="AF879" s="6" t="s">
        <v>1874</v>
      </c>
      <c r="AG879" s="39" t="s">
        <v>4551</v>
      </c>
      <c r="AH879" s="22" t="s">
        <v>2759</v>
      </c>
      <c r="AI879" s="174"/>
    </row>
    <row r="880" spans="1:35" ht="15" customHeight="1">
      <c r="A880" s="170">
        <v>57126</v>
      </c>
      <c r="B880" s="13" t="s">
        <v>12</v>
      </c>
      <c r="C880" s="4" t="s">
        <v>13</v>
      </c>
      <c r="D880" s="39" t="s">
        <v>4552</v>
      </c>
      <c r="E880" s="25">
        <v>193367534</v>
      </c>
      <c r="F880" s="6" t="s">
        <v>4553</v>
      </c>
      <c r="G880" s="6">
        <v>959723373</v>
      </c>
      <c r="H880" s="18">
        <v>45636</v>
      </c>
      <c r="I880" s="21">
        <v>0.68125000000000002</v>
      </c>
      <c r="J880" s="6" t="s">
        <v>1873</v>
      </c>
      <c r="K880" s="39">
        <v>3</v>
      </c>
      <c r="L880" s="6" t="s">
        <v>398</v>
      </c>
      <c r="M880" s="6" t="s">
        <v>6</v>
      </c>
      <c r="N880" s="6" t="s">
        <v>1355</v>
      </c>
      <c r="O880" s="6">
        <v>31487</v>
      </c>
      <c r="P880" s="6" t="s">
        <v>6</v>
      </c>
      <c r="Q880" s="6" t="s">
        <v>488</v>
      </c>
      <c r="R880" s="16">
        <f t="shared" si="89"/>
        <v>15000</v>
      </c>
      <c r="S880" s="6" t="s">
        <v>400</v>
      </c>
      <c r="T880" s="6" t="s">
        <v>3016</v>
      </c>
      <c r="U880" s="6" t="s">
        <v>490</v>
      </c>
      <c r="V880" s="18">
        <v>45636</v>
      </c>
      <c r="W880" s="78">
        <v>0.78611111111111109</v>
      </c>
      <c r="X880" s="6" t="s">
        <v>4554</v>
      </c>
      <c r="Y880" s="6" t="s">
        <v>4555</v>
      </c>
      <c r="Z880" s="6" t="s">
        <v>4556</v>
      </c>
      <c r="AA880" s="6">
        <v>997169716</v>
      </c>
      <c r="AB880" s="5">
        <f t="shared" si="92"/>
        <v>1</v>
      </c>
      <c r="AC880" s="17">
        <f t="shared" si="93"/>
        <v>15000</v>
      </c>
      <c r="AD880" s="6" t="s">
        <v>6</v>
      </c>
      <c r="AE880" s="17" t="str">
        <f t="shared" si="94"/>
        <v>NO APLICA</v>
      </c>
      <c r="AF880" s="6" t="s">
        <v>400</v>
      </c>
      <c r="AG880" s="39"/>
      <c r="AH880" s="22" t="s">
        <v>4557</v>
      </c>
      <c r="AI880" s="174"/>
    </row>
    <row r="881" spans="1:35" ht="15" customHeight="1">
      <c r="A881" s="170">
        <v>57127</v>
      </c>
      <c r="B881" s="7" t="s">
        <v>175</v>
      </c>
      <c r="C881" s="4" t="s">
        <v>176</v>
      </c>
      <c r="D881" s="39" t="s">
        <v>4558</v>
      </c>
      <c r="E881" s="6" t="s">
        <v>4559</v>
      </c>
      <c r="F881" s="6" t="s">
        <v>4560</v>
      </c>
      <c r="G881" s="6">
        <v>972106059</v>
      </c>
      <c r="H881" s="18">
        <v>45636</v>
      </c>
      <c r="I881" s="21">
        <v>0.70208333333333328</v>
      </c>
      <c r="J881" s="6" t="s">
        <v>1873</v>
      </c>
      <c r="K881" s="39">
        <v>2</v>
      </c>
      <c r="L881" s="6" t="s">
        <v>398</v>
      </c>
      <c r="M881" s="6" t="s">
        <v>6</v>
      </c>
      <c r="N881" s="6" t="s">
        <v>488</v>
      </c>
      <c r="O881" s="6">
        <v>21216</v>
      </c>
      <c r="P881" s="6" t="s">
        <v>6</v>
      </c>
      <c r="Q881" s="6" t="s">
        <v>488</v>
      </c>
      <c r="R881" s="16">
        <f t="shared" si="89"/>
        <v>10000</v>
      </c>
      <c r="S881" s="6" t="s">
        <v>400</v>
      </c>
      <c r="T881" s="6" t="s">
        <v>1943</v>
      </c>
      <c r="U881" s="6" t="s">
        <v>490</v>
      </c>
      <c r="V881" s="18">
        <v>45637</v>
      </c>
      <c r="W881" s="78">
        <v>0.49652777777777779</v>
      </c>
      <c r="X881" s="6" t="s">
        <v>4561</v>
      </c>
      <c r="Y881" s="6" t="s">
        <v>4559</v>
      </c>
      <c r="Z881" s="6" t="s">
        <v>4562</v>
      </c>
      <c r="AA881" s="6">
        <v>972106059</v>
      </c>
      <c r="AB881" s="5">
        <f t="shared" si="92"/>
        <v>2</v>
      </c>
      <c r="AC881" s="17">
        <f t="shared" si="93"/>
        <v>10000</v>
      </c>
      <c r="AD881" s="6" t="s">
        <v>6</v>
      </c>
      <c r="AE881" s="17" t="str">
        <f t="shared" si="94"/>
        <v>NO APLICA</v>
      </c>
      <c r="AF881" s="6" t="s">
        <v>400</v>
      </c>
      <c r="AG881" s="39"/>
      <c r="AH881" s="22" t="s">
        <v>4563</v>
      </c>
      <c r="AI881" s="174"/>
    </row>
    <row r="882" spans="1:35" ht="15.45" customHeight="1">
      <c r="A882" s="170">
        <v>57128</v>
      </c>
      <c r="B882" s="7" t="s">
        <v>14</v>
      </c>
      <c r="C882" s="4" t="s">
        <v>15</v>
      </c>
      <c r="D882" s="25" t="s">
        <v>4564</v>
      </c>
      <c r="E882" s="24" t="s">
        <v>4565</v>
      </c>
      <c r="F882" s="24" t="s">
        <v>530</v>
      </c>
      <c r="G882" s="24">
        <v>933064359</v>
      </c>
      <c r="H882" s="18">
        <v>45636</v>
      </c>
      <c r="I882" s="21">
        <v>0.7055555555555556</v>
      </c>
      <c r="J882" s="6" t="s">
        <v>1873</v>
      </c>
      <c r="K882" s="39">
        <v>2</v>
      </c>
      <c r="L882" s="6" t="s">
        <v>3399</v>
      </c>
      <c r="M882" s="6" t="s">
        <v>6</v>
      </c>
      <c r="N882" s="6" t="s">
        <v>1355</v>
      </c>
      <c r="O882" s="6">
        <v>204296</v>
      </c>
      <c r="P882" s="6" t="s">
        <v>6</v>
      </c>
      <c r="Q882" s="6" t="s">
        <v>488</v>
      </c>
      <c r="R882" s="16">
        <f t="shared" si="89"/>
        <v>7000</v>
      </c>
      <c r="S882" s="6" t="s">
        <v>400</v>
      </c>
      <c r="T882" s="6" t="s">
        <v>732</v>
      </c>
      <c r="U882" s="6" t="s">
        <v>490</v>
      </c>
      <c r="V882" s="18">
        <v>45636</v>
      </c>
      <c r="W882" s="108">
        <v>0.7055555555555556</v>
      </c>
      <c r="X882" s="68" t="s">
        <v>543</v>
      </c>
      <c r="Y882" s="68" t="s">
        <v>544</v>
      </c>
      <c r="Z882" s="68" t="s">
        <v>545</v>
      </c>
      <c r="AA882" s="6">
        <v>995367617</v>
      </c>
      <c r="AB882" s="5">
        <f t="shared" si="92"/>
        <v>1</v>
      </c>
      <c r="AC882" s="17">
        <f t="shared" si="93"/>
        <v>7000</v>
      </c>
      <c r="AD882" s="6" t="s">
        <v>6</v>
      </c>
      <c r="AE882" s="17" t="str">
        <f t="shared" si="94"/>
        <v>NO APLICA</v>
      </c>
      <c r="AF882" s="6" t="s">
        <v>400</v>
      </c>
      <c r="AG882" s="39"/>
      <c r="AH882" s="22" t="s">
        <v>533</v>
      </c>
      <c r="AI882" s="174"/>
    </row>
    <row r="883" spans="1:35" ht="15.45" customHeight="1">
      <c r="A883" s="170">
        <v>57129</v>
      </c>
      <c r="B883" s="8" t="s">
        <v>320</v>
      </c>
      <c r="C883" s="5" t="s">
        <v>321</v>
      </c>
      <c r="D883" s="27" t="s">
        <v>616</v>
      </c>
      <c r="E883" s="28" t="s">
        <v>617</v>
      </c>
      <c r="F883" s="27" t="s">
        <v>618</v>
      </c>
      <c r="G883" s="27">
        <v>951155582</v>
      </c>
      <c r="H883" s="18">
        <v>45636</v>
      </c>
      <c r="I883" s="21">
        <v>0.79583333333333328</v>
      </c>
      <c r="J883" s="6" t="s">
        <v>373</v>
      </c>
      <c r="K883" s="39">
        <v>1</v>
      </c>
      <c r="L883" s="6" t="s">
        <v>398</v>
      </c>
      <c r="M883" s="6" t="s">
        <v>6</v>
      </c>
      <c r="N883" s="6" t="s">
        <v>4566</v>
      </c>
      <c r="O883" s="6">
        <v>1225228</v>
      </c>
      <c r="P883" s="6" t="s">
        <v>6</v>
      </c>
      <c r="Q883" s="6" t="s">
        <v>488</v>
      </c>
      <c r="R883" s="16">
        <f t="shared" si="89"/>
        <v>25000</v>
      </c>
      <c r="S883" s="6" t="s">
        <v>400</v>
      </c>
      <c r="T883" s="6" t="s">
        <v>940</v>
      </c>
      <c r="U883" s="6" t="s">
        <v>490</v>
      </c>
      <c r="V883" s="18">
        <v>45642</v>
      </c>
      <c r="W883" s="78">
        <v>0.46388888888888891</v>
      </c>
      <c r="X883" s="123" t="s">
        <v>2831</v>
      </c>
      <c r="Y883" s="122" t="s">
        <v>4567</v>
      </c>
      <c r="Z883" s="122" t="s">
        <v>1504</v>
      </c>
      <c r="AA883" s="122">
        <v>974309634</v>
      </c>
      <c r="AB883" s="122">
        <v>7</v>
      </c>
      <c r="AC883" s="23">
        <f t="shared" si="93"/>
        <v>29000</v>
      </c>
      <c r="AD883" s="23" t="s">
        <v>6</v>
      </c>
      <c r="AE883" s="17" t="str">
        <f t="shared" si="94"/>
        <v>NO APLICA</v>
      </c>
      <c r="AF883" s="6" t="s">
        <v>400</v>
      </c>
      <c r="AG883" s="39"/>
      <c r="AH883" s="22" t="s">
        <v>558</v>
      </c>
      <c r="AI883" s="174"/>
    </row>
    <row r="884" spans="1:35" ht="15.45" customHeight="1">
      <c r="A884" s="170">
        <v>57130</v>
      </c>
      <c r="B884" s="8" t="s">
        <v>320</v>
      </c>
      <c r="C884" s="5" t="s">
        <v>321</v>
      </c>
      <c r="D884" s="27" t="s">
        <v>2811</v>
      </c>
      <c r="E884" s="28" t="s">
        <v>709</v>
      </c>
      <c r="F884" s="27" t="s">
        <v>710</v>
      </c>
      <c r="G884" s="27">
        <v>987744411</v>
      </c>
      <c r="H884" s="18">
        <v>45636</v>
      </c>
      <c r="I884" s="21">
        <v>0.80208333333333337</v>
      </c>
      <c r="J884" s="6" t="s">
        <v>373</v>
      </c>
      <c r="K884" s="39">
        <v>1</v>
      </c>
      <c r="L884" s="6" t="s">
        <v>398</v>
      </c>
      <c r="M884" s="6" t="s">
        <v>6</v>
      </c>
      <c r="N884" s="6" t="s">
        <v>4568</v>
      </c>
      <c r="O884" s="6">
        <v>1225227</v>
      </c>
      <c r="P884" s="6" t="s">
        <v>6</v>
      </c>
      <c r="Q884" s="6" t="s">
        <v>488</v>
      </c>
      <c r="R884" s="16">
        <f t="shared" si="89"/>
        <v>25000</v>
      </c>
      <c r="S884" s="6" t="s">
        <v>400</v>
      </c>
      <c r="T884" s="6" t="s">
        <v>1953</v>
      </c>
      <c r="U884" s="6"/>
      <c r="V884" s="18">
        <v>45642</v>
      </c>
      <c r="W884" s="124">
        <v>0.46875</v>
      </c>
      <c r="X884" s="123" t="s">
        <v>1974</v>
      </c>
      <c r="Y884" s="122" t="s">
        <v>1975</v>
      </c>
      <c r="Z884" s="122" t="s">
        <v>631</v>
      </c>
      <c r="AA884" s="122">
        <v>976530950</v>
      </c>
      <c r="AB884" s="107">
        <f t="shared" ref="AB884:AB915" si="95">IF(AND(V884&lt;&gt;"",H884&lt;&gt;"",ISNUMBER(V884-H884)),V884-H884+1,"")</f>
        <v>7</v>
      </c>
      <c r="AC884" s="23">
        <f t="shared" si="93"/>
        <v>29000</v>
      </c>
      <c r="AD884" s="23" t="s">
        <v>6</v>
      </c>
      <c r="AE884" s="17" t="str">
        <f t="shared" si="94"/>
        <v>NO APLICA</v>
      </c>
      <c r="AF884" s="6" t="s">
        <v>400</v>
      </c>
      <c r="AG884" s="39"/>
      <c r="AH884" s="22" t="s">
        <v>558</v>
      </c>
      <c r="AI884" s="174"/>
    </row>
    <row r="885" spans="1:35" ht="15.45" customHeight="1">
      <c r="A885" s="170">
        <v>57131</v>
      </c>
      <c r="B885" s="7" t="s">
        <v>151</v>
      </c>
      <c r="C885" s="4" t="s">
        <v>152</v>
      </c>
      <c r="D885" s="39" t="s">
        <v>4569</v>
      </c>
      <c r="E885" s="6" t="s">
        <v>4570</v>
      </c>
      <c r="F885" s="6" t="s">
        <v>4571</v>
      </c>
      <c r="G885" s="6">
        <v>995978361</v>
      </c>
      <c r="H885" s="18">
        <v>45636</v>
      </c>
      <c r="I885" s="21">
        <v>0.82013888888888886</v>
      </c>
      <c r="J885" s="6" t="s">
        <v>372</v>
      </c>
      <c r="K885" s="39">
        <v>1</v>
      </c>
      <c r="L885" s="6" t="s">
        <v>398</v>
      </c>
      <c r="M885" s="6" t="s">
        <v>6</v>
      </c>
      <c r="N885" s="6" t="s">
        <v>4572</v>
      </c>
      <c r="O885" s="6">
        <v>3266169</v>
      </c>
      <c r="P885" s="6" t="s">
        <v>6</v>
      </c>
      <c r="Q885" s="6" t="s">
        <v>4573</v>
      </c>
      <c r="R885" s="16">
        <f t="shared" si="89"/>
        <v>18000</v>
      </c>
      <c r="S885" s="6" t="s">
        <v>400</v>
      </c>
      <c r="T885" s="6" t="s">
        <v>1962</v>
      </c>
      <c r="U885" s="6"/>
      <c r="V885" s="18">
        <v>45638</v>
      </c>
      <c r="W885" s="78">
        <v>0.33194444444444443</v>
      </c>
      <c r="X885" s="76" t="s">
        <v>4574</v>
      </c>
      <c r="Y885" s="76" t="s">
        <v>4575</v>
      </c>
      <c r="Z885" s="76" t="s">
        <v>4576</v>
      </c>
      <c r="AA885" s="76">
        <v>933885769</v>
      </c>
      <c r="AB885" s="5">
        <f t="shared" si="95"/>
        <v>3</v>
      </c>
      <c r="AC885" s="17">
        <f t="shared" si="93"/>
        <v>18000</v>
      </c>
      <c r="AD885" s="6" t="s">
        <v>6</v>
      </c>
      <c r="AE885" s="17" t="str">
        <f t="shared" si="94"/>
        <v>NO APLICA</v>
      </c>
      <c r="AF885" s="6" t="s">
        <v>1874</v>
      </c>
      <c r="AG885" s="39" t="s">
        <v>4577</v>
      </c>
      <c r="AH885" s="22" t="s">
        <v>4578</v>
      </c>
      <c r="AI885" s="174"/>
    </row>
    <row r="886" spans="1:35" ht="15.45" customHeight="1">
      <c r="A886" s="170">
        <v>57132</v>
      </c>
      <c r="B886" s="39" t="s">
        <v>4579</v>
      </c>
      <c r="C886" s="6" t="s">
        <v>4580</v>
      </c>
      <c r="D886" s="39" t="s">
        <v>4581</v>
      </c>
      <c r="E886" s="6" t="s">
        <v>4582</v>
      </c>
      <c r="F886" s="6" t="s">
        <v>4583</v>
      </c>
      <c r="G886" s="6">
        <v>942030453</v>
      </c>
      <c r="H886" s="18">
        <v>45636</v>
      </c>
      <c r="I886" s="21">
        <v>0.95208333333333328</v>
      </c>
      <c r="J886" s="6" t="s">
        <v>373</v>
      </c>
      <c r="K886" s="39">
        <v>1</v>
      </c>
      <c r="L886" s="6" t="s">
        <v>3399</v>
      </c>
      <c r="M886" s="6" t="s">
        <v>6</v>
      </c>
      <c r="N886" s="6" t="s">
        <v>4584</v>
      </c>
      <c r="O886" s="2">
        <v>1230955</v>
      </c>
      <c r="P886" s="6" t="s">
        <v>6</v>
      </c>
      <c r="Q886" s="6" t="s">
        <v>4585</v>
      </c>
      <c r="R886" s="16">
        <f t="shared" si="89"/>
        <v>18000</v>
      </c>
      <c r="S886" s="6" t="s">
        <v>400</v>
      </c>
      <c r="T886" s="6" t="s">
        <v>528</v>
      </c>
      <c r="U886" s="6" t="s">
        <v>490</v>
      </c>
      <c r="V886" s="18">
        <v>45636</v>
      </c>
      <c r="W886" s="78">
        <v>0.95277777777777772</v>
      </c>
      <c r="X886" s="6" t="s">
        <v>4586</v>
      </c>
      <c r="Y886" s="6" t="s">
        <v>4587</v>
      </c>
      <c r="Z886" s="6" t="s">
        <v>4588</v>
      </c>
      <c r="AA886" s="6">
        <v>995219718</v>
      </c>
      <c r="AB886" s="5">
        <f t="shared" si="95"/>
        <v>1</v>
      </c>
      <c r="AC886" s="17">
        <f t="shared" si="93"/>
        <v>18000</v>
      </c>
      <c r="AD886" s="6" t="s">
        <v>6</v>
      </c>
      <c r="AE886" s="17" t="str">
        <f t="shared" si="94"/>
        <v>NO APLICA</v>
      </c>
      <c r="AF886" s="6" t="s">
        <v>1874</v>
      </c>
      <c r="AG886" s="39" t="s">
        <v>4589</v>
      </c>
      <c r="AH886" s="22" t="s">
        <v>499</v>
      </c>
      <c r="AI886" s="174"/>
    </row>
    <row r="887" spans="1:35" ht="15" customHeight="1">
      <c r="A887" s="170">
        <v>57133</v>
      </c>
      <c r="B887" s="39" t="s">
        <v>320</v>
      </c>
      <c r="C887" s="6" t="s">
        <v>321</v>
      </c>
      <c r="D887" s="35" t="s">
        <v>3136</v>
      </c>
      <c r="E887" s="35" t="s">
        <v>3137</v>
      </c>
      <c r="F887" s="36" t="s">
        <v>3138</v>
      </c>
      <c r="G887" s="35">
        <v>959084095</v>
      </c>
      <c r="H887" s="18">
        <v>45636</v>
      </c>
      <c r="I887" s="21">
        <v>0.99305555555555558</v>
      </c>
      <c r="J887" s="6" t="s">
        <v>373</v>
      </c>
      <c r="K887" s="39">
        <v>1</v>
      </c>
      <c r="L887" s="6" t="s">
        <v>398</v>
      </c>
      <c r="M887" s="6" t="s">
        <v>6</v>
      </c>
      <c r="N887" s="6" t="s">
        <v>4590</v>
      </c>
      <c r="O887" s="6">
        <v>1230700</v>
      </c>
      <c r="P887" s="6" t="s">
        <v>6</v>
      </c>
      <c r="Q887" s="6" t="s">
        <v>4591</v>
      </c>
      <c r="R887" s="16">
        <f t="shared" ref="R887:R950" si="96">IF(OR(H887&lt;=0, H887=""), "",
    IF(OR(J887="1X40 RF VACIO", J887="1X40 DRY VACIO"),
        IF(L887="CUSTODIA", 25000,
            IF(OR(L887="TRASPASO", L887="MOVIMIENTO"), 18000, "")
        ),
        IF(OR(J887="1X20 RF VACIO", J887="1X20 DRY VACIO", J887="ISOTANK"),
            IF(L887="CUSTODIA", 18000,
                IF(OR(L887="TRASPASO", L887="MOVIMIENTO"), 15000, "Error en tipo de acción")
            ),
            IF(AND(OR(J887="PALLET", J887="CAJON"), L887="CUSTODIA"),
                IF(M887="SI (XL)", 7000*K887,
                    IF(M887="SI (XXL)", 9000*K887,
                        IF(M887="SI (OTRO)", "", 5000*K887)
                    )
                ),
                IF(AND(OR(J887="PALLET", J887="CAJON"),OR(L887="TRASPASO", L887="MOVIMIENTO")),
                    IF(M887="SI (XL)", 5000*K887,
                        IF(M887="SI (XXL)", 7000*K887,
                            IF(M887="SI (OTRO)", "", 3500*K887)
                        )
                    ),
                    ""
                )
            )
        )
    )
)</f>
        <v>25000</v>
      </c>
      <c r="S887" s="6" t="s">
        <v>400</v>
      </c>
      <c r="T887" s="6" t="s">
        <v>2005</v>
      </c>
      <c r="U887" s="6" t="s">
        <v>3192</v>
      </c>
      <c r="V887" s="18">
        <v>45639</v>
      </c>
      <c r="W887" s="78">
        <v>0.53888888888888886</v>
      </c>
      <c r="X887" s="6" t="s">
        <v>3036</v>
      </c>
      <c r="Y887" s="6" t="s">
        <v>4270</v>
      </c>
      <c r="Z887" s="6" t="s">
        <v>655</v>
      </c>
      <c r="AA887" s="6">
        <v>956193777</v>
      </c>
      <c r="AB887" s="5">
        <f t="shared" si="95"/>
        <v>4</v>
      </c>
      <c r="AC887" s="17">
        <f t="shared" si="93"/>
        <v>25000</v>
      </c>
      <c r="AD887" s="6" t="s">
        <v>6</v>
      </c>
      <c r="AE887" s="17" t="str">
        <f t="shared" si="94"/>
        <v>NO APLICA</v>
      </c>
      <c r="AF887" s="6" t="s">
        <v>400</v>
      </c>
      <c r="AG887" s="39"/>
      <c r="AH887" s="22" t="s">
        <v>558</v>
      </c>
      <c r="AI887" s="174"/>
    </row>
    <row r="888" spans="1:35" ht="15.45" customHeight="1">
      <c r="A888" s="170">
        <v>57134</v>
      </c>
      <c r="B888" s="7" t="s">
        <v>189</v>
      </c>
      <c r="C888" s="4" t="s">
        <v>190</v>
      </c>
      <c r="D888" s="39" t="s">
        <v>4592</v>
      </c>
      <c r="E888" s="6" t="s">
        <v>4593</v>
      </c>
      <c r="F888" s="6" t="s">
        <v>4594</v>
      </c>
      <c r="G888" s="6">
        <v>958964471</v>
      </c>
      <c r="H888" s="18">
        <v>45637</v>
      </c>
      <c r="I888" s="21">
        <v>0.39861111111111114</v>
      </c>
      <c r="J888" s="6" t="s">
        <v>373</v>
      </c>
      <c r="K888" s="39">
        <v>1</v>
      </c>
      <c r="L888" s="6" t="s">
        <v>398</v>
      </c>
      <c r="M888" s="6" t="s">
        <v>6</v>
      </c>
      <c r="N888" s="6" t="s">
        <v>4595</v>
      </c>
      <c r="O888" s="6">
        <v>202010</v>
      </c>
      <c r="P888" s="6" t="s">
        <v>6</v>
      </c>
      <c r="Q888" s="6" t="s">
        <v>4596</v>
      </c>
      <c r="R888" s="16">
        <f t="shared" si="96"/>
        <v>25000</v>
      </c>
      <c r="S888" s="6" t="s">
        <v>400</v>
      </c>
      <c r="T888" s="6" t="s">
        <v>1943</v>
      </c>
      <c r="U888" s="6" t="s">
        <v>3290</v>
      </c>
      <c r="V888" s="18">
        <v>45637</v>
      </c>
      <c r="W888" s="78">
        <v>0.79722222222222228</v>
      </c>
      <c r="X888" s="6" t="s">
        <v>4597</v>
      </c>
      <c r="Y888" s="6" t="s">
        <v>4598</v>
      </c>
      <c r="Z888" s="6" t="s">
        <v>4599</v>
      </c>
      <c r="AA888" s="6">
        <v>934090541</v>
      </c>
      <c r="AB888" s="5">
        <f t="shared" si="95"/>
        <v>1</v>
      </c>
      <c r="AC888" s="17">
        <f t="shared" si="93"/>
        <v>25000</v>
      </c>
      <c r="AD888" s="6" t="s">
        <v>6</v>
      </c>
      <c r="AE888" s="17" t="str">
        <f t="shared" si="94"/>
        <v>NO APLICA</v>
      </c>
      <c r="AF888" s="6" t="s">
        <v>1874</v>
      </c>
      <c r="AG888" s="39" t="s">
        <v>4600</v>
      </c>
      <c r="AH888" s="22" t="s">
        <v>3652</v>
      </c>
      <c r="AI888" s="174"/>
    </row>
    <row r="889" spans="1:35" ht="15" customHeight="1">
      <c r="A889" s="170">
        <v>57135</v>
      </c>
      <c r="B889" s="7" t="s">
        <v>339</v>
      </c>
      <c r="C889" s="4" t="s">
        <v>340</v>
      </c>
      <c r="D889" s="39" t="s">
        <v>2935</v>
      </c>
      <c r="E889" s="6" t="s">
        <v>1120</v>
      </c>
      <c r="F889" s="6" t="s">
        <v>1121</v>
      </c>
      <c r="G889" s="6">
        <v>991545276</v>
      </c>
      <c r="H889" s="18">
        <v>45637</v>
      </c>
      <c r="I889" s="21">
        <v>0.40833333333333333</v>
      </c>
      <c r="J889" s="6" t="s">
        <v>373</v>
      </c>
      <c r="K889" s="39">
        <v>1</v>
      </c>
      <c r="L889" s="6" t="s">
        <v>398</v>
      </c>
      <c r="M889" s="6" t="s">
        <v>6</v>
      </c>
      <c r="N889" s="6" t="s">
        <v>4601</v>
      </c>
      <c r="O889" s="6">
        <v>3273879</v>
      </c>
      <c r="P889" s="6" t="s">
        <v>6</v>
      </c>
      <c r="Q889" s="6" t="s">
        <v>4602</v>
      </c>
      <c r="R889" s="16">
        <f t="shared" si="96"/>
        <v>25000</v>
      </c>
      <c r="S889" s="6" t="s">
        <v>400</v>
      </c>
      <c r="T889" s="6" t="s">
        <v>1953</v>
      </c>
      <c r="U889" s="6" t="s">
        <v>3494</v>
      </c>
      <c r="V889" s="18">
        <v>45640</v>
      </c>
      <c r="W889" s="78">
        <v>11.17</v>
      </c>
      <c r="X889" s="6" t="s">
        <v>3526</v>
      </c>
      <c r="Y889" s="65" t="s">
        <v>3527</v>
      </c>
      <c r="Z889" s="65" t="s">
        <v>3528</v>
      </c>
      <c r="AA889" s="65">
        <v>972177515</v>
      </c>
      <c r="AB889" s="5">
        <f t="shared" si="95"/>
        <v>4</v>
      </c>
      <c r="AC889" s="17">
        <f t="shared" si="93"/>
        <v>25000</v>
      </c>
      <c r="AD889" s="6" t="s">
        <v>6</v>
      </c>
      <c r="AE889" s="17" t="str">
        <f t="shared" si="94"/>
        <v>NO APLICA</v>
      </c>
      <c r="AF889" s="6" t="s">
        <v>400</v>
      </c>
      <c r="AG889" s="39"/>
      <c r="AH889" s="22" t="s">
        <v>2797</v>
      </c>
      <c r="AI889" s="174"/>
    </row>
    <row r="890" spans="1:35" ht="15.45" customHeight="1">
      <c r="A890" s="170">
        <v>57136</v>
      </c>
      <c r="B890" s="8" t="s">
        <v>320</v>
      </c>
      <c r="C890" s="5" t="s">
        <v>321</v>
      </c>
      <c r="D890" s="39" t="s">
        <v>4285</v>
      </c>
      <c r="E890" s="6" t="s">
        <v>2405</v>
      </c>
      <c r="F890" s="6" t="s">
        <v>2406</v>
      </c>
      <c r="G890" s="6">
        <v>942010990</v>
      </c>
      <c r="H890" s="18">
        <v>45637</v>
      </c>
      <c r="I890" s="21">
        <v>0.4201388888888889</v>
      </c>
      <c r="J890" s="6" t="s">
        <v>373</v>
      </c>
      <c r="K890" s="39">
        <v>1</v>
      </c>
      <c r="L890" s="6" t="s">
        <v>398</v>
      </c>
      <c r="M890" s="6" t="s">
        <v>6</v>
      </c>
      <c r="N890" s="6" t="s">
        <v>4603</v>
      </c>
      <c r="O890" s="6">
        <v>3273934</v>
      </c>
      <c r="P890" s="6" t="s">
        <v>6</v>
      </c>
      <c r="Q890" s="6" t="s">
        <v>4604</v>
      </c>
      <c r="R890" s="16">
        <f t="shared" si="96"/>
        <v>25000</v>
      </c>
      <c r="S890" s="6" t="s">
        <v>400</v>
      </c>
      <c r="T890" s="6" t="s">
        <v>1962</v>
      </c>
      <c r="U890" s="6" t="s">
        <v>504</v>
      </c>
      <c r="V890" s="18">
        <v>45637</v>
      </c>
      <c r="W890" s="78">
        <v>0.9243055555555556</v>
      </c>
      <c r="X890" s="6" t="s">
        <v>667</v>
      </c>
      <c r="Y890" s="6" t="s">
        <v>668</v>
      </c>
      <c r="Z890" s="6" t="s">
        <v>669</v>
      </c>
      <c r="AA890" s="6">
        <v>974317393</v>
      </c>
      <c r="AB890" s="5">
        <f t="shared" si="95"/>
        <v>1</v>
      </c>
      <c r="AC890" s="17">
        <f t="shared" si="93"/>
        <v>25000</v>
      </c>
      <c r="AD890" s="6" t="s">
        <v>6</v>
      </c>
      <c r="AE890" s="17" t="str">
        <f t="shared" si="94"/>
        <v>NO APLICA</v>
      </c>
      <c r="AF890" s="6" t="s">
        <v>400</v>
      </c>
      <c r="AG890" s="39"/>
      <c r="AH890" s="22" t="s">
        <v>558</v>
      </c>
      <c r="AI890" s="174"/>
    </row>
    <row r="891" spans="1:35" ht="15.45" customHeight="1">
      <c r="A891" s="170">
        <v>57137</v>
      </c>
      <c r="B891" s="8" t="s">
        <v>320</v>
      </c>
      <c r="C891" s="5" t="s">
        <v>321</v>
      </c>
      <c r="D891" s="24" t="s">
        <v>616</v>
      </c>
      <c r="E891" s="25" t="s">
        <v>617</v>
      </c>
      <c r="F891" s="24" t="s">
        <v>618</v>
      </c>
      <c r="G891" s="24">
        <v>951155582</v>
      </c>
      <c r="H891" s="18">
        <v>45637</v>
      </c>
      <c r="I891" s="21">
        <v>0.42499999999999999</v>
      </c>
      <c r="J891" s="6" t="s">
        <v>373</v>
      </c>
      <c r="K891" s="39">
        <v>1</v>
      </c>
      <c r="L891" s="6" t="s">
        <v>398</v>
      </c>
      <c r="M891" s="6" t="s">
        <v>6</v>
      </c>
      <c r="N891" s="6" t="s">
        <v>4605</v>
      </c>
      <c r="O891" s="6">
        <v>309075</v>
      </c>
      <c r="P891" s="6" t="s">
        <v>6</v>
      </c>
      <c r="Q891" s="6" t="s">
        <v>4606</v>
      </c>
      <c r="R891" s="16">
        <f t="shared" si="96"/>
        <v>25000</v>
      </c>
      <c r="S891" s="6" t="s">
        <v>400</v>
      </c>
      <c r="T891" s="6" t="s">
        <v>1943</v>
      </c>
      <c r="U891" s="6" t="s">
        <v>3431</v>
      </c>
      <c r="V891" s="18">
        <v>45638</v>
      </c>
      <c r="W891" s="78">
        <v>0.6020833333333333</v>
      </c>
      <c r="X891" s="6" t="s">
        <v>2831</v>
      </c>
      <c r="Y891" s="6" t="s">
        <v>4567</v>
      </c>
      <c r="Z891" s="6" t="s">
        <v>1504</v>
      </c>
      <c r="AA891" s="6">
        <v>974309634</v>
      </c>
      <c r="AB891" s="5">
        <f t="shared" si="95"/>
        <v>2</v>
      </c>
      <c r="AC891" s="17">
        <f t="shared" si="93"/>
        <v>25000</v>
      </c>
      <c r="AD891" s="6" t="s">
        <v>6</v>
      </c>
      <c r="AE891" s="17" t="str">
        <f t="shared" si="94"/>
        <v>NO APLICA</v>
      </c>
      <c r="AF891" s="6" t="s">
        <v>400</v>
      </c>
      <c r="AG891" s="39"/>
      <c r="AH891" s="22" t="s">
        <v>558</v>
      </c>
      <c r="AI891" s="174"/>
    </row>
    <row r="892" spans="1:35" ht="15.45" customHeight="1">
      <c r="A892" s="170">
        <v>57138</v>
      </c>
      <c r="B892" s="8" t="s">
        <v>320</v>
      </c>
      <c r="C892" s="5" t="s">
        <v>321</v>
      </c>
      <c r="D892" s="39" t="s">
        <v>3113</v>
      </c>
      <c r="E892" s="6" t="s">
        <v>636</v>
      </c>
      <c r="F892" s="6" t="s">
        <v>637</v>
      </c>
      <c r="G892" s="6">
        <v>988364635</v>
      </c>
      <c r="H892" s="18">
        <v>45637</v>
      </c>
      <c r="I892" s="21">
        <v>0.42916666666666664</v>
      </c>
      <c r="J892" s="6" t="s">
        <v>373</v>
      </c>
      <c r="K892" s="39">
        <v>1</v>
      </c>
      <c r="L892" s="6" t="s">
        <v>398</v>
      </c>
      <c r="M892" s="6" t="s">
        <v>6</v>
      </c>
      <c r="N892" s="6" t="s">
        <v>4607</v>
      </c>
      <c r="O892" s="6">
        <v>3273973</v>
      </c>
      <c r="P892" s="6" t="s">
        <v>6</v>
      </c>
      <c r="Q892" s="6" t="s">
        <v>4608</v>
      </c>
      <c r="R892" s="16">
        <f t="shared" si="96"/>
        <v>25000</v>
      </c>
      <c r="S892" s="6" t="s">
        <v>400</v>
      </c>
      <c r="T892" s="6" t="s">
        <v>1962</v>
      </c>
      <c r="U892" s="6" t="s">
        <v>3283</v>
      </c>
      <c r="V892" s="18">
        <v>45637</v>
      </c>
      <c r="W892" s="78">
        <v>0.89722222222222225</v>
      </c>
      <c r="X892" s="6" t="s">
        <v>2247</v>
      </c>
      <c r="Y892" s="6" t="s">
        <v>2248</v>
      </c>
      <c r="Z892" s="6" t="s">
        <v>2249</v>
      </c>
      <c r="AA892" s="6">
        <v>989385797</v>
      </c>
      <c r="AB892" s="5">
        <f t="shared" si="95"/>
        <v>1</v>
      </c>
      <c r="AC892" s="17">
        <f t="shared" si="93"/>
        <v>25000</v>
      </c>
      <c r="AD892" s="6" t="s">
        <v>6</v>
      </c>
      <c r="AE892" s="17" t="str">
        <f t="shared" si="94"/>
        <v>NO APLICA</v>
      </c>
      <c r="AF892" s="6" t="s">
        <v>400</v>
      </c>
      <c r="AG892" s="39"/>
      <c r="AH892" s="22" t="s">
        <v>558</v>
      </c>
      <c r="AI892" s="174"/>
    </row>
    <row r="893" spans="1:35" ht="15" customHeight="1">
      <c r="A893" s="170">
        <v>57139</v>
      </c>
      <c r="B893" s="8" t="s">
        <v>320</v>
      </c>
      <c r="C893" s="5" t="s">
        <v>321</v>
      </c>
      <c r="D893" s="24" t="s">
        <v>2811</v>
      </c>
      <c r="E893" s="25" t="s">
        <v>709</v>
      </c>
      <c r="F893" s="24" t="s">
        <v>710</v>
      </c>
      <c r="G893" s="24">
        <v>987744411</v>
      </c>
      <c r="H893" s="18">
        <v>45637</v>
      </c>
      <c r="I893" s="21">
        <v>0.43125000000000002</v>
      </c>
      <c r="J893" s="6" t="s">
        <v>373</v>
      </c>
      <c r="K893" s="39">
        <v>1</v>
      </c>
      <c r="L893" s="6" t="s">
        <v>398</v>
      </c>
      <c r="M893" s="6" t="s">
        <v>6</v>
      </c>
      <c r="N893" s="6" t="s">
        <v>4609</v>
      </c>
      <c r="O893" s="6">
        <v>309079</v>
      </c>
      <c r="P893" s="6" t="s">
        <v>6</v>
      </c>
      <c r="Q893" s="6" t="s">
        <v>4610</v>
      </c>
      <c r="R893" s="16">
        <f t="shared" si="96"/>
        <v>25000</v>
      </c>
      <c r="S893" s="6" t="s">
        <v>400</v>
      </c>
      <c r="T893" s="6" t="s">
        <v>1943</v>
      </c>
      <c r="U893" s="6" t="s">
        <v>3290</v>
      </c>
      <c r="V893" s="18">
        <v>45638</v>
      </c>
      <c r="W893" s="78">
        <v>0.42916666666666664</v>
      </c>
      <c r="X893" s="6" t="s">
        <v>3848</v>
      </c>
      <c r="Y893" s="6" t="s">
        <v>4611</v>
      </c>
      <c r="Z893" s="6" t="s">
        <v>607</v>
      </c>
      <c r="AA893" s="6">
        <v>982495724</v>
      </c>
      <c r="AB893" s="5">
        <f t="shared" si="95"/>
        <v>2</v>
      </c>
      <c r="AC893" s="17">
        <f t="shared" si="93"/>
        <v>25000</v>
      </c>
      <c r="AD893" s="6" t="s">
        <v>6</v>
      </c>
      <c r="AE893" s="17" t="str">
        <f t="shared" si="94"/>
        <v>NO APLICA</v>
      </c>
      <c r="AF893" s="6" t="s">
        <v>400</v>
      </c>
      <c r="AG893" s="39"/>
      <c r="AH893" s="22" t="s">
        <v>558</v>
      </c>
      <c r="AI893" s="174"/>
    </row>
    <row r="894" spans="1:35" ht="15.45" customHeight="1">
      <c r="A894" s="170">
        <v>57140</v>
      </c>
      <c r="B894" s="8" t="s">
        <v>320</v>
      </c>
      <c r="C894" s="5" t="s">
        <v>321</v>
      </c>
      <c r="D894" s="39" t="s">
        <v>3229</v>
      </c>
      <c r="E894" s="6" t="s">
        <v>3230</v>
      </c>
      <c r="F894" s="6" t="s">
        <v>649</v>
      </c>
      <c r="G894" s="6">
        <v>961091623</v>
      </c>
      <c r="H894" s="18">
        <v>45637</v>
      </c>
      <c r="I894" s="21">
        <v>0.44513888888888886</v>
      </c>
      <c r="J894" s="6" t="s">
        <v>373</v>
      </c>
      <c r="K894" s="39">
        <v>1</v>
      </c>
      <c r="L894" s="6" t="s">
        <v>398</v>
      </c>
      <c r="M894" s="6" t="s">
        <v>6</v>
      </c>
      <c r="N894" s="6" t="s">
        <v>4612</v>
      </c>
      <c r="O894" s="6">
        <v>309083</v>
      </c>
      <c r="P894" s="6" t="s">
        <v>6</v>
      </c>
      <c r="Q894" s="6" t="s">
        <v>4613</v>
      </c>
      <c r="R894" s="16">
        <f t="shared" si="96"/>
        <v>25000</v>
      </c>
      <c r="S894" s="6" t="s">
        <v>400</v>
      </c>
      <c r="T894" s="6" t="s">
        <v>1943</v>
      </c>
      <c r="U894" s="6" t="s">
        <v>2810</v>
      </c>
      <c r="V894" s="18">
        <v>45638</v>
      </c>
      <c r="W894" s="78">
        <v>0.45624999999999999</v>
      </c>
      <c r="X894" s="6" t="s">
        <v>734</v>
      </c>
      <c r="Y894" s="6" t="s">
        <v>4614</v>
      </c>
      <c r="Z894" s="6" t="s">
        <v>736</v>
      </c>
      <c r="AA894" s="6">
        <v>97326989</v>
      </c>
      <c r="AB894" s="5">
        <f t="shared" si="95"/>
        <v>2</v>
      </c>
      <c r="AC894" s="17">
        <f t="shared" si="93"/>
        <v>25000</v>
      </c>
      <c r="AD894" s="6" t="s">
        <v>6</v>
      </c>
      <c r="AE894" s="17" t="str">
        <f t="shared" ref="AE894:AE914" si="97">IFERROR(IF(AC894="","",IF(AD894="NO","NO APLICA",IF(AD894="SI",AC894*1.19,""))), "")</f>
        <v>NO APLICA</v>
      </c>
      <c r="AF894" s="6" t="s">
        <v>400</v>
      </c>
      <c r="AG894" s="39"/>
      <c r="AH894" s="22" t="s">
        <v>558</v>
      </c>
      <c r="AI894" s="174"/>
    </row>
    <row r="895" spans="1:35" ht="15.45" customHeight="1">
      <c r="A895" s="170">
        <v>57141</v>
      </c>
      <c r="B895" s="7" t="s">
        <v>339</v>
      </c>
      <c r="C895" s="4" t="s">
        <v>340</v>
      </c>
      <c r="D895" s="39" t="s">
        <v>1031</v>
      </c>
      <c r="E895" s="39" t="s">
        <v>1032</v>
      </c>
      <c r="F895" s="39" t="s">
        <v>1033</v>
      </c>
      <c r="G895" s="39">
        <v>973592337</v>
      </c>
      <c r="H895" s="18">
        <v>45637</v>
      </c>
      <c r="I895" s="21">
        <v>0.46666666666666667</v>
      </c>
      <c r="J895" s="6" t="s">
        <v>373</v>
      </c>
      <c r="K895" s="39">
        <v>1</v>
      </c>
      <c r="L895" s="6" t="s">
        <v>398</v>
      </c>
      <c r="M895" s="6" t="s">
        <v>6</v>
      </c>
      <c r="N895" s="6" t="s">
        <v>4615</v>
      </c>
      <c r="O895" s="6">
        <v>3274047</v>
      </c>
      <c r="P895" s="6" t="s">
        <v>6</v>
      </c>
      <c r="Q895" s="6" t="s">
        <v>4616</v>
      </c>
      <c r="R895" s="16">
        <f t="shared" si="96"/>
        <v>25000</v>
      </c>
      <c r="S895" s="6" t="s">
        <v>400</v>
      </c>
      <c r="T895" s="6" t="s">
        <v>1953</v>
      </c>
      <c r="U895" s="6" t="s">
        <v>3141</v>
      </c>
      <c r="V895" s="18">
        <v>45641</v>
      </c>
      <c r="W895" s="78">
        <v>0.47569444444444442</v>
      </c>
      <c r="X895" s="64" t="s">
        <v>322</v>
      </c>
      <c r="Y895" s="65" t="s">
        <v>323</v>
      </c>
      <c r="Z895" s="65" t="s">
        <v>2535</v>
      </c>
      <c r="AA895" s="65">
        <v>955325343</v>
      </c>
      <c r="AB895" s="6">
        <f t="shared" si="95"/>
        <v>5</v>
      </c>
      <c r="AC895" s="23">
        <f t="shared" si="93"/>
        <v>25000</v>
      </c>
      <c r="AD895" s="23" t="s">
        <v>6</v>
      </c>
      <c r="AE895" s="17" t="str">
        <f t="shared" si="97"/>
        <v>NO APLICA</v>
      </c>
      <c r="AF895" s="6" t="s">
        <v>400</v>
      </c>
      <c r="AG895" s="39"/>
      <c r="AH895" s="22" t="s">
        <v>2797</v>
      </c>
      <c r="AI895" s="174"/>
    </row>
    <row r="896" spans="1:35" ht="15.45" customHeight="1">
      <c r="A896" s="170">
        <v>57142</v>
      </c>
      <c r="B896" s="8" t="s">
        <v>320</v>
      </c>
      <c r="C896" s="5" t="s">
        <v>321</v>
      </c>
      <c r="D896" s="39" t="s">
        <v>4285</v>
      </c>
      <c r="E896" s="6" t="s">
        <v>2405</v>
      </c>
      <c r="F896" s="6" t="s">
        <v>2406</v>
      </c>
      <c r="G896" s="6">
        <v>942010990</v>
      </c>
      <c r="H896" s="18">
        <v>45637</v>
      </c>
      <c r="I896" s="21">
        <v>0.47013888888888888</v>
      </c>
      <c r="J896" s="6" t="s">
        <v>373</v>
      </c>
      <c r="K896" s="39">
        <v>1</v>
      </c>
      <c r="L896" s="6" t="s">
        <v>398</v>
      </c>
      <c r="M896" s="6" t="s">
        <v>6</v>
      </c>
      <c r="N896" s="6" t="s">
        <v>4617</v>
      </c>
      <c r="O896" s="6">
        <v>3274169</v>
      </c>
      <c r="P896" s="6" t="s">
        <v>6</v>
      </c>
      <c r="Q896" s="6" t="s">
        <v>4618</v>
      </c>
      <c r="R896" s="16">
        <f t="shared" si="96"/>
        <v>25000</v>
      </c>
      <c r="S896" s="6" t="s">
        <v>400</v>
      </c>
      <c r="T896" s="6" t="s">
        <v>1943</v>
      </c>
      <c r="U896" s="6" t="s">
        <v>3145</v>
      </c>
      <c r="V896" s="18">
        <v>45638</v>
      </c>
      <c r="W896" s="78">
        <v>0.50138888888888888</v>
      </c>
      <c r="X896" s="6" t="s">
        <v>2040</v>
      </c>
      <c r="Y896" s="6" t="s">
        <v>3695</v>
      </c>
      <c r="Z896" s="6" t="s">
        <v>643</v>
      </c>
      <c r="AA896" s="6">
        <v>997786062</v>
      </c>
      <c r="AB896" s="5">
        <f t="shared" si="95"/>
        <v>2</v>
      </c>
      <c r="AC896" s="17">
        <f t="shared" si="93"/>
        <v>25000</v>
      </c>
      <c r="AD896" s="6" t="s">
        <v>6</v>
      </c>
      <c r="AE896" s="17" t="str">
        <f t="shared" si="97"/>
        <v>NO APLICA</v>
      </c>
      <c r="AF896" s="6" t="s">
        <v>400</v>
      </c>
      <c r="AG896" s="39"/>
      <c r="AH896" s="22" t="s">
        <v>558</v>
      </c>
      <c r="AI896" s="174"/>
    </row>
    <row r="897" spans="1:35" ht="15" customHeight="1">
      <c r="A897" s="170">
        <v>57143</v>
      </c>
      <c r="B897" s="8" t="s">
        <v>320</v>
      </c>
      <c r="C897" s="5" t="s">
        <v>321</v>
      </c>
      <c r="D897" s="24" t="s">
        <v>616</v>
      </c>
      <c r="E897" s="25" t="s">
        <v>617</v>
      </c>
      <c r="F897" s="24" t="s">
        <v>618</v>
      </c>
      <c r="G897" s="24">
        <v>951155582</v>
      </c>
      <c r="H897" s="18">
        <v>45637</v>
      </c>
      <c r="I897" s="21">
        <v>0.47222222222222221</v>
      </c>
      <c r="J897" s="6" t="s">
        <v>373</v>
      </c>
      <c r="K897" s="39">
        <v>1</v>
      </c>
      <c r="L897" s="6" t="s">
        <v>398</v>
      </c>
      <c r="M897" s="6" t="s">
        <v>6</v>
      </c>
      <c r="N897" s="6" t="s">
        <v>4619</v>
      </c>
      <c r="O897" s="6">
        <v>3274184</v>
      </c>
      <c r="P897" s="6" t="s">
        <v>6</v>
      </c>
      <c r="Q897" s="6" t="s">
        <v>4620</v>
      </c>
      <c r="R897" s="16">
        <f t="shared" si="96"/>
        <v>25000</v>
      </c>
      <c r="S897" s="6" t="s">
        <v>400</v>
      </c>
      <c r="T897" s="6" t="s">
        <v>1943</v>
      </c>
      <c r="U897" s="6" t="s">
        <v>3176</v>
      </c>
      <c r="V897" s="18">
        <v>45638</v>
      </c>
      <c r="W897" s="78">
        <v>0.49930555555555556</v>
      </c>
      <c r="X897" s="6" t="s">
        <v>2570</v>
      </c>
      <c r="Y897" s="6" t="s">
        <v>2571</v>
      </c>
      <c r="Z897" s="6" t="s">
        <v>2572</v>
      </c>
      <c r="AA897" s="6">
        <v>955224797</v>
      </c>
      <c r="AB897" s="5">
        <f t="shared" si="95"/>
        <v>2</v>
      </c>
      <c r="AC897" s="17">
        <f t="shared" si="93"/>
        <v>25000</v>
      </c>
      <c r="AD897" s="6" t="s">
        <v>6</v>
      </c>
      <c r="AE897" s="17" t="str">
        <f t="shared" si="97"/>
        <v>NO APLICA</v>
      </c>
      <c r="AF897" s="6" t="s">
        <v>400</v>
      </c>
      <c r="AG897" s="39"/>
      <c r="AH897" s="22" t="s">
        <v>558</v>
      </c>
      <c r="AI897" s="174"/>
    </row>
    <row r="898" spans="1:35" ht="15.45" customHeight="1">
      <c r="A898" s="170">
        <v>57144</v>
      </c>
      <c r="B898" s="8" t="s">
        <v>320</v>
      </c>
      <c r="C898" s="5" t="s">
        <v>321</v>
      </c>
      <c r="D898" s="39" t="s">
        <v>3113</v>
      </c>
      <c r="E898" s="6" t="s">
        <v>636</v>
      </c>
      <c r="F898" s="6" t="s">
        <v>637</v>
      </c>
      <c r="G898" s="6">
        <v>988364635</v>
      </c>
      <c r="H898" s="18">
        <v>45637</v>
      </c>
      <c r="I898" s="21">
        <v>0.48055555555555557</v>
      </c>
      <c r="J898" s="6" t="s">
        <v>373</v>
      </c>
      <c r="K898" s="39">
        <v>1</v>
      </c>
      <c r="L898" s="6" t="s">
        <v>398</v>
      </c>
      <c r="M898" s="6" t="s">
        <v>6</v>
      </c>
      <c r="N898" s="6" t="s">
        <v>4621</v>
      </c>
      <c r="O898" s="6">
        <v>3274214</v>
      </c>
      <c r="P898" s="6" t="s">
        <v>6</v>
      </c>
      <c r="Q898" s="6" t="s">
        <v>4622</v>
      </c>
      <c r="R898" s="16">
        <f t="shared" si="96"/>
        <v>25000</v>
      </c>
      <c r="S898" s="6" t="s">
        <v>400</v>
      </c>
      <c r="T898" s="6" t="s">
        <v>1962</v>
      </c>
      <c r="U898" s="6" t="s">
        <v>2881</v>
      </c>
      <c r="V898" s="18">
        <v>45638</v>
      </c>
      <c r="W898" s="78">
        <v>0.95</v>
      </c>
      <c r="X898" s="6" t="s">
        <v>3848</v>
      </c>
      <c r="Y898" s="6" t="s">
        <v>606</v>
      </c>
      <c r="Z898" s="6" t="s">
        <v>607</v>
      </c>
      <c r="AA898" s="6">
        <v>982495724</v>
      </c>
      <c r="AB898" s="5">
        <f t="shared" si="95"/>
        <v>2</v>
      </c>
      <c r="AC898" s="17">
        <f t="shared" si="93"/>
        <v>25000</v>
      </c>
      <c r="AD898" s="6" t="s">
        <v>6</v>
      </c>
      <c r="AE898" s="17" t="str">
        <f t="shared" si="97"/>
        <v>NO APLICA</v>
      </c>
      <c r="AF898" s="6" t="s">
        <v>400</v>
      </c>
      <c r="AG898" s="39"/>
      <c r="AH898" s="22" t="s">
        <v>558</v>
      </c>
      <c r="AI898" s="174"/>
    </row>
    <row r="899" spans="1:35" ht="15.45" customHeight="1">
      <c r="A899" s="170">
        <v>57145</v>
      </c>
      <c r="B899" s="8" t="s">
        <v>320</v>
      </c>
      <c r="C899" s="5" t="s">
        <v>321</v>
      </c>
      <c r="D899" s="24" t="s">
        <v>2811</v>
      </c>
      <c r="E899" s="25" t="s">
        <v>709</v>
      </c>
      <c r="F899" s="24" t="s">
        <v>710</v>
      </c>
      <c r="G899" s="24">
        <v>987744411</v>
      </c>
      <c r="H899" s="18">
        <v>45637</v>
      </c>
      <c r="I899" s="21">
        <v>0.4826388888888889</v>
      </c>
      <c r="J899" s="6" t="s">
        <v>373</v>
      </c>
      <c r="K899" s="39">
        <v>1</v>
      </c>
      <c r="L899" s="6" t="s">
        <v>398</v>
      </c>
      <c r="M899" s="6" t="s">
        <v>6</v>
      </c>
      <c r="N899" s="6" t="s">
        <v>4623</v>
      </c>
      <c r="O899" s="6">
        <v>3274230</v>
      </c>
      <c r="P899" s="6" t="s">
        <v>6</v>
      </c>
      <c r="Q899" s="6" t="s">
        <v>4624</v>
      </c>
      <c r="R899" s="16">
        <f t="shared" si="96"/>
        <v>25000</v>
      </c>
      <c r="S899" s="6" t="s">
        <v>400</v>
      </c>
      <c r="T899" s="6" t="s">
        <v>1943</v>
      </c>
      <c r="U899" s="6" t="s">
        <v>2965</v>
      </c>
      <c r="V899" s="18">
        <v>45638</v>
      </c>
      <c r="W899" s="78">
        <v>0.48819444444444443</v>
      </c>
      <c r="X899" s="6" t="s">
        <v>3002</v>
      </c>
      <c r="Y899" s="6" t="s">
        <v>4625</v>
      </c>
      <c r="Z899" s="6" t="s">
        <v>580</v>
      </c>
      <c r="AA899" s="6">
        <v>992200094</v>
      </c>
      <c r="AB899" s="5">
        <f t="shared" si="95"/>
        <v>2</v>
      </c>
      <c r="AC899" s="17">
        <f t="shared" si="93"/>
        <v>25000</v>
      </c>
      <c r="AD899" s="6" t="s">
        <v>6</v>
      </c>
      <c r="AE899" s="17" t="str">
        <f t="shared" si="97"/>
        <v>NO APLICA</v>
      </c>
      <c r="AF899" s="6" t="s">
        <v>400</v>
      </c>
      <c r="AG899" s="39"/>
      <c r="AH899" s="22" t="s">
        <v>558</v>
      </c>
      <c r="AI899" s="174"/>
    </row>
    <row r="900" spans="1:35" ht="15.45" customHeight="1">
      <c r="A900" s="170">
        <v>57146</v>
      </c>
      <c r="B900" s="7" t="s">
        <v>339</v>
      </c>
      <c r="C900" s="4" t="s">
        <v>340</v>
      </c>
      <c r="D900" s="39" t="s">
        <v>1042</v>
      </c>
      <c r="E900" s="39" t="s">
        <v>1043</v>
      </c>
      <c r="F900" s="39" t="s">
        <v>1044</v>
      </c>
      <c r="G900" s="39">
        <v>933294463</v>
      </c>
      <c r="H900" s="18">
        <v>45637</v>
      </c>
      <c r="I900" s="21">
        <v>0.48541666666666666</v>
      </c>
      <c r="J900" s="6" t="s">
        <v>373</v>
      </c>
      <c r="K900" s="39">
        <v>1</v>
      </c>
      <c r="L900" s="6" t="s">
        <v>398</v>
      </c>
      <c r="M900" s="6" t="s">
        <v>6</v>
      </c>
      <c r="N900" s="6" t="s">
        <v>4626</v>
      </c>
      <c r="O900" s="6">
        <v>3274116</v>
      </c>
      <c r="P900" s="6" t="s">
        <v>6</v>
      </c>
      <c r="Q900" s="6" t="s">
        <v>4627</v>
      </c>
      <c r="R900" s="16">
        <f t="shared" si="96"/>
        <v>25000</v>
      </c>
      <c r="S900" s="6" t="s">
        <v>400</v>
      </c>
      <c r="T900" s="6" t="s">
        <v>537</v>
      </c>
      <c r="U900" s="6" t="s">
        <v>3682</v>
      </c>
      <c r="V900" s="6"/>
      <c r="W900" s="78"/>
      <c r="X900" s="6"/>
      <c r="Y900" s="6"/>
      <c r="Z900" s="6"/>
      <c r="AA900" s="6"/>
      <c r="AB900" s="6" t="str">
        <f t="shared" si="95"/>
        <v/>
      </c>
      <c r="AC900" s="23" t="str">
        <f t="shared" si="93"/>
        <v/>
      </c>
      <c r="AD900" s="23"/>
      <c r="AE900" s="17" t="str">
        <f t="shared" si="97"/>
        <v/>
      </c>
      <c r="AF900" s="6"/>
      <c r="AG900" s="39"/>
      <c r="AH900" s="22" t="s">
        <v>2797</v>
      </c>
      <c r="AI900" s="174"/>
    </row>
    <row r="901" spans="1:35" ht="15.45" customHeight="1">
      <c r="A901" s="170">
        <v>57147</v>
      </c>
      <c r="B901" s="7" t="s">
        <v>245</v>
      </c>
      <c r="C901" s="4" t="s">
        <v>246</v>
      </c>
      <c r="D901" s="65" t="s">
        <v>4628</v>
      </c>
      <c r="E901" s="8" t="s">
        <v>4629</v>
      </c>
      <c r="F901" s="65" t="s">
        <v>424</v>
      </c>
      <c r="G901" s="8">
        <v>992618304</v>
      </c>
      <c r="H901" s="18">
        <v>45637</v>
      </c>
      <c r="I901" s="21">
        <v>0.50763888888888886</v>
      </c>
      <c r="J901" s="6" t="s">
        <v>373</v>
      </c>
      <c r="K901" s="39">
        <v>1</v>
      </c>
      <c r="L901" s="6" t="s">
        <v>398</v>
      </c>
      <c r="M901" s="6" t="s">
        <v>6</v>
      </c>
      <c r="N901" s="6" t="s">
        <v>4630</v>
      </c>
      <c r="O901" s="6">
        <v>308915</v>
      </c>
      <c r="P901" s="6" t="s">
        <v>6</v>
      </c>
      <c r="Q901" s="6" t="s">
        <v>4631</v>
      </c>
      <c r="R901" s="16">
        <f t="shared" si="96"/>
        <v>25000</v>
      </c>
      <c r="S901" s="6" t="s">
        <v>400</v>
      </c>
      <c r="T901" s="6" t="s">
        <v>1943</v>
      </c>
      <c r="U901" s="6" t="s">
        <v>2881</v>
      </c>
      <c r="V901" s="18">
        <v>45638</v>
      </c>
      <c r="W901" s="78">
        <v>0.5083333333333333</v>
      </c>
      <c r="X901" s="6" t="s">
        <v>4632</v>
      </c>
      <c r="Y901" s="6" t="s">
        <v>1899</v>
      </c>
      <c r="Z901" s="6" t="s">
        <v>4633</v>
      </c>
      <c r="AA901" s="6">
        <v>981754941</v>
      </c>
      <c r="AB901" s="5">
        <f t="shared" si="95"/>
        <v>2</v>
      </c>
      <c r="AC901" s="17">
        <f t="shared" si="93"/>
        <v>25000</v>
      </c>
      <c r="AD901" s="6" t="s">
        <v>6</v>
      </c>
      <c r="AE901" s="17" t="str">
        <f t="shared" si="97"/>
        <v>NO APLICA</v>
      </c>
      <c r="AF901" s="6" t="s">
        <v>400</v>
      </c>
      <c r="AG901" s="39"/>
      <c r="AH901" s="22" t="s">
        <v>983</v>
      </c>
      <c r="AI901" s="174"/>
    </row>
    <row r="902" spans="1:35" ht="15.45" customHeight="1">
      <c r="A902" s="170">
        <v>57148</v>
      </c>
      <c r="B902" s="7" t="s">
        <v>245</v>
      </c>
      <c r="C902" s="4" t="s">
        <v>246</v>
      </c>
      <c r="D902" s="48" t="s">
        <v>1801</v>
      </c>
      <c r="E902" s="25" t="s">
        <v>1802</v>
      </c>
      <c r="F902" s="24" t="s">
        <v>1803</v>
      </c>
      <c r="G902" s="24">
        <v>992506882</v>
      </c>
      <c r="H902" s="41">
        <v>45637</v>
      </c>
      <c r="I902" s="21">
        <v>0.51666666666666672</v>
      </c>
      <c r="J902" s="6" t="s">
        <v>373</v>
      </c>
      <c r="K902" s="39">
        <v>1</v>
      </c>
      <c r="L902" s="6" t="s">
        <v>398</v>
      </c>
      <c r="M902" s="6" t="s">
        <v>6</v>
      </c>
      <c r="N902" s="6" t="s">
        <v>4634</v>
      </c>
      <c r="O902" s="6">
        <v>308919</v>
      </c>
      <c r="P902" s="6" t="s">
        <v>6</v>
      </c>
      <c r="Q902" s="6" t="s">
        <v>4635</v>
      </c>
      <c r="R902" s="16">
        <f t="shared" si="96"/>
        <v>25000</v>
      </c>
      <c r="S902" s="6" t="s">
        <v>400</v>
      </c>
      <c r="T902" s="6" t="s">
        <v>1962</v>
      </c>
      <c r="U902" s="6" t="s">
        <v>2965</v>
      </c>
      <c r="V902" s="18">
        <v>45637</v>
      </c>
      <c r="W902" s="78">
        <v>0.91041666666666665</v>
      </c>
      <c r="X902" s="6" t="s">
        <v>4636</v>
      </c>
      <c r="Y902" s="6" t="s">
        <v>1908</v>
      </c>
      <c r="Z902" s="6" t="s">
        <v>2246</v>
      </c>
      <c r="AA902" s="6">
        <v>993490738</v>
      </c>
      <c r="AB902" s="5">
        <f t="shared" si="95"/>
        <v>1</v>
      </c>
      <c r="AC902" s="17">
        <f t="shared" si="93"/>
        <v>25000</v>
      </c>
      <c r="AD902" s="6" t="s">
        <v>6</v>
      </c>
      <c r="AE902" s="17" t="str">
        <f t="shared" si="97"/>
        <v>NO APLICA</v>
      </c>
      <c r="AF902" s="6" t="s">
        <v>400</v>
      </c>
      <c r="AG902" s="39"/>
      <c r="AH902" s="22" t="s">
        <v>983</v>
      </c>
      <c r="AI902" s="174"/>
    </row>
    <row r="903" spans="1:35" ht="15" customHeight="1">
      <c r="A903" s="170">
        <v>57149</v>
      </c>
      <c r="B903" s="7" t="s">
        <v>245</v>
      </c>
      <c r="C903" s="4" t="s">
        <v>246</v>
      </c>
      <c r="D903" s="65" t="s">
        <v>1783</v>
      </c>
      <c r="E903" s="6" t="s">
        <v>1784</v>
      </c>
      <c r="F903" s="65" t="s">
        <v>1785</v>
      </c>
      <c r="G903" s="6">
        <v>950664007</v>
      </c>
      <c r="H903" s="18">
        <v>45637</v>
      </c>
      <c r="I903" s="21">
        <v>0.52152777777777781</v>
      </c>
      <c r="J903" s="6" t="s">
        <v>373</v>
      </c>
      <c r="K903" s="39">
        <v>1</v>
      </c>
      <c r="L903" s="6" t="s">
        <v>398</v>
      </c>
      <c r="M903" s="6" t="s">
        <v>6</v>
      </c>
      <c r="N903" s="6" t="s">
        <v>4637</v>
      </c>
      <c r="O903" s="6">
        <v>308928</v>
      </c>
      <c r="P903" s="6" t="s">
        <v>6</v>
      </c>
      <c r="Q903" s="6" t="s">
        <v>4638</v>
      </c>
      <c r="R903" s="16">
        <f t="shared" si="96"/>
        <v>25000</v>
      </c>
      <c r="S903" s="6" t="s">
        <v>400</v>
      </c>
      <c r="T903" s="6" t="s">
        <v>1943</v>
      </c>
      <c r="U903" s="6" t="s">
        <v>3682</v>
      </c>
      <c r="V903" s="18">
        <v>45638</v>
      </c>
      <c r="W903" s="78">
        <v>0.51458333333333328</v>
      </c>
      <c r="X903" s="6" t="s">
        <v>4639</v>
      </c>
      <c r="Y903" s="6" t="s">
        <v>4629</v>
      </c>
      <c r="Z903" s="6" t="s">
        <v>4640</v>
      </c>
      <c r="AA903" s="6">
        <v>992618304</v>
      </c>
      <c r="AB903" s="5">
        <f t="shared" si="95"/>
        <v>2</v>
      </c>
      <c r="AC903" s="17">
        <f t="shared" si="93"/>
        <v>25000</v>
      </c>
      <c r="AD903" s="6" t="s">
        <v>6</v>
      </c>
      <c r="AE903" s="17" t="str">
        <f t="shared" si="97"/>
        <v>NO APLICA</v>
      </c>
      <c r="AF903" s="6" t="s">
        <v>400</v>
      </c>
      <c r="AG903" s="39"/>
      <c r="AH903" s="22" t="s">
        <v>983</v>
      </c>
      <c r="AI903" s="174"/>
    </row>
    <row r="904" spans="1:35" ht="15.45" customHeight="1">
      <c r="A904" s="170">
        <v>57150</v>
      </c>
      <c r="B904" s="7" t="s">
        <v>245</v>
      </c>
      <c r="C904" s="4" t="s">
        <v>246</v>
      </c>
      <c r="D904" s="7" t="s">
        <v>1756</v>
      </c>
      <c r="E904" s="7" t="s">
        <v>1757</v>
      </c>
      <c r="F904" s="7" t="s">
        <v>1758</v>
      </c>
      <c r="G904" s="6">
        <v>965406891</v>
      </c>
      <c r="H904" s="18">
        <v>45637</v>
      </c>
      <c r="I904" s="21">
        <v>0.52500000000000002</v>
      </c>
      <c r="J904" s="6" t="s">
        <v>373</v>
      </c>
      <c r="K904" s="39">
        <v>1</v>
      </c>
      <c r="L904" s="6" t="s">
        <v>398</v>
      </c>
      <c r="M904" s="6" t="s">
        <v>6</v>
      </c>
      <c r="N904" s="6" t="s">
        <v>4641</v>
      </c>
      <c r="O904" s="6">
        <v>308912</v>
      </c>
      <c r="P904" s="6" t="s">
        <v>6</v>
      </c>
      <c r="Q904" s="6" t="s">
        <v>4642</v>
      </c>
      <c r="R904" s="16">
        <f t="shared" si="96"/>
        <v>25000</v>
      </c>
      <c r="S904" s="6" t="s">
        <v>400</v>
      </c>
      <c r="T904" s="6" t="s">
        <v>1943</v>
      </c>
      <c r="U904" s="6" t="s">
        <v>2965</v>
      </c>
      <c r="V904" s="18">
        <v>45638</v>
      </c>
      <c r="W904" s="78">
        <v>0.51041666666666663</v>
      </c>
      <c r="X904" s="6" t="s">
        <v>1861</v>
      </c>
      <c r="Y904" s="6" t="s">
        <v>1862</v>
      </c>
      <c r="Z904" s="6" t="s">
        <v>4643</v>
      </c>
      <c r="AA904" s="6">
        <v>990617961</v>
      </c>
      <c r="AB904" s="5">
        <f t="shared" si="95"/>
        <v>2</v>
      </c>
      <c r="AC904" s="17">
        <f t="shared" si="93"/>
        <v>25000</v>
      </c>
      <c r="AD904" s="6" t="s">
        <v>6</v>
      </c>
      <c r="AE904" s="17" t="str">
        <f t="shared" si="97"/>
        <v>NO APLICA</v>
      </c>
      <c r="AF904" s="6" t="s">
        <v>400</v>
      </c>
      <c r="AG904" s="39"/>
      <c r="AH904" s="22" t="s">
        <v>983</v>
      </c>
      <c r="AI904" s="174"/>
    </row>
    <row r="905" spans="1:35" ht="15" customHeight="1">
      <c r="A905" s="170">
        <v>57151</v>
      </c>
      <c r="B905" s="38" t="s">
        <v>245</v>
      </c>
      <c r="C905" s="8" t="s">
        <v>246</v>
      </c>
      <c r="D905" s="65" t="s">
        <v>1686</v>
      </c>
      <c r="E905" s="6" t="s">
        <v>1687</v>
      </c>
      <c r="F905" s="65" t="s">
        <v>1688</v>
      </c>
      <c r="G905" s="6">
        <v>982742829</v>
      </c>
      <c r="H905" s="18">
        <v>45637</v>
      </c>
      <c r="I905" s="21">
        <v>0.53125</v>
      </c>
      <c r="J905" s="6" t="s">
        <v>373</v>
      </c>
      <c r="K905" s="39">
        <v>1</v>
      </c>
      <c r="L905" s="6" t="s">
        <v>398</v>
      </c>
      <c r="M905" s="6" t="s">
        <v>6</v>
      </c>
      <c r="N905" s="6" t="s">
        <v>4644</v>
      </c>
      <c r="O905" s="6">
        <v>308920</v>
      </c>
      <c r="P905" s="6" t="s">
        <v>6</v>
      </c>
      <c r="Q905" s="6" t="s">
        <v>4645</v>
      </c>
      <c r="R905" s="16">
        <f t="shared" si="96"/>
        <v>25000</v>
      </c>
      <c r="S905" s="6" t="s">
        <v>400</v>
      </c>
      <c r="T905" s="6" t="s">
        <v>1962</v>
      </c>
      <c r="U905" s="6" t="s">
        <v>3682</v>
      </c>
      <c r="V905" s="18">
        <v>45638</v>
      </c>
      <c r="W905" s="78">
        <v>6.7361111111111108E-2</v>
      </c>
      <c r="X905" s="6" t="s">
        <v>4646</v>
      </c>
      <c r="Y905" s="6" t="s">
        <v>4647</v>
      </c>
      <c r="Z905" s="6" t="s">
        <v>4648</v>
      </c>
      <c r="AA905" s="6">
        <v>98939640</v>
      </c>
      <c r="AB905" s="5">
        <f t="shared" si="95"/>
        <v>2</v>
      </c>
      <c r="AC905" s="17">
        <f t="shared" si="93"/>
        <v>25000</v>
      </c>
      <c r="AD905" s="6" t="s">
        <v>6</v>
      </c>
      <c r="AE905" s="17" t="str">
        <f t="shared" si="97"/>
        <v>NO APLICA</v>
      </c>
      <c r="AF905" s="6" t="s">
        <v>400</v>
      </c>
      <c r="AG905" s="39"/>
      <c r="AH905" s="22" t="s">
        <v>983</v>
      </c>
      <c r="AI905" s="174"/>
    </row>
    <row r="906" spans="1:35" ht="15.45" customHeight="1">
      <c r="A906" s="170">
        <v>57152</v>
      </c>
      <c r="B906" s="7" t="s">
        <v>278</v>
      </c>
      <c r="C906" s="4" t="s">
        <v>279</v>
      </c>
      <c r="D906" s="39" t="s">
        <v>4455</v>
      </c>
      <c r="E906" s="6">
        <v>150952611</v>
      </c>
      <c r="F906" s="6" t="s">
        <v>4457</v>
      </c>
      <c r="G906" s="6">
        <v>997711194</v>
      </c>
      <c r="H906" s="18">
        <v>45637</v>
      </c>
      <c r="I906" s="21">
        <v>0.57361111111111107</v>
      </c>
      <c r="J906" s="6" t="s">
        <v>1873</v>
      </c>
      <c r="K906" s="39">
        <v>2</v>
      </c>
      <c r="L906" s="6" t="s">
        <v>398</v>
      </c>
      <c r="M906" s="6" t="s">
        <v>6</v>
      </c>
      <c r="N906" s="6" t="s">
        <v>1355</v>
      </c>
      <c r="O906" s="6">
        <v>200686</v>
      </c>
      <c r="P906" s="6" t="s">
        <v>6</v>
      </c>
      <c r="Q906" s="6" t="s">
        <v>488</v>
      </c>
      <c r="R906" s="16">
        <f t="shared" si="96"/>
        <v>10000</v>
      </c>
      <c r="S906" s="6" t="s">
        <v>400</v>
      </c>
      <c r="T906" s="6" t="s">
        <v>1943</v>
      </c>
      <c r="U906" s="6" t="s">
        <v>490</v>
      </c>
      <c r="V906" s="18">
        <v>45637</v>
      </c>
      <c r="W906" s="78">
        <v>0.68611111111111112</v>
      </c>
      <c r="X906" s="6" t="s">
        <v>4458</v>
      </c>
      <c r="Y906" s="6" t="s">
        <v>4459</v>
      </c>
      <c r="Z906" s="6" t="s">
        <v>4460</v>
      </c>
      <c r="AA906" s="6">
        <v>989639229</v>
      </c>
      <c r="AB906" s="5">
        <f t="shared" si="95"/>
        <v>1</v>
      </c>
      <c r="AC906" s="17">
        <f t="shared" si="93"/>
        <v>10000</v>
      </c>
      <c r="AD906" s="6" t="s">
        <v>6</v>
      </c>
      <c r="AE906" s="17" t="str">
        <f t="shared" si="97"/>
        <v>NO APLICA</v>
      </c>
      <c r="AF906" s="6" t="s">
        <v>400</v>
      </c>
      <c r="AG906" s="39"/>
      <c r="AH906" s="22" t="s">
        <v>4461</v>
      </c>
      <c r="AI906" s="174"/>
    </row>
    <row r="907" spans="1:35" ht="15" customHeight="1">
      <c r="A907" s="170">
        <v>57153</v>
      </c>
      <c r="B907" s="8" t="s">
        <v>320</v>
      </c>
      <c r="C907" s="5" t="s">
        <v>321</v>
      </c>
      <c r="D907" s="39" t="s">
        <v>4649</v>
      </c>
      <c r="E907" s="6" t="s">
        <v>4650</v>
      </c>
      <c r="F907" s="6" t="s">
        <v>1142</v>
      </c>
      <c r="G907" s="6">
        <v>949337080</v>
      </c>
      <c r="H907" s="18">
        <v>45637</v>
      </c>
      <c r="I907" s="21">
        <v>0.58958333333333335</v>
      </c>
      <c r="J907" s="6" t="s">
        <v>373</v>
      </c>
      <c r="K907" s="39">
        <v>1</v>
      </c>
      <c r="L907" s="6" t="s">
        <v>398</v>
      </c>
      <c r="M907" s="6" t="s">
        <v>6</v>
      </c>
      <c r="N907" s="6" t="s">
        <v>4651</v>
      </c>
      <c r="O907" s="6">
        <v>309130</v>
      </c>
      <c r="P907" s="6" t="s">
        <v>9</v>
      </c>
      <c r="Q907" s="6" t="s">
        <v>4652</v>
      </c>
      <c r="R907" s="16">
        <f t="shared" si="96"/>
        <v>25000</v>
      </c>
      <c r="S907" s="6" t="s">
        <v>400</v>
      </c>
      <c r="T907" s="6" t="s">
        <v>537</v>
      </c>
      <c r="U907" s="6" t="s">
        <v>3141</v>
      </c>
      <c r="V907" s="6"/>
      <c r="W907" s="78"/>
      <c r="X907" s="6"/>
      <c r="Y907" s="6"/>
      <c r="Z907" s="6"/>
      <c r="AA907" s="6"/>
      <c r="AB907" s="6" t="str">
        <f t="shared" si="95"/>
        <v/>
      </c>
      <c r="AC907" s="23" t="str">
        <f t="shared" si="93"/>
        <v/>
      </c>
      <c r="AD907" s="23"/>
      <c r="AE907" s="17" t="str">
        <f t="shared" si="97"/>
        <v/>
      </c>
      <c r="AF907" s="6"/>
      <c r="AG907" s="39"/>
      <c r="AH907" s="22" t="s">
        <v>558</v>
      </c>
      <c r="AI907" s="174"/>
    </row>
    <row r="908" spans="1:35" ht="15" customHeight="1">
      <c r="A908" s="170">
        <v>57154</v>
      </c>
      <c r="B908" s="7" t="s">
        <v>339</v>
      </c>
      <c r="C908" s="4" t="s">
        <v>340</v>
      </c>
      <c r="D908" s="39" t="s">
        <v>1031</v>
      </c>
      <c r="E908" s="39" t="s">
        <v>1032</v>
      </c>
      <c r="F908" s="39" t="s">
        <v>1033</v>
      </c>
      <c r="G908" s="39">
        <v>973592337</v>
      </c>
      <c r="H908" s="18">
        <v>45637</v>
      </c>
      <c r="I908" s="21">
        <v>0.63055555555555554</v>
      </c>
      <c r="J908" s="6" t="s">
        <v>373</v>
      </c>
      <c r="K908" s="39">
        <v>1</v>
      </c>
      <c r="L908" s="6" t="s">
        <v>398</v>
      </c>
      <c r="M908" s="6" t="s">
        <v>6</v>
      </c>
      <c r="N908" s="6" t="s">
        <v>4653</v>
      </c>
      <c r="O908" s="6">
        <v>21095768</v>
      </c>
      <c r="P908" s="6" t="s">
        <v>6</v>
      </c>
      <c r="Q908" s="6" t="s">
        <v>4654</v>
      </c>
      <c r="R908" s="16">
        <f t="shared" si="96"/>
        <v>25000</v>
      </c>
      <c r="S908" s="6" t="s">
        <v>400</v>
      </c>
      <c r="T908" s="6" t="s">
        <v>1953</v>
      </c>
      <c r="U908" s="6" t="s">
        <v>3145</v>
      </c>
      <c r="V908" s="18">
        <v>45643</v>
      </c>
      <c r="W908" s="78">
        <v>0.71527777777777779</v>
      </c>
      <c r="X908" s="125" t="s">
        <v>4655</v>
      </c>
      <c r="Y908" s="125" t="s">
        <v>4017</v>
      </c>
      <c r="Z908" s="6" t="s">
        <v>4018</v>
      </c>
      <c r="AA908" s="6">
        <v>963516429</v>
      </c>
      <c r="AB908" s="6">
        <f t="shared" si="95"/>
        <v>7</v>
      </c>
      <c r="AC908" s="23">
        <f t="shared" ref="AC908:AC925" si="98">IF(AB908&lt;=0, "ERROR EN DÍA DE SALIDA",
    IF(AB908="", "",
        IF(OR(J908="1X40 RF VACIO", J908="1X40 DRY VACIO"),
            IF(L908="CUSTODIA",
                IF(AB908&lt;=5, 25000,
                    IF(AB908&gt;5, IF(AB908&lt;=8, 25000 + 2000*(AB908 - 5), 31000 + 5000*(AB908-8)), "")
                ),
                IF(OR(L908="TRASPASO",L908="MOVIMIENTO"), 18000, "")
            ),
            IF(OR(J908="1X20 RF VACIO", J908="1X20 DRY VACIO", J908="ISOTANK"),
                IF(L908="CUSTODIA",
                    IF(AB908&lt;=5, 18000,
                        IF(AB908&gt;5, IF(AB908&lt;=8, 18000 + 2000*(AB908 - 5), 24000 + 5000*(AB908-8)), "")
                    ),
                    IF(OR(L908="TRASPASO",L908="MOVIMIENTO"), 15000, "Error en tipo de acción")
                ),
                IF(AND(OR(J908="PALLET", J908="CAJON"), L908="CUSTODIA", AB908&lt;=5),
                    IF(M908="SI (XL)", 7000*K908,
                        IF(M908="SI (XXL)", 9000*K908, 5000*K908)
                    ),
                    IF(AND(OR(J908="PALLET", J908="CAJON"), L908="CUSTODIA", AB908&gt;5),
                        IF(M908="SI (XL)", (7000 + 1000*(AB908 - 5))*K908,
                            IF(M908="SI (XXL)", (9000 + 1000*(AB908 - 5))*K908, (5000 + 1000*(AB908 - 5))*K908)
                        ),
                        IF(AND(OR(J908="PALLET", J908="CAJON"),OR(L908="TRASPASO",L908="MOVIMIENTO")),
                            IF(M908="SI (XL)", 5000*K908,
                                IF(M908="SI (XXL)", 7000*K908, 3500*K908)
                            ),
                            ""
                        )
                    )
                )
            )
        )
    )
)</f>
        <v>29000</v>
      </c>
      <c r="AD908" s="23" t="s">
        <v>6</v>
      </c>
      <c r="AE908" s="17" t="str">
        <f t="shared" si="97"/>
        <v>NO APLICA</v>
      </c>
      <c r="AF908" s="6" t="s">
        <v>400</v>
      </c>
      <c r="AG908" s="39"/>
      <c r="AH908" s="22" t="s">
        <v>2797</v>
      </c>
      <c r="AI908" s="174"/>
    </row>
    <row r="909" spans="1:35" ht="15" customHeight="1">
      <c r="A909" s="170">
        <v>57155</v>
      </c>
      <c r="B909" s="7" t="s">
        <v>278</v>
      </c>
      <c r="C909" s="4" t="s">
        <v>279</v>
      </c>
      <c r="D909" s="39" t="s">
        <v>4455</v>
      </c>
      <c r="E909" s="6">
        <v>150952611</v>
      </c>
      <c r="F909" s="6" t="s">
        <v>4457</v>
      </c>
      <c r="G909" s="6">
        <v>997711194</v>
      </c>
      <c r="H909" s="18">
        <v>45637</v>
      </c>
      <c r="I909" s="21">
        <v>0.65277777777777779</v>
      </c>
      <c r="J909" s="6" t="s">
        <v>1873</v>
      </c>
      <c r="K909" s="39">
        <v>3</v>
      </c>
      <c r="L909" s="6" t="s">
        <v>398</v>
      </c>
      <c r="M909" s="6" t="s">
        <v>6</v>
      </c>
      <c r="N909" s="6" t="s">
        <v>1355</v>
      </c>
      <c r="O909" s="6">
        <v>200634</v>
      </c>
      <c r="P909" s="6" t="s">
        <v>6</v>
      </c>
      <c r="Q909" s="6" t="s">
        <v>488</v>
      </c>
      <c r="R909" s="16">
        <f t="shared" si="96"/>
        <v>15000</v>
      </c>
      <c r="S909" s="6" t="s">
        <v>400</v>
      </c>
      <c r="T909" s="6" t="s">
        <v>1943</v>
      </c>
      <c r="U909" s="6" t="s">
        <v>490</v>
      </c>
      <c r="V909" s="18">
        <v>45637</v>
      </c>
      <c r="W909" s="78">
        <v>0.68680555555555556</v>
      </c>
      <c r="X909" s="6" t="s">
        <v>4458</v>
      </c>
      <c r="Y909" s="6" t="s">
        <v>4459</v>
      </c>
      <c r="Z909" s="6" t="s">
        <v>4460</v>
      </c>
      <c r="AA909" s="6">
        <v>989639229</v>
      </c>
      <c r="AB909" s="5">
        <f t="shared" si="95"/>
        <v>1</v>
      </c>
      <c r="AC909" s="17">
        <f t="shared" si="98"/>
        <v>15000</v>
      </c>
      <c r="AD909" s="6" t="s">
        <v>6</v>
      </c>
      <c r="AE909" s="17" t="str">
        <f t="shared" si="97"/>
        <v>NO APLICA</v>
      </c>
      <c r="AF909" s="6" t="s">
        <v>400</v>
      </c>
      <c r="AG909" s="39"/>
      <c r="AH909" s="22" t="s">
        <v>4461</v>
      </c>
      <c r="AI909" s="174"/>
    </row>
    <row r="910" spans="1:35" ht="15.45" customHeight="1">
      <c r="A910" s="170">
        <v>57156</v>
      </c>
      <c r="B910" s="7" t="s">
        <v>159</v>
      </c>
      <c r="C910" s="4" t="s">
        <v>160</v>
      </c>
      <c r="D910" s="39" t="s">
        <v>3502</v>
      </c>
      <c r="E910" s="6" t="s">
        <v>3503</v>
      </c>
      <c r="F910" s="6" t="s">
        <v>3504</v>
      </c>
      <c r="G910" s="6">
        <v>999578414</v>
      </c>
      <c r="H910" s="18">
        <v>45637</v>
      </c>
      <c r="I910" s="21">
        <v>0.65902777777777777</v>
      </c>
      <c r="J910" s="6" t="s">
        <v>373</v>
      </c>
      <c r="K910" s="39">
        <v>1</v>
      </c>
      <c r="L910" s="6" t="s">
        <v>398</v>
      </c>
      <c r="M910" s="6" t="s">
        <v>6</v>
      </c>
      <c r="N910" s="6" t="s">
        <v>4656</v>
      </c>
      <c r="O910" s="6">
        <v>100816046</v>
      </c>
      <c r="P910" s="6" t="s">
        <v>6</v>
      </c>
      <c r="Q910" s="6" t="s">
        <v>4657</v>
      </c>
      <c r="R910" s="16">
        <f t="shared" si="96"/>
        <v>25000</v>
      </c>
      <c r="S910" s="6" t="s">
        <v>400</v>
      </c>
      <c r="T910" s="6" t="s">
        <v>537</v>
      </c>
      <c r="U910" s="6" t="s">
        <v>3326</v>
      </c>
      <c r="V910" s="18">
        <v>45642</v>
      </c>
      <c r="W910" s="78">
        <v>0.74097222222222225</v>
      </c>
      <c r="X910" s="24" t="s">
        <v>4658</v>
      </c>
      <c r="Y910" s="25" t="s">
        <v>4659</v>
      </c>
      <c r="Z910" s="24" t="s">
        <v>4660</v>
      </c>
      <c r="AA910" s="24">
        <v>962473917</v>
      </c>
      <c r="AB910" s="6">
        <f t="shared" si="95"/>
        <v>6</v>
      </c>
      <c r="AC910" s="23">
        <f t="shared" si="98"/>
        <v>27000</v>
      </c>
      <c r="AD910" s="23" t="s">
        <v>6</v>
      </c>
      <c r="AE910" s="17" t="str">
        <f t="shared" si="97"/>
        <v>NO APLICA</v>
      </c>
      <c r="AF910" s="6" t="s">
        <v>1874</v>
      </c>
      <c r="AG910" s="39" t="s">
        <v>4661</v>
      </c>
      <c r="AH910" s="22" t="s">
        <v>3506</v>
      </c>
      <c r="AI910" s="174"/>
    </row>
    <row r="911" spans="1:35" ht="15.45" customHeight="1">
      <c r="A911" s="170">
        <v>57157</v>
      </c>
      <c r="B911" s="39" t="s">
        <v>353</v>
      </c>
      <c r="C911" s="4" t="s">
        <v>354</v>
      </c>
      <c r="D911" s="24" t="s">
        <v>385</v>
      </c>
      <c r="E911" s="25" t="s">
        <v>818</v>
      </c>
      <c r="F911" s="24" t="s">
        <v>700</v>
      </c>
      <c r="G911" s="24">
        <v>947974081</v>
      </c>
      <c r="H911" s="18">
        <v>45637</v>
      </c>
      <c r="I911" s="21">
        <v>0.66111111111111109</v>
      </c>
      <c r="J911" s="6" t="s">
        <v>373</v>
      </c>
      <c r="K911" s="39">
        <v>1</v>
      </c>
      <c r="L911" s="6" t="s">
        <v>398</v>
      </c>
      <c r="M911" s="6" t="s">
        <v>6</v>
      </c>
      <c r="N911" s="6" t="s">
        <v>4662</v>
      </c>
      <c r="O911" s="6">
        <v>21095797</v>
      </c>
      <c r="P911" s="6" t="s">
        <v>6</v>
      </c>
      <c r="Q911" s="6" t="s">
        <v>4663</v>
      </c>
      <c r="R911" s="16">
        <f t="shared" si="96"/>
        <v>25000</v>
      </c>
      <c r="S911" s="6" t="s">
        <v>400</v>
      </c>
      <c r="T911" s="6" t="s">
        <v>1943</v>
      </c>
      <c r="U911" s="6" t="s">
        <v>3049</v>
      </c>
      <c r="V911" s="18">
        <v>45637</v>
      </c>
      <c r="W911" s="78">
        <v>0.82361111111111107</v>
      </c>
      <c r="X911" s="6" t="s">
        <v>830</v>
      </c>
      <c r="Y911" s="6" t="s">
        <v>831</v>
      </c>
      <c r="Z911" s="6" t="s">
        <v>501</v>
      </c>
      <c r="AA911" s="6">
        <v>998794226</v>
      </c>
      <c r="AB911" s="5">
        <f t="shared" si="95"/>
        <v>1</v>
      </c>
      <c r="AC911" s="17">
        <f t="shared" si="98"/>
        <v>25000</v>
      </c>
      <c r="AD911" s="6" t="s">
        <v>6</v>
      </c>
      <c r="AE911" s="17" t="str">
        <f t="shared" si="97"/>
        <v>NO APLICA</v>
      </c>
      <c r="AF911" s="6" t="s">
        <v>400</v>
      </c>
      <c r="AG911" s="39"/>
      <c r="AH911" s="22" t="s">
        <v>2894</v>
      </c>
      <c r="AI911" s="174"/>
    </row>
    <row r="912" spans="1:35" ht="15.45" customHeight="1">
      <c r="A912" s="170">
        <v>57158</v>
      </c>
      <c r="B912" s="7" t="s">
        <v>14</v>
      </c>
      <c r="C912" s="4" t="s">
        <v>15</v>
      </c>
      <c r="D912" s="25" t="s">
        <v>20</v>
      </c>
      <c r="E912" s="24" t="s">
        <v>3309</v>
      </c>
      <c r="F912" s="24" t="s">
        <v>3310</v>
      </c>
      <c r="G912" s="24">
        <v>996505625</v>
      </c>
      <c r="H912" s="18">
        <v>45637</v>
      </c>
      <c r="I912" s="21">
        <v>0.66597222222222219</v>
      </c>
      <c r="J912" s="6" t="s">
        <v>1873</v>
      </c>
      <c r="K912" s="39">
        <v>1</v>
      </c>
      <c r="L912" s="6" t="s">
        <v>398</v>
      </c>
      <c r="M912" s="6" t="s">
        <v>6</v>
      </c>
      <c r="N912" s="6" t="s">
        <v>1355</v>
      </c>
      <c r="O912" s="6">
        <v>247272</v>
      </c>
      <c r="P912" s="6" t="s">
        <v>6</v>
      </c>
      <c r="Q912" s="6" t="s">
        <v>488</v>
      </c>
      <c r="R912" s="16">
        <f t="shared" si="96"/>
        <v>5000</v>
      </c>
      <c r="S912" s="6" t="s">
        <v>400</v>
      </c>
      <c r="T912" s="6" t="s">
        <v>1962</v>
      </c>
      <c r="U912" s="6" t="s">
        <v>490</v>
      </c>
      <c r="V912" s="18">
        <v>45638</v>
      </c>
      <c r="W912" s="78">
        <v>0.22916666666666666</v>
      </c>
      <c r="X912" s="6" t="s">
        <v>14</v>
      </c>
      <c r="Y912" s="6" t="s">
        <v>388</v>
      </c>
      <c r="Z912" s="6" t="s">
        <v>530</v>
      </c>
      <c r="AA912" s="6">
        <v>964638566</v>
      </c>
      <c r="AB912" s="5">
        <f t="shared" si="95"/>
        <v>2</v>
      </c>
      <c r="AC912" s="17">
        <f t="shared" si="98"/>
        <v>5000</v>
      </c>
      <c r="AD912" s="6" t="s">
        <v>6</v>
      </c>
      <c r="AE912" s="17" t="str">
        <f t="shared" si="97"/>
        <v>NO APLICA</v>
      </c>
      <c r="AF912" s="6" t="s">
        <v>400</v>
      </c>
      <c r="AG912" s="39"/>
      <c r="AH912" s="22" t="s">
        <v>533</v>
      </c>
      <c r="AI912" s="174"/>
    </row>
    <row r="913" spans="1:35" ht="15.45" customHeight="1">
      <c r="A913" s="170">
        <v>57159</v>
      </c>
      <c r="B913" s="13" t="s">
        <v>10</v>
      </c>
      <c r="C913" s="4" t="s">
        <v>11</v>
      </c>
      <c r="D913" s="25" t="s">
        <v>4664</v>
      </c>
      <c r="E913" s="24" t="s">
        <v>4665</v>
      </c>
      <c r="F913" s="24" t="s">
        <v>4666</v>
      </c>
      <c r="G913" s="24">
        <v>992802414</v>
      </c>
      <c r="H913" s="18">
        <v>45637</v>
      </c>
      <c r="I913" s="21">
        <v>0.67291666666666672</v>
      </c>
      <c r="J913" s="6" t="s">
        <v>1873</v>
      </c>
      <c r="K913" s="39">
        <v>2</v>
      </c>
      <c r="L913" s="6" t="s">
        <v>398</v>
      </c>
      <c r="M913" s="6" t="s">
        <v>6</v>
      </c>
      <c r="N913" s="6" t="s">
        <v>1355</v>
      </c>
      <c r="O913" s="6">
        <v>38838</v>
      </c>
      <c r="P913" s="6" t="s">
        <v>6</v>
      </c>
      <c r="Q913" s="6" t="s">
        <v>488</v>
      </c>
      <c r="R913" s="16">
        <f t="shared" si="96"/>
        <v>10000</v>
      </c>
      <c r="S913" s="6" t="s">
        <v>400</v>
      </c>
      <c r="T913" s="6" t="s">
        <v>1943</v>
      </c>
      <c r="U913" s="6" t="s">
        <v>490</v>
      </c>
      <c r="V913" s="18">
        <v>45638</v>
      </c>
      <c r="W913" s="78">
        <v>0.43541666666666667</v>
      </c>
      <c r="X913" s="6" t="s">
        <v>1870</v>
      </c>
      <c r="Y913" s="6" t="s">
        <v>1871</v>
      </c>
      <c r="Z913" s="6" t="s">
        <v>1872</v>
      </c>
      <c r="AA913" s="6">
        <v>98763558</v>
      </c>
      <c r="AB913" s="5">
        <f t="shared" si="95"/>
        <v>2</v>
      </c>
      <c r="AC913" s="17">
        <f t="shared" si="98"/>
        <v>10000</v>
      </c>
      <c r="AD913" s="6" t="s">
        <v>6</v>
      </c>
      <c r="AE913" s="17" t="str">
        <f t="shared" si="97"/>
        <v>NO APLICA</v>
      </c>
      <c r="AF913" s="6" t="s">
        <v>1874</v>
      </c>
      <c r="AG913" s="39" t="s">
        <v>4667</v>
      </c>
      <c r="AH913" s="22" t="s">
        <v>1876</v>
      </c>
      <c r="AI913" s="174"/>
    </row>
    <row r="914" spans="1:35" ht="15" customHeight="1">
      <c r="A914" s="170">
        <v>57160</v>
      </c>
      <c r="B914" s="13" t="s">
        <v>10</v>
      </c>
      <c r="C914" s="4" t="s">
        <v>11</v>
      </c>
      <c r="D914" s="25" t="s">
        <v>4664</v>
      </c>
      <c r="E914" s="24" t="s">
        <v>4665</v>
      </c>
      <c r="F914" s="24" t="s">
        <v>4666</v>
      </c>
      <c r="G914" s="24">
        <v>992802414</v>
      </c>
      <c r="H914" s="18">
        <v>45637</v>
      </c>
      <c r="I914" s="21">
        <v>0.67361111111111116</v>
      </c>
      <c r="J914" s="6" t="s">
        <v>1873</v>
      </c>
      <c r="K914" s="39">
        <v>4</v>
      </c>
      <c r="L914" s="6" t="s">
        <v>398</v>
      </c>
      <c r="M914" s="6" t="s">
        <v>6</v>
      </c>
      <c r="N914" s="6" t="s">
        <v>1355</v>
      </c>
      <c r="O914" s="6">
        <v>120355</v>
      </c>
      <c r="P914" s="6" t="s">
        <v>6</v>
      </c>
      <c r="Q914" s="6" t="s">
        <v>488</v>
      </c>
      <c r="R914" s="16">
        <f t="shared" si="96"/>
        <v>20000</v>
      </c>
      <c r="S914" s="6" t="s">
        <v>400</v>
      </c>
      <c r="T914" s="6" t="s">
        <v>1943</v>
      </c>
      <c r="U914" s="6" t="s">
        <v>490</v>
      </c>
      <c r="V914" s="18">
        <v>45638</v>
      </c>
      <c r="W914" s="78">
        <v>0.43611111111111112</v>
      </c>
      <c r="X914" s="6" t="s">
        <v>1870</v>
      </c>
      <c r="Y914" s="6" t="s">
        <v>1871</v>
      </c>
      <c r="Z914" s="6" t="s">
        <v>1872</v>
      </c>
      <c r="AA914" s="6">
        <v>98763558</v>
      </c>
      <c r="AB914" s="5">
        <f t="shared" si="95"/>
        <v>2</v>
      </c>
      <c r="AC914" s="17">
        <f t="shared" si="98"/>
        <v>20000</v>
      </c>
      <c r="AD914" s="6" t="s">
        <v>6</v>
      </c>
      <c r="AE914" s="17" t="str">
        <f t="shared" si="97"/>
        <v>NO APLICA</v>
      </c>
      <c r="AF914" s="6" t="s">
        <v>1874</v>
      </c>
      <c r="AG914" s="39" t="s">
        <v>4667</v>
      </c>
      <c r="AH914" s="22" t="s">
        <v>1876</v>
      </c>
      <c r="AI914" s="174"/>
    </row>
    <row r="915" spans="1:35" ht="15.45" customHeight="1">
      <c r="A915" s="170">
        <v>57161</v>
      </c>
      <c r="B915" s="7" t="s">
        <v>54</v>
      </c>
      <c r="C915" s="4" t="s">
        <v>55</v>
      </c>
      <c r="D915" s="39" t="s">
        <v>4668</v>
      </c>
      <c r="E915" s="6" t="s">
        <v>3343</v>
      </c>
      <c r="F915" s="6" t="s">
        <v>3344</v>
      </c>
      <c r="G915" s="6">
        <v>979612630</v>
      </c>
      <c r="H915" s="18">
        <v>45637</v>
      </c>
      <c r="I915" s="21">
        <v>0.68263888888888891</v>
      </c>
      <c r="J915" s="6" t="s">
        <v>373</v>
      </c>
      <c r="K915" s="39">
        <v>1</v>
      </c>
      <c r="L915" s="6" t="s">
        <v>398</v>
      </c>
      <c r="M915" s="6" t="s">
        <v>6</v>
      </c>
      <c r="N915" s="6" t="s">
        <v>4669</v>
      </c>
      <c r="O915" s="6">
        <v>1231185</v>
      </c>
      <c r="P915" s="6" t="s">
        <v>6</v>
      </c>
      <c r="Q915" s="6" t="s">
        <v>4670</v>
      </c>
      <c r="R915" s="16">
        <f t="shared" si="96"/>
        <v>25000</v>
      </c>
      <c r="S915" s="6" t="s">
        <v>400</v>
      </c>
      <c r="T915" s="6" t="s">
        <v>1943</v>
      </c>
      <c r="U915" s="6" t="s">
        <v>4671</v>
      </c>
      <c r="V915" s="18">
        <v>45638</v>
      </c>
      <c r="W915" s="78">
        <v>0.82777777777777772</v>
      </c>
      <c r="X915" s="6" t="s">
        <v>4668</v>
      </c>
      <c r="Y915" s="6" t="s">
        <v>3343</v>
      </c>
      <c r="Z915" s="6" t="s">
        <v>3344</v>
      </c>
      <c r="AA915" s="6">
        <v>979612630</v>
      </c>
      <c r="AB915" s="5">
        <f t="shared" si="95"/>
        <v>2</v>
      </c>
      <c r="AC915" s="17">
        <f t="shared" si="98"/>
        <v>25000</v>
      </c>
      <c r="AD915" s="6" t="s">
        <v>6</v>
      </c>
      <c r="AE915" s="17" t="s">
        <v>1045</v>
      </c>
      <c r="AF915" s="6" t="s">
        <v>1874</v>
      </c>
      <c r="AG915" s="39" t="s">
        <v>4672</v>
      </c>
      <c r="AH915" s="22" t="s">
        <v>3266</v>
      </c>
      <c r="AI915" s="174"/>
    </row>
    <row r="916" spans="1:35" ht="15" customHeight="1">
      <c r="A916" s="170">
        <v>57162</v>
      </c>
      <c r="B916" s="7" t="s">
        <v>124</v>
      </c>
      <c r="C916" s="4" t="s">
        <v>125</v>
      </c>
      <c r="D916" s="24" t="s">
        <v>2678</v>
      </c>
      <c r="E916" s="25" t="s">
        <v>2750</v>
      </c>
      <c r="F916" s="24" t="s">
        <v>2751</v>
      </c>
      <c r="G916" s="24">
        <v>952180890</v>
      </c>
      <c r="H916" s="18">
        <v>45637</v>
      </c>
      <c r="I916" s="21">
        <v>0.70972222222222225</v>
      </c>
      <c r="J916" s="6" t="s">
        <v>373</v>
      </c>
      <c r="K916" s="39">
        <v>1</v>
      </c>
      <c r="L916" s="6" t="s">
        <v>398</v>
      </c>
      <c r="M916" s="6" t="s">
        <v>6</v>
      </c>
      <c r="N916" s="6" t="s">
        <v>4673</v>
      </c>
      <c r="O916" s="6">
        <v>21095738</v>
      </c>
      <c r="P916" s="6" t="s">
        <v>6</v>
      </c>
      <c r="Q916" s="6" t="s">
        <v>4674</v>
      </c>
      <c r="R916" s="16">
        <f t="shared" si="96"/>
        <v>25000</v>
      </c>
      <c r="S916" s="6" t="s">
        <v>400</v>
      </c>
      <c r="T916" s="6" t="s">
        <v>1962</v>
      </c>
      <c r="U916" s="6" t="s">
        <v>2950</v>
      </c>
      <c r="V916" s="18">
        <v>45638</v>
      </c>
      <c r="W916" s="78">
        <v>6.3194444444444442E-2</v>
      </c>
      <c r="X916" s="6" t="s">
        <v>2539</v>
      </c>
      <c r="Y916" s="6" t="s">
        <v>2790</v>
      </c>
      <c r="Z916" s="6" t="s">
        <v>2791</v>
      </c>
      <c r="AA916" s="6">
        <v>963312923</v>
      </c>
      <c r="AB916" s="5">
        <f t="shared" ref="AB916:AB947" si="99">IF(AND(V916&lt;&gt;"",H916&lt;&gt;"",ISNUMBER(V916-H916)),V916-H916+1,"")</f>
        <v>2</v>
      </c>
      <c r="AC916" s="17">
        <f t="shared" si="98"/>
        <v>25000</v>
      </c>
      <c r="AD916" s="6" t="s">
        <v>9</v>
      </c>
      <c r="AE916" s="17">
        <f t="shared" ref="AE916:AE925" si="100">IFERROR(IF(AC916="","",IF(AD916="NO","NO APLICA",IF(AD916="SI",AC916*1.19,""))), "")</f>
        <v>29750</v>
      </c>
      <c r="AF916" s="6" t="s">
        <v>1874</v>
      </c>
      <c r="AG916" s="39" t="s">
        <v>4675</v>
      </c>
      <c r="AH916" s="22" t="s">
        <v>2759</v>
      </c>
      <c r="AI916" s="174"/>
    </row>
    <row r="917" spans="1:35" ht="15.45" customHeight="1">
      <c r="A917" s="170">
        <v>57163</v>
      </c>
      <c r="B917" s="7" t="s">
        <v>128</v>
      </c>
      <c r="C917" s="4" t="s">
        <v>129</v>
      </c>
      <c r="D917" s="39" t="s">
        <v>4676</v>
      </c>
      <c r="E917" s="6" t="s">
        <v>4677</v>
      </c>
      <c r="F917" s="6" t="s">
        <v>4678</v>
      </c>
      <c r="G917" s="6">
        <v>950516100</v>
      </c>
      <c r="H917" s="18">
        <v>45637</v>
      </c>
      <c r="I917" s="21">
        <v>0.72916666666666663</v>
      </c>
      <c r="J917" s="6" t="s">
        <v>373</v>
      </c>
      <c r="K917" s="39">
        <v>1</v>
      </c>
      <c r="L917" s="6" t="s">
        <v>3399</v>
      </c>
      <c r="M917" s="6" t="s">
        <v>6</v>
      </c>
      <c r="N917" s="6" t="s">
        <v>4679</v>
      </c>
      <c r="O917" s="6">
        <v>309096</v>
      </c>
      <c r="P917" s="6" t="s">
        <v>6</v>
      </c>
      <c r="Q917" s="6" t="s">
        <v>4680</v>
      </c>
      <c r="R917" s="16">
        <f t="shared" si="96"/>
        <v>18000</v>
      </c>
      <c r="S917" s="6" t="s">
        <v>400</v>
      </c>
      <c r="T917" s="6" t="s">
        <v>1943</v>
      </c>
      <c r="U917" s="6" t="s">
        <v>490</v>
      </c>
      <c r="V917" s="18">
        <v>45637</v>
      </c>
      <c r="W917" s="78">
        <v>0.72916666666666663</v>
      </c>
      <c r="X917" s="6" t="s">
        <v>4681</v>
      </c>
      <c r="Y917" s="6" t="s">
        <v>4682</v>
      </c>
      <c r="Z917" s="6" t="s">
        <v>4683</v>
      </c>
      <c r="AA917" s="6">
        <v>941611334</v>
      </c>
      <c r="AB917" s="5">
        <f t="shared" si="99"/>
        <v>1</v>
      </c>
      <c r="AC917" s="17">
        <f t="shared" si="98"/>
        <v>18000</v>
      </c>
      <c r="AD917" s="6" t="s">
        <v>6</v>
      </c>
      <c r="AE917" s="17" t="str">
        <f t="shared" si="100"/>
        <v>NO APLICA</v>
      </c>
      <c r="AF917" s="6" t="s">
        <v>1874</v>
      </c>
      <c r="AG917" s="39" t="s">
        <v>4684</v>
      </c>
      <c r="AH917" s="22" t="s">
        <v>4685</v>
      </c>
      <c r="AI917" s="174"/>
    </row>
    <row r="918" spans="1:35" ht="15.45" customHeight="1">
      <c r="A918" s="170">
        <v>57164</v>
      </c>
      <c r="B918" s="7" t="s">
        <v>74</v>
      </c>
      <c r="C918" s="4" t="s">
        <v>75</v>
      </c>
      <c r="D918" s="39" t="s">
        <v>4686</v>
      </c>
      <c r="E918" s="6" t="s">
        <v>4687</v>
      </c>
      <c r="F918" s="6" t="s">
        <v>4688</v>
      </c>
      <c r="G918" s="6">
        <v>998940595</v>
      </c>
      <c r="H918" s="18">
        <v>45637</v>
      </c>
      <c r="I918" s="21">
        <v>0.75486111111111109</v>
      </c>
      <c r="J918" s="6" t="s">
        <v>373</v>
      </c>
      <c r="K918" s="39">
        <v>1</v>
      </c>
      <c r="L918" s="6" t="s">
        <v>398</v>
      </c>
      <c r="M918" s="6" t="s">
        <v>6</v>
      </c>
      <c r="N918" s="6" t="s">
        <v>4689</v>
      </c>
      <c r="O918" s="6">
        <v>3271800</v>
      </c>
      <c r="P918" s="6" t="s">
        <v>6</v>
      </c>
      <c r="Q918" s="6" t="s">
        <v>4690</v>
      </c>
      <c r="R918" s="16">
        <f t="shared" si="96"/>
        <v>25000</v>
      </c>
      <c r="S918" s="6" t="s">
        <v>400</v>
      </c>
      <c r="T918" s="6" t="s">
        <v>537</v>
      </c>
      <c r="U918" s="6" t="s">
        <v>4691</v>
      </c>
      <c r="V918" s="6"/>
      <c r="W918" s="78"/>
      <c r="X918" s="6"/>
      <c r="Y918" s="6"/>
      <c r="Z918" s="6"/>
      <c r="AA918" s="6"/>
      <c r="AB918" s="6" t="str">
        <f t="shared" si="99"/>
        <v/>
      </c>
      <c r="AC918" s="23" t="str">
        <f t="shared" si="98"/>
        <v/>
      </c>
      <c r="AD918" s="23"/>
      <c r="AE918" s="17" t="str">
        <f t="shared" si="100"/>
        <v/>
      </c>
      <c r="AF918" s="6"/>
      <c r="AG918" s="39"/>
      <c r="AH918" s="22" t="s">
        <v>4692</v>
      </c>
      <c r="AI918" s="174"/>
    </row>
    <row r="919" spans="1:35" ht="15.45" customHeight="1">
      <c r="A919" s="170">
        <v>57165</v>
      </c>
      <c r="B919" s="7" t="s">
        <v>74</v>
      </c>
      <c r="C919" s="4" t="s">
        <v>75</v>
      </c>
      <c r="D919" s="39" t="s">
        <v>4686</v>
      </c>
      <c r="E919" s="6" t="s">
        <v>4687</v>
      </c>
      <c r="F919" s="6" t="s">
        <v>4688</v>
      </c>
      <c r="G919" s="6">
        <v>998940595</v>
      </c>
      <c r="H919" s="18">
        <v>45637</v>
      </c>
      <c r="I919" s="21">
        <v>0.77916666666666667</v>
      </c>
      <c r="J919" s="6" t="s">
        <v>373</v>
      </c>
      <c r="K919" s="39">
        <v>1</v>
      </c>
      <c r="L919" s="6" t="s">
        <v>398</v>
      </c>
      <c r="M919" s="6" t="s">
        <v>6</v>
      </c>
      <c r="N919" s="6" t="s">
        <v>4693</v>
      </c>
      <c r="O919" s="6">
        <v>3271467</v>
      </c>
      <c r="P919" s="6" t="s">
        <v>6</v>
      </c>
      <c r="Q919" s="6" t="s">
        <v>4694</v>
      </c>
      <c r="R919" s="16">
        <f t="shared" si="96"/>
        <v>25000</v>
      </c>
      <c r="S919" s="6" t="s">
        <v>400</v>
      </c>
      <c r="T919" s="6" t="s">
        <v>1953</v>
      </c>
      <c r="U919" s="6" t="s">
        <v>4691</v>
      </c>
      <c r="V919" s="18">
        <v>45641</v>
      </c>
      <c r="W919" s="78">
        <v>0.52708333333333335</v>
      </c>
      <c r="X919" s="6" t="s">
        <v>4695</v>
      </c>
      <c r="Y919" s="6" t="s">
        <v>4687</v>
      </c>
      <c r="Z919" s="6" t="s">
        <v>4688</v>
      </c>
      <c r="AA919" s="6">
        <v>998940595</v>
      </c>
      <c r="AB919" s="6">
        <f t="shared" si="99"/>
        <v>5</v>
      </c>
      <c r="AC919" s="23">
        <f t="shared" si="98"/>
        <v>25000</v>
      </c>
      <c r="AD919" s="23" t="s">
        <v>6</v>
      </c>
      <c r="AE919" s="17" t="str">
        <f t="shared" si="100"/>
        <v>NO APLICA</v>
      </c>
      <c r="AF919" s="6" t="s">
        <v>1874</v>
      </c>
      <c r="AG919" s="39" t="s">
        <v>4696</v>
      </c>
      <c r="AH919" s="22" t="s">
        <v>4692</v>
      </c>
      <c r="AI919" s="174"/>
    </row>
    <row r="920" spans="1:35" ht="15" customHeight="1">
      <c r="A920" s="170">
        <v>57166</v>
      </c>
      <c r="B920" s="7" t="s">
        <v>339</v>
      </c>
      <c r="C920" s="4" t="s">
        <v>340</v>
      </c>
      <c r="D920" s="24" t="s">
        <v>2935</v>
      </c>
      <c r="E920" s="25" t="s">
        <v>1120</v>
      </c>
      <c r="F920" s="24" t="s">
        <v>1121</v>
      </c>
      <c r="G920" s="24">
        <v>991545276</v>
      </c>
      <c r="H920" s="18">
        <v>45637</v>
      </c>
      <c r="I920" s="21">
        <v>0.83402777777777781</v>
      </c>
      <c r="J920" s="6" t="s">
        <v>373</v>
      </c>
      <c r="K920" s="39">
        <v>1</v>
      </c>
      <c r="L920" s="6" t="s">
        <v>398</v>
      </c>
      <c r="M920" s="6" t="s">
        <v>6</v>
      </c>
      <c r="N920" s="6" t="s">
        <v>4697</v>
      </c>
      <c r="O920" s="6">
        <v>21095912</v>
      </c>
      <c r="P920" s="6" t="s">
        <v>6</v>
      </c>
      <c r="Q920" s="6" t="s">
        <v>4698</v>
      </c>
      <c r="R920" s="16">
        <f t="shared" si="96"/>
        <v>25000</v>
      </c>
      <c r="S920" s="6" t="s">
        <v>400</v>
      </c>
      <c r="T920" s="6" t="s">
        <v>2050</v>
      </c>
      <c r="U920" s="6" t="s">
        <v>3022</v>
      </c>
      <c r="V920" s="18">
        <v>45643</v>
      </c>
      <c r="W920" s="78">
        <v>0.82152777777777775</v>
      </c>
      <c r="X920" s="6" t="s">
        <v>4699</v>
      </c>
      <c r="Y920" s="6" t="s">
        <v>4700</v>
      </c>
      <c r="Z920" s="6" t="s">
        <v>4701</v>
      </c>
      <c r="AA920" s="6">
        <v>958805183</v>
      </c>
      <c r="AB920" s="6">
        <f t="shared" si="99"/>
        <v>7</v>
      </c>
      <c r="AC920" s="23">
        <f t="shared" si="98"/>
        <v>29000</v>
      </c>
      <c r="AD920" s="23" t="s">
        <v>6</v>
      </c>
      <c r="AE920" s="17" t="str">
        <f t="shared" si="100"/>
        <v>NO APLICA</v>
      </c>
      <c r="AF920" s="6" t="s">
        <v>400</v>
      </c>
      <c r="AG920" s="39"/>
      <c r="AH920" s="22" t="s">
        <v>2797</v>
      </c>
      <c r="AI920" s="174"/>
    </row>
    <row r="921" spans="1:35" ht="15.45" customHeight="1" thickBot="1">
      <c r="A921" s="170">
        <v>57167</v>
      </c>
      <c r="B921" s="71" t="s">
        <v>339</v>
      </c>
      <c r="C921" s="34" t="s">
        <v>340</v>
      </c>
      <c r="D921" s="39" t="s">
        <v>1031</v>
      </c>
      <c r="E921" s="70" t="s">
        <v>1032</v>
      </c>
      <c r="F921" s="35" t="s">
        <v>1033</v>
      </c>
      <c r="G921" s="35">
        <v>943592739</v>
      </c>
      <c r="H921" s="18">
        <v>45637</v>
      </c>
      <c r="I921" s="21">
        <v>0.86944444444444446</v>
      </c>
      <c r="J921" s="6" t="s">
        <v>373</v>
      </c>
      <c r="K921" s="39">
        <v>1</v>
      </c>
      <c r="L921" s="6" t="s">
        <v>398</v>
      </c>
      <c r="M921" s="6" t="s">
        <v>6</v>
      </c>
      <c r="N921" s="6" t="s">
        <v>4702</v>
      </c>
      <c r="O921" s="6">
        <v>1231605</v>
      </c>
      <c r="P921" s="6" t="s">
        <v>6</v>
      </c>
      <c r="Q921" s="6" t="s">
        <v>4703</v>
      </c>
      <c r="R921" s="16">
        <f t="shared" si="96"/>
        <v>25000</v>
      </c>
      <c r="S921" s="6" t="s">
        <v>400</v>
      </c>
      <c r="T921" s="6" t="s">
        <v>532</v>
      </c>
      <c r="U921" s="6" t="s">
        <v>2754</v>
      </c>
      <c r="V921" s="6"/>
      <c r="W921" s="78"/>
      <c r="X921" s="6"/>
      <c r="Y921" s="6"/>
      <c r="Z921" s="160" t="s">
        <v>4701</v>
      </c>
      <c r="AA921" s="6"/>
      <c r="AB921" s="6" t="str">
        <f t="shared" si="99"/>
        <v/>
      </c>
      <c r="AC921" s="23" t="str">
        <f t="shared" si="98"/>
        <v/>
      </c>
      <c r="AD921" s="23"/>
      <c r="AE921" s="17" t="str">
        <f t="shared" si="100"/>
        <v/>
      </c>
      <c r="AF921" s="6"/>
      <c r="AG921" s="39"/>
      <c r="AH921" s="22" t="s">
        <v>2797</v>
      </c>
      <c r="AI921" s="174"/>
    </row>
    <row r="922" spans="1:35" ht="15.45" customHeight="1">
      <c r="A922" s="170">
        <v>57168</v>
      </c>
      <c r="B922" s="7" t="s">
        <v>269</v>
      </c>
      <c r="C922" s="4" t="s">
        <v>270</v>
      </c>
      <c r="D922" s="24" t="s">
        <v>1352</v>
      </c>
      <c r="E922" s="25" t="s">
        <v>1353</v>
      </c>
      <c r="F922" s="24" t="s">
        <v>1354</v>
      </c>
      <c r="G922" s="24">
        <v>956749939</v>
      </c>
      <c r="H922" s="18">
        <v>45637</v>
      </c>
      <c r="I922" s="21">
        <v>0.87847222222222221</v>
      </c>
      <c r="J922" s="6" t="s">
        <v>373</v>
      </c>
      <c r="K922" s="39">
        <v>1</v>
      </c>
      <c r="L922" s="6" t="s">
        <v>398</v>
      </c>
      <c r="M922" s="6" t="s">
        <v>6</v>
      </c>
      <c r="N922" s="6" t="s">
        <v>4704</v>
      </c>
      <c r="O922" s="6">
        <v>24800895</v>
      </c>
      <c r="P922" s="6" t="s">
        <v>6</v>
      </c>
      <c r="Q922" s="6" t="s">
        <v>4705</v>
      </c>
      <c r="R922" s="16">
        <f t="shared" si="96"/>
        <v>25000</v>
      </c>
      <c r="S922" s="6" t="s">
        <v>400</v>
      </c>
      <c r="T922" s="6" t="s">
        <v>2158</v>
      </c>
      <c r="U922" s="6" t="s">
        <v>3149</v>
      </c>
      <c r="V922" s="18">
        <v>45643</v>
      </c>
      <c r="W922" s="78">
        <v>0.33958333333333335</v>
      </c>
      <c r="X922" s="6" t="s">
        <v>4706</v>
      </c>
      <c r="Y922" s="6" t="s">
        <v>3819</v>
      </c>
      <c r="Z922" s="6" t="s">
        <v>3820</v>
      </c>
      <c r="AA922" s="6">
        <v>984263771</v>
      </c>
      <c r="AB922" s="6">
        <f t="shared" si="99"/>
        <v>7</v>
      </c>
      <c r="AC922" s="23">
        <f t="shared" si="98"/>
        <v>29000</v>
      </c>
      <c r="AD922" s="23" t="s">
        <v>6</v>
      </c>
      <c r="AE922" s="17" t="str">
        <f t="shared" si="100"/>
        <v>NO APLICA</v>
      </c>
      <c r="AF922" s="6" t="s">
        <v>400</v>
      </c>
      <c r="AG922" s="39"/>
      <c r="AH922" s="22" t="s">
        <v>1359</v>
      </c>
      <c r="AI922" s="174"/>
    </row>
    <row r="923" spans="1:35" ht="15.45" customHeight="1">
      <c r="A923" s="170">
        <v>57169</v>
      </c>
      <c r="B923" s="39" t="s">
        <v>4707</v>
      </c>
      <c r="C923" s="6"/>
      <c r="D923" s="25" t="s">
        <v>4707</v>
      </c>
      <c r="E923" s="24" t="s">
        <v>4708</v>
      </c>
      <c r="F923" s="24" t="s">
        <v>4709</v>
      </c>
      <c r="G923" s="24">
        <v>961255406</v>
      </c>
      <c r="H923" s="18">
        <v>45637</v>
      </c>
      <c r="I923" s="21">
        <v>0.88888888888888884</v>
      </c>
      <c r="J923" s="6" t="s">
        <v>373</v>
      </c>
      <c r="K923" s="39">
        <v>1</v>
      </c>
      <c r="L923" s="6" t="s">
        <v>3399</v>
      </c>
      <c r="M923" s="6" t="s">
        <v>6</v>
      </c>
      <c r="N923" s="6" t="s">
        <v>4710</v>
      </c>
      <c r="O923" s="6" t="s">
        <v>487</v>
      </c>
      <c r="P923" s="6" t="s">
        <v>6</v>
      </c>
      <c r="Q923" s="6" t="s">
        <v>488</v>
      </c>
      <c r="R923" s="16">
        <f t="shared" si="96"/>
        <v>18000</v>
      </c>
      <c r="S923" s="6" t="s">
        <v>400</v>
      </c>
      <c r="T923" s="6" t="s">
        <v>528</v>
      </c>
      <c r="U923" s="6" t="s">
        <v>490</v>
      </c>
      <c r="V923" s="18">
        <v>45637</v>
      </c>
      <c r="W923" s="78">
        <v>0.88958333333333328</v>
      </c>
      <c r="X923" s="6" t="s">
        <v>4711</v>
      </c>
      <c r="Y923" s="6" t="s">
        <v>4712</v>
      </c>
      <c r="Z923" s="6" t="s">
        <v>4713</v>
      </c>
      <c r="AA923" s="6">
        <v>949878962</v>
      </c>
      <c r="AB923" s="5">
        <f t="shared" si="99"/>
        <v>1</v>
      </c>
      <c r="AC923" s="17">
        <f t="shared" si="98"/>
        <v>18000</v>
      </c>
      <c r="AD923" s="6" t="s">
        <v>6</v>
      </c>
      <c r="AE923" s="17" t="str">
        <f t="shared" si="100"/>
        <v>NO APLICA</v>
      </c>
      <c r="AF923" s="6" t="s">
        <v>1874</v>
      </c>
      <c r="AG923" s="39" t="s">
        <v>4714</v>
      </c>
      <c r="AH923" s="22" t="s">
        <v>499</v>
      </c>
      <c r="AI923" s="174"/>
    </row>
    <row r="924" spans="1:35" ht="15" customHeight="1">
      <c r="A924" s="170">
        <v>57170</v>
      </c>
      <c r="B924" s="7" t="s">
        <v>290</v>
      </c>
      <c r="C924" s="4" t="s">
        <v>291</v>
      </c>
      <c r="D924" s="24" t="s">
        <v>4715</v>
      </c>
      <c r="E924" s="25" t="s">
        <v>4716</v>
      </c>
      <c r="F924" s="24" t="s">
        <v>4717</v>
      </c>
      <c r="G924" s="24">
        <v>968336326</v>
      </c>
      <c r="H924" s="18">
        <v>45637</v>
      </c>
      <c r="I924" s="21">
        <v>0.94305555555555554</v>
      </c>
      <c r="J924" s="6" t="s">
        <v>373</v>
      </c>
      <c r="K924" s="39">
        <v>1</v>
      </c>
      <c r="L924" s="6" t="s">
        <v>3399</v>
      </c>
      <c r="M924" s="6" t="s">
        <v>6</v>
      </c>
      <c r="N924" s="6" t="s">
        <v>4718</v>
      </c>
      <c r="O924" s="6" t="s">
        <v>487</v>
      </c>
      <c r="P924" s="6" t="s">
        <v>6</v>
      </c>
      <c r="Q924" s="6" t="s">
        <v>488</v>
      </c>
      <c r="R924" s="16">
        <f t="shared" si="96"/>
        <v>18000</v>
      </c>
      <c r="S924" s="6" t="s">
        <v>400</v>
      </c>
      <c r="T924" s="6" t="s">
        <v>528</v>
      </c>
      <c r="U924" s="6" t="s">
        <v>490</v>
      </c>
      <c r="V924" s="18">
        <v>45637</v>
      </c>
      <c r="W924" s="78">
        <v>0.94374999999999998</v>
      </c>
      <c r="X924" s="6" t="s">
        <v>4719</v>
      </c>
      <c r="Y924" s="6" t="s">
        <v>4720</v>
      </c>
      <c r="Z924" s="6" t="s">
        <v>4721</v>
      </c>
      <c r="AA924" s="6">
        <v>972601550</v>
      </c>
      <c r="AB924" s="5">
        <f t="shared" si="99"/>
        <v>1</v>
      </c>
      <c r="AC924" s="17">
        <f t="shared" si="98"/>
        <v>18000</v>
      </c>
      <c r="AD924" s="6" t="s">
        <v>6</v>
      </c>
      <c r="AE924" s="17" t="str">
        <f t="shared" si="100"/>
        <v>NO APLICA</v>
      </c>
      <c r="AF924" s="6" t="s">
        <v>1874</v>
      </c>
      <c r="AG924" s="39" t="s">
        <v>4722</v>
      </c>
      <c r="AH924" s="22" t="s">
        <v>4723</v>
      </c>
      <c r="AI924" s="174"/>
    </row>
    <row r="925" spans="1:35" ht="15.45" customHeight="1">
      <c r="A925" s="170">
        <v>57171</v>
      </c>
      <c r="B925" s="7" t="s">
        <v>339</v>
      </c>
      <c r="C925" s="4" t="s">
        <v>340</v>
      </c>
      <c r="D925" s="24" t="s">
        <v>830</v>
      </c>
      <c r="E925" s="25" t="s">
        <v>831</v>
      </c>
      <c r="F925" s="24" t="s">
        <v>832</v>
      </c>
      <c r="G925" s="24">
        <v>998794226</v>
      </c>
      <c r="H925" s="18">
        <v>45637</v>
      </c>
      <c r="I925" s="21">
        <v>0.96875</v>
      </c>
      <c r="J925" s="6" t="s">
        <v>373</v>
      </c>
      <c r="K925" s="39">
        <v>1</v>
      </c>
      <c r="L925" s="6" t="s">
        <v>398</v>
      </c>
      <c r="M925" s="6" t="s">
        <v>6</v>
      </c>
      <c r="N925" s="6" t="s">
        <v>3096</v>
      </c>
      <c r="O925" s="6">
        <v>100804409</v>
      </c>
      <c r="P925" s="6" t="s">
        <v>6</v>
      </c>
      <c r="Q925" s="6" t="s">
        <v>3097</v>
      </c>
      <c r="R925" s="16">
        <f t="shared" si="96"/>
        <v>25000</v>
      </c>
      <c r="S925" s="6" t="s">
        <v>400</v>
      </c>
      <c r="T925" s="6" t="s">
        <v>2005</v>
      </c>
      <c r="U925" s="6" t="s">
        <v>2863</v>
      </c>
      <c r="V925" s="18">
        <v>45643</v>
      </c>
      <c r="W925" s="78">
        <v>0.8930555555555556</v>
      </c>
      <c r="X925" s="38" t="s">
        <v>4724</v>
      </c>
      <c r="Y925" s="38" t="s">
        <v>4725</v>
      </c>
      <c r="Z925" s="38" t="s">
        <v>4726</v>
      </c>
      <c r="AA925" s="38">
        <v>994316418</v>
      </c>
      <c r="AB925" s="6">
        <f t="shared" si="99"/>
        <v>7</v>
      </c>
      <c r="AC925" s="23">
        <f t="shared" si="98"/>
        <v>29000</v>
      </c>
      <c r="AD925" s="23" t="s">
        <v>6</v>
      </c>
      <c r="AE925" s="17" t="str">
        <f t="shared" si="100"/>
        <v>NO APLICA</v>
      </c>
      <c r="AF925" s="6" t="s">
        <v>400</v>
      </c>
      <c r="AG925" s="39"/>
      <c r="AH925" s="22" t="s">
        <v>2797</v>
      </c>
      <c r="AI925" s="174"/>
    </row>
    <row r="926" spans="1:35" ht="15.45" customHeight="1">
      <c r="A926" s="170">
        <v>57172</v>
      </c>
      <c r="B926" s="7" t="s">
        <v>74</v>
      </c>
      <c r="C926" s="4" t="s">
        <v>75</v>
      </c>
      <c r="D926" s="24" t="s">
        <v>1671</v>
      </c>
      <c r="E926" s="25" t="s">
        <v>1672</v>
      </c>
      <c r="F926" s="24" t="s">
        <v>1673</v>
      </c>
      <c r="G926" s="24">
        <v>953511839</v>
      </c>
      <c r="H926" s="18">
        <v>45638</v>
      </c>
      <c r="I926" s="21">
        <v>0.42083333333333334</v>
      </c>
      <c r="J926" s="6" t="s">
        <v>373</v>
      </c>
      <c r="K926" s="39">
        <v>1</v>
      </c>
      <c r="L926" s="6" t="s">
        <v>398</v>
      </c>
      <c r="M926" s="6" t="s">
        <v>6</v>
      </c>
      <c r="N926" s="6" t="s">
        <v>4727</v>
      </c>
      <c r="O926" s="6">
        <v>24801026</v>
      </c>
      <c r="P926" s="6" t="s">
        <v>6</v>
      </c>
      <c r="Q926" s="6" t="s">
        <v>4728</v>
      </c>
      <c r="R926" s="16">
        <f t="shared" si="96"/>
        <v>25000</v>
      </c>
      <c r="S926" s="6" t="s">
        <v>400</v>
      </c>
      <c r="T926" s="6" t="s">
        <v>1953</v>
      </c>
      <c r="U926" s="6" t="s">
        <v>4691</v>
      </c>
      <c r="V926" s="18">
        <v>45640</v>
      </c>
      <c r="W926" s="78">
        <v>0.78125</v>
      </c>
      <c r="X926" s="6" t="s">
        <v>2078</v>
      </c>
      <c r="Y926" s="6" t="s">
        <v>2079</v>
      </c>
      <c r="Z926" s="65" t="s">
        <v>4729</v>
      </c>
      <c r="AA926" s="6">
        <v>932482793</v>
      </c>
      <c r="AB926" s="5">
        <f t="shared" si="99"/>
        <v>3</v>
      </c>
      <c r="AC926" s="17">
        <v>25000</v>
      </c>
      <c r="AD926" s="6" t="s">
        <v>6</v>
      </c>
      <c r="AE926" s="17">
        <v>25000</v>
      </c>
      <c r="AF926" s="6" t="s">
        <v>1874</v>
      </c>
      <c r="AG926" s="39" t="s">
        <v>4730</v>
      </c>
      <c r="AH926" s="22" t="s">
        <v>4692</v>
      </c>
      <c r="AI926" s="174"/>
    </row>
    <row r="927" spans="1:35" ht="15.45" customHeight="1">
      <c r="A927" s="170">
        <v>57173</v>
      </c>
      <c r="B927" s="8" t="s">
        <v>320</v>
      </c>
      <c r="C927" s="5" t="s">
        <v>321</v>
      </c>
      <c r="D927" s="24" t="s">
        <v>635</v>
      </c>
      <c r="E927" s="24" t="s">
        <v>636</v>
      </c>
      <c r="F927" s="26" t="s">
        <v>637</v>
      </c>
      <c r="G927" s="24">
        <v>988364635</v>
      </c>
      <c r="H927" s="18">
        <v>45638</v>
      </c>
      <c r="I927" s="21">
        <v>0.45208333333333334</v>
      </c>
      <c r="J927" s="6" t="s">
        <v>373</v>
      </c>
      <c r="K927" s="39">
        <v>1</v>
      </c>
      <c r="L927" s="6" t="s">
        <v>398</v>
      </c>
      <c r="M927" s="6" t="s">
        <v>6</v>
      </c>
      <c r="N927" s="6" t="s">
        <v>4731</v>
      </c>
      <c r="O927" s="6">
        <v>3276328</v>
      </c>
      <c r="P927" s="6" t="s">
        <v>6</v>
      </c>
      <c r="Q927" s="6" t="s">
        <v>4732</v>
      </c>
      <c r="R927" s="16">
        <f t="shared" si="96"/>
        <v>25000</v>
      </c>
      <c r="S927" s="6" t="s">
        <v>400</v>
      </c>
      <c r="T927" s="6" t="s">
        <v>1962</v>
      </c>
      <c r="U927" s="6" t="s">
        <v>2989</v>
      </c>
      <c r="V927" s="18">
        <v>45638</v>
      </c>
      <c r="W927" s="78">
        <v>0.94930555555555551</v>
      </c>
      <c r="X927" s="6" t="s">
        <v>597</v>
      </c>
      <c r="Y927" s="6" t="s">
        <v>598</v>
      </c>
      <c r="Z927" s="6" t="s">
        <v>599</v>
      </c>
      <c r="AA927" s="6">
        <v>974764518</v>
      </c>
      <c r="AB927" s="5">
        <f t="shared" si="99"/>
        <v>1</v>
      </c>
      <c r="AC927" s="17">
        <f t="shared" ref="AC927:AC947" si="101">IF(AB927&lt;=0, "ERROR EN DÍA DE SALIDA",
    IF(AB927="", "",
        IF(OR(J927="1X40 RF VACIO", J927="1X40 DRY VACIO"),
            IF(L927="CUSTODIA",
                IF(AB927&lt;=5, 25000,
                    IF(AB927&gt;5, IF(AB927&lt;=8, 25000 + 2000*(AB927 - 5), 31000 + 5000*(AB927-8)), "")
                ),
                IF(OR(L927="TRASPASO",L927="MOVIMIENTO"), 18000, "")
            ),
            IF(OR(J927="1X20 RF VACIO", J927="1X20 DRY VACIO", J927="ISOTANK"),
                IF(L927="CUSTODIA",
                    IF(AB927&lt;=5, 18000,
                        IF(AB927&gt;5, IF(AB927&lt;=8, 18000 + 2000*(AB927 - 5), 24000 + 5000*(AB927-8)), "")
                    ),
                    IF(OR(L927="TRASPASO",L927="MOVIMIENTO"), 15000, "Error en tipo de acción")
                ),
                IF(AND(OR(J927="PALLET", J927="CAJON"), L927="CUSTODIA", AB927&lt;=5),
                    IF(M927="SI (XL)", 7000*K927,
                        IF(M927="SI (XXL)", 9000*K927, 5000*K927)
                    ),
                    IF(AND(OR(J927="PALLET", J927="CAJON"), L927="CUSTODIA", AB927&gt;5),
                        IF(M927="SI (XL)", (7000 + 1000*(AB927 - 5))*K927,
                            IF(M927="SI (XXL)", (9000 + 1000*(AB927 - 5))*K927, (5000 + 1000*(AB927 - 5))*K927)
                        ),
                        IF(AND(OR(J927="PALLET", J927="CAJON"),OR(L927="TRASPASO",L927="MOVIMIENTO")),
                            IF(M927="SI (XL)", 5000*K927,
                                IF(M927="SI (XXL)", 7000*K927, 3500*K927)
                            ),
                            ""
                        )
                    )
                )
            )
        )
    )
)</f>
        <v>25000</v>
      </c>
      <c r="AD927" s="6" t="s">
        <v>6</v>
      </c>
      <c r="AE927" s="17" t="str">
        <f t="shared" ref="AE927:AE958" si="102">IFERROR(IF(AC927="","",IF(AD927="NO","NO APLICA",IF(AD927="SI",AC927*1.19,""))), "")</f>
        <v>NO APLICA</v>
      </c>
      <c r="AF927" s="6" t="s">
        <v>400</v>
      </c>
      <c r="AG927" s="39"/>
      <c r="AH927" s="22" t="s">
        <v>558</v>
      </c>
      <c r="AI927" s="174"/>
    </row>
    <row r="928" spans="1:35" ht="15.45" customHeight="1">
      <c r="A928" s="170">
        <v>57174</v>
      </c>
      <c r="B928" s="8" t="s">
        <v>320</v>
      </c>
      <c r="C928" s="5" t="s">
        <v>321</v>
      </c>
      <c r="D928" s="24" t="s">
        <v>616</v>
      </c>
      <c r="E928" s="24" t="s">
        <v>617</v>
      </c>
      <c r="F928" s="26" t="s">
        <v>618</v>
      </c>
      <c r="G928" s="24">
        <v>951155582</v>
      </c>
      <c r="H928" s="18">
        <v>45638</v>
      </c>
      <c r="I928" s="21">
        <v>0.4548611111111111</v>
      </c>
      <c r="J928" s="6" t="s">
        <v>373</v>
      </c>
      <c r="K928" s="39">
        <v>1</v>
      </c>
      <c r="L928" s="6" t="s">
        <v>398</v>
      </c>
      <c r="M928" s="6" t="s">
        <v>6</v>
      </c>
      <c r="N928" s="6" t="s">
        <v>4733</v>
      </c>
      <c r="O928" s="6">
        <v>3276352</v>
      </c>
      <c r="P928" s="6" t="s">
        <v>6</v>
      </c>
      <c r="Q928" s="6" t="s">
        <v>4734</v>
      </c>
      <c r="R928" s="16">
        <f t="shared" si="96"/>
        <v>25000</v>
      </c>
      <c r="S928" s="6" t="s">
        <v>400</v>
      </c>
      <c r="T928" s="6" t="s">
        <v>1962</v>
      </c>
      <c r="U928" s="6" t="s">
        <v>3001</v>
      </c>
      <c r="V928" s="18">
        <v>45638</v>
      </c>
      <c r="W928" s="78">
        <v>0.94305555555555554</v>
      </c>
      <c r="X928" s="6" t="s">
        <v>1979</v>
      </c>
      <c r="Y928" s="6" t="s">
        <v>1229</v>
      </c>
      <c r="Z928" s="6" t="s">
        <v>1980</v>
      </c>
      <c r="AA928" s="6">
        <v>973591252</v>
      </c>
      <c r="AB928" s="5">
        <f t="shared" si="99"/>
        <v>1</v>
      </c>
      <c r="AC928" s="17">
        <f t="shared" si="101"/>
        <v>25000</v>
      </c>
      <c r="AD928" s="6" t="s">
        <v>6</v>
      </c>
      <c r="AE928" s="17" t="str">
        <f t="shared" si="102"/>
        <v>NO APLICA</v>
      </c>
      <c r="AF928" s="6" t="s">
        <v>400</v>
      </c>
      <c r="AG928" s="39"/>
      <c r="AH928" s="22" t="s">
        <v>558</v>
      </c>
      <c r="AI928" s="174"/>
    </row>
    <row r="929" spans="1:35" ht="15.45" customHeight="1">
      <c r="A929" s="170">
        <v>57175</v>
      </c>
      <c r="B929" s="7" t="s">
        <v>40</v>
      </c>
      <c r="C929" s="4" t="s">
        <v>41</v>
      </c>
      <c r="D929" s="39" t="s">
        <v>4735</v>
      </c>
      <c r="E929" s="6">
        <v>59853058</v>
      </c>
      <c r="F929" s="6" t="s">
        <v>4736</v>
      </c>
      <c r="G929" s="6">
        <v>998653890</v>
      </c>
      <c r="H929" s="18">
        <v>45638</v>
      </c>
      <c r="I929" s="21">
        <v>0.48194444444444445</v>
      </c>
      <c r="J929" s="6" t="s">
        <v>372</v>
      </c>
      <c r="K929" s="39">
        <v>1</v>
      </c>
      <c r="L929" s="6" t="s">
        <v>3399</v>
      </c>
      <c r="M929" s="6" t="s">
        <v>6</v>
      </c>
      <c r="N929" s="6" t="s">
        <v>4737</v>
      </c>
      <c r="O929" s="6" t="s">
        <v>487</v>
      </c>
      <c r="P929" s="6" t="s">
        <v>6</v>
      </c>
      <c r="Q929" s="6" t="s">
        <v>488</v>
      </c>
      <c r="R929" s="16">
        <f t="shared" si="96"/>
        <v>15000</v>
      </c>
      <c r="S929" s="6" t="s">
        <v>400</v>
      </c>
      <c r="T929" s="6" t="s">
        <v>1943</v>
      </c>
      <c r="U929" s="6" t="s">
        <v>490</v>
      </c>
      <c r="V929" s="18">
        <v>45638</v>
      </c>
      <c r="W929" s="78">
        <v>0.48194444444444445</v>
      </c>
      <c r="X929" s="6" t="s">
        <v>4738</v>
      </c>
      <c r="Y929" s="6" t="s">
        <v>4739</v>
      </c>
      <c r="Z929" s="6" t="s">
        <v>4740</v>
      </c>
      <c r="AA929" s="6">
        <v>968620546</v>
      </c>
      <c r="AB929" s="5">
        <f t="shared" si="99"/>
        <v>1</v>
      </c>
      <c r="AC929" s="17">
        <f t="shared" si="101"/>
        <v>15000</v>
      </c>
      <c r="AD929" s="6" t="s">
        <v>6</v>
      </c>
      <c r="AE929" s="17" t="str">
        <f t="shared" si="102"/>
        <v>NO APLICA</v>
      </c>
      <c r="AF929" s="6" t="s">
        <v>400</v>
      </c>
      <c r="AG929" s="39"/>
      <c r="AH929" s="22" t="s">
        <v>4741</v>
      </c>
      <c r="AI929" s="174"/>
    </row>
    <row r="930" spans="1:35" ht="15" customHeight="1">
      <c r="A930" s="170">
        <v>57176</v>
      </c>
      <c r="B930" s="7" t="s">
        <v>351</v>
      </c>
      <c r="C930" s="4" t="s">
        <v>352</v>
      </c>
      <c r="D930" s="39" t="s">
        <v>4742</v>
      </c>
      <c r="E930" s="6" t="s">
        <v>1353</v>
      </c>
      <c r="F930" s="6" t="s">
        <v>1354</v>
      </c>
      <c r="G930" s="6">
        <v>956749939</v>
      </c>
      <c r="H930" s="18">
        <v>45638</v>
      </c>
      <c r="I930" s="21">
        <v>0.48541666666666666</v>
      </c>
      <c r="J930" s="6" t="s">
        <v>373</v>
      </c>
      <c r="K930" s="39">
        <v>1</v>
      </c>
      <c r="L930" s="6" t="s">
        <v>398</v>
      </c>
      <c r="M930" s="6" t="s">
        <v>6</v>
      </c>
      <c r="N930" s="6" t="s">
        <v>4743</v>
      </c>
      <c r="O930" s="6">
        <v>1231882</v>
      </c>
      <c r="P930" s="6" t="s">
        <v>6</v>
      </c>
      <c r="Q930" s="6" t="s">
        <v>4744</v>
      </c>
      <c r="R930" s="16">
        <f t="shared" si="96"/>
        <v>25000</v>
      </c>
      <c r="S930" s="6" t="s">
        <v>400</v>
      </c>
      <c r="T930" s="6" t="s">
        <v>537</v>
      </c>
      <c r="U930" s="6" t="s">
        <v>4745</v>
      </c>
      <c r="V930" s="6"/>
      <c r="W930" s="78"/>
      <c r="X930" s="6"/>
      <c r="Y930" s="6"/>
      <c r="Z930" s="6"/>
      <c r="AA930" s="6"/>
      <c r="AB930" s="6" t="str">
        <f t="shared" si="99"/>
        <v/>
      </c>
      <c r="AC930" s="23" t="str">
        <f t="shared" si="101"/>
        <v/>
      </c>
      <c r="AD930" s="23"/>
      <c r="AE930" s="17" t="str">
        <f t="shared" si="102"/>
        <v/>
      </c>
      <c r="AF930" s="6"/>
      <c r="AG930" s="39"/>
      <c r="AH930" s="22" t="s">
        <v>3459</v>
      </c>
      <c r="AI930" s="174"/>
    </row>
    <row r="931" spans="1:35" ht="15.45" customHeight="1">
      <c r="A931" s="170">
        <v>57177</v>
      </c>
      <c r="B931" s="7" t="s">
        <v>245</v>
      </c>
      <c r="C931" s="4" t="s">
        <v>246</v>
      </c>
      <c r="D931" s="39" t="s">
        <v>1783</v>
      </c>
      <c r="E931" s="6" t="s">
        <v>1784</v>
      </c>
      <c r="F931" s="6" t="s">
        <v>2278</v>
      </c>
      <c r="G931" s="6">
        <v>950664007</v>
      </c>
      <c r="H931" s="18">
        <v>45638</v>
      </c>
      <c r="I931" s="21">
        <v>0.49513888888888891</v>
      </c>
      <c r="J931" s="6" t="s">
        <v>373</v>
      </c>
      <c r="K931" s="39">
        <v>1</v>
      </c>
      <c r="L931" s="6" t="s">
        <v>398</v>
      </c>
      <c r="M931" s="6" t="s">
        <v>6</v>
      </c>
      <c r="N931" s="6" t="s">
        <v>1780</v>
      </c>
      <c r="O931" s="6">
        <v>24781815</v>
      </c>
      <c r="P931" s="6" t="s">
        <v>6</v>
      </c>
      <c r="Q931" s="6" t="s">
        <v>1781</v>
      </c>
      <c r="R931" s="16">
        <f t="shared" si="96"/>
        <v>25000</v>
      </c>
      <c r="S931" s="6" t="s">
        <v>400</v>
      </c>
      <c r="T931" s="6" t="s">
        <v>537</v>
      </c>
      <c r="U931" s="6" t="s">
        <v>4746</v>
      </c>
      <c r="V931" s="6"/>
      <c r="W931" s="78"/>
      <c r="X931" s="6"/>
      <c r="Y931" s="6"/>
      <c r="Z931" s="6"/>
      <c r="AA931" s="6"/>
      <c r="AB931" s="6" t="str">
        <f t="shared" si="99"/>
        <v/>
      </c>
      <c r="AC931" s="23" t="str">
        <f t="shared" si="101"/>
        <v/>
      </c>
      <c r="AD931" s="23"/>
      <c r="AE931" s="17" t="str">
        <f t="shared" si="102"/>
        <v/>
      </c>
      <c r="AF931" s="6"/>
      <c r="AG931" s="39"/>
      <c r="AH931" s="22" t="s">
        <v>983</v>
      </c>
      <c r="AI931" s="174"/>
    </row>
    <row r="932" spans="1:35" ht="15" customHeight="1">
      <c r="A932" s="170">
        <v>57178</v>
      </c>
      <c r="B932" s="7" t="s">
        <v>245</v>
      </c>
      <c r="C932" s="4" t="s">
        <v>246</v>
      </c>
      <c r="D932" s="7" t="s">
        <v>1756</v>
      </c>
      <c r="E932" s="7" t="s">
        <v>1757</v>
      </c>
      <c r="F932" s="7" t="s">
        <v>1758</v>
      </c>
      <c r="G932" s="6">
        <v>965406891</v>
      </c>
      <c r="H932" s="18">
        <v>45638</v>
      </c>
      <c r="I932" s="21">
        <v>0.49722222222222223</v>
      </c>
      <c r="J932" s="6" t="s">
        <v>373</v>
      </c>
      <c r="K932" s="39">
        <v>1</v>
      </c>
      <c r="L932" s="6" t="s">
        <v>398</v>
      </c>
      <c r="M932" s="6" t="s">
        <v>6</v>
      </c>
      <c r="N932" s="6" t="s">
        <v>1753</v>
      </c>
      <c r="O932" s="6">
        <v>24781668</v>
      </c>
      <c r="P932" s="6" t="s">
        <v>6</v>
      </c>
      <c r="Q932" s="6" t="s">
        <v>1754</v>
      </c>
      <c r="R932" s="16">
        <f t="shared" si="96"/>
        <v>25000</v>
      </c>
      <c r="S932" s="6" t="s">
        <v>400</v>
      </c>
      <c r="T932" s="6" t="s">
        <v>537</v>
      </c>
      <c r="U932" s="6" t="s">
        <v>4747</v>
      </c>
      <c r="V932" s="6"/>
      <c r="W932" s="78"/>
      <c r="X932" s="6"/>
      <c r="Y932" s="6"/>
      <c r="Z932" s="6"/>
      <c r="AA932" s="6"/>
      <c r="AB932" s="6" t="str">
        <f t="shared" si="99"/>
        <v/>
      </c>
      <c r="AC932" s="23" t="str">
        <f t="shared" si="101"/>
        <v/>
      </c>
      <c r="AD932" s="23"/>
      <c r="AE932" s="17" t="str">
        <f t="shared" si="102"/>
        <v/>
      </c>
      <c r="AF932" s="6"/>
      <c r="AG932" s="39"/>
      <c r="AH932" s="22" t="s">
        <v>983</v>
      </c>
      <c r="AI932" s="174"/>
    </row>
    <row r="933" spans="1:35" ht="15.45" customHeight="1">
      <c r="A933" s="170">
        <v>57179</v>
      </c>
      <c r="B933" s="7" t="s">
        <v>351</v>
      </c>
      <c r="C933" s="4" t="s">
        <v>352</v>
      </c>
      <c r="D933" s="25" t="s">
        <v>507</v>
      </c>
      <c r="E933" s="24" t="s">
        <v>508</v>
      </c>
      <c r="F933" s="24" t="s">
        <v>509</v>
      </c>
      <c r="G933" s="24">
        <v>997062936</v>
      </c>
      <c r="H933" s="18">
        <v>45638</v>
      </c>
      <c r="I933" s="21">
        <v>0.50277777777777777</v>
      </c>
      <c r="J933" s="6" t="s">
        <v>373</v>
      </c>
      <c r="K933" s="39">
        <v>1</v>
      </c>
      <c r="L933" s="6" t="s">
        <v>398</v>
      </c>
      <c r="M933" s="6" t="s">
        <v>6</v>
      </c>
      <c r="N933" s="6" t="s">
        <v>4748</v>
      </c>
      <c r="O933" s="6">
        <v>1231887</v>
      </c>
      <c r="P933" s="6" t="s">
        <v>6</v>
      </c>
      <c r="Q933" s="6" t="s">
        <v>4749</v>
      </c>
      <c r="R933" s="16">
        <f t="shared" si="96"/>
        <v>25000</v>
      </c>
      <c r="S933" s="6" t="s">
        <v>400</v>
      </c>
      <c r="T933" s="6" t="s">
        <v>537</v>
      </c>
      <c r="U933" s="6" t="s">
        <v>4750</v>
      </c>
      <c r="V933" s="6"/>
      <c r="W933" s="78"/>
      <c r="X933" s="6"/>
      <c r="Y933" s="6"/>
      <c r="Z933" s="6"/>
      <c r="AA933" s="6"/>
      <c r="AB933" s="6" t="str">
        <f t="shared" si="99"/>
        <v/>
      </c>
      <c r="AC933" s="23" t="str">
        <f t="shared" si="101"/>
        <v/>
      </c>
      <c r="AD933" s="23"/>
      <c r="AE933" s="17" t="str">
        <f t="shared" si="102"/>
        <v/>
      </c>
      <c r="AF933" s="6"/>
      <c r="AG933" s="39"/>
      <c r="AH933" s="22" t="s">
        <v>3459</v>
      </c>
      <c r="AI933" s="174"/>
    </row>
    <row r="934" spans="1:35" ht="15" customHeight="1">
      <c r="A934" s="170">
        <v>57180</v>
      </c>
      <c r="B934" s="8" t="s">
        <v>320</v>
      </c>
      <c r="C934" s="5" t="s">
        <v>321</v>
      </c>
      <c r="D934" s="24" t="s">
        <v>2811</v>
      </c>
      <c r="E934" s="25" t="s">
        <v>709</v>
      </c>
      <c r="F934" s="24" t="s">
        <v>710</v>
      </c>
      <c r="G934" s="24">
        <v>987744411</v>
      </c>
      <c r="H934" s="18">
        <v>45638</v>
      </c>
      <c r="I934" s="21">
        <v>0.50624999999999998</v>
      </c>
      <c r="J934" s="6" t="s">
        <v>373</v>
      </c>
      <c r="K934" s="39">
        <v>1</v>
      </c>
      <c r="L934" s="6" t="s">
        <v>398</v>
      </c>
      <c r="M934" s="6" t="s">
        <v>6</v>
      </c>
      <c r="N934" s="6" t="s">
        <v>4751</v>
      </c>
      <c r="O934" s="6">
        <v>3276538</v>
      </c>
      <c r="P934" s="6" t="s">
        <v>6</v>
      </c>
      <c r="Q934" s="6" t="s">
        <v>4752</v>
      </c>
      <c r="R934" s="16">
        <f t="shared" si="96"/>
        <v>25000</v>
      </c>
      <c r="S934" s="6" t="s">
        <v>400</v>
      </c>
      <c r="T934" s="6" t="s">
        <v>1943</v>
      </c>
      <c r="U934" s="6" t="s">
        <v>2830</v>
      </c>
      <c r="V934" s="18">
        <v>45639</v>
      </c>
      <c r="W934" s="78">
        <v>0.4</v>
      </c>
      <c r="X934" s="6" t="s">
        <v>734</v>
      </c>
      <c r="Y934" s="6" t="s">
        <v>4614</v>
      </c>
      <c r="Z934" s="6" t="s">
        <v>736</v>
      </c>
      <c r="AA934" s="6">
        <v>97326989</v>
      </c>
      <c r="AB934" s="5">
        <f t="shared" si="99"/>
        <v>2</v>
      </c>
      <c r="AC934" s="17">
        <f t="shared" si="101"/>
        <v>25000</v>
      </c>
      <c r="AD934" s="6" t="s">
        <v>6</v>
      </c>
      <c r="AE934" s="17" t="str">
        <f t="shared" si="102"/>
        <v>NO APLICA</v>
      </c>
      <c r="AF934" s="6" t="s">
        <v>400</v>
      </c>
      <c r="AG934" s="39"/>
      <c r="AH934" s="22" t="s">
        <v>558</v>
      </c>
      <c r="AI934" s="174"/>
    </row>
    <row r="935" spans="1:35" ht="15" customHeight="1">
      <c r="A935" s="170">
        <v>57181</v>
      </c>
      <c r="B935" s="8" t="s">
        <v>320</v>
      </c>
      <c r="C935" s="5" t="s">
        <v>321</v>
      </c>
      <c r="D935" s="24" t="s">
        <v>616</v>
      </c>
      <c r="E935" s="25" t="s">
        <v>617</v>
      </c>
      <c r="F935" s="24" t="s">
        <v>618</v>
      </c>
      <c r="G935" s="24">
        <v>951155582</v>
      </c>
      <c r="H935" s="18">
        <v>45638</v>
      </c>
      <c r="I935" s="21">
        <v>0.52222222222222225</v>
      </c>
      <c r="J935" s="6" t="s">
        <v>373</v>
      </c>
      <c r="K935" s="39">
        <v>1</v>
      </c>
      <c r="L935" s="6" t="s">
        <v>398</v>
      </c>
      <c r="M935" s="6" t="s">
        <v>6</v>
      </c>
      <c r="N935" s="6" t="s">
        <v>4753</v>
      </c>
      <c r="O935" s="6">
        <v>1231943</v>
      </c>
      <c r="P935" s="6" t="s">
        <v>6</v>
      </c>
      <c r="Q935" s="6" t="s">
        <v>4754</v>
      </c>
      <c r="R935" s="16">
        <f t="shared" si="96"/>
        <v>25000</v>
      </c>
      <c r="S935" s="6" t="s">
        <v>400</v>
      </c>
      <c r="T935" s="6" t="s">
        <v>537</v>
      </c>
      <c r="U935" s="6" t="s">
        <v>2830</v>
      </c>
      <c r="V935" s="6"/>
      <c r="W935" s="78"/>
      <c r="X935" s="6"/>
      <c r="Y935" s="6"/>
      <c r="Z935" s="6"/>
      <c r="AA935" s="6"/>
      <c r="AB935" s="6" t="str">
        <f t="shared" si="99"/>
        <v/>
      </c>
      <c r="AC935" s="23" t="str">
        <f t="shared" si="101"/>
        <v/>
      </c>
      <c r="AD935" s="23"/>
      <c r="AE935" s="17" t="str">
        <f t="shared" si="102"/>
        <v/>
      </c>
      <c r="AF935" s="6"/>
      <c r="AG935" s="39"/>
      <c r="AH935" s="22" t="s">
        <v>558</v>
      </c>
      <c r="AI935" s="174"/>
    </row>
    <row r="936" spans="1:35" ht="15" customHeight="1">
      <c r="A936" s="170">
        <v>57182</v>
      </c>
      <c r="B936" s="8" t="s">
        <v>320</v>
      </c>
      <c r="C936" s="5" t="s">
        <v>321</v>
      </c>
      <c r="D936" s="24" t="s">
        <v>635</v>
      </c>
      <c r="E936" s="24" t="s">
        <v>636</v>
      </c>
      <c r="F936" s="26" t="s">
        <v>637</v>
      </c>
      <c r="G936" s="24">
        <v>988364635</v>
      </c>
      <c r="H936" s="18">
        <v>45638</v>
      </c>
      <c r="I936" s="21">
        <v>0.52430555555555558</v>
      </c>
      <c r="J936" s="6" t="s">
        <v>373</v>
      </c>
      <c r="K936" s="39">
        <v>1</v>
      </c>
      <c r="L936" s="6" t="s">
        <v>398</v>
      </c>
      <c r="M936" s="6" t="s">
        <v>6</v>
      </c>
      <c r="N936" s="6" t="s">
        <v>4755</v>
      </c>
      <c r="O936" s="6">
        <v>1231946</v>
      </c>
      <c r="P936" s="6" t="s">
        <v>6</v>
      </c>
      <c r="Q936" s="6" t="s">
        <v>4756</v>
      </c>
      <c r="R936" s="16">
        <f t="shared" si="96"/>
        <v>25000</v>
      </c>
      <c r="S936" s="6" t="s">
        <v>400</v>
      </c>
      <c r="T936" s="6" t="s">
        <v>1943</v>
      </c>
      <c r="U936" s="6" t="s">
        <v>3005</v>
      </c>
      <c r="V936" s="18">
        <v>45643</v>
      </c>
      <c r="W936" s="78">
        <v>0.97569444444444442</v>
      </c>
      <c r="X936" s="8" t="s">
        <v>2582</v>
      </c>
      <c r="Y936" s="8" t="s">
        <v>4220</v>
      </c>
      <c r="Z936" s="8" t="s">
        <v>1136</v>
      </c>
      <c r="AA936" s="8">
        <v>947137523</v>
      </c>
      <c r="AB936" s="6">
        <f t="shared" si="99"/>
        <v>6</v>
      </c>
      <c r="AC936" s="23">
        <f t="shared" si="101"/>
        <v>27000</v>
      </c>
      <c r="AD936" s="23" t="s">
        <v>6</v>
      </c>
      <c r="AE936" s="17" t="str">
        <f t="shared" si="102"/>
        <v>NO APLICA</v>
      </c>
      <c r="AF936" s="6" t="s">
        <v>400</v>
      </c>
      <c r="AG936" s="39"/>
      <c r="AH936" s="22" t="s">
        <v>558</v>
      </c>
      <c r="AI936" s="174"/>
    </row>
    <row r="937" spans="1:35" ht="15.45" customHeight="1">
      <c r="A937" s="170">
        <v>57183</v>
      </c>
      <c r="B937" s="7" t="s">
        <v>351</v>
      </c>
      <c r="C937" s="4" t="s">
        <v>352</v>
      </c>
      <c r="D937" s="24" t="s">
        <v>1352</v>
      </c>
      <c r="E937" s="25" t="s">
        <v>1353</v>
      </c>
      <c r="F937" s="24" t="s">
        <v>1354</v>
      </c>
      <c r="G937" s="24">
        <v>956749939</v>
      </c>
      <c r="H937" s="18">
        <v>45638</v>
      </c>
      <c r="I937" s="21">
        <v>0.53333333333333333</v>
      </c>
      <c r="J937" s="6" t="s">
        <v>373</v>
      </c>
      <c r="K937" s="39">
        <v>1</v>
      </c>
      <c r="L937" s="6" t="s">
        <v>398</v>
      </c>
      <c r="M937" s="6" t="s">
        <v>6</v>
      </c>
      <c r="N937" s="6" t="s">
        <v>4757</v>
      </c>
      <c r="O937" s="6">
        <v>1231961</v>
      </c>
      <c r="P937" s="6" t="s">
        <v>6</v>
      </c>
      <c r="Q937" s="6" t="s">
        <v>4758</v>
      </c>
      <c r="R937" s="16">
        <f t="shared" si="96"/>
        <v>25000</v>
      </c>
      <c r="S937" s="6" t="s">
        <v>400</v>
      </c>
      <c r="T937" s="6" t="s">
        <v>537</v>
      </c>
      <c r="U937" s="6" t="s">
        <v>4759</v>
      </c>
      <c r="V937" s="6"/>
      <c r="W937" s="78"/>
      <c r="X937" s="6"/>
      <c r="Y937" s="6"/>
      <c r="Z937" s="6"/>
      <c r="AA937" s="6"/>
      <c r="AB937" s="6" t="str">
        <f t="shared" si="99"/>
        <v/>
      </c>
      <c r="AC937" s="23" t="str">
        <f t="shared" si="101"/>
        <v/>
      </c>
      <c r="AD937" s="23"/>
      <c r="AE937" s="17" t="str">
        <f t="shared" si="102"/>
        <v/>
      </c>
      <c r="AF937" s="6"/>
      <c r="AG937" s="39"/>
      <c r="AH937" s="22" t="s">
        <v>3459</v>
      </c>
      <c r="AI937" s="174"/>
    </row>
    <row r="938" spans="1:35" ht="15.45" customHeight="1">
      <c r="A938" s="170">
        <v>57184</v>
      </c>
      <c r="B938" s="7" t="s">
        <v>339</v>
      </c>
      <c r="C938" s="4" t="s">
        <v>340</v>
      </c>
      <c r="D938" s="39" t="s">
        <v>1031</v>
      </c>
      <c r="E938" s="70" t="s">
        <v>1032</v>
      </c>
      <c r="F938" s="35" t="s">
        <v>1033</v>
      </c>
      <c r="G938" s="35">
        <v>943592739</v>
      </c>
      <c r="H938" s="18">
        <v>45638</v>
      </c>
      <c r="I938" s="21">
        <v>0.53819444444444442</v>
      </c>
      <c r="J938" s="6" t="s">
        <v>373</v>
      </c>
      <c r="K938" s="39">
        <v>1</v>
      </c>
      <c r="L938" s="6" t="s">
        <v>398</v>
      </c>
      <c r="M938" s="6" t="s">
        <v>6</v>
      </c>
      <c r="N938" s="42" t="s">
        <v>4760</v>
      </c>
      <c r="O938" s="6">
        <v>100817169</v>
      </c>
      <c r="P938" s="6" t="s">
        <v>6</v>
      </c>
      <c r="Q938" s="6" t="s">
        <v>4761</v>
      </c>
      <c r="R938" s="16">
        <f t="shared" si="96"/>
        <v>25000</v>
      </c>
      <c r="S938" s="6" t="s">
        <v>400</v>
      </c>
      <c r="T938" s="6" t="s">
        <v>3016</v>
      </c>
      <c r="U938" s="6" t="s">
        <v>3438</v>
      </c>
      <c r="V938" s="18">
        <v>45640</v>
      </c>
      <c r="W938" s="78">
        <v>0.6166666666666667</v>
      </c>
      <c r="X938" s="6" t="s">
        <v>4762</v>
      </c>
      <c r="Y938" s="6" t="s">
        <v>3471</v>
      </c>
      <c r="Z938" s="6" t="s">
        <v>3472</v>
      </c>
      <c r="AA938" s="6">
        <v>933750230</v>
      </c>
      <c r="AB938" s="5">
        <f t="shared" si="99"/>
        <v>3</v>
      </c>
      <c r="AC938" s="17">
        <f t="shared" si="101"/>
        <v>25000</v>
      </c>
      <c r="AD938" s="6" t="s">
        <v>6</v>
      </c>
      <c r="AE938" s="17" t="str">
        <f t="shared" si="102"/>
        <v>NO APLICA</v>
      </c>
      <c r="AF938" s="6" t="s">
        <v>400</v>
      </c>
      <c r="AG938" s="39"/>
      <c r="AH938" s="22" t="s">
        <v>2797</v>
      </c>
      <c r="AI938" s="174"/>
    </row>
    <row r="939" spans="1:35" ht="15.45" customHeight="1">
      <c r="A939" s="170">
        <v>57185</v>
      </c>
      <c r="B939" s="7" t="s">
        <v>223</v>
      </c>
      <c r="C939" s="4" t="s">
        <v>224</v>
      </c>
      <c r="D939" s="39" t="s">
        <v>2935</v>
      </c>
      <c r="E939" s="6" t="s">
        <v>1120</v>
      </c>
      <c r="F939" s="6" t="s">
        <v>1121</v>
      </c>
      <c r="G939" s="6">
        <v>991545276</v>
      </c>
      <c r="H939" s="18">
        <v>45638</v>
      </c>
      <c r="I939" s="21">
        <v>0.54027777777777775</v>
      </c>
      <c r="J939" s="6" t="s">
        <v>373</v>
      </c>
      <c r="K939" s="39">
        <v>1</v>
      </c>
      <c r="L939" s="6" t="s">
        <v>398</v>
      </c>
      <c r="M939" s="6" t="s">
        <v>6</v>
      </c>
      <c r="N939" s="6" t="s">
        <v>4763</v>
      </c>
      <c r="O939" s="6">
        <v>3276774</v>
      </c>
      <c r="P939" s="6" t="s">
        <v>9</v>
      </c>
      <c r="Q939" s="6" t="s">
        <v>4764</v>
      </c>
      <c r="R939" s="16">
        <f t="shared" si="96"/>
        <v>25000</v>
      </c>
      <c r="S939" s="6" t="s">
        <v>400</v>
      </c>
      <c r="T939" s="6" t="s">
        <v>537</v>
      </c>
      <c r="U939" s="6" t="s">
        <v>3039</v>
      </c>
      <c r="V939" s="6"/>
      <c r="W939" s="78"/>
      <c r="X939" s="6"/>
      <c r="Y939" s="6"/>
      <c r="Z939" s="6"/>
      <c r="AA939" s="6"/>
      <c r="AB939" s="6" t="str">
        <f t="shared" si="99"/>
        <v/>
      </c>
      <c r="AC939" s="23" t="str">
        <f t="shared" si="101"/>
        <v/>
      </c>
      <c r="AD939" s="23"/>
      <c r="AE939" s="17" t="str">
        <f t="shared" si="102"/>
        <v/>
      </c>
      <c r="AF939" s="6"/>
      <c r="AG939" s="39"/>
      <c r="AH939" s="22" t="s">
        <v>2960</v>
      </c>
      <c r="AI939" s="174"/>
    </row>
    <row r="940" spans="1:35" ht="15.45" customHeight="1">
      <c r="A940" s="170">
        <v>57186</v>
      </c>
      <c r="B940" s="7" t="s">
        <v>351</v>
      </c>
      <c r="C940" s="4" t="s">
        <v>352</v>
      </c>
      <c r="D940" s="25" t="s">
        <v>507</v>
      </c>
      <c r="E940" s="24" t="s">
        <v>508</v>
      </c>
      <c r="F940" s="24" t="s">
        <v>509</v>
      </c>
      <c r="G940" s="24">
        <v>997062936</v>
      </c>
      <c r="H940" s="18">
        <v>45638</v>
      </c>
      <c r="I940" s="21">
        <v>0.56805555555555554</v>
      </c>
      <c r="J940" s="6" t="s">
        <v>373</v>
      </c>
      <c r="K940" s="39">
        <v>1</v>
      </c>
      <c r="L940" s="6" t="s">
        <v>398</v>
      </c>
      <c r="M940" s="6" t="s">
        <v>6</v>
      </c>
      <c r="N940" s="6" t="s">
        <v>4765</v>
      </c>
      <c r="O940" s="6">
        <v>1231984</v>
      </c>
      <c r="P940" s="6" t="s">
        <v>6</v>
      </c>
      <c r="Q940" s="6" t="s">
        <v>4766</v>
      </c>
      <c r="R940" s="16">
        <f t="shared" si="96"/>
        <v>25000</v>
      </c>
      <c r="S940" s="6" t="s">
        <v>400</v>
      </c>
      <c r="T940" s="6" t="s">
        <v>537</v>
      </c>
      <c r="U940" s="6" t="s">
        <v>4767</v>
      </c>
      <c r="V940" s="6"/>
      <c r="W940" s="78"/>
      <c r="X940" s="6"/>
      <c r="Y940" s="6"/>
      <c r="Z940" s="6"/>
      <c r="AA940" s="6"/>
      <c r="AB940" s="6" t="str">
        <f t="shared" si="99"/>
        <v/>
      </c>
      <c r="AC940" s="23" t="str">
        <f t="shared" si="101"/>
        <v/>
      </c>
      <c r="AD940" s="23"/>
      <c r="AE940" s="17" t="str">
        <f t="shared" si="102"/>
        <v/>
      </c>
      <c r="AF940" s="6"/>
      <c r="AG940" s="39"/>
      <c r="AH940" s="22" t="s">
        <v>3459</v>
      </c>
      <c r="AI940" s="174"/>
    </row>
    <row r="941" spans="1:35" ht="15.45" customHeight="1">
      <c r="A941" s="170">
        <v>57187</v>
      </c>
      <c r="B941" s="7" t="s">
        <v>351</v>
      </c>
      <c r="C941" s="4" t="s">
        <v>352</v>
      </c>
      <c r="D941" s="39" t="s">
        <v>4285</v>
      </c>
      <c r="E941" s="6" t="s">
        <v>2405</v>
      </c>
      <c r="F941" s="6" t="s">
        <v>2406</v>
      </c>
      <c r="G941" s="6">
        <v>942010990</v>
      </c>
      <c r="H941" s="18">
        <v>45638</v>
      </c>
      <c r="I941" s="21">
        <v>0.57222222222222219</v>
      </c>
      <c r="J941" s="6" t="s">
        <v>373</v>
      </c>
      <c r="K941" s="39">
        <v>1</v>
      </c>
      <c r="L941" s="6" t="s">
        <v>398</v>
      </c>
      <c r="M941" s="6" t="s">
        <v>6</v>
      </c>
      <c r="N941" s="6" t="s">
        <v>4768</v>
      </c>
      <c r="O941" s="6">
        <v>1231981</v>
      </c>
      <c r="P941" s="6" t="s">
        <v>6</v>
      </c>
      <c r="Q941" s="6" t="s">
        <v>4769</v>
      </c>
      <c r="R941" s="16">
        <f t="shared" si="96"/>
        <v>25000</v>
      </c>
      <c r="S941" s="6" t="s">
        <v>400</v>
      </c>
      <c r="T941" s="6" t="s">
        <v>537</v>
      </c>
      <c r="U941" s="6" t="s">
        <v>4770</v>
      </c>
      <c r="V941" s="6"/>
      <c r="W941" s="78"/>
      <c r="X941" s="6"/>
      <c r="Y941" s="6"/>
      <c r="Z941" s="6"/>
      <c r="AA941" s="6"/>
      <c r="AB941" s="6" t="str">
        <f t="shared" si="99"/>
        <v/>
      </c>
      <c r="AC941" s="23" t="str">
        <f t="shared" si="101"/>
        <v/>
      </c>
      <c r="AD941" s="23"/>
      <c r="AE941" s="17" t="str">
        <f t="shared" si="102"/>
        <v/>
      </c>
      <c r="AF941" s="6"/>
      <c r="AG941" s="39"/>
      <c r="AH941" s="22" t="s">
        <v>3459</v>
      </c>
      <c r="AI941" s="174"/>
    </row>
    <row r="942" spans="1:35" ht="15" customHeight="1">
      <c r="A942" s="170">
        <v>57188</v>
      </c>
      <c r="B942" s="8" t="s">
        <v>320</v>
      </c>
      <c r="C942" s="5" t="s">
        <v>321</v>
      </c>
      <c r="D942" s="24" t="s">
        <v>2811</v>
      </c>
      <c r="E942" s="25" t="s">
        <v>709</v>
      </c>
      <c r="F942" s="24" t="s">
        <v>710</v>
      </c>
      <c r="G942" s="24">
        <v>987744411</v>
      </c>
      <c r="H942" s="18">
        <v>45638</v>
      </c>
      <c r="I942" s="21">
        <v>0.57638888888888884</v>
      </c>
      <c r="J942" s="6" t="s">
        <v>373</v>
      </c>
      <c r="K942" s="39">
        <v>1</v>
      </c>
      <c r="L942" s="6" t="s">
        <v>398</v>
      </c>
      <c r="M942" s="6" t="s">
        <v>6</v>
      </c>
      <c r="N942" s="6" t="s">
        <v>4771</v>
      </c>
      <c r="O942" s="6">
        <v>1231990</v>
      </c>
      <c r="P942" s="6" t="s">
        <v>6</v>
      </c>
      <c r="Q942" s="6" t="s">
        <v>4772</v>
      </c>
      <c r="R942" s="16">
        <f t="shared" si="96"/>
        <v>25000</v>
      </c>
      <c r="S942" s="6" t="s">
        <v>400</v>
      </c>
      <c r="T942" s="6" t="s">
        <v>537</v>
      </c>
      <c r="U942" s="6" t="s">
        <v>3438</v>
      </c>
      <c r="V942" s="6"/>
      <c r="W942" s="78"/>
      <c r="X942" s="6"/>
      <c r="Y942" s="6"/>
      <c r="Z942" s="6"/>
      <c r="AA942" s="6"/>
      <c r="AB942" s="6" t="str">
        <f t="shared" si="99"/>
        <v/>
      </c>
      <c r="AC942" s="23" t="str">
        <f t="shared" si="101"/>
        <v/>
      </c>
      <c r="AD942" s="23"/>
      <c r="AE942" s="17" t="str">
        <f t="shared" si="102"/>
        <v/>
      </c>
      <c r="AF942" s="6"/>
      <c r="AG942" s="39"/>
      <c r="AH942" s="22" t="s">
        <v>558</v>
      </c>
      <c r="AI942" s="174"/>
    </row>
    <row r="943" spans="1:35" ht="15.45" customHeight="1">
      <c r="A943" s="170">
        <v>57189</v>
      </c>
      <c r="B943" s="7" t="s">
        <v>339</v>
      </c>
      <c r="C943" s="4" t="s">
        <v>340</v>
      </c>
      <c r="D943" s="39" t="s">
        <v>2935</v>
      </c>
      <c r="E943" s="6" t="s">
        <v>1120</v>
      </c>
      <c r="F943" s="6" t="s">
        <v>1121</v>
      </c>
      <c r="G943" s="6">
        <v>991545276</v>
      </c>
      <c r="H943" s="18">
        <v>45638</v>
      </c>
      <c r="I943" s="21">
        <v>0.57847222222222228</v>
      </c>
      <c r="J943" s="6" t="s">
        <v>373</v>
      </c>
      <c r="K943" s="39">
        <v>1</v>
      </c>
      <c r="L943" s="6" t="s">
        <v>398</v>
      </c>
      <c r="M943" s="6" t="s">
        <v>6</v>
      </c>
      <c r="N943" s="6" t="s">
        <v>4773</v>
      </c>
      <c r="O943" s="6">
        <v>100817256</v>
      </c>
      <c r="P943" s="6" t="s">
        <v>6</v>
      </c>
      <c r="Q943" s="6" t="s">
        <v>4774</v>
      </c>
      <c r="R943" s="16">
        <f t="shared" si="96"/>
        <v>25000</v>
      </c>
      <c r="S943" s="6" t="s">
        <v>400</v>
      </c>
      <c r="T943" s="6" t="s">
        <v>1972</v>
      </c>
      <c r="U943" s="6" t="s">
        <v>3123</v>
      </c>
      <c r="V943" s="18">
        <v>45640</v>
      </c>
      <c r="W943" s="78">
        <v>3.1944444444444442E-2</v>
      </c>
      <c r="X943" s="6" t="s">
        <v>942</v>
      </c>
      <c r="Y943" s="6" t="s">
        <v>943</v>
      </c>
      <c r="Z943" s="6" t="s">
        <v>944</v>
      </c>
      <c r="AA943" s="6">
        <v>993209230</v>
      </c>
      <c r="AB943" s="5">
        <f t="shared" si="99"/>
        <v>3</v>
      </c>
      <c r="AC943" s="17">
        <f t="shared" si="101"/>
        <v>25000</v>
      </c>
      <c r="AD943" s="6" t="s">
        <v>6</v>
      </c>
      <c r="AE943" s="17" t="str">
        <f t="shared" si="102"/>
        <v>NO APLICA</v>
      </c>
      <c r="AF943" s="6" t="s">
        <v>400</v>
      </c>
      <c r="AG943" s="39"/>
      <c r="AH943" s="22" t="s">
        <v>2797</v>
      </c>
      <c r="AI943" s="174"/>
    </row>
    <row r="944" spans="1:35" ht="15" customHeight="1">
      <c r="A944" s="170">
        <v>57190</v>
      </c>
      <c r="B944" s="7" t="s">
        <v>351</v>
      </c>
      <c r="C944" s="4" t="s">
        <v>352</v>
      </c>
      <c r="D944" s="24" t="s">
        <v>1352</v>
      </c>
      <c r="E944" s="25" t="s">
        <v>1353</v>
      </c>
      <c r="F944" s="24" t="s">
        <v>1354</v>
      </c>
      <c r="G944" s="24">
        <v>956749939</v>
      </c>
      <c r="H944" s="18">
        <v>45638</v>
      </c>
      <c r="I944" s="21">
        <v>0.58472222222222225</v>
      </c>
      <c r="J944" s="6" t="s">
        <v>373</v>
      </c>
      <c r="K944" s="39">
        <v>1</v>
      </c>
      <c r="L944" s="6" t="s">
        <v>398</v>
      </c>
      <c r="M944" s="6" t="s">
        <v>6</v>
      </c>
      <c r="N944" s="6" t="s">
        <v>4775</v>
      </c>
      <c r="O944" s="6">
        <v>1232001</v>
      </c>
      <c r="P944" s="6" t="s">
        <v>6</v>
      </c>
      <c r="Q944" s="6" t="s">
        <v>4776</v>
      </c>
      <c r="R944" s="16">
        <f t="shared" si="96"/>
        <v>25000</v>
      </c>
      <c r="S944" s="6" t="s">
        <v>400</v>
      </c>
      <c r="T944" s="6" t="s">
        <v>537</v>
      </c>
      <c r="U944" s="6" t="s">
        <v>4777</v>
      </c>
      <c r="V944" s="6"/>
      <c r="W944" s="78"/>
      <c r="X944" s="6"/>
      <c r="Y944" s="6"/>
      <c r="Z944" s="6"/>
      <c r="AA944" s="6"/>
      <c r="AB944" s="6" t="str">
        <f t="shared" si="99"/>
        <v/>
      </c>
      <c r="AC944" s="23" t="str">
        <f t="shared" si="101"/>
        <v/>
      </c>
      <c r="AD944" s="23"/>
      <c r="AE944" s="17" t="str">
        <f t="shared" si="102"/>
        <v/>
      </c>
      <c r="AF944" s="6"/>
      <c r="AG944" s="39"/>
      <c r="AH944" s="22" t="s">
        <v>3459</v>
      </c>
      <c r="AI944" s="174"/>
    </row>
    <row r="945" spans="1:35" ht="15.45" customHeight="1">
      <c r="A945" s="170">
        <v>57191</v>
      </c>
      <c r="B945" s="7" t="s">
        <v>351</v>
      </c>
      <c r="C945" s="4" t="s">
        <v>352</v>
      </c>
      <c r="D945" s="25" t="s">
        <v>507</v>
      </c>
      <c r="E945" s="24" t="s">
        <v>508</v>
      </c>
      <c r="F945" s="24" t="s">
        <v>509</v>
      </c>
      <c r="G945" s="24">
        <v>997062936</v>
      </c>
      <c r="H945" s="18">
        <v>45638</v>
      </c>
      <c r="I945" s="21">
        <v>0.61388888888888893</v>
      </c>
      <c r="J945" s="6" t="s">
        <v>373</v>
      </c>
      <c r="K945" s="39">
        <v>1</v>
      </c>
      <c r="L945" s="6" t="s">
        <v>398</v>
      </c>
      <c r="M945" s="6" t="s">
        <v>6</v>
      </c>
      <c r="N945" s="6" t="s">
        <v>4778</v>
      </c>
      <c r="O945" s="6">
        <v>1232046</v>
      </c>
      <c r="P945" s="6" t="s">
        <v>6</v>
      </c>
      <c r="Q945" s="6" t="s">
        <v>4779</v>
      </c>
      <c r="R945" s="16">
        <f t="shared" si="96"/>
        <v>25000</v>
      </c>
      <c r="S945" s="6" t="s">
        <v>400</v>
      </c>
      <c r="T945" s="6" t="s">
        <v>1972</v>
      </c>
      <c r="U945" s="6" t="s">
        <v>4780</v>
      </c>
      <c r="V945" s="18">
        <v>45643</v>
      </c>
      <c r="W945" s="78">
        <v>0.3263888888888889</v>
      </c>
      <c r="X945" s="6" t="s">
        <v>3451</v>
      </c>
      <c r="Y945" s="6" t="s">
        <v>3452</v>
      </c>
      <c r="Z945" s="6" t="s">
        <v>3453</v>
      </c>
      <c r="AA945" s="6">
        <v>954050927</v>
      </c>
      <c r="AB945" s="6">
        <f t="shared" si="99"/>
        <v>6</v>
      </c>
      <c r="AC945" s="23">
        <f t="shared" si="101"/>
        <v>27000</v>
      </c>
      <c r="AD945" s="23" t="s">
        <v>6</v>
      </c>
      <c r="AE945" s="17" t="str">
        <f t="shared" si="102"/>
        <v>NO APLICA</v>
      </c>
      <c r="AF945" s="6" t="s">
        <v>400</v>
      </c>
      <c r="AG945" s="39" t="s">
        <v>3883</v>
      </c>
      <c r="AH945" s="22" t="s">
        <v>3459</v>
      </c>
      <c r="AI945" s="174"/>
    </row>
    <row r="946" spans="1:35" ht="15.45" customHeight="1">
      <c r="A946" s="170">
        <v>57192</v>
      </c>
      <c r="B946" s="8" t="s">
        <v>320</v>
      </c>
      <c r="C946" s="5" t="s">
        <v>321</v>
      </c>
      <c r="D946" s="24" t="s">
        <v>2811</v>
      </c>
      <c r="E946" s="25" t="s">
        <v>709</v>
      </c>
      <c r="F946" s="24" t="s">
        <v>710</v>
      </c>
      <c r="G946" s="24">
        <v>987744411</v>
      </c>
      <c r="H946" s="18">
        <v>45638</v>
      </c>
      <c r="I946" s="21">
        <v>0.62013888888888891</v>
      </c>
      <c r="J946" s="6" t="s">
        <v>373</v>
      </c>
      <c r="K946" s="39">
        <v>1</v>
      </c>
      <c r="L946" s="6" t="s">
        <v>398</v>
      </c>
      <c r="M946" s="6" t="s">
        <v>6</v>
      </c>
      <c r="N946" s="6" t="s">
        <v>4781</v>
      </c>
      <c r="O946" s="6">
        <v>1232064</v>
      </c>
      <c r="P946" s="6" t="s">
        <v>6</v>
      </c>
      <c r="Q946" s="6" t="s">
        <v>4782</v>
      </c>
      <c r="R946" s="16">
        <f t="shared" si="96"/>
        <v>25000</v>
      </c>
      <c r="S946" s="6" t="s">
        <v>400</v>
      </c>
      <c r="T946" s="6" t="s">
        <v>537</v>
      </c>
      <c r="U946" s="6" t="s">
        <v>3238</v>
      </c>
      <c r="V946" s="6"/>
      <c r="W946" s="78"/>
      <c r="X946" s="6"/>
      <c r="Y946" s="6"/>
      <c r="Z946" s="6"/>
      <c r="AA946" s="6"/>
      <c r="AB946" s="6" t="str">
        <f t="shared" si="99"/>
        <v/>
      </c>
      <c r="AC946" s="23" t="str">
        <f t="shared" si="101"/>
        <v/>
      </c>
      <c r="AD946" s="23"/>
      <c r="AE946" s="17" t="str">
        <f t="shared" si="102"/>
        <v/>
      </c>
      <c r="AF946" s="6"/>
      <c r="AG946" s="39"/>
      <c r="AH946" s="22" t="s">
        <v>558</v>
      </c>
      <c r="AI946" s="174"/>
    </row>
    <row r="947" spans="1:35" ht="15.45" customHeight="1">
      <c r="A947" s="170">
        <v>57193</v>
      </c>
      <c r="B947" s="7" t="s">
        <v>351</v>
      </c>
      <c r="C947" s="4" t="s">
        <v>352</v>
      </c>
      <c r="D947" s="24" t="s">
        <v>1352</v>
      </c>
      <c r="E947" s="25" t="s">
        <v>1353</v>
      </c>
      <c r="F947" s="24" t="s">
        <v>1354</v>
      </c>
      <c r="G947" s="24">
        <v>956749939</v>
      </c>
      <c r="H947" s="18">
        <v>45638</v>
      </c>
      <c r="I947" s="63">
        <v>0.62222222222222223</v>
      </c>
      <c r="J947" s="6" t="s">
        <v>373</v>
      </c>
      <c r="K947" s="39">
        <v>1</v>
      </c>
      <c r="L947" s="6" t="s">
        <v>398</v>
      </c>
      <c r="M947" s="6" t="s">
        <v>6</v>
      </c>
      <c r="N947" s="2" t="s">
        <v>4783</v>
      </c>
      <c r="O947" s="2">
        <v>1232072</v>
      </c>
      <c r="P947" s="6" t="s">
        <v>6</v>
      </c>
      <c r="Q947" s="2" t="s">
        <v>4784</v>
      </c>
      <c r="R947" s="16">
        <f t="shared" si="96"/>
        <v>25000</v>
      </c>
      <c r="S947" s="6" t="s">
        <v>400</v>
      </c>
      <c r="T947" s="6" t="s">
        <v>537</v>
      </c>
      <c r="U947" s="2" t="s">
        <v>4785</v>
      </c>
      <c r="V947" s="2"/>
      <c r="W947" s="78"/>
      <c r="X947" s="6"/>
      <c r="Y947" s="6"/>
      <c r="Z947" s="6"/>
      <c r="AA947" s="6"/>
      <c r="AB947" s="6" t="str">
        <f t="shared" si="99"/>
        <v/>
      </c>
      <c r="AC947" s="23" t="str">
        <f t="shared" si="101"/>
        <v/>
      </c>
      <c r="AD947" s="23"/>
      <c r="AE947" s="17" t="str">
        <f t="shared" si="102"/>
        <v/>
      </c>
      <c r="AF947" s="6"/>
      <c r="AG947" s="39"/>
      <c r="AH947" s="22" t="s">
        <v>3459</v>
      </c>
      <c r="AI947" s="176"/>
    </row>
    <row r="948" spans="1:35" ht="15.45" customHeight="1">
      <c r="A948" s="170">
        <v>57194</v>
      </c>
      <c r="B948" s="8" t="s">
        <v>380</v>
      </c>
      <c r="C948" s="5" t="s">
        <v>246</v>
      </c>
      <c r="D948" s="7" t="s">
        <v>4786</v>
      </c>
      <c r="E948" s="2" t="s">
        <v>4787</v>
      </c>
      <c r="F948" s="2" t="s">
        <v>4788</v>
      </c>
      <c r="G948" s="2">
        <v>972283608</v>
      </c>
      <c r="H948" s="18">
        <v>45638</v>
      </c>
      <c r="I948" s="63">
        <v>0.65763888888888888</v>
      </c>
      <c r="J948" s="6" t="s">
        <v>373</v>
      </c>
      <c r="K948" s="39">
        <v>1</v>
      </c>
      <c r="L948" s="6" t="s">
        <v>398</v>
      </c>
      <c r="M948" s="6" t="s">
        <v>6</v>
      </c>
      <c r="N948" s="2" t="s">
        <v>2699</v>
      </c>
      <c r="O948" s="6">
        <v>24784595</v>
      </c>
      <c r="P948" s="6" t="s">
        <v>6</v>
      </c>
      <c r="Q948" s="2" t="s">
        <v>2700</v>
      </c>
      <c r="R948" s="16">
        <f t="shared" si="96"/>
        <v>25000</v>
      </c>
      <c r="S948" s="6" t="s">
        <v>400</v>
      </c>
      <c r="T948" s="6" t="s">
        <v>537</v>
      </c>
      <c r="U948" s="2" t="s">
        <v>4789</v>
      </c>
      <c r="V948" s="2"/>
      <c r="W948" s="78"/>
      <c r="X948" s="6"/>
      <c r="Y948" s="6"/>
      <c r="Z948" s="6"/>
      <c r="AA948" s="6"/>
      <c r="AB948" s="6" t="str">
        <f t="shared" ref="AB948:AB978" si="103">IF(AND(V948&lt;&gt;"",H948&lt;&gt;"",ISNUMBER(V948-H948)),V948-H948+1,"")</f>
        <v/>
      </c>
      <c r="AC948" s="6"/>
      <c r="AD948" s="23"/>
      <c r="AE948" s="17" t="str">
        <f t="shared" si="102"/>
        <v/>
      </c>
      <c r="AF948" s="6"/>
      <c r="AG948" s="39"/>
      <c r="AH948" s="22" t="s">
        <v>983</v>
      </c>
      <c r="AI948" s="176"/>
    </row>
    <row r="949" spans="1:35" ht="15.45" customHeight="1">
      <c r="A949" s="170">
        <v>57195</v>
      </c>
      <c r="B949" s="39" t="s">
        <v>245</v>
      </c>
      <c r="C949" s="5" t="s">
        <v>246</v>
      </c>
      <c r="D949" s="65" t="s">
        <v>1273</v>
      </c>
      <c r="E949" s="8" t="s">
        <v>1274</v>
      </c>
      <c r="F949" s="8" t="s">
        <v>1275</v>
      </c>
      <c r="G949" s="8">
        <v>50755259</v>
      </c>
      <c r="H949" s="18">
        <v>45638</v>
      </c>
      <c r="I949" s="63">
        <v>0.69444444444444442</v>
      </c>
      <c r="J949" s="6" t="s">
        <v>373</v>
      </c>
      <c r="K949" s="39">
        <v>1</v>
      </c>
      <c r="L949" s="6" t="s">
        <v>398</v>
      </c>
      <c r="M949" s="6" t="s">
        <v>6</v>
      </c>
      <c r="N949" s="2" t="s">
        <v>1269</v>
      </c>
      <c r="O949" s="6">
        <v>24779953</v>
      </c>
      <c r="P949" s="6" t="s">
        <v>6</v>
      </c>
      <c r="Q949" s="6" t="s">
        <v>1270</v>
      </c>
      <c r="R949" s="16">
        <f t="shared" si="96"/>
        <v>25000</v>
      </c>
      <c r="S949" s="6" t="s">
        <v>400</v>
      </c>
      <c r="T949" s="6" t="s">
        <v>537</v>
      </c>
      <c r="U949" s="2" t="s">
        <v>4790</v>
      </c>
      <c r="V949" s="2"/>
      <c r="W949" s="78"/>
      <c r="X949" s="6"/>
      <c r="Y949" s="6"/>
      <c r="Z949" s="6"/>
      <c r="AA949" s="6"/>
      <c r="AB949" s="6" t="str">
        <f t="shared" si="103"/>
        <v/>
      </c>
      <c r="AC949" s="23" t="str">
        <f t="shared" ref="AC949:AC981" si="104">IF(AB949&lt;=0, "ERROR EN DÍA DE SALIDA",
    IF(AB949="", "",
        IF(OR(J949="1X40 RF VACIO", J949="1X40 DRY VACIO"),
            IF(L949="CUSTODIA",
                IF(AB949&lt;=5, 25000,
                    IF(AB949&gt;5, IF(AB949&lt;=8, 25000 + 2000*(AB949 - 5), 31000 + 5000*(AB949-8)), "")
                ),
                IF(OR(L949="TRASPASO",L949="MOVIMIENTO"), 18000, "")
            ),
            IF(OR(J949="1X20 RF VACIO", J949="1X20 DRY VACIO", J949="ISOTANK"),
                IF(L949="CUSTODIA",
                    IF(AB949&lt;=5, 18000,
                        IF(AB949&gt;5, IF(AB949&lt;=8, 18000 + 2000*(AB949 - 5), 24000 + 5000*(AB949-8)), "")
                    ),
                    IF(OR(L949="TRASPASO",L949="MOVIMIENTO"), 15000, "Error en tipo de acción")
                ),
                IF(AND(OR(J949="PALLET", J949="CAJON"), L949="CUSTODIA", AB949&lt;=5),
                    IF(M949="SI (XL)", 7000*K949,
                        IF(M949="SI (XXL)", 9000*K949, 5000*K949)
                    ),
                    IF(AND(OR(J949="PALLET", J949="CAJON"), L949="CUSTODIA", AB949&gt;5),
                        IF(M949="SI (XL)", (7000 + 1000*(AB949 - 5))*K949,
                            IF(M949="SI (XXL)", (9000 + 1000*(AB949 - 5))*K949, (5000 + 1000*(AB949 - 5))*K949)
                        ),
                        IF(AND(OR(J949="PALLET", J949="CAJON"),OR(L949="TRASPASO",L949="MOVIMIENTO")),
                            IF(M949="SI (XL)", 5000*K949,
                                IF(M949="SI (XXL)", 7000*K949, 3500*K949)
                            ),
                            ""
                        )
                    )
                )
            )
        )
    )
)</f>
        <v/>
      </c>
      <c r="AD949" s="23"/>
      <c r="AE949" s="17" t="str">
        <f t="shared" si="102"/>
        <v/>
      </c>
      <c r="AF949" s="6"/>
      <c r="AG949" s="39"/>
      <c r="AH949" s="22" t="s">
        <v>983</v>
      </c>
      <c r="AI949" s="176"/>
    </row>
    <row r="950" spans="1:35" ht="15.45" customHeight="1">
      <c r="A950" s="170">
        <v>57196</v>
      </c>
      <c r="B950" s="7" t="s">
        <v>165</v>
      </c>
      <c r="C950" s="4" t="s">
        <v>166</v>
      </c>
      <c r="D950" s="7" t="s">
        <v>4791</v>
      </c>
      <c r="E950" s="2" t="s">
        <v>1853</v>
      </c>
      <c r="F950" s="2" t="s">
        <v>1854</v>
      </c>
      <c r="G950" s="2">
        <v>948052611</v>
      </c>
      <c r="H950" s="18">
        <v>45638</v>
      </c>
      <c r="I950" s="63">
        <v>0.69722222222222219</v>
      </c>
      <c r="J950" s="6" t="s">
        <v>373</v>
      </c>
      <c r="K950" s="39">
        <v>1</v>
      </c>
      <c r="L950" s="6" t="s">
        <v>398</v>
      </c>
      <c r="M950" s="6" t="s">
        <v>6</v>
      </c>
      <c r="N950" s="2" t="s">
        <v>4792</v>
      </c>
      <c r="O950" s="2">
        <v>3277422</v>
      </c>
      <c r="P950" s="6" t="s">
        <v>6</v>
      </c>
      <c r="Q950" s="2" t="s">
        <v>4793</v>
      </c>
      <c r="R950" s="16">
        <f t="shared" si="96"/>
        <v>25000</v>
      </c>
      <c r="S950" s="6" t="s">
        <v>400</v>
      </c>
      <c r="T950" s="6" t="s">
        <v>537</v>
      </c>
      <c r="U950" s="2" t="s">
        <v>4160</v>
      </c>
      <c r="V950" s="2"/>
      <c r="W950" s="78"/>
      <c r="X950" s="6"/>
      <c r="Y950" s="6"/>
      <c r="Z950" s="6"/>
      <c r="AA950" s="6"/>
      <c r="AB950" s="6" t="str">
        <f t="shared" si="103"/>
        <v/>
      </c>
      <c r="AC950" s="23" t="str">
        <f t="shared" si="104"/>
        <v/>
      </c>
      <c r="AD950" s="23"/>
      <c r="AE950" s="17" t="str">
        <f t="shared" si="102"/>
        <v/>
      </c>
      <c r="AF950" s="6"/>
      <c r="AG950" s="39"/>
      <c r="AH950" s="22" t="s">
        <v>3287</v>
      </c>
      <c r="AI950" s="176"/>
    </row>
    <row r="951" spans="1:35" ht="15.45" customHeight="1">
      <c r="A951" s="170">
        <v>57197</v>
      </c>
      <c r="B951" s="7" t="s">
        <v>351</v>
      </c>
      <c r="C951" s="4" t="s">
        <v>352</v>
      </c>
      <c r="D951" s="39" t="s">
        <v>3229</v>
      </c>
      <c r="E951" s="6" t="s">
        <v>3230</v>
      </c>
      <c r="F951" s="6" t="s">
        <v>649</v>
      </c>
      <c r="G951" s="6">
        <v>961091623</v>
      </c>
      <c r="H951" s="18">
        <v>45638</v>
      </c>
      <c r="I951" s="63">
        <v>0.69930555555555551</v>
      </c>
      <c r="J951" s="6" t="s">
        <v>373</v>
      </c>
      <c r="K951" s="39">
        <v>1</v>
      </c>
      <c r="L951" s="6" t="s">
        <v>398</v>
      </c>
      <c r="M951" s="6" t="s">
        <v>6</v>
      </c>
      <c r="N951" s="2" t="s">
        <v>4794</v>
      </c>
      <c r="O951" s="2">
        <v>21096233</v>
      </c>
      <c r="P951" s="6" t="s">
        <v>6</v>
      </c>
      <c r="Q951" s="2" t="s">
        <v>4795</v>
      </c>
      <c r="R951" s="16">
        <f t="shared" ref="R951:R1014" si="105">IF(OR(H951&lt;=0, H951=""), "",
    IF(OR(J951="1X40 RF VACIO", J951="1X40 DRY VACIO"),
        IF(L951="CUSTODIA", 25000,
            IF(OR(L951="TRASPASO", L951="MOVIMIENTO"), 18000, "")
        ),
        IF(OR(J951="1X20 RF VACIO", J951="1X20 DRY VACIO", J951="ISOTANK"),
            IF(L951="CUSTODIA", 18000,
                IF(OR(L951="TRASPASO", L951="MOVIMIENTO"), 15000, "Error en tipo de acción")
            ),
            IF(AND(OR(J951="PALLET", J951="CAJON"), L951="CUSTODIA"),
                IF(M951="SI (XL)", 7000*K951,
                    IF(M951="SI (XXL)", 9000*K951,
                        IF(M951="SI (OTRO)", "", 5000*K951)
                    )
                ),
                IF(AND(OR(J951="PALLET", J951="CAJON"),OR(L951="TRASPASO", L951="MOVIMIENTO")),
                    IF(M951="SI (XL)", 5000*K951,
                        IF(M951="SI (XXL)", 7000*K951,
                            IF(M951="SI (OTRO)", "", 3500*K951)
                        )
                    ),
                    ""
                )
            )
        )
    )
)</f>
        <v>25000</v>
      </c>
      <c r="S951" s="6" t="s">
        <v>400</v>
      </c>
      <c r="T951" s="6" t="s">
        <v>1972</v>
      </c>
      <c r="U951" s="2" t="s">
        <v>4796</v>
      </c>
      <c r="V951" s="62">
        <v>45643</v>
      </c>
      <c r="W951" s="78">
        <v>0.22500000000000001</v>
      </c>
      <c r="X951" s="6" t="s">
        <v>4797</v>
      </c>
      <c r="Y951" s="6" t="s">
        <v>3457</v>
      </c>
      <c r="Z951" s="6" t="s">
        <v>3458</v>
      </c>
      <c r="AA951" s="6">
        <v>983704752</v>
      </c>
      <c r="AB951" s="6">
        <f t="shared" si="103"/>
        <v>6</v>
      </c>
      <c r="AC951" s="23">
        <f t="shared" si="104"/>
        <v>27000</v>
      </c>
      <c r="AD951" s="23" t="s">
        <v>6</v>
      </c>
      <c r="AE951" s="17" t="str">
        <f t="shared" si="102"/>
        <v>NO APLICA</v>
      </c>
      <c r="AF951" s="6" t="s">
        <v>400</v>
      </c>
      <c r="AG951" s="39"/>
      <c r="AH951" s="22" t="s">
        <v>3459</v>
      </c>
      <c r="AI951" s="176"/>
    </row>
    <row r="952" spans="1:35" ht="15.45" customHeight="1">
      <c r="A952" s="170">
        <v>57198</v>
      </c>
      <c r="B952" s="7" t="s">
        <v>351</v>
      </c>
      <c r="C952" s="4" t="s">
        <v>352</v>
      </c>
      <c r="D952" s="39" t="s">
        <v>4649</v>
      </c>
      <c r="E952" s="6" t="s">
        <v>4650</v>
      </c>
      <c r="F952" s="6" t="s">
        <v>1142</v>
      </c>
      <c r="G952" s="6">
        <v>949337080</v>
      </c>
      <c r="H952" s="18">
        <v>45638</v>
      </c>
      <c r="I952" s="63">
        <v>0.70138888888888884</v>
      </c>
      <c r="J952" s="6" t="s">
        <v>373</v>
      </c>
      <c r="K952" s="39">
        <v>1</v>
      </c>
      <c r="L952" s="6" t="s">
        <v>398</v>
      </c>
      <c r="M952" s="6" t="s">
        <v>6</v>
      </c>
      <c r="N952" s="2" t="s">
        <v>4798</v>
      </c>
      <c r="O952" s="2">
        <v>21096234</v>
      </c>
      <c r="P952" s="6" t="s">
        <v>6</v>
      </c>
      <c r="Q952" s="2" t="s">
        <v>4799</v>
      </c>
      <c r="R952" s="16">
        <f t="shared" si="105"/>
        <v>25000</v>
      </c>
      <c r="S952" s="6" t="s">
        <v>400</v>
      </c>
      <c r="T952" s="6" t="s">
        <v>1972</v>
      </c>
      <c r="U952" s="2" t="s">
        <v>4800</v>
      </c>
      <c r="V952" s="62">
        <v>45643</v>
      </c>
      <c r="W952" s="78">
        <v>0.18333333333333332</v>
      </c>
      <c r="X952" s="6" t="s">
        <v>4801</v>
      </c>
      <c r="Y952" s="6" t="s">
        <v>3466</v>
      </c>
      <c r="Z952" s="6" t="s">
        <v>3467</v>
      </c>
      <c r="AA952" s="6">
        <v>979278474</v>
      </c>
      <c r="AB952" s="6">
        <f t="shared" si="103"/>
        <v>6</v>
      </c>
      <c r="AC952" s="23">
        <f t="shared" si="104"/>
        <v>27000</v>
      </c>
      <c r="AD952" s="23" t="s">
        <v>6</v>
      </c>
      <c r="AE952" s="17" t="str">
        <f t="shared" si="102"/>
        <v>NO APLICA</v>
      </c>
      <c r="AF952" s="6" t="s">
        <v>400</v>
      </c>
      <c r="AG952" s="39"/>
      <c r="AH952" s="22" t="s">
        <v>3459</v>
      </c>
      <c r="AI952" s="176"/>
    </row>
    <row r="953" spans="1:35" ht="15.45" customHeight="1">
      <c r="A953" s="170">
        <v>57199</v>
      </c>
      <c r="B953" s="7" t="s">
        <v>351</v>
      </c>
      <c r="C953" s="4" t="s">
        <v>352</v>
      </c>
      <c r="D953" s="24" t="s">
        <v>635</v>
      </c>
      <c r="E953" s="24" t="s">
        <v>636</v>
      </c>
      <c r="F953" s="26" t="s">
        <v>637</v>
      </c>
      <c r="G953" s="24">
        <v>988364635</v>
      </c>
      <c r="H953" s="18">
        <v>45638</v>
      </c>
      <c r="I953" s="63">
        <v>0.70347222222222228</v>
      </c>
      <c r="J953" s="6" t="s">
        <v>373</v>
      </c>
      <c r="K953" s="39">
        <v>1</v>
      </c>
      <c r="L953" s="6" t="s">
        <v>398</v>
      </c>
      <c r="M953" s="6" t="s">
        <v>6</v>
      </c>
      <c r="N953" s="2" t="s">
        <v>4802</v>
      </c>
      <c r="O953" s="2">
        <v>21096235</v>
      </c>
      <c r="P953" s="6" t="s">
        <v>6</v>
      </c>
      <c r="Q953" s="2" t="s">
        <v>4803</v>
      </c>
      <c r="R953" s="16">
        <f t="shared" si="105"/>
        <v>25000</v>
      </c>
      <c r="S953" s="6" t="s">
        <v>400</v>
      </c>
      <c r="T953" s="6" t="s">
        <v>1972</v>
      </c>
      <c r="U953" s="2" t="s">
        <v>4804</v>
      </c>
      <c r="V953" s="62">
        <v>45643</v>
      </c>
      <c r="W953" s="78">
        <v>0.10138888888888889</v>
      </c>
      <c r="X953" s="6" t="s">
        <v>4805</v>
      </c>
      <c r="Y953" s="6" t="s">
        <v>4806</v>
      </c>
      <c r="Z953" s="6" t="s">
        <v>4807</v>
      </c>
      <c r="AA953" s="6">
        <v>933296281</v>
      </c>
      <c r="AB953" s="6">
        <f t="shared" si="103"/>
        <v>6</v>
      </c>
      <c r="AC953" s="23">
        <f t="shared" si="104"/>
        <v>27000</v>
      </c>
      <c r="AD953" s="23" t="s">
        <v>6</v>
      </c>
      <c r="AE953" s="17" t="str">
        <f t="shared" si="102"/>
        <v>NO APLICA</v>
      </c>
      <c r="AF953" s="6" t="s">
        <v>400</v>
      </c>
      <c r="AG953" s="39"/>
      <c r="AH953" s="22" t="s">
        <v>3459</v>
      </c>
      <c r="AI953" s="176"/>
    </row>
    <row r="954" spans="1:35" ht="15.45" customHeight="1">
      <c r="A954" s="170">
        <v>57200</v>
      </c>
      <c r="B954" s="7" t="s">
        <v>165</v>
      </c>
      <c r="C954" s="4" t="s">
        <v>166</v>
      </c>
      <c r="D954" s="7" t="s">
        <v>4791</v>
      </c>
      <c r="E954" s="2" t="s">
        <v>1853</v>
      </c>
      <c r="F954" s="2" t="s">
        <v>1854</v>
      </c>
      <c r="G954" s="2">
        <v>948052611</v>
      </c>
      <c r="H954" s="18">
        <v>45638</v>
      </c>
      <c r="I954" s="63">
        <v>0.74861111111111112</v>
      </c>
      <c r="J954" s="6" t="s">
        <v>373</v>
      </c>
      <c r="K954" s="39">
        <v>1</v>
      </c>
      <c r="L954" s="6" t="s">
        <v>398</v>
      </c>
      <c r="M954" s="6" t="s">
        <v>6</v>
      </c>
      <c r="N954" s="2" t="s">
        <v>4808</v>
      </c>
      <c r="O954" s="2">
        <v>3277734</v>
      </c>
      <c r="P954" s="6" t="s">
        <v>6</v>
      </c>
      <c r="Q954" s="2" t="s">
        <v>4809</v>
      </c>
      <c r="R954" s="16">
        <f t="shared" si="105"/>
        <v>25000</v>
      </c>
      <c r="S954" s="6" t="s">
        <v>400</v>
      </c>
      <c r="T954" s="6" t="s">
        <v>537</v>
      </c>
      <c r="U954" s="2" t="s">
        <v>3431</v>
      </c>
      <c r="V954" s="2"/>
      <c r="W954" s="78"/>
      <c r="X954" s="6"/>
      <c r="Y954" s="6"/>
      <c r="Z954" s="6"/>
      <c r="AA954" s="6"/>
      <c r="AB954" s="6" t="str">
        <f t="shared" si="103"/>
        <v/>
      </c>
      <c r="AC954" s="23" t="str">
        <f t="shared" si="104"/>
        <v/>
      </c>
      <c r="AD954" s="23"/>
      <c r="AE954" s="17" t="str">
        <f t="shared" si="102"/>
        <v/>
      </c>
      <c r="AF954" s="6"/>
      <c r="AG954" s="39"/>
      <c r="AH954" s="22" t="s">
        <v>3287</v>
      </c>
      <c r="AI954" s="176"/>
    </row>
    <row r="955" spans="1:35" ht="15.45" customHeight="1">
      <c r="A955" s="170">
        <v>57201</v>
      </c>
      <c r="B955" s="7" t="s">
        <v>351</v>
      </c>
      <c r="C955" s="4" t="s">
        <v>352</v>
      </c>
      <c r="D955" s="39" t="s">
        <v>2851</v>
      </c>
      <c r="E955" s="6" t="s">
        <v>560</v>
      </c>
      <c r="F955" s="6" t="s">
        <v>561</v>
      </c>
      <c r="G955" s="6">
        <v>956055766</v>
      </c>
      <c r="H955" s="18">
        <v>45638</v>
      </c>
      <c r="I955" s="63">
        <v>0.77777777777777779</v>
      </c>
      <c r="J955" s="6" t="s">
        <v>373</v>
      </c>
      <c r="K955" s="39">
        <v>1</v>
      </c>
      <c r="L955" s="6" t="s">
        <v>398</v>
      </c>
      <c r="M955" s="6" t="s">
        <v>6</v>
      </c>
      <c r="N955" s="2" t="s">
        <v>4810</v>
      </c>
      <c r="O955" s="2">
        <v>100817637</v>
      </c>
      <c r="P955" s="6" t="s">
        <v>6</v>
      </c>
      <c r="Q955" s="2" t="s">
        <v>4811</v>
      </c>
      <c r="R955" s="16">
        <f t="shared" si="105"/>
        <v>25000</v>
      </c>
      <c r="S955" s="6" t="s">
        <v>400</v>
      </c>
      <c r="T955" s="6" t="s">
        <v>1972</v>
      </c>
      <c r="U955" s="2" t="s">
        <v>4812</v>
      </c>
      <c r="V955" s="62">
        <v>45643</v>
      </c>
      <c r="W955" s="78">
        <v>5.8333333333333334E-2</v>
      </c>
      <c r="X955" s="6" t="s">
        <v>4074</v>
      </c>
      <c r="Y955" s="6" t="s">
        <v>4075</v>
      </c>
      <c r="Z955" s="6" t="s">
        <v>4076</v>
      </c>
      <c r="AA955" s="6">
        <v>938791818</v>
      </c>
      <c r="AB955" s="6">
        <f t="shared" si="103"/>
        <v>6</v>
      </c>
      <c r="AC955" s="23">
        <f t="shared" si="104"/>
        <v>27000</v>
      </c>
      <c r="AD955" s="23" t="s">
        <v>6</v>
      </c>
      <c r="AE955" s="17" t="str">
        <f t="shared" si="102"/>
        <v>NO APLICA</v>
      </c>
      <c r="AF955" s="6" t="s">
        <v>400</v>
      </c>
      <c r="AG955" s="39"/>
      <c r="AH955" s="22" t="s">
        <v>3459</v>
      </c>
      <c r="AI955" s="176"/>
    </row>
    <row r="956" spans="1:35" ht="15.45" customHeight="1">
      <c r="A956" s="170">
        <v>57202</v>
      </c>
      <c r="B956" s="7" t="s">
        <v>165</v>
      </c>
      <c r="C956" s="4" t="s">
        <v>166</v>
      </c>
      <c r="D956" s="24" t="s">
        <v>1713</v>
      </c>
      <c r="E956" s="24" t="s">
        <v>1714</v>
      </c>
      <c r="F956" s="26" t="s">
        <v>1715</v>
      </c>
      <c r="G956" s="24">
        <v>953992026</v>
      </c>
      <c r="H956" s="18">
        <v>45638</v>
      </c>
      <c r="I956" s="63">
        <v>0.78611111111111109</v>
      </c>
      <c r="J956" s="6" t="s">
        <v>373</v>
      </c>
      <c r="K956" s="39">
        <v>1</v>
      </c>
      <c r="L956" s="6" t="s">
        <v>398</v>
      </c>
      <c r="M956" s="6" t="s">
        <v>6</v>
      </c>
      <c r="N956" s="2" t="s">
        <v>4813</v>
      </c>
      <c r="O956" s="2">
        <v>3277885</v>
      </c>
      <c r="P956" s="6" t="s">
        <v>6</v>
      </c>
      <c r="Q956" s="2" t="s">
        <v>4814</v>
      </c>
      <c r="R956" s="16">
        <f t="shared" si="105"/>
        <v>25000</v>
      </c>
      <c r="S956" s="6" t="s">
        <v>400</v>
      </c>
      <c r="T956" s="6" t="s">
        <v>1943</v>
      </c>
      <c r="U956" s="2" t="s">
        <v>3283</v>
      </c>
      <c r="V956" s="62">
        <v>45639</v>
      </c>
      <c r="W956" s="78">
        <v>0.41249999999999998</v>
      </c>
      <c r="X956" s="6" t="s">
        <v>2362</v>
      </c>
      <c r="Y956" s="6" t="s">
        <v>2363</v>
      </c>
      <c r="Z956" s="6" t="s">
        <v>1447</v>
      </c>
      <c r="AA956" s="6">
        <v>992336047</v>
      </c>
      <c r="AB956" s="5">
        <f t="shared" si="103"/>
        <v>2</v>
      </c>
      <c r="AC956" s="17">
        <f t="shared" si="104"/>
        <v>25000</v>
      </c>
      <c r="AD956" s="6" t="s">
        <v>6</v>
      </c>
      <c r="AE956" s="17" t="str">
        <f t="shared" si="102"/>
        <v>NO APLICA</v>
      </c>
      <c r="AF956" s="2" t="s">
        <v>400</v>
      </c>
      <c r="AG956" s="39"/>
      <c r="AH956" s="22" t="s">
        <v>3287</v>
      </c>
      <c r="AI956" s="176"/>
    </row>
    <row r="957" spans="1:35" ht="15.45" customHeight="1">
      <c r="A957" s="170">
        <v>57203</v>
      </c>
      <c r="B957" s="7" t="s">
        <v>351</v>
      </c>
      <c r="C957" s="4" t="s">
        <v>352</v>
      </c>
      <c r="D957" s="25" t="s">
        <v>3030</v>
      </c>
      <c r="E957" s="24" t="s">
        <v>514</v>
      </c>
      <c r="F957" s="24" t="s">
        <v>515</v>
      </c>
      <c r="G957" s="24">
        <v>940534751</v>
      </c>
      <c r="H957" s="18">
        <v>45638</v>
      </c>
      <c r="I957" s="63">
        <v>0.82152777777777775</v>
      </c>
      <c r="J957" s="6" t="s">
        <v>373</v>
      </c>
      <c r="K957" s="39">
        <v>1</v>
      </c>
      <c r="L957" s="6" t="s">
        <v>398</v>
      </c>
      <c r="M957" s="6" t="s">
        <v>6</v>
      </c>
      <c r="N957" s="2" t="s">
        <v>4815</v>
      </c>
      <c r="O957" s="2">
        <v>24801944</v>
      </c>
      <c r="P957" s="6" t="s">
        <v>6</v>
      </c>
      <c r="Q957" s="2" t="s">
        <v>4816</v>
      </c>
      <c r="R957" s="16">
        <f t="shared" si="105"/>
        <v>25000</v>
      </c>
      <c r="S957" s="6" t="s">
        <v>400</v>
      </c>
      <c r="T957" s="6" t="s">
        <v>537</v>
      </c>
      <c r="U957" s="2" t="s">
        <v>4817</v>
      </c>
      <c r="V957" s="62">
        <v>45642</v>
      </c>
      <c r="W957" s="78">
        <v>0.77569444444444446</v>
      </c>
      <c r="X957" s="6" t="s">
        <v>4818</v>
      </c>
      <c r="Y957" s="6" t="s">
        <v>4819</v>
      </c>
      <c r="Z957" s="6" t="s">
        <v>4820</v>
      </c>
      <c r="AA957" s="6">
        <v>963030504</v>
      </c>
      <c r="AB957" s="6">
        <f t="shared" si="103"/>
        <v>5</v>
      </c>
      <c r="AC957" s="23">
        <f t="shared" si="104"/>
        <v>25000</v>
      </c>
      <c r="AD957" s="23" t="s">
        <v>6</v>
      </c>
      <c r="AE957" s="17" t="str">
        <f t="shared" si="102"/>
        <v>NO APLICA</v>
      </c>
      <c r="AF957" s="6" t="s">
        <v>400</v>
      </c>
      <c r="AG957" s="39"/>
      <c r="AH957" s="22" t="s">
        <v>3459</v>
      </c>
      <c r="AI957" s="176"/>
    </row>
    <row r="958" spans="1:35" ht="15.45" customHeight="1">
      <c r="A958" s="170">
        <v>57204</v>
      </c>
      <c r="B958" s="7" t="s">
        <v>165</v>
      </c>
      <c r="C958" s="4" t="s">
        <v>166</v>
      </c>
      <c r="D958" s="24" t="s">
        <v>1689</v>
      </c>
      <c r="E958" s="25" t="s">
        <v>1690</v>
      </c>
      <c r="F958" s="24" t="s">
        <v>1691</v>
      </c>
      <c r="G958" s="24">
        <v>993480204</v>
      </c>
      <c r="H958" s="18">
        <v>45638</v>
      </c>
      <c r="I958" s="63">
        <v>0.83402777777777781</v>
      </c>
      <c r="J958" s="6" t="s">
        <v>373</v>
      </c>
      <c r="K958" s="39">
        <v>1</v>
      </c>
      <c r="L958" s="6" t="s">
        <v>398</v>
      </c>
      <c r="M958" s="6" t="s">
        <v>6</v>
      </c>
      <c r="N958" s="2" t="s">
        <v>4821</v>
      </c>
      <c r="O958" s="2">
        <v>3278007</v>
      </c>
      <c r="P958" s="6" t="s">
        <v>6</v>
      </c>
      <c r="Q958" s="2" t="s">
        <v>4822</v>
      </c>
      <c r="R958" s="16">
        <f t="shared" si="105"/>
        <v>25000</v>
      </c>
      <c r="S958" s="6" t="s">
        <v>400</v>
      </c>
      <c r="T958" s="6" t="s">
        <v>2005</v>
      </c>
      <c r="U958" s="2" t="s">
        <v>3022</v>
      </c>
      <c r="V958" s="62">
        <v>45639</v>
      </c>
      <c r="W958" s="78">
        <v>0.47222222222222221</v>
      </c>
      <c r="X958" s="6" t="s">
        <v>2339</v>
      </c>
      <c r="Y958" s="6" t="s">
        <v>2340</v>
      </c>
      <c r="Z958" s="6" t="s">
        <v>2341</v>
      </c>
      <c r="AA958" s="6">
        <v>975123851</v>
      </c>
      <c r="AB958" s="5">
        <f t="shared" si="103"/>
        <v>2</v>
      </c>
      <c r="AC958" s="17">
        <f t="shared" si="104"/>
        <v>25000</v>
      </c>
      <c r="AD958" s="6" t="s">
        <v>6</v>
      </c>
      <c r="AE958" s="17" t="str">
        <f t="shared" si="102"/>
        <v>NO APLICA</v>
      </c>
      <c r="AF958" s="2" t="s">
        <v>400</v>
      </c>
      <c r="AG958" s="39"/>
      <c r="AH958" s="22" t="s">
        <v>3287</v>
      </c>
      <c r="AI958" s="176"/>
    </row>
    <row r="959" spans="1:35" ht="15.45" customHeight="1">
      <c r="A959" s="170">
        <v>57205</v>
      </c>
      <c r="B959" s="4" t="s">
        <v>4823</v>
      </c>
      <c r="C959" s="2"/>
      <c r="D959" s="7" t="s">
        <v>4824</v>
      </c>
      <c r="E959" s="25" t="s">
        <v>4125</v>
      </c>
      <c r="F959" s="2" t="s">
        <v>4126</v>
      </c>
      <c r="G959" s="2">
        <v>952383199</v>
      </c>
      <c r="H959" s="18">
        <v>45638</v>
      </c>
      <c r="I959" s="63">
        <v>0.84444444444444444</v>
      </c>
      <c r="J959" s="6" t="s">
        <v>373</v>
      </c>
      <c r="K959" s="39">
        <v>1</v>
      </c>
      <c r="L959" s="6" t="s">
        <v>398</v>
      </c>
      <c r="M959" s="6" t="s">
        <v>6</v>
      </c>
      <c r="N959" s="2" t="s">
        <v>4825</v>
      </c>
      <c r="O959" s="2">
        <v>24801966</v>
      </c>
      <c r="P959" s="6" t="s">
        <v>6</v>
      </c>
      <c r="Q959" s="2" t="s">
        <v>4826</v>
      </c>
      <c r="R959" s="16">
        <f t="shared" si="105"/>
        <v>25000</v>
      </c>
      <c r="S959" s="6" t="s">
        <v>400</v>
      </c>
      <c r="T959" s="6" t="s">
        <v>528</v>
      </c>
      <c r="U959" s="2" t="s">
        <v>4827</v>
      </c>
      <c r="V959" s="62">
        <v>45638</v>
      </c>
      <c r="W959" s="78">
        <v>0.91874999999999996</v>
      </c>
      <c r="X959" s="6" t="s">
        <v>2093</v>
      </c>
      <c r="Y959" s="6" t="s">
        <v>1391</v>
      </c>
      <c r="Z959" s="6" t="s">
        <v>1392</v>
      </c>
      <c r="AA959" s="6">
        <v>951215421</v>
      </c>
      <c r="AB959" s="5">
        <f t="shared" si="103"/>
        <v>1</v>
      </c>
      <c r="AC959" s="17">
        <f t="shared" si="104"/>
        <v>25000</v>
      </c>
      <c r="AD959" s="6" t="s">
        <v>6</v>
      </c>
      <c r="AE959" s="17" t="str">
        <f t="shared" ref="AE959:AE981" si="106">IFERROR(IF(AC959="","",IF(AD959="NO","NO APLICA",IF(AD959="SI",AC959*1.19,""))), "")</f>
        <v>NO APLICA</v>
      </c>
      <c r="AF959" s="2" t="s">
        <v>1874</v>
      </c>
      <c r="AG959" s="39" t="s">
        <v>4828</v>
      </c>
      <c r="AH959" s="72" t="s">
        <v>499</v>
      </c>
      <c r="AI959" s="176"/>
    </row>
    <row r="960" spans="1:35" ht="15.45" customHeight="1">
      <c r="A960" s="170">
        <v>57206</v>
      </c>
      <c r="B960" s="7" t="s">
        <v>339</v>
      </c>
      <c r="C960" s="4" t="s">
        <v>340</v>
      </c>
      <c r="D960" s="24" t="s">
        <v>1768</v>
      </c>
      <c r="E960" s="25" t="s">
        <v>1769</v>
      </c>
      <c r="F960" s="24" t="s">
        <v>1770</v>
      </c>
      <c r="G960" s="24">
        <v>968555931</v>
      </c>
      <c r="H960" s="18">
        <v>45638</v>
      </c>
      <c r="I960" s="63">
        <v>0.84861111111111109</v>
      </c>
      <c r="J960" s="6" t="s">
        <v>373</v>
      </c>
      <c r="K960" s="39">
        <v>1</v>
      </c>
      <c r="L960" s="6" t="s">
        <v>398</v>
      </c>
      <c r="M960" s="6" t="s">
        <v>6</v>
      </c>
      <c r="N960" s="2" t="s">
        <v>4829</v>
      </c>
      <c r="O960" s="2">
        <v>3278023</v>
      </c>
      <c r="P960" s="6" t="s">
        <v>6</v>
      </c>
      <c r="Q960" s="2" t="s">
        <v>4830</v>
      </c>
      <c r="R960" s="16">
        <f t="shared" si="105"/>
        <v>25000</v>
      </c>
      <c r="S960" s="6" t="s">
        <v>400</v>
      </c>
      <c r="T960" s="6" t="s">
        <v>2050</v>
      </c>
      <c r="U960" s="2" t="s">
        <v>3296</v>
      </c>
      <c r="V960" s="62">
        <v>45639</v>
      </c>
      <c r="W960" s="78">
        <v>0.63194444444444442</v>
      </c>
      <c r="X960" s="6" t="s">
        <v>830</v>
      </c>
      <c r="Y960" s="6" t="s">
        <v>831</v>
      </c>
      <c r="Z960" s="6" t="s">
        <v>832</v>
      </c>
      <c r="AA960" s="6">
        <v>998794226</v>
      </c>
      <c r="AB960" s="5">
        <f t="shared" si="103"/>
        <v>2</v>
      </c>
      <c r="AC960" s="17">
        <f t="shared" si="104"/>
        <v>25000</v>
      </c>
      <c r="AD960" s="6" t="s">
        <v>6</v>
      </c>
      <c r="AE960" s="17" t="str">
        <f t="shared" si="106"/>
        <v>NO APLICA</v>
      </c>
      <c r="AF960" s="2" t="s">
        <v>400</v>
      </c>
      <c r="AG960" s="39"/>
      <c r="AH960" s="22" t="s">
        <v>2797</v>
      </c>
      <c r="AI960" s="176"/>
    </row>
    <row r="961" spans="1:35" ht="15.45" customHeight="1">
      <c r="A961" s="170">
        <v>57207</v>
      </c>
      <c r="B961" s="7" t="s">
        <v>351</v>
      </c>
      <c r="C961" s="4" t="s">
        <v>352</v>
      </c>
      <c r="D961" s="24" t="s">
        <v>1915</v>
      </c>
      <c r="E961" s="25" t="s">
        <v>1916</v>
      </c>
      <c r="F961" s="24" t="s">
        <v>1917</v>
      </c>
      <c r="G961" s="24">
        <v>922001083</v>
      </c>
      <c r="H961" s="18">
        <v>45638</v>
      </c>
      <c r="I961" s="63">
        <v>0.86111111111111116</v>
      </c>
      <c r="J961" s="6" t="s">
        <v>373</v>
      </c>
      <c r="K961" s="39">
        <v>1</v>
      </c>
      <c r="L961" s="6" t="s">
        <v>398</v>
      </c>
      <c r="M961" s="6" t="s">
        <v>6</v>
      </c>
      <c r="N961" s="2" t="s">
        <v>4831</v>
      </c>
      <c r="O961" s="2">
        <v>21096322</v>
      </c>
      <c r="P961" s="6" t="s">
        <v>6</v>
      </c>
      <c r="Q961" s="2" t="s">
        <v>4832</v>
      </c>
      <c r="R961" s="16">
        <f t="shared" si="105"/>
        <v>25000</v>
      </c>
      <c r="S961" s="6" t="s">
        <v>400</v>
      </c>
      <c r="T961" s="6" t="s">
        <v>2050</v>
      </c>
      <c r="U961" s="2" t="s">
        <v>4833</v>
      </c>
      <c r="V961" s="62">
        <v>45642</v>
      </c>
      <c r="W961" s="78">
        <v>0.77500000000000002</v>
      </c>
      <c r="X961" s="6" t="s">
        <v>3837</v>
      </c>
      <c r="Y961" s="6" t="s">
        <v>3838</v>
      </c>
      <c r="Z961" s="6" t="s">
        <v>4834</v>
      </c>
      <c r="AA961" s="6" t="s">
        <v>4835</v>
      </c>
      <c r="AB961" s="6">
        <f t="shared" si="103"/>
        <v>5</v>
      </c>
      <c r="AC961" s="23">
        <f t="shared" si="104"/>
        <v>25000</v>
      </c>
      <c r="AD961" s="23" t="s">
        <v>6</v>
      </c>
      <c r="AE961" s="17" t="str">
        <f t="shared" si="106"/>
        <v>NO APLICA</v>
      </c>
      <c r="AF961" s="6" t="s">
        <v>400</v>
      </c>
      <c r="AG961" s="39"/>
      <c r="AH961" s="22" t="s">
        <v>3459</v>
      </c>
      <c r="AI961" s="176"/>
    </row>
    <row r="962" spans="1:35" ht="15.45" customHeight="1">
      <c r="A962" s="170">
        <v>57208</v>
      </c>
      <c r="B962" s="7" t="s">
        <v>351</v>
      </c>
      <c r="C962" s="4" t="s">
        <v>352</v>
      </c>
      <c r="D962" s="25" t="s">
        <v>507</v>
      </c>
      <c r="E962" s="24" t="s">
        <v>508</v>
      </c>
      <c r="F962" s="24" t="s">
        <v>509</v>
      </c>
      <c r="G962" s="24">
        <v>997062936</v>
      </c>
      <c r="H962" s="18">
        <v>45638</v>
      </c>
      <c r="I962" s="63">
        <v>0.86458333333333337</v>
      </c>
      <c r="J962" s="6" t="s">
        <v>373</v>
      </c>
      <c r="K962" s="39">
        <v>1</v>
      </c>
      <c r="L962" s="6" t="s">
        <v>398</v>
      </c>
      <c r="M962" s="6" t="s">
        <v>6</v>
      </c>
      <c r="N962" s="2" t="s">
        <v>4836</v>
      </c>
      <c r="O962" s="2">
        <v>21096323</v>
      </c>
      <c r="P962" s="6" t="s">
        <v>6</v>
      </c>
      <c r="Q962" s="2" t="s">
        <v>4837</v>
      </c>
      <c r="R962" s="16">
        <f t="shared" si="105"/>
        <v>25000</v>
      </c>
      <c r="S962" s="6" t="s">
        <v>400</v>
      </c>
      <c r="T962" s="6" t="s">
        <v>2158</v>
      </c>
      <c r="U962" s="2" t="s">
        <v>4838</v>
      </c>
      <c r="V962" s="62">
        <v>45641</v>
      </c>
      <c r="W962" s="78">
        <v>0.90694444444444444</v>
      </c>
      <c r="X962" s="42" t="s">
        <v>4839</v>
      </c>
      <c r="Y962" s="6" t="s">
        <v>4202</v>
      </c>
      <c r="Z962" s="6" t="s">
        <v>4840</v>
      </c>
      <c r="AA962" s="6">
        <v>964329363</v>
      </c>
      <c r="AB962" s="6">
        <f t="shared" si="103"/>
        <v>4</v>
      </c>
      <c r="AC962" s="23">
        <f t="shared" si="104"/>
        <v>25000</v>
      </c>
      <c r="AD962" s="23" t="s">
        <v>6</v>
      </c>
      <c r="AE962" s="17" t="str">
        <f t="shared" si="106"/>
        <v>NO APLICA</v>
      </c>
      <c r="AF962" s="6" t="s">
        <v>400</v>
      </c>
      <c r="AG962" s="39"/>
      <c r="AH962" s="22" t="s">
        <v>3459</v>
      </c>
      <c r="AI962" s="176"/>
    </row>
    <row r="963" spans="1:35" ht="15.45" customHeight="1">
      <c r="A963" s="170">
        <v>57209</v>
      </c>
      <c r="B963" s="4" t="s">
        <v>4841</v>
      </c>
      <c r="C963" s="2"/>
      <c r="D963" s="7" t="s">
        <v>4842</v>
      </c>
      <c r="E963" s="2" t="s">
        <v>2292</v>
      </c>
      <c r="F963" s="2" t="s">
        <v>2293</v>
      </c>
      <c r="G963" s="2">
        <v>959884012</v>
      </c>
      <c r="H963" s="18">
        <v>45638</v>
      </c>
      <c r="I963" s="63">
        <v>0.86736111111111114</v>
      </c>
      <c r="J963" s="6" t="s">
        <v>373</v>
      </c>
      <c r="K963" s="39">
        <v>1</v>
      </c>
      <c r="L963" s="6" t="s">
        <v>3399</v>
      </c>
      <c r="M963" s="6" t="s">
        <v>6</v>
      </c>
      <c r="N963" s="2" t="s">
        <v>4843</v>
      </c>
      <c r="O963" s="2" t="s">
        <v>487</v>
      </c>
      <c r="P963" s="6" t="s">
        <v>6</v>
      </c>
      <c r="Q963" s="2" t="s">
        <v>488</v>
      </c>
      <c r="R963" s="16">
        <f t="shared" si="105"/>
        <v>18000</v>
      </c>
      <c r="S963" s="6" t="s">
        <v>400</v>
      </c>
      <c r="T963" s="6" t="s">
        <v>528</v>
      </c>
      <c r="U963" s="2" t="s">
        <v>490</v>
      </c>
      <c r="V963" s="62">
        <v>45638</v>
      </c>
      <c r="W963" s="78">
        <v>0.88472222222222219</v>
      </c>
      <c r="X963" s="6" t="s">
        <v>4711</v>
      </c>
      <c r="Y963" s="6" t="s">
        <v>4712</v>
      </c>
      <c r="Z963" s="6" t="s">
        <v>4713</v>
      </c>
      <c r="AA963" s="6" t="s">
        <v>1355</v>
      </c>
      <c r="AB963" s="5">
        <f t="shared" si="103"/>
        <v>1</v>
      </c>
      <c r="AC963" s="17">
        <f t="shared" si="104"/>
        <v>18000</v>
      </c>
      <c r="AD963" s="6" t="s">
        <v>6</v>
      </c>
      <c r="AE963" s="17" t="str">
        <f t="shared" si="106"/>
        <v>NO APLICA</v>
      </c>
      <c r="AF963" s="2" t="s">
        <v>1874</v>
      </c>
      <c r="AG963" s="39" t="s">
        <v>4844</v>
      </c>
      <c r="AH963" s="72" t="s">
        <v>499</v>
      </c>
      <c r="AI963" s="176"/>
    </row>
    <row r="964" spans="1:35" ht="15.45" customHeight="1">
      <c r="A964" s="170">
        <v>57210</v>
      </c>
      <c r="B964" s="7" t="s">
        <v>269</v>
      </c>
      <c r="C964" s="4" t="s">
        <v>270</v>
      </c>
      <c r="D964" s="24" t="s">
        <v>1915</v>
      </c>
      <c r="E964" s="25" t="s">
        <v>1916</v>
      </c>
      <c r="F964" s="24" t="s">
        <v>1917</v>
      </c>
      <c r="G964" s="24">
        <v>922001083</v>
      </c>
      <c r="H964" s="18">
        <v>45638</v>
      </c>
      <c r="I964" s="63">
        <v>0.89097222222222228</v>
      </c>
      <c r="J964" s="6" t="s">
        <v>373</v>
      </c>
      <c r="K964" s="39">
        <v>1</v>
      </c>
      <c r="L964" s="6" t="s">
        <v>398</v>
      </c>
      <c r="M964" s="6" t="s">
        <v>6</v>
      </c>
      <c r="N964" s="2" t="s">
        <v>4845</v>
      </c>
      <c r="O964" s="2">
        <v>24802009</v>
      </c>
      <c r="P964" s="6" t="s">
        <v>6</v>
      </c>
      <c r="Q964" s="2" t="s">
        <v>4846</v>
      </c>
      <c r="R964" s="16">
        <f t="shared" si="105"/>
        <v>25000</v>
      </c>
      <c r="S964" s="6" t="s">
        <v>400</v>
      </c>
      <c r="T964" s="6" t="s">
        <v>2005</v>
      </c>
      <c r="U964" s="6" t="s">
        <v>4847</v>
      </c>
      <c r="V964" s="62">
        <v>45639</v>
      </c>
      <c r="W964" s="78">
        <v>0.5</v>
      </c>
      <c r="X964" s="6" t="s">
        <v>4848</v>
      </c>
      <c r="Y964" s="6" t="s">
        <v>3373</v>
      </c>
      <c r="Z964" s="6" t="s">
        <v>3374</v>
      </c>
      <c r="AA964" s="6">
        <v>923971650</v>
      </c>
      <c r="AB964" s="5">
        <f t="shared" si="103"/>
        <v>2</v>
      </c>
      <c r="AC964" s="17">
        <f t="shared" si="104"/>
        <v>25000</v>
      </c>
      <c r="AD964" s="6" t="s">
        <v>6</v>
      </c>
      <c r="AE964" s="17" t="str">
        <f t="shared" si="106"/>
        <v>NO APLICA</v>
      </c>
      <c r="AF964" s="2" t="s">
        <v>400</v>
      </c>
      <c r="AG964" s="39"/>
      <c r="AH964" s="22" t="s">
        <v>1359</v>
      </c>
      <c r="AI964" s="176"/>
    </row>
    <row r="965" spans="1:35" ht="15.45" customHeight="1">
      <c r="A965" s="170">
        <v>57211</v>
      </c>
      <c r="B965" s="7" t="s">
        <v>269</v>
      </c>
      <c r="C965" s="4" t="s">
        <v>270</v>
      </c>
      <c r="D965" s="24" t="s">
        <v>3367</v>
      </c>
      <c r="E965" s="25" t="s">
        <v>3368</v>
      </c>
      <c r="F965" s="24" t="s">
        <v>3369</v>
      </c>
      <c r="G965" s="24">
        <v>937300568</v>
      </c>
      <c r="H965" s="18">
        <v>45638</v>
      </c>
      <c r="I965" s="63">
        <v>0.89375000000000004</v>
      </c>
      <c r="J965" s="6" t="s">
        <v>373</v>
      </c>
      <c r="K965" s="39">
        <v>1</v>
      </c>
      <c r="L965" s="6" t="s">
        <v>398</v>
      </c>
      <c r="M965" s="6" t="s">
        <v>6</v>
      </c>
      <c r="N965" s="2" t="s">
        <v>4849</v>
      </c>
      <c r="O965" s="2">
        <v>24802007</v>
      </c>
      <c r="P965" s="6" t="s">
        <v>6</v>
      </c>
      <c r="Q965" s="2" t="s">
        <v>4850</v>
      </c>
      <c r="R965" s="16">
        <f t="shared" si="105"/>
        <v>25000</v>
      </c>
      <c r="S965" s="6" t="s">
        <v>400</v>
      </c>
      <c r="T965" s="6" t="s">
        <v>2005</v>
      </c>
      <c r="U965" s="6" t="s">
        <v>4851</v>
      </c>
      <c r="V965" s="62">
        <v>45639</v>
      </c>
      <c r="W965" s="78">
        <v>0.50138888888888888</v>
      </c>
      <c r="X965" s="6" t="s">
        <v>4852</v>
      </c>
      <c r="Y965" s="6" t="s">
        <v>3334</v>
      </c>
      <c r="Z965" s="6" t="s">
        <v>3335</v>
      </c>
      <c r="AA965" s="6">
        <v>930695691</v>
      </c>
      <c r="AB965" s="5">
        <f t="shared" si="103"/>
        <v>2</v>
      </c>
      <c r="AC965" s="17">
        <f t="shared" si="104"/>
        <v>25000</v>
      </c>
      <c r="AD965" s="6" t="s">
        <v>6</v>
      </c>
      <c r="AE965" s="17" t="str">
        <f t="shared" si="106"/>
        <v>NO APLICA</v>
      </c>
      <c r="AF965" s="2" t="s">
        <v>400</v>
      </c>
      <c r="AG965" s="39"/>
      <c r="AH965" s="22" t="s">
        <v>1359</v>
      </c>
      <c r="AI965" s="176"/>
    </row>
    <row r="966" spans="1:35" ht="15.45" customHeight="1">
      <c r="A966" s="170">
        <v>57212</v>
      </c>
      <c r="B966" s="7" t="s">
        <v>339</v>
      </c>
      <c r="C966" s="4" t="s">
        <v>340</v>
      </c>
      <c r="D966" s="39" t="s">
        <v>1031</v>
      </c>
      <c r="E966" s="25" t="s">
        <v>1032</v>
      </c>
      <c r="F966" s="24" t="s">
        <v>1033</v>
      </c>
      <c r="G966" s="24">
        <v>943592739</v>
      </c>
      <c r="H966" s="18">
        <v>45638</v>
      </c>
      <c r="I966" s="63">
        <v>0.90208333333333335</v>
      </c>
      <c r="J966" s="6" t="s">
        <v>373</v>
      </c>
      <c r="K966" s="39">
        <v>1</v>
      </c>
      <c r="L966" s="6" t="s">
        <v>398</v>
      </c>
      <c r="M966" s="6" t="s">
        <v>6</v>
      </c>
      <c r="N966" s="2" t="s">
        <v>4853</v>
      </c>
      <c r="O966" s="2">
        <v>3278051</v>
      </c>
      <c r="P966" s="6" t="s">
        <v>6</v>
      </c>
      <c r="Q966" s="2" t="s">
        <v>4854</v>
      </c>
      <c r="R966" s="16">
        <f t="shared" si="105"/>
        <v>25000</v>
      </c>
      <c r="S966" s="6" t="s">
        <v>400</v>
      </c>
      <c r="T966" s="6" t="s">
        <v>2005</v>
      </c>
      <c r="U966" s="2" t="s">
        <v>490</v>
      </c>
      <c r="V966" s="62">
        <v>45639</v>
      </c>
      <c r="W966" s="78">
        <v>0.45763888888888887</v>
      </c>
      <c r="X966" s="6" t="s">
        <v>2530</v>
      </c>
      <c r="Y966" s="6" t="s">
        <v>943</v>
      </c>
      <c r="Z966" s="6" t="s">
        <v>944</v>
      </c>
      <c r="AA966" s="6">
        <v>993209230</v>
      </c>
      <c r="AB966" s="5">
        <f t="shared" si="103"/>
        <v>2</v>
      </c>
      <c r="AC966" s="17">
        <f t="shared" si="104"/>
        <v>25000</v>
      </c>
      <c r="AD966" s="6" t="s">
        <v>6</v>
      </c>
      <c r="AE966" s="17" t="str">
        <f t="shared" si="106"/>
        <v>NO APLICA</v>
      </c>
      <c r="AF966" s="2" t="s">
        <v>400</v>
      </c>
      <c r="AG966" s="39"/>
      <c r="AH966" s="22" t="s">
        <v>2797</v>
      </c>
      <c r="AI966" s="176"/>
    </row>
    <row r="967" spans="1:35" ht="15.45" customHeight="1">
      <c r="A967" s="170">
        <v>57213</v>
      </c>
      <c r="B967" s="7" t="s">
        <v>335</v>
      </c>
      <c r="C967" s="4" t="s">
        <v>336</v>
      </c>
      <c r="D967" s="24" t="s">
        <v>4855</v>
      </c>
      <c r="E967" s="25" t="s">
        <v>4856</v>
      </c>
      <c r="F967" s="24" t="s">
        <v>4857</v>
      </c>
      <c r="G967" s="24">
        <v>992651487</v>
      </c>
      <c r="H967" s="18">
        <v>45638</v>
      </c>
      <c r="I967" s="63">
        <v>0.93263888888888891</v>
      </c>
      <c r="J967" s="6" t="s">
        <v>373</v>
      </c>
      <c r="K967" s="39">
        <v>1</v>
      </c>
      <c r="L967" s="6" t="s">
        <v>3399</v>
      </c>
      <c r="M967" s="6" t="s">
        <v>6</v>
      </c>
      <c r="N967" s="2" t="s">
        <v>4858</v>
      </c>
      <c r="O967" s="2">
        <v>1232264</v>
      </c>
      <c r="P967" s="6" t="s">
        <v>6</v>
      </c>
      <c r="Q967" s="2" t="s">
        <v>4859</v>
      </c>
      <c r="R967" s="16">
        <f t="shared" si="105"/>
        <v>18000</v>
      </c>
      <c r="S967" s="6" t="s">
        <v>400</v>
      </c>
      <c r="T967" s="6" t="s">
        <v>528</v>
      </c>
      <c r="U967" s="2" t="s">
        <v>490</v>
      </c>
      <c r="V967" s="62">
        <v>45638</v>
      </c>
      <c r="W967" s="78">
        <v>0.93263888888888891</v>
      </c>
      <c r="X967" s="6" t="s">
        <v>4860</v>
      </c>
      <c r="Y967" s="6" t="s">
        <v>4861</v>
      </c>
      <c r="Z967" s="6" t="s">
        <v>4862</v>
      </c>
      <c r="AA967" s="6">
        <v>982353974</v>
      </c>
      <c r="AB967" s="5">
        <f t="shared" si="103"/>
        <v>1</v>
      </c>
      <c r="AC967" s="17">
        <f t="shared" si="104"/>
        <v>18000</v>
      </c>
      <c r="AD967" s="6" t="s">
        <v>6</v>
      </c>
      <c r="AE967" s="17" t="str">
        <f t="shared" si="106"/>
        <v>NO APLICA</v>
      </c>
      <c r="AF967" s="2" t="s">
        <v>1874</v>
      </c>
      <c r="AG967" s="39" t="s">
        <v>4863</v>
      </c>
      <c r="AH967" s="22" t="s">
        <v>3558</v>
      </c>
      <c r="AI967" s="176"/>
    </row>
    <row r="968" spans="1:35" ht="15.45" customHeight="1">
      <c r="A968" s="170">
        <v>57214</v>
      </c>
      <c r="B968" s="4" t="s">
        <v>4864</v>
      </c>
      <c r="C968" s="2"/>
      <c r="D968" s="7" t="s">
        <v>4865</v>
      </c>
      <c r="E968" s="2" t="s">
        <v>4866</v>
      </c>
      <c r="F968" s="2" t="s">
        <v>4867</v>
      </c>
      <c r="G968" s="2">
        <v>931296291</v>
      </c>
      <c r="H968" s="18">
        <v>45638</v>
      </c>
      <c r="I968" s="63">
        <v>0.93958333333333333</v>
      </c>
      <c r="J968" s="6" t="s">
        <v>371</v>
      </c>
      <c r="K968" s="39">
        <v>1</v>
      </c>
      <c r="L968" s="6" t="s">
        <v>398</v>
      </c>
      <c r="M968" s="6" t="s">
        <v>6</v>
      </c>
      <c r="N968" s="2" t="s">
        <v>4868</v>
      </c>
      <c r="O968" s="2" t="s">
        <v>487</v>
      </c>
      <c r="P968" s="6" t="s">
        <v>6</v>
      </c>
      <c r="Q968" s="2" t="s">
        <v>488</v>
      </c>
      <c r="R968" s="16">
        <f t="shared" si="105"/>
        <v>25000</v>
      </c>
      <c r="S968" s="6" t="s">
        <v>400</v>
      </c>
      <c r="T968" s="6" t="s">
        <v>2005</v>
      </c>
      <c r="U968" s="2" t="s">
        <v>490</v>
      </c>
      <c r="V968" s="62">
        <v>45639</v>
      </c>
      <c r="W968" s="78">
        <v>0.21527777777777779</v>
      </c>
      <c r="X968" s="6" t="s">
        <v>4865</v>
      </c>
      <c r="Y968" s="6" t="s">
        <v>4866</v>
      </c>
      <c r="Z968" s="6" t="s">
        <v>4867</v>
      </c>
      <c r="AA968" s="6">
        <v>931296291</v>
      </c>
      <c r="AB968" s="5">
        <f t="shared" si="103"/>
        <v>2</v>
      </c>
      <c r="AC968" s="17">
        <f t="shared" si="104"/>
        <v>25000</v>
      </c>
      <c r="AD968" s="6" t="s">
        <v>6</v>
      </c>
      <c r="AE968" s="17" t="str">
        <f t="shared" si="106"/>
        <v>NO APLICA</v>
      </c>
      <c r="AF968" s="2" t="s">
        <v>1874</v>
      </c>
      <c r="AG968" s="39" t="s">
        <v>4869</v>
      </c>
      <c r="AH968" s="72" t="s">
        <v>499</v>
      </c>
      <c r="AI968" s="176"/>
    </row>
    <row r="969" spans="1:35" ht="15.45" customHeight="1">
      <c r="A969" s="170">
        <v>57215</v>
      </c>
      <c r="B969" s="8" t="s">
        <v>380</v>
      </c>
      <c r="C969" s="5" t="s">
        <v>246</v>
      </c>
      <c r="D969" s="7" t="s">
        <v>1948</v>
      </c>
      <c r="E969" s="2" t="s">
        <v>1199</v>
      </c>
      <c r="F969" s="2" t="s">
        <v>1200</v>
      </c>
      <c r="G969" s="2">
        <v>65582257</v>
      </c>
      <c r="H969" s="18">
        <v>45639</v>
      </c>
      <c r="I969" s="63">
        <v>0.33333333333333331</v>
      </c>
      <c r="J969" s="6" t="s">
        <v>373</v>
      </c>
      <c r="K969" s="39">
        <v>1</v>
      </c>
      <c r="L969" s="6" t="s">
        <v>398</v>
      </c>
      <c r="M969" s="6" t="s">
        <v>6</v>
      </c>
      <c r="N969" s="2" t="s">
        <v>4870</v>
      </c>
      <c r="O969" s="2">
        <v>3227485</v>
      </c>
      <c r="P969" s="6" t="s">
        <v>6</v>
      </c>
      <c r="Q969" s="2" t="s">
        <v>4871</v>
      </c>
      <c r="R969" s="16">
        <f t="shared" si="105"/>
        <v>25000</v>
      </c>
      <c r="S969" s="6" t="s">
        <v>400</v>
      </c>
      <c r="T969" s="6" t="s">
        <v>4872</v>
      </c>
      <c r="U969" s="2" t="s">
        <v>490</v>
      </c>
      <c r="V969" s="62">
        <v>45639</v>
      </c>
      <c r="W969" s="78">
        <v>0.41111111111111109</v>
      </c>
      <c r="X969" s="6" t="s">
        <v>1948</v>
      </c>
      <c r="Y969" s="6" t="s">
        <v>1199</v>
      </c>
      <c r="Z969" s="6" t="s">
        <v>4873</v>
      </c>
      <c r="AA969" s="6">
        <v>65582257</v>
      </c>
      <c r="AB969" s="5">
        <f t="shared" si="103"/>
        <v>1</v>
      </c>
      <c r="AC969" s="17">
        <f t="shared" si="104"/>
        <v>25000</v>
      </c>
      <c r="AD969" s="6" t="s">
        <v>6</v>
      </c>
      <c r="AE969" s="17" t="str">
        <f t="shared" si="106"/>
        <v>NO APLICA</v>
      </c>
      <c r="AF969" s="2" t="s">
        <v>400</v>
      </c>
      <c r="AG969" s="39"/>
      <c r="AH969" s="22" t="s">
        <v>983</v>
      </c>
      <c r="AI969" s="176"/>
    </row>
    <row r="970" spans="1:35" ht="15.45" customHeight="1">
      <c r="A970" s="170">
        <v>57216</v>
      </c>
      <c r="B970" s="7" t="s">
        <v>165</v>
      </c>
      <c r="C970" s="4" t="s">
        <v>166</v>
      </c>
      <c r="D970" s="24" t="s">
        <v>1713</v>
      </c>
      <c r="E970" s="24" t="s">
        <v>1714</v>
      </c>
      <c r="F970" s="26" t="s">
        <v>1715</v>
      </c>
      <c r="G970" s="24">
        <v>953992026</v>
      </c>
      <c r="H970" s="18">
        <v>45639</v>
      </c>
      <c r="I970" s="63">
        <v>0.38611111111111113</v>
      </c>
      <c r="J970" s="6" t="s">
        <v>373</v>
      </c>
      <c r="K970" s="39">
        <v>1</v>
      </c>
      <c r="L970" s="6" t="s">
        <v>398</v>
      </c>
      <c r="M970" s="6" t="s">
        <v>6</v>
      </c>
      <c r="N970" s="2" t="s">
        <v>4874</v>
      </c>
      <c r="O970" s="2">
        <v>3278369</v>
      </c>
      <c r="P970" s="6" t="s">
        <v>6</v>
      </c>
      <c r="Q970" s="2" t="s">
        <v>4875</v>
      </c>
      <c r="R970" s="16">
        <f t="shared" si="105"/>
        <v>25000</v>
      </c>
      <c r="S970" s="6" t="s">
        <v>400</v>
      </c>
      <c r="T970" s="6" t="s">
        <v>1953</v>
      </c>
      <c r="U970" s="2" t="s">
        <v>2950</v>
      </c>
      <c r="V970" s="62">
        <v>45640</v>
      </c>
      <c r="W970" s="78">
        <v>10.48</v>
      </c>
      <c r="X970" s="96" t="s">
        <v>4711</v>
      </c>
      <c r="Y970" s="95" t="s">
        <v>4712</v>
      </c>
      <c r="Z970" s="95" t="s">
        <v>4713</v>
      </c>
      <c r="AA970" s="95">
        <v>949878962</v>
      </c>
      <c r="AB970" s="5">
        <f t="shared" si="103"/>
        <v>2</v>
      </c>
      <c r="AC970" s="17">
        <f t="shared" si="104"/>
        <v>25000</v>
      </c>
      <c r="AD970" s="6" t="s">
        <v>6</v>
      </c>
      <c r="AE970" s="17" t="str">
        <f t="shared" si="106"/>
        <v>NO APLICA</v>
      </c>
      <c r="AF970" s="2" t="s">
        <v>400</v>
      </c>
      <c r="AG970" s="39"/>
      <c r="AH970" s="22" t="s">
        <v>3287</v>
      </c>
      <c r="AI970" s="176"/>
    </row>
    <row r="971" spans="1:35" ht="15.45" customHeight="1">
      <c r="A971" s="170">
        <v>57217</v>
      </c>
      <c r="B971" s="8" t="s">
        <v>320</v>
      </c>
      <c r="C971" s="5" t="s">
        <v>321</v>
      </c>
      <c r="D971" s="39" t="s">
        <v>548</v>
      </c>
      <c r="E971" s="6">
        <v>17669495</v>
      </c>
      <c r="F971" s="6" t="s">
        <v>549</v>
      </c>
      <c r="G971" s="6">
        <v>929902825</v>
      </c>
      <c r="H971" s="18">
        <v>45639</v>
      </c>
      <c r="I971" s="63">
        <v>0.38819444444444445</v>
      </c>
      <c r="J971" s="6" t="s">
        <v>373</v>
      </c>
      <c r="K971" s="39">
        <v>1</v>
      </c>
      <c r="L971" s="6" t="s">
        <v>398</v>
      </c>
      <c r="M971" s="6" t="s">
        <v>6</v>
      </c>
      <c r="N971" s="2" t="s">
        <v>4876</v>
      </c>
      <c r="O971" s="2">
        <v>100817809</v>
      </c>
      <c r="P971" s="6" t="s">
        <v>6</v>
      </c>
      <c r="Q971" s="2" t="s">
        <v>4877</v>
      </c>
      <c r="R971" s="16">
        <f t="shared" si="105"/>
        <v>25000</v>
      </c>
      <c r="S971" s="6" t="s">
        <v>400</v>
      </c>
      <c r="T971" s="6" t="s">
        <v>537</v>
      </c>
      <c r="U971" s="2" t="s">
        <v>3001</v>
      </c>
      <c r="V971" s="2"/>
      <c r="W971" s="78"/>
      <c r="X971" s="6"/>
      <c r="Y971" s="6"/>
      <c r="Z971" s="6"/>
      <c r="AA971" s="6"/>
      <c r="AB971" s="6" t="str">
        <f t="shared" si="103"/>
        <v/>
      </c>
      <c r="AC971" s="23" t="str">
        <f t="shared" si="104"/>
        <v/>
      </c>
      <c r="AD971" s="23"/>
      <c r="AE971" s="17" t="str">
        <f t="shared" si="106"/>
        <v/>
      </c>
      <c r="AF971" s="6"/>
      <c r="AG971" s="39"/>
      <c r="AH971" s="22" t="s">
        <v>558</v>
      </c>
      <c r="AI971" s="176"/>
    </row>
    <row r="972" spans="1:35" ht="15.45" customHeight="1">
      <c r="A972" s="170">
        <v>57218</v>
      </c>
      <c r="B972" s="8" t="s">
        <v>320</v>
      </c>
      <c r="C972" s="5" t="s">
        <v>321</v>
      </c>
      <c r="D972" s="39" t="s">
        <v>3113</v>
      </c>
      <c r="E972" s="6" t="s">
        <v>636</v>
      </c>
      <c r="F972" s="6" t="s">
        <v>637</v>
      </c>
      <c r="G972" s="6">
        <v>988364635</v>
      </c>
      <c r="H972" s="18">
        <v>45639</v>
      </c>
      <c r="I972" s="63">
        <v>0.39097222222222222</v>
      </c>
      <c r="J972" s="6" t="s">
        <v>373</v>
      </c>
      <c r="K972" s="39">
        <v>1</v>
      </c>
      <c r="L972" s="6" t="s">
        <v>398</v>
      </c>
      <c r="M972" s="6" t="s">
        <v>6</v>
      </c>
      <c r="N972" s="2" t="s">
        <v>4878</v>
      </c>
      <c r="O972" s="2">
        <v>100817814</v>
      </c>
      <c r="P972" s="6" t="s">
        <v>6</v>
      </c>
      <c r="Q972" s="2" t="s">
        <v>4879</v>
      </c>
      <c r="R972" s="16">
        <f t="shared" si="105"/>
        <v>25000</v>
      </c>
      <c r="S972" s="6" t="s">
        <v>400</v>
      </c>
      <c r="T972" s="6" t="s">
        <v>537</v>
      </c>
      <c r="U972" s="2" t="s">
        <v>2989</v>
      </c>
      <c r="V972" s="2"/>
      <c r="W972" s="78"/>
      <c r="X972" s="6"/>
      <c r="Y972" s="6"/>
      <c r="Z972" s="6"/>
      <c r="AA972" s="6"/>
      <c r="AB972" s="6" t="str">
        <f t="shared" si="103"/>
        <v/>
      </c>
      <c r="AC972" s="23" t="str">
        <f t="shared" si="104"/>
        <v/>
      </c>
      <c r="AD972" s="23"/>
      <c r="AE972" s="17" t="str">
        <f t="shared" si="106"/>
        <v/>
      </c>
      <c r="AF972" s="6"/>
      <c r="AG972" s="39"/>
      <c r="AH972" s="22" t="s">
        <v>558</v>
      </c>
      <c r="AI972" s="176"/>
    </row>
    <row r="973" spans="1:35" ht="15.45" customHeight="1">
      <c r="A973" s="170">
        <v>57219</v>
      </c>
      <c r="B973" s="7" t="s">
        <v>339</v>
      </c>
      <c r="C973" s="4" t="s">
        <v>340</v>
      </c>
      <c r="D973" s="39" t="s">
        <v>2935</v>
      </c>
      <c r="E973" s="6" t="s">
        <v>1120</v>
      </c>
      <c r="F973" s="6" t="s">
        <v>1121</v>
      </c>
      <c r="G973" s="6">
        <v>991545276</v>
      </c>
      <c r="H973" s="18">
        <v>45639</v>
      </c>
      <c r="I973" s="63">
        <v>0.41666666666666669</v>
      </c>
      <c r="J973" s="6" t="s">
        <v>373</v>
      </c>
      <c r="K973" s="39">
        <v>1</v>
      </c>
      <c r="L973" s="6" t="s">
        <v>398</v>
      </c>
      <c r="M973" s="6" t="s">
        <v>6</v>
      </c>
      <c r="N973" s="2" t="s">
        <v>4880</v>
      </c>
      <c r="O973" s="2">
        <v>1232510</v>
      </c>
      <c r="P973" s="6" t="s">
        <v>6</v>
      </c>
      <c r="Q973" s="2" t="s">
        <v>4881</v>
      </c>
      <c r="R973" s="16">
        <f t="shared" si="105"/>
        <v>25000</v>
      </c>
      <c r="S973" s="6" t="s">
        <v>400</v>
      </c>
      <c r="T973" s="6" t="s">
        <v>537</v>
      </c>
      <c r="U973" s="2" t="s">
        <v>4882</v>
      </c>
      <c r="V973" s="2"/>
      <c r="W973" s="78"/>
      <c r="X973" s="6"/>
      <c r="Y973" s="6"/>
      <c r="Z973" s="6"/>
      <c r="AA973" s="6"/>
      <c r="AB973" s="6" t="str">
        <f t="shared" si="103"/>
        <v/>
      </c>
      <c r="AC973" s="23" t="str">
        <f t="shared" si="104"/>
        <v/>
      </c>
      <c r="AD973" s="23"/>
      <c r="AE973" s="17" t="str">
        <f t="shared" si="106"/>
        <v/>
      </c>
      <c r="AF973" s="6"/>
      <c r="AG973" s="39"/>
      <c r="AH973" s="22" t="s">
        <v>2797</v>
      </c>
      <c r="AI973" s="176"/>
    </row>
    <row r="974" spans="1:35" ht="15.45" customHeight="1">
      <c r="A974" s="170">
        <v>57220</v>
      </c>
      <c r="B974" s="8" t="s">
        <v>320</v>
      </c>
      <c r="C974" s="5" t="s">
        <v>321</v>
      </c>
      <c r="D974" s="7" t="s">
        <v>4883</v>
      </c>
      <c r="E974" s="2">
        <v>138798437</v>
      </c>
      <c r="F974" s="2" t="s">
        <v>675</v>
      </c>
      <c r="G974" s="2">
        <v>992654499</v>
      </c>
      <c r="H974" s="18">
        <v>45639</v>
      </c>
      <c r="I974" s="63">
        <v>0.41805555555555557</v>
      </c>
      <c r="J974" s="6" t="s">
        <v>373</v>
      </c>
      <c r="K974" s="39">
        <v>1</v>
      </c>
      <c r="L974" s="6" t="s">
        <v>398</v>
      </c>
      <c r="M974" s="6" t="s">
        <v>6</v>
      </c>
      <c r="N974" s="2" t="s">
        <v>4884</v>
      </c>
      <c r="O974" s="2">
        <v>100817868</v>
      </c>
      <c r="P974" s="6" t="s">
        <v>6</v>
      </c>
      <c r="Q974" s="2" t="s">
        <v>4885</v>
      </c>
      <c r="R974" s="16">
        <f t="shared" si="105"/>
        <v>25000</v>
      </c>
      <c r="S974" s="6" t="s">
        <v>400</v>
      </c>
      <c r="T974" s="6" t="s">
        <v>1972</v>
      </c>
      <c r="U974" s="2" t="s">
        <v>2800</v>
      </c>
      <c r="V974" s="62">
        <v>45639</v>
      </c>
      <c r="W974" s="78">
        <v>0.86597222222222225</v>
      </c>
      <c r="X974" s="6" t="s">
        <v>4886</v>
      </c>
      <c r="Y974" s="6" t="s">
        <v>3137</v>
      </c>
      <c r="Z974" s="6" t="s">
        <v>3138</v>
      </c>
      <c r="AA974" s="6">
        <v>959084095</v>
      </c>
      <c r="AB974" s="5">
        <f t="shared" si="103"/>
        <v>1</v>
      </c>
      <c r="AC974" s="17">
        <f t="shared" si="104"/>
        <v>25000</v>
      </c>
      <c r="AD974" s="6" t="s">
        <v>6</v>
      </c>
      <c r="AE974" s="17" t="str">
        <f t="shared" si="106"/>
        <v>NO APLICA</v>
      </c>
      <c r="AF974" s="6" t="s">
        <v>400</v>
      </c>
      <c r="AG974" s="39"/>
      <c r="AH974" s="22" t="s">
        <v>558</v>
      </c>
      <c r="AI974" s="176"/>
    </row>
    <row r="975" spans="1:35" ht="15.45" customHeight="1">
      <c r="A975" s="170">
        <v>57221</v>
      </c>
      <c r="B975" s="8" t="s">
        <v>320</v>
      </c>
      <c r="C975" s="5" t="s">
        <v>321</v>
      </c>
      <c r="D975" s="39" t="s">
        <v>4226</v>
      </c>
      <c r="E975" s="6" t="s">
        <v>569</v>
      </c>
      <c r="F975" s="6" t="s">
        <v>570</v>
      </c>
      <c r="G975" s="6">
        <v>947401808</v>
      </c>
      <c r="H975" s="18">
        <v>45639</v>
      </c>
      <c r="I975" s="63">
        <v>0.42152777777777778</v>
      </c>
      <c r="J975" s="6" t="s">
        <v>373</v>
      </c>
      <c r="K975" s="39">
        <v>1</v>
      </c>
      <c r="L975" s="6" t="s">
        <v>398</v>
      </c>
      <c r="M975" s="6" t="s">
        <v>6</v>
      </c>
      <c r="N975" s="2" t="s">
        <v>4887</v>
      </c>
      <c r="O975" s="2">
        <v>100817881</v>
      </c>
      <c r="P975" s="6" t="s">
        <v>6</v>
      </c>
      <c r="Q975" s="2" t="s">
        <v>4888</v>
      </c>
      <c r="R975" s="16">
        <f t="shared" si="105"/>
        <v>25000</v>
      </c>
      <c r="S975" s="6" t="s">
        <v>400</v>
      </c>
      <c r="T975" s="6" t="s">
        <v>537</v>
      </c>
      <c r="U975" s="2" t="s">
        <v>3987</v>
      </c>
      <c r="V975" s="2"/>
      <c r="W975" s="78"/>
      <c r="X975" s="6"/>
      <c r="Y975" s="6"/>
      <c r="Z975" s="6"/>
      <c r="AA975" s="6"/>
      <c r="AB975" s="6" t="str">
        <f t="shared" si="103"/>
        <v/>
      </c>
      <c r="AC975" s="23" t="str">
        <f t="shared" si="104"/>
        <v/>
      </c>
      <c r="AD975" s="23"/>
      <c r="AE975" s="17" t="str">
        <f t="shared" si="106"/>
        <v/>
      </c>
      <c r="AF975" s="6"/>
      <c r="AG975" s="39"/>
      <c r="AH975" s="22" t="s">
        <v>558</v>
      </c>
      <c r="AI975" s="176"/>
    </row>
    <row r="976" spans="1:35" ht="15.45" customHeight="1">
      <c r="A976" s="170">
        <v>57222</v>
      </c>
      <c r="B976" s="7" t="s">
        <v>339</v>
      </c>
      <c r="C976" s="4" t="s">
        <v>340</v>
      </c>
      <c r="D976" s="39" t="s">
        <v>1031</v>
      </c>
      <c r="E976" s="25" t="s">
        <v>1032</v>
      </c>
      <c r="F976" s="24" t="s">
        <v>1033</v>
      </c>
      <c r="G976" s="24">
        <v>943592739</v>
      </c>
      <c r="H976" s="18">
        <v>45639</v>
      </c>
      <c r="I976" s="63">
        <v>0.43402777777777779</v>
      </c>
      <c r="J976" s="6" t="s">
        <v>373</v>
      </c>
      <c r="K976" s="39">
        <v>1</v>
      </c>
      <c r="L976" s="6" t="s">
        <v>398</v>
      </c>
      <c r="M976" s="6" t="s">
        <v>6</v>
      </c>
      <c r="N976" s="2" t="s">
        <v>4889</v>
      </c>
      <c r="O976" s="2">
        <v>1232489</v>
      </c>
      <c r="P976" s="6" t="s">
        <v>6</v>
      </c>
      <c r="Q976" s="2" t="s">
        <v>4890</v>
      </c>
      <c r="R976" s="16">
        <f t="shared" si="105"/>
        <v>25000</v>
      </c>
      <c r="S976" s="6" t="s">
        <v>400</v>
      </c>
      <c r="T976" s="6" t="s">
        <v>537</v>
      </c>
      <c r="U976" s="2" t="s">
        <v>2881</v>
      </c>
      <c r="V976" s="2"/>
      <c r="W976" s="78"/>
      <c r="X976" s="6"/>
      <c r="Y976" s="6"/>
      <c r="Z976" s="6"/>
      <c r="AA976" s="6"/>
      <c r="AB976" s="6" t="str">
        <f t="shared" si="103"/>
        <v/>
      </c>
      <c r="AC976" s="23" t="str">
        <f t="shared" si="104"/>
        <v/>
      </c>
      <c r="AD976" s="23"/>
      <c r="AE976" s="17" t="str">
        <f t="shared" si="106"/>
        <v/>
      </c>
      <c r="AF976" s="6"/>
      <c r="AG976" s="7"/>
      <c r="AH976" s="22" t="s">
        <v>2797</v>
      </c>
      <c r="AI976" s="176"/>
    </row>
    <row r="977" spans="1:35" ht="15.45" customHeight="1">
      <c r="A977" s="170">
        <v>57223</v>
      </c>
      <c r="B977" s="8" t="s">
        <v>320</v>
      </c>
      <c r="C977" s="5" t="s">
        <v>321</v>
      </c>
      <c r="D977" s="39" t="s">
        <v>548</v>
      </c>
      <c r="E977" s="6">
        <v>17669495</v>
      </c>
      <c r="F977" s="6" t="s">
        <v>549</v>
      </c>
      <c r="G977" s="6">
        <v>929902825</v>
      </c>
      <c r="H977" s="18">
        <v>45639</v>
      </c>
      <c r="I977" s="63">
        <v>0.4597222222222222</v>
      </c>
      <c r="J977" s="6" t="s">
        <v>373</v>
      </c>
      <c r="K977" s="39">
        <v>1</v>
      </c>
      <c r="L977" s="6" t="s">
        <v>398</v>
      </c>
      <c r="M977" s="6" t="s">
        <v>6</v>
      </c>
      <c r="N977" s="2" t="s">
        <v>4891</v>
      </c>
      <c r="O977" s="2">
        <v>3278634</v>
      </c>
      <c r="P977" s="6" t="s">
        <v>9</v>
      </c>
      <c r="Q977" s="2" t="s">
        <v>4892</v>
      </c>
      <c r="R977" s="16">
        <f t="shared" si="105"/>
        <v>25000</v>
      </c>
      <c r="S977" s="6" t="s">
        <v>400</v>
      </c>
      <c r="T977" s="6" t="s">
        <v>3016</v>
      </c>
      <c r="U977" s="2" t="s">
        <v>3682</v>
      </c>
      <c r="V977" s="62">
        <v>45639</v>
      </c>
      <c r="W977" s="78">
        <v>0.86319444444444449</v>
      </c>
      <c r="X977" s="6" t="s">
        <v>3079</v>
      </c>
      <c r="Y977" s="6" t="s">
        <v>3080</v>
      </c>
      <c r="Z977" s="6" t="s">
        <v>3081</v>
      </c>
      <c r="AA977" s="6">
        <v>989710493</v>
      </c>
      <c r="AB977" s="5">
        <f t="shared" si="103"/>
        <v>1</v>
      </c>
      <c r="AC977" s="17">
        <f t="shared" si="104"/>
        <v>25000</v>
      </c>
      <c r="AD977" s="6" t="s">
        <v>6</v>
      </c>
      <c r="AE977" s="17" t="str">
        <f t="shared" si="106"/>
        <v>NO APLICA</v>
      </c>
      <c r="AF977" s="6" t="s">
        <v>400</v>
      </c>
      <c r="AG977" s="7"/>
      <c r="AH977" s="22" t="s">
        <v>558</v>
      </c>
      <c r="AI977" s="176"/>
    </row>
    <row r="978" spans="1:35" ht="15.45" customHeight="1">
      <c r="A978" s="170">
        <v>57224</v>
      </c>
      <c r="B978" s="7" t="s">
        <v>339</v>
      </c>
      <c r="C978" s="4" t="s">
        <v>340</v>
      </c>
      <c r="D978" s="39" t="s">
        <v>2935</v>
      </c>
      <c r="E978" s="6" t="s">
        <v>1120</v>
      </c>
      <c r="F978" s="6" t="s">
        <v>1121</v>
      </c>
      <c r="G978" s="6">
        <v>991545276</v>
      </c>
      <c r="H978" s="18">
        <v>45639</v>
      </c>
      <c r="I978" s="63">
        <v>0.46111111111111114</v>
      </c>
      <c r="J978" s="6" t="s">
        <v>373</v>
      </c>
      <c r="K978" s="39">
        <v>1</v>
      </c>
      <c r="L978" s="6" t="s">
        <v>398</v>
      </c>
      <c r="M978" s="6" t="s">
        <v>6</v>
      </c>
      <c r="N978" s="2" t="s">
        <v>4893</v>
      </c>
      <c r="O978" s="2">
        <v>1232595</v>
      </c>
      <c r="P978" s="6" t="s">
        <v>6</v>
      </c>
      <c r="Q978" s="2" t="s">
        <v>4894</v>
      </c>
      <c r="R978" s="16">
        <f t="shared" si="105"/>
        <v>25000</v>
      </c>
      <c r="S978" s="6" t="s">
        <v>400</v>
      </c>
      <c r="T978" s="6" t="s">
        <v>537</v>
      </c>
      <c r="U978" s="2" t="s">
        <v>2881</v>
      </c>
      <c r="V978" s="2"/>
      <c r="W978" s="78"/>
      <c r="X978" s="6"/>
      <c r="Y978" s="6"/>
      <c r="Z978" s="6"/>
      <c r="AA978" s="6"/>
      <c r="AB978" s="6" t="str">
        <f t="shared" si="103"/>
        <v/>
      </c>
      <c r="AC978" s="23" t="str">
        <f t="shared" si="104"/>
        <v/>
      </c>
      <c r="AD978" s="23"/>
      <c r="AE978" s="17" t="str">
        <f t="shared" si="106"/>
        <v/>
      </c>
      <c r="AF978" s="6"/>
      <c r="AG978" s="7"/>
      <c r="AH978" s="22" t="s">
        <v>2797</v>
      </c>
      <c r="AI978" s="176"/>
    </row>
    <row r="979" spans="1:35" ht="15.45" customHeight="1">
      <c r="A979" s="170">
        <v>57225</v>
      </c>
      <c r="B979" s="8" t="s">
        <v>380</v>
      </c>
      <c r="C979" s="5" t="s">
        <v>246</v>
      </c>
      <c r="D979" s="39" t="s">
        <v>4895</v>
      </c>
      <c r="E979" s="6" t="s">
        <v>4896</v>
      </c>
      <c r="F979" s="6" t="s">
        <v>1004</v>
      </c>
      <c r="G979" s="6">
        <v>993315189</v>
      </c>
      <c r="H979" s="18">
        <v>45639</v>
      </c>
      <c r="I979" s="98">
        <v>0.48333333333333334</v>
      </c>
      <c r="J979" s="6" t="s">
        <v>373</v>
      </c>
      <c r="K979" s="39">
        <v>1</v>
      </c>
      <c r="L979" s="6" t="s">
        <v>398</v>
      </c>
      <c r="M979" s="6" t="s">
        <v>6</v>
      </c>
      <c r="N979" s="65" t="s">
        <v>4897</v>
      </c>
      <c r="O979" s="66">
        <v>24802351</v>
      </c>
      <c r="P979" s="6" t="s">
        <v>6</v>
      </c>
      <c r="Q979" s="66" t="s">
        <v>4898</v>
      </c>
      <c r="R979" s="16">
        <f t="shared" si="105"/>
        <v>25000</v>
      </c>
      <c r="S979" s="6" t="s">
        <v>400</v>
      </c>
      <c r="T979" s="6" t="s">
        <v>1953</v>
      </c>
      <c r="U979" s="66" t="s">
        <v>2863</v>
      </c>
      <c r="V979" s="99">
        <v>45640</v>
      </c>
      <c r="W979" s="78">
        <v>0.50694444444444442</v>
      </c>
      <c r="X979" s="162" t="s">
        <v>1008</v>
      </c>
      <c r="Y979" s="163" t="s">
        <v>1009</v>
      </c>
      <c r="Z979" s="162" t="s">
        <v>1010</v>
      </c>
      <c r="AA979" s="162">
        <v>991915508</v>
      </c>
      <c r="AB979" s="5">
        <v>1</v>
      </c>
      <c r="AC979" s="17">
        <f t="shared" si="104"/>
        <v>25000</v>
      </c>
      <c r="AD979" s="66" t="s">
        <v>6</v>
      </c>
      <c r="AE979" s="17" t="str">
        <f t="shared" si="106"/>
        <v>NO APLICA</v>
      </c>
      <c r="AF979" s="6" t="s">
        <v>400</v>
      </c>
      <c r="AG979" s="38"/>
      <c r="AH979" s="22" t="s">
        <v>983</v>
      </c>
      <c r="AI979" s="176"/>
    </row>
    <row r="980" spans="1:35" ht="15.45" customHeight="1">
      <c r="A980" s="170">
        <v>57226</v>
      </c>
      <c r="B980" s="8" t="s">
        <v>320</v>
      </c>
      <c r="C980" s="5" t="s">
        <v>321</v>
      </c>
      <c r="D980" s="24" t="s">
        <v>616</v>
      </c>
      <c r="E980" s="25" t="s">
        <v>617</v>
      </c>
      <c r="F980" s="24" t="s">
        <v>618</v>
      </c>
      <c r="G980" s="24">
        <v>951155582</v>
      </c>
      <c r="H980" s="18">
        <v>45639</v>
      </c>
      <c r="I980" s="63">
        <v>0.46875</v>
      </c>
      <c r="J980" s="6" t="s">
        <v>373</v>
      </c>
      <c r="K980" s="39">
        <v>1</v>
      </c>
      <c r="L980" s="6" t="s">
        <v>398</v>
      </c>
      <c r="M980" s="6" t="s">
        <v>6</v>
      </c>
      <c r="N980" s="2" t="s">
        <v>4899</v>
      </c>
      <c r="O980" s="2">
        <v>3278849</v>
      </c>
      <c r="P980" s="6" t="s">
        <v>6</v>
      </c>
      <c r="Q980" s="2" t="s">
        <v>4900</v>
      </c>
      <c r="R980" s="16">
        <f t="shared" si="105"/>
        <v>25000</v>
      </c>
      <c r="S980" s="6" t="s">
        <v>400</v>
      </c>
      <c r="T980" s="6" t="s">
        <v>3016</v>
      </c>
      <c r="U980" s="2" t="s">
        <v>3987</v>
      </c>
      <c r="V980" s="62">
        <v>45643</v>
      </c>
      <c r="W980" s="97">
        <v>0.77916666666666667</v>
      </c>
      <c r="X980" s="122" t="s">
        <v>1207</v>
      </c>
      <c r="Y980" s="122" t="s">
        <v>4901</v>
      </c>
      <c r="Z980" s="122" t="s">
        <v>1209</v>
      </c>
      <c r="AA980" s="122">
        <v>944259293</v>
      </c>
      <c r="AB980" s="107">
        <f>IF(AND(V980&lt;&gt;"",H980&lt;&gt;"",ISNUMBER(V980-H980)),V980-H980+1,"")</f>
        <v>5</v>
      </c>
      <c r="AC980" s="23">
        <f t="shared" si="104"/>
        <v>25000</v>
      </c>
      <c r="AD980" s="23" t="s">
        <v>6</v>
      </c>
      <c r="AE980" s="17" t="str">
        <f t="shared" si="106"/>
        <v>NO APLICA</v>
      </c>
      <c r="AF980" s="6" t="s">
        <v>400</v>
      </c>
      <c r="AG980" s="7"/>
      <c r="AH980" s="22" t="s">
        <v>558</v>
      </c>
      <c r="AI980" s="176"/>
    </row>
    <row r="981" spans="1:35" ht="15.45" customHeight="1">
      <c r="A981" s="170">
        <v>57227</v>
      </c>
      <c r="B981" s="8" t="s">
        <v>320</v>
      </c>
      <c r="C981" s="5" t="s">
        <v>321</v>
      </c>
      <c r="D981" s="39" t="s">
        <v>3113</v>
      </c>
      <c r="E981" s="6" t="s">
        <v>636</v>
      </c>
      <c r="F981" s="6" t="s">
        <v>637</v>
      </c>
      <c r="G981" s="6">
        <v>988364635</v>
      </c>
      <c r="H981" s="18">
        <v>45639</v>
      </c>
      <c r="I981" s="63">
        <v>0.52013888888888893</v>
      </c>
      <c r="J981" s="6" t="s">
        <v>373</v>
      </c>
      <c r="K981" s="39">
        <v>1</v>
      </c>
      <c r="L981" s="6" t="s">
        <v>398</v>
      </c>
      <c r="M981" s="6" t="s">
        <v>6</v>
      </c>
      <c r="N981" s="2" t="s">
        <v>4902</v>
      </c>
      <c r="O981" s="2">
        <v>3278888</v>
      </c>
      <c r="P981" s="6" t="s">
        <v>6</v>
      </c>
      <c r="Q981" s="2" t="s">
        <v>4903</v>
      </c>
      <c r="R981" s="16">
        <f t="shared" si="105"/>
        <v>25000</v>
      </c>
      <c r="S981" s="6" t="s">
        <v>400</v>
      </c>
      <c r="T981" s="6" t="s">
        <v>3016</v>
      </c>
      <c r="U981" s="2" t="s">
        <v>2800</v>
      </c>
      <c r="V981" s="62">
        <v>45639</v>
      </c>
      <c r="W981" s="78">
        <v>0.77638888888888891</v>
      </c>
      <c r="X981" s="84" t="s">
        <v>1957</v>
      </c>
      <c r="Y981" s="83" t="s">
        <v>1958</v>
      </c>
      <c r="Z981" s="83" t="s">
        <v>1959</v>
      </c>
      <c r="AA981" s="83">
        <v>964882975</v>
      </c>
      <c r="AB981" s="5">
        <f>IF(AND(V981&lt;&gt;"",H981&lt;&gt;"",ISNUMBER(V981-H981)),V981-H981+1,"")</f>
        <v>1</v>
      </c>
      <c r="AC981" s="17">
        <f t="shared" si="104"/>
        <v>25000</v>
      </c>
      <c r="AD981" s="6" t="s">
        <v>6</v>
      </c>
      <c r="AE981" s="17" t="str">
        <f t="shared" si="106"/>
        <v>NO APLICA</v>
      </c>
      <c r="AF981" s="6" t="s">
        <v>400</v>
      </c>
      <c r="AG981" s="7"/>
      <c r="AH981" s="22" t="s">
        <v>558</v>
      </c>
      <c r="AI981" s="176"/>
    </row>
    <row r="982" spans="1:35" ht="15.45" customHeight="1">
      <c r="A982" s="170">
        <v>57228</v>
      </c>
      <c r="B982" s="7" t="s">
        <v>339</v>
      </c>
      <c r="C982" s="4" t="s">
        <v>340</v>
      </c>
      <c r="D982" s="39" t="s">
        <v>1031</v>
      </c>
      <c r="E982" s="25" t="s">
        <v>1032</v>
      </c>
      <c r="F982" s="24" t="s">
        <v>1033</v>
      </c>
      <c r="G982" s="24">
        <v>943592739</v>
      </c>
      <c r="H982" s="18">
        <v>45639</v>
      </c>
      <c r="I982" s="63">
        <v>0.52152777777777781</v>
      </c>
      <c r="J982" s="6" t="s">
        <v>373</v>
      </c>
      <c r="K982" s="39">
        <v>1</v>
      </c>
      <c r="L982" s="6" t="s">
        <v>398</v>
      </c>
      <c r="M982" s="6" t="s">
        <v>6</v>
      </c>
      <c r="N982" s="2" t="s">
        <v>4904</v>
      </c>
      <c r="O982" s="2">
        <v>3278900</v>
      </c>
      <c r="P982" s="6" t="s">
        <v>6</v>
      </c>
      <c r="Q982" s="2" t="s">
        <v>4905</v>
      </c>
      <c r="R982" s="16">
        <f t="shared" si="105"/>
        <v>25000</v>
      </c>
      <c r="S982" s="6" t="s">
        <v>400</v>
      </c>
      <c r="T982" s="6" t="s">
        <v>1972</v>
      </c>
      <c r="U982" s="2" t="s">
        <v>2950</v>
      </c>
      <c r="V982" s="62">
        <v>45639</v>
      </c>
      <c r="W982" s="78">
        <v>0.90694444444444444</v>
      </c>
      <c r="X982" s="8" t="s">
        <v>2926</v>
      </c>
      <c r="Y982" s="8" t="s">
        <v>2927</v>
      </c>
      <c r="Z982" s="8" t="s">
        <v>2928</v>
      </c>
      <c r="AA982" s="8">
        <v>982533189</v>
      </c>
      <c r="AB982" s="5">
        <v>1</v>
      </c>
      <c r="AC982" s="73">
        <v>25000</v>
      </c>
      <c r="AD982" s="2" t="s">
        <v>6</v>
      </c>
      <c r="AE982" s="2" t="s">
        <v>4906</v>
      </c>
      <c r="AF982" s="2" t="s">
        <v>400</v>
      </c>
      <c r="AG982" s="7"/>
      <c r="AH982" s="22" t="s">
        <v>2797</v>
      </c>
      <c r="AI982" s="176"/>
    </row>
    <row r="983" spans="1:35" ht="15.45" customHeight="1">
      <c r="A983" s="170">
        <v>57229</v>
      </c>
      <c r="B983" s="7" t="s">
        <v>269</v>
      </c>
      <c r="C983" s="4" t="s">
        <v>270</v>
      </c>
      <c r="D983" s="39" t="s">
        <v>1707</v>
      </c>
      <c r="E983" s="6" t="s">
        <v>1708</v>
      </c>
      <c r="F983" s="6" t="s">
        <v>1709</v>
      </c>
      <c r="G983" s="6">
        <v>991521079</v>
      </c>
      <c r="H983" s="18">
        <v>45639</v>
      </c>
      <c r="I983" s="63">
        <v>0.52708333333333335</v>
      </c>
      <c r="J983" s="6" t="s">
        <v>373</v>
      </c>
      <c r="K983" s="39">
        <v>1</v>
      </c>
      <c r="L983" s="6" t="s">
        <v>398</v>
      </c>
      <c r="M983" s="6" t="s">
        <v>6</v>
      </c>
      <c r="N983" s="2" t="s">
        <v>4907</v>
      </c>
      <c r="O983" s="2">
        <v>24802472</v>
      </c>
      <c r="P983" s="6" t="s">
        <v>6</v>
      </c>
      <c r="Q983" s="2" t="s">
        <v>4908</v>
      </c>
      <c r="R983" s="16">
        <f t="shared" si="105"/>
        <v>25000</v>
      </c>
      <c r="S983" s="6" t="s">
        <v>400</v>
      </c>
      <c r="T983" s="6" t="s">
        <v>1972</v>
      </c>
      <c r="U983" s="2" t="s">
        <v>4909</v>
      </c>
      <c r="V983" s="62">
        <v>45641</v>
      </c>
      <c r="W983" s="78">
        <v>0.96458333333333335</v>
      </c>
      <c r="X983" s="8" t="s">
        <v>4910</v>
      </c>
      <c r="Y983" s="8" t="s">
        <v>4911</v>
      </c>
      <c r="Z983" s="8" t="s">
        <v>4912</v>
      </c>
      <c r="AA983" s="8">
        <v>976174541</v>
      </c>
      <c r="AB983" s="6">
        <f>IF(AND(V983&lt;&gt;"",H983&lt;&gt;"",ISNUMBER(V983-H983)),V983-H983+1,"")</f>
        <v>3</v>
      </c>
      <c r="AC983" s="23">
        <f>IF(AB983&lt;=0, "ERROR EN DÍA DE SALIDA",
    IF(AB983="", "",
        IF(OR(J983="1X40 RF VACIO", J983="1X40 DRY VACIO"),
            IF(L983="CUSTODIA",
                IF(AB983&lt;=5, 25000,
                    IF(AB983&gt;5, IF(AB983&lt;=8, 25000 + 2000*(AB983 - 5), 31000 + 5000*(AB983-8)), "")
                ),
                IF(OR(L983="TRASPASO",L983="MOVIMIENTO"), 18000, "")
            ),
            IF(OR(J983="1X20 RF VACIO", J983="1X20 DRY VACIO", J983="ISOTANK"),
                IF(L983="CUSTODIA",
                    IF(AB983&lt;=5, 18000,
                        IF(AB983&gt;5, IF(AB983&lt;=8, 18000 + 2000*(AB983 - 5), 24000 + 5000*(AB983-8)), "")
                    ),
                    IF(OR(L983="TRASPASO",L983="MOVIMIENTO"), 15000, "Error en tipo de acción")
                ),
                IF(AND(OR(J983="PALLET", J983="CAJON"), L983="CUSTODIA", AB983&lt;=5),
                    IF(M983="SI (XL)", 7000*K983,
                        IF(M983="SI (XXL)", 9000*K983, 5000*K983)
                    ),
                    IF(AND(OR(J983="PALLET", J983="CAJON"), L983="CUSTODIA", AB983&gt;5),
                        IF(M983="SI (XL)", (7000 + 1000*(AB983 - 5))*K983,
                            IF(M983="SI (XXL)", (9000 + 1000*(AB983 - 5))*K983, (5000 + 1000*(AB983 - 5))*K983)
                        ),
                        IF(AND(OR(J983="PALLET", J983="CAJON"),OR(L983="TRASPASO",L983="MOVIMIENTO")),
                            IF(M983="SI (XL)", 5000*K983,
                                IF(M983="SI (XXL)", 7000*K983, 3500*K983)
                            ),
                            ""
                        )
                    )
                )
            )
        )
    )
)</f>
        <v>25000</v>
      </c>
      <c r="AD983" s="23" t="s">
        <v>6</v>
      </c>
      <c r="AE983" s="17" t="str">
        <f>IFERROR(IF(AC983="","",IF(AD983="NO","NO APLICA",IF(AD983="SI",AC983*1.19,""))), "")</f>
        <v>NO APLICA</v>
      </c>
      <c r="AF983" s="6" t="s">
        <v>400</v>
      </c>
      <c r="AG983" s="7"/>
      <c r="AH983" s="22" t="s">
        <v>1359</v>
      </c>
      <c r="AI983" s="176"/>
    </row>
    <row r="984" spans="1:35" ht="15.45" customHeight="1">
      <c r="A984" s="170">
        <v>57230</v>
      </c>
      <c r="B984" s="7" t="s">
        <v>351</v>
      </c>
      <c r="C984" s="4" t="s">
        <v>352</v>
      </c>
      <c r="D984" s="25" t="s">
        <v>507</v>
      </c>
      <c r="E984" s="24" t="s">
        <v>508</v>
      </c>
      <c r="F984" s="24" t="s">
        <v>509</v>
      </c>
      <c r="G984" s="24">
        <v>997062936</v>
      </c>
      <c r="H984" s="18">
        <v>45639</v>
      </c>
      <c r="I984" s="63">
        <v>0.5444444444444444</v>
      </c>
      <c r="J984" s="6" t="s">
        <v>373</v>
      </c>
      <c r="K984" s="39">
        <v>1</v>
      </c>
      <c r="L984" s="6" t="s">
        <v>398</v>
      </c>
      <c r="M984" s="6" t="s">
        <v>6</v>
      </c>
      <c r="N984" s="2" t="s">
        <v>4913</v>
      </c>
      <c r="O984" s="2">
        <v>3278988</v>
      </c>
      <c r="P984" s="6" t="s">
        <v>6</v>
      </c>
      <c r="Q984" s="2" t="s">
        <v>4914</v>
      </c>
      <c r="R984" s="16">
        <f t="shared" si="105"/>
        <v>25000</v>
      </c>
      <c r="S984" s="6" t="s">
        <v>400</v>
      </c>
      <c r="T984" s="6" t="s">
        <v>3016</v>
      </c>
      <c r="U984" s="2" t="s">
        <v>4915</v>
      </c>
      <c r="V984" s="62">
        <v>45640</v>
      </c>
      <c r="W984" s="78">
        <v>0.76111111111111107</v>
      </c>
      <c r="X984" s="8" t="s">
        <v>4916</v>
      </c>
      <c r="Y984" s="8" t="s">
        <v>3457</v>
      </c>
      <c r="Z984" s="8" t="s">
        <v>3458</v>
      </c>
      <c r="AA984" s="8">
        <v>983704752</v>
      </c>
      <c r="AB984" s="5">
        <v>2</v>
      </c>
      <c r="AC984" s="73">
        <v>25000</v>
      </c>
      <c r="AD984" s="2" t="s">
        <v>6</v>
      </c>
      <c r="AE984" s="2" t="s">
        <v>1045</v>
      </c>
      <c r="AF984" s="2" t="s">
        <v>400</v>
      </c>
      <c r="AG984" s="7"/>
      <c r="AH984" s="22" t="s">
        <v>3459</v>
      </c>
      <c r="AI984" s="176"/>
    </row>
    <row r="985" spans="1:35" ht="15.45" customHeight="1">
      <c r="A985" s="170">
        <v>57231</v>
      </c>
      <c r="B985" s="8" t="s">
        <v>320</v>
      </c>
      <c r="C985" s="5" t="s">
        <v>321</v>
      </c>
      <c r="D985" s="39" t="s">
        <v>4226</v>
      </c>
      <c r="E985" s="6" t="s">
        <v>569</v>
      </c>
      <c r="F985" s="6" t="s">
        <v>570</v>
      </c>
      <c r="G985" s="6">
        <v>947401808</v>
      </c>
      <c r="H985" s="18">
        <v>45639</v>
      </c>
      <c r="I985" s="63">
        <v>0.54861111111111116</v>
      </c>
      <c r="J985" s="6" t="s">
        <v>373</v>
      </c>
      <c r="K985" s="39">
        <v>1</v>
      </c>
      <c r="L985" s="6" t="s">
        <v>398</v>
      </c>
      <c r="M985" s="6" t="s">
        <v>6</v>
      </c>
      <c r="N985" s="2" t="s">
        <v>4917</v>
      </c>
      <c r="O985" s="2">
        <v>3279001</v>
      </c>
      <c r="P985" s="6" t="s">
        <v>6</v>
      </c>
      <c r="Q985" s="2" t="s">
        <v>4918</v>
      </c>
      <c r="R985" s="16">
        <f t="shared" si="105"/>
        <v>25000</v>
      </c>
      <c r="S985" s="6" t="s">
        <v>400</v>
      </c>
      <c r="T985" s="6" t="s">
        <v>1953</v>
      </c>
      <c r="U985" s="2" t="s">
        <v>3987</v>
      </c>
      <c r="V985" s="62">
        <v>45640</v>
      </c>
      <c r="W985" s="78">
        <v>0.7319444444444444</v>
      </c>
      <c r="X985" s="8" t="s">
        <v>1979</v>
      </c>
      <c r="Y985" s="8" t="s">
        <v>1229</v>
      </c>
      <c r="Z985" s="8" t="s">
        <v>1980</v>
      </c>
      <c r="AA985" s="8">
        <v>973591252</v>
      </c>
      <c r="AB985" s="5">
        <f>IF(AND(V985&lt;&gt;"",H985&lt;&gt;"",ISNUMBER(V985-H985)),V985-H985+1,"")</f>
        <v>2</v>
      </c>
      <c r="AC985" s="2">
        <v>25000</v>
      </c>
      <c r="AD985" s="2" t="s">
        <v>6</v>
      </c>
      <c r="AE985" s="17" t="str">
        <f>IFERROR(IF(AC985="","",IF(AD985="NO","NO APLICA",IF(AD985="SI",AC985*1.19,""))), "")</f>
        <v>NO APLICA</v>
      </c>
      <c r="AF985" s="2" t="s">
        <v>400</v>
      </c>
      <c r="AG985" s="7"/>
      <c r="AH985" s="22" t="s">
        <v>558</v>
      </c>
      <c r="AI985" s="176"/>
    </row>
    <row r="986" spans="1:35" ht="15.45" customHeight="1">
      <c r="A986" s="170">
        <v>57232</v>
      </c>
      <c r="B986" s="7" t="s">
        <v>284</v>
      </c>
      <c r="C986" s="4" t="s">
        <v>285</v>
      </c>
      <c r="D986" s="39" t="s">
        <v>1789</v>
      </c>
      <c r="E986" s="6" t="s">
        <v>1790</v>
      </c>
      <c r="F986" s="6" t="s">
        <v>1791</v>
      </c>
      <c r="G986" s="6">
        <v>932139395</v>
      </c>
      <c r="H986" s="18">
        <v>45639</v>
      </c>
      <c r="I986" s="63">
        <v>0.55347222222222225</v>
      </c>
      <c r="J986" s="6" t="s">
        <v>373</v>
      </c>
      <c r="K986" s="39">
        <v>1</v>
      </c>
      <c r="L986" s="6" t="s">
        <v>398</v>
      </c>
      <c r="M986" s="6" t="s">
        <v>6</v>
      </c>
      <c r="N986" s="2" t="s">
        <v>4919</v>
      </c>
      <c r="O986" s="2">
        <v>24802557</v>
      </c>
      <c r="P986" s="6" t="s">
        <v>6</v>
      </c>
      <c r="Q986" s="2" t="s">
        <v>4920</v>
      </c>
      <c r="R986" s="16">
        <f t="shared" si="105"/>
        <v>25000</v>
      </c>
      <c r="S986" s="6" t="s">
        <v>400</v>
      </c>
      <c r="T986" s="6" t="s">
        <v>3016</v>
      </c>
      <c r="U986" s="2" t="s">
        <v>490</v>
      </c>
      <c r="V986" s="62">
        <v>45640</v>
      </c>
      <c r="W986" s="78">
        <v>0.56388888888888888</v>
      </c>
      <c r="X986" s="8" t="s">
        <v>3778</v>
      </c>
      <c r="Y986" s="8" t="s">
        <v>3779</v>
      </c>
      <c r="Z986" s="8" t="s">
        <v>3780</v>
      </c>
      <c r="AA986" s="8">
        <v>931058047</v>
      </c>
      <c r="AB986" s="5">
        <v>2</v>
      </c>
      <c r="AC986" s="73">
        <v>25000</v>
      </c>
      <c r="AD986" s="2" t="s">
        <v>6</v>
      </c>
      <c r="AE986" s="2" t="s">
        <v>1045</v>
      </c>
      <c r="AF986" s="2" t="s">
        <v>1874</v>
      </c>
      <c r="AG986" s="7" t="s">
        <v>4921</v>
      </c>
      <c r="AH986" s="22" t="s">
        <v>3759</v>
      </c>
      <c r="AI986" s="176"/>
    </row>
    <row r="987" spans="1:35" ht="15.45" customHeight="1">
      <c r="A987" s="170">
        <v>57233</v>
      </c>
      <c r="B987" s="7" t="s">
        <v>269</v>
      </c>
      <c r="C987" s="4" t="s">
        <v>270</v>
      </c>
      <c r="D987" s="7" t="s">
        <v>1590</v>
      </c>
      <c r="E987" s="2" t="s">
        <v>1591</v>
      </c>
      <c r="F987" s="2" t="s">
        <v>1592</v>
      </c>
      <c r="G987" s="2">
        <v>982990218</v>
      </c>
      <c r="H987" s="18">
        <v>45639</v>
      </c>
      <c r="I987" s="63">
        <v>0.56111111111111112</v>
      </c>
      <c r="J987" s="6" t="s">
        <v>373</v>
      </c>
      <c r="K987" s="39">
        <v>1</v>
      </c>
      <c r="L987" s="6" t="s">
        <v>398</v>
      </c>
      <c r="M987" s="6" t="s">
        <v>6</v>
      </c>
      <c r="N987" s="2" t="s">
        <v>4922</v>
      </c>
      <c r="O987" s="2">
        <v>24802583</v>
      </c>
      <c r="P987" s="6" t="s">
        <v>6</v>
      </c>
      <c r="Q987" s="2" t="s">
        <v>4923</v>
      </c>
      <c r="R987" s="16">
        <f t="shared" si="105"/>
        <v>25000</v>
      </c>
      <c r="S987" s="6" t="s">
        <v>400</v>
      </c>
      <c r="T987" s="6" t="s">
        <v>1972</v>
      </c>
      <c r="U987" s="2" t="s">
        <v>4924</v>
      </c>
      <c r="V987" s="62">
        <v>45641</v>
      </c>
      <c r="W987" s="78">
        <v>0.93263888888888891</v>
      </c>
      <c r="X987" s="8" t="s">
        <v>1384</v>
      </c>
      <c r="Y987" s="8" t="s">
        <v>1385</v>
      </c>
      <c r="Z987" s="8" t="s">
        <v>1386</v>
      </c>
      <c r="AA987" s="8">
        <v>952151041</v>
      </c>
      <c r="AB987" s="6">
        <f>IF(AND(V987&lt;&gt;"",H987&lt;&gt;"",ISNUMBER(V987-H987)),V987-H987+1,"")</f>
        <v>3</v>
      </c>
      <c r="AC987" s="23">
        <f>IF(AB987&lt;=0, "ERROR EN DÍA DE SALIDA",
    IF(AB987="", "",
        IF(OR(J987="1X40 RF VACIO", J987="1X40 DRY VACIO"),
            IF(L987="CUSTODIA",
                IF(AB987&lt;=5, 25000,
                    IF(AB987&gt;5, IF(AB987&lt;=8, 25000 + 2000*(AB987 - 5), 31000 + 5000*(AB987-8)), "")
                ),
                IF(OR(L987="TRASPASO",L987="MOVIMIENTO"), 18000, "")
            ),
            IF(OR(J987="1X20 RF VACIO", J987="1X20 DRY VACIO", J987="ISOTANK"),
                IF(L987="CUSTODIA",
                    IF(AB987&lt;=5, 18000,
                        IF(AB987&gt;5, IF(AB987&lt;=8, 18000 + 2000*(AB987 - 5), 24000 + 5000*(AB987-8)), "")
                    ),
                    IF(OR(L987="TRASPASO",L987="MOVIMIENTO"), 15000, "Error en tipo de acción")
                ),
                IF(AND(OR(J987="PALLET", J987="CAJON"), L987="CUSTODIA", AB987&lt;=5),
                    IF(M987="SI (XL)", 7000*K987,
                        IF(M987="SI (XXL)", 9000*K987, 5000*K987)
                    ),
                    IF(AND(OR(J987="PALLET", J987="CAJON"), L987="CUSTODIA", AB987&gt;5),
                        IF(M987="SI (XL)", (7000 + 1000*(AB987 - 5))*K987,
                            IF(M987="SI (XXL)", (9000 + 1000*(AB987 - 5))*K987, (5000 + 1000*(AB987 - 5))*K987)
                        ),
                        IF(AND(OR(J987="PALLET", J987="CAJON"),OR(L987="TRASPASO",L987="MOVIMIENTO")),
                            IF(M987="SI (XL)", 5000*K987,
                                IF(M987="SI (XXL)", 7000*K987, 3500*K987)
                            ),
                            ""
                        )
                    )
                )
            )
        )
    )
)</f>
        <v>25000</v>
      </c>
      <c r="AD987" s="23" t="s">
        <v>6</v>
      </c>
      <c r="AE987" s="17" t="str">
        <f t="shared" ref="AE987:AE992" si="107">IFERROR(IF(AC987="","",IF(AD987="NO","NO APLICA",IF(AD987="SI",AC987*1.19,""))), "")</f>
        <v>NO APLICA</v>
      </c>
      <c r="AF987" s="6" t="s">
        <v>400</v>
      </c>
      <c r="AG987" s="7"/>
      <c r="AH987" s="22" t="s">
        <v>1359</v>
      </c>
      <c r="AI987" s="176"/>
    </row>
    <row r="988" spans="1:35" ht="15.45" customHeight="1">
      <c r="A988" s="170">
        <v>57234</v>
      </c>
      <c r="B988" s="7" t="s">
        <v>269</v>
      </c>
      <c r="C988" s="4" t="s">
        <v>270</v>
      </c>
      <c r="D988" s="24" t="s">
        <v>1768</v>
      </c>
      <c r="E988" s="25" t="s">
        <v>1769</v>
      </c>
      <c r="F988" s="24" t="s">
        <v>1770</v>
      </c>
      <c r="G988" s="24">
        <v>968555931</v>
      </c>
      <c r="H988" s="18">
        <v>45639</v>
      </c>
      <c r="I988" s="63">
        <v>0.56388888888888888</v>
      </c>
      <c r="J988" s="6" t="s">
        <v>373</v>
      </c>
      <c r="K988" s="39">
        <v>1</v>
      </c>
      <c r="L988" s="6" t="s">
        <v>398</v>
      </c>
      <c r="M988" s="6" t="s">
        <v>6</v>
      </c>
      <c r="N988" s="2" t="s">
        <v>4925</v>
      </c>
      <c r="O988" s="2">
        <v>24802576</v>
      </c>
      <c r="P988" s="6" t="s">
        <v>6</v>
      </c>
      <c r="Q988" s="2" t="s">
        <v>4926</v>
      </c>
      <c r="R988" s="16">
        <f t="shared" si="105"/>
        <v>25000</v>
      </c>
      <c r="S988" s="6" t="s">
        <v>400</v>
      </c>
      <c r="T988" s="6" t="s">
        <v>940</v>
      </c>
      <c r="U988" s="2" t="s">
        <v>4927</v>
      </c>
      <c r="V988" s="62">
        <v>45641</v>
      </c>
      <c r="W988" s="78">
        <v>0.75902777777777775</v>
      </c>
      <c r="X988" s="8" t="s">
        <v>2114</v>
      </c>
      <c r="Y988" s="8" t="s">
        <v>2115</v>
      </c>
      <c r="Z988" s="8" t="s">
        <v>2116</v>
      </c>
      <c r="AA988" s="8">
        <v>990435957</v>
      </c>
      <c r="AB988" s="6">
        <f>IF(AND(V988&lt;&gt;"",H988&lt;&gt;"",ISNUMBER(V988-H988)),V988-H988+1,"")</f>
        <v>3</v>
      </c>
      <c r="AC988" s="23">
        <f>IF(AB988&lt;=0, "ERROR EN DÍA DE SALIDA",
    IF(AB988="", "",
        IF(OR(J988="1X40 RF VACIO", J988="1X40 DRY VACIO"),
            IF(L988="CUSTODIA",
                IF(AB988&lt;=5, 25000,
                    IF(AB988&gt;5, IF(AB988&lt;=8, 25000 + 2000*(AB988 - 5), 31000 + 5000*(AB988-8)), "")
                ),
                IF(OR(L988="TRASPASO",L988="MOVIMIENTO"), 18000, "")
            ),
            IF(OR(J988="1X20 RF VACIO", J988="1X20 DRY VACIO", J988="ISOTANK"),
                IF(L988="CUSTODIA",
                    IF(AB988&lt;=5, 18000,
                        IF(AB988&gt;5, IF(AB988&lt;=8, 18000 + 2000*(AB988 - 5), 24000 + 5000*(AB988-8)), "")
                    ),
                    IF(OR(L988="TRASPASO",L988="MOVIMIENTO"), 15000, "Error en tipo de acción")
                ),
                IF(AND(OR(J988="PALLET", J988="CAJON"), L988="CUSTODIA", AB988&lt;=5),
                    IF(M988="SI (XL)", 7000*K988,
                        IF(M988="SI (XXL)", 9000*K988, 5000*K988)
                    ),
                    IF(AND(OR(J988="PALLET", J988="CAJON"), L988="CUSTODIA", AB988&gt;5),
                        IF(M988="SI (XL)", (7000 + 1000*(AB988 - 5))*K988,
                            IF(M988="SI (XXL)", (9000 + 1000*(AB988 - 5))*K988, (5000 + 1000*(AB988 - 5))*K988)
                        ),
                        IF(AND(OR(J988="PALLET", J988="CAJON"),OR(L988="TRASPASO",L988="MOVIMIENTO")),
                            IF(M988="SI (XL)", 5000*K988,
                                IF(M988="SI (XXL)", 7000*K988, 3500*K988)
                            ),
                            ""
                        )
                    )
                )
            )
        )
    )
)</f>
        <v>25000</v>
      </c>
      <c r="AD988" s="23" t="s">
        <v>6</v>
      </c>
      <c r="AE988" s="17" t="str">
        <f t="shared" si="107"/>
        <v>NO APLICA</v>
      </c>
      <c r="AF988" s="6" t="s">
        <v>400</v>
      </c>
      <c r="AG988" s="7"/>
      <c r="AH988" s="22" t="s">
        <v>1359</v>
      </c>
      <c r="AI988" s="176"/>
    </row>
    <row r="989" spans="1:35" ht="15.45" customHeight="1">
      <c r="A989" s="170">
        <v>57235</v>
      </c>
      <c r="B989" s="8" t="s">
        <v>380</v>
      </c>
      <c r="C989" s="5" t="s">
        <v>246</v>
      </c>
      <c r="D989" s="39" t="s">
        <v>4895</v>
      </c>
      <c r="E989" s="6" t="s">
        <v>4896</v>
      </c>
      <c r="F989" s="6" t="s">
        <v>1004</v>
      </c>
      <c r="G989" s="6">
        <v>993315189</v>
      </c>
      <c r="H989" s="18">
        <v>45639</v>
      </c>
      <c r="I989" s="63">
        <v>0.57013888888888886</v>
      </c>
      <c r="J989" s="6" t="s">
        <v>373</v>
      </c>
      <c r="K989" s="39">
        <v>1</v>
      </c>
      <c r="L989" s="6" t="s">
        <v>398</v>
      </c>
      <c r="M989" s="6" t="s">
        <v>6</v>
      </c>
      <c r="N989" s="2" t="s">
        <v>4928</v>
      </c>
      <c r="O989" s="2">
        <v>24802591</v>
      </c>
      <c r="P989" s="6" t="s">
        <v>6</v>
      </c>
      <c r="Q989" s="2" t="s">
        <v>4929</v>
      </c>
      <c r="R989" s="16">
        <f t="shared" si="105"/>
        <v>25000</v>
      </c>
      <c r="S989" s="6" t="s">
        <v>400</v>
      </c>
      <c r="T989" s="6" t="s">
        <v>766</v>
      </c>
      <c r="U989" s="2" t="s">
        <v>2965</v>
      </c>
      <c r="V989" s="62">
        <v>45640</v>
      </c>
      <c r="W989" s="78">
        <v>0.95833333333333337</v>
      </c>
      <c r="X989" s="8" t="s">
        <v>1315</v>
      </c>
      <c r="Y989" s="8" t="s">
        <v>1089</v>
      </c>
      <c r="Z989" s="8" t="s">
        <v>979</v>
      </c>
      <c r="AA989" s="8">
        <v>940233947</v>
      </c>
      <c r="AB989" s="6">
        <f>IF(AND(V989&lt;&gt;"",H989&lt;&gt;"",ISNUMBER(V989-H989)),V989-H989+1,"")</f>
        <v>2</v>
      </c>
      <c r="AC989" s="23">
        <f>IF(AB989&lt;=0, "ERROR EN DÍA DE SALIDA",
    IF(AB989="", "",
        IF(OR(J989="1X40 RF VACIO", J989="1X40 DRY VACIO"),
            IF(L989="CUSTODIA",
                IF(AB989&lt;=5, 25000,
                    IF(AB989&gt;5, IF(AB989&lt;=8, 25000 + 2000*(AB989 - 5), 31000 + 5000*(AB989-8)), "")
                ),
                IF(OR(L989="TRASPASO",L989="MOVIMIENTO"), 18000, "")
            ),
            IF(OR(J989="1X20 RF VACIO", J989="1X20 DRY VACIO", J989="ISOTANK"),
                IF(L989="CUSTODIA",
                    IF(AB989&lt;=5, 18000,
                        IF(AB989&gt;5, IF(AB989&lt;=8, 18000 + 2000*(AB989 - 5), 24000 + 5000*(AB989-8)), "")
                    ),
                    IF(OR(L989="TRASPASO",L989="MOVIMIENTO"), 15000, "Error en tipo de acción")
                ),
                IF(AND(OR(J989="PALLET", J989="CAJON"), L989="CUSTODIA", AB989&lt;=5),
                    IF(M989="SI (XL)", 7000*K989,
                        IF(M989="SI (XXL)", 9000*K989, 5000*K989)
                    ),
                    IF(AND(OR(J989="PALLET", J989="CAJON"), L989="CUSTODIA", AB989&gt;5),
                        IF(M989="SI (XL)", (7000 + 1000*(AB989 - 5))*K989,
                            IF(M989="SI (XXL)", (9000 + 1000*(AB989 - 5))*K989, (5000 + 1000*(AB989 - 5))*K989)
                        ),
                        IF(AND(OR(J989="PALLET", J989="CAJON"),OR(L989="TRASPASO",L989="MOVIMIENTO")),
                            IF(M989="SI (XL)", 5000*K989,
                                IF(M989="SI (XXL)", 7000*K989, 3500*K989)
                            ),
                            ""
                        )
                    )
                )
            )
        )
    )
)</f>
        <v>25000</v>
      </c>
      <c r="AD989" s="23" t="s">
        <v>6</v>
      </c>
      <c r="AE989" s="17" t="str">
        <f t="shared" si="107"/>
        <v>NO APLICA</v>
      </c>
      <c r="AF989" s="6" t="s">
        <v>400</v>
      </c>
      <c r="AG989" s="7"/>
      <c r="AH989" s="22" t="s">
        <v>983</v>
      </c>
      <c r="AI989" s="176"/>
    </row>
    <row r="990" spans="1:35" ht="15.45" customHeight="1">
      <c r="A990" s="170">
        <v>57236</v>
      </c>
      <c r="B990" s="7" t="s">
        <v>339</v>
      </c>
      <c r="C990" s="4" t="s">
        <v>340</v>
      </c>
      <c r="D990" s="39" t="s">
        <v>1042</v>
      </c>
      <c r="E990" s="39" t="s">
        <v>1043</v>
      </c>
      <c r="F990" s="39" t="s">
        <v>1044</v>
      </c>
      <c r="G990" s="39">
        <v>933294463</v>
      </c>
      <c r="H990" s="18">
        <v>45639</v>
      </c>
      <c r="I990" s="63">
        <v>0.58750000000000002</v>
      </c>
      <c r="J990" s="6" t="s">
        <v>373</v>
      </c>
      <c r="K990" s="39">
        <v>1</v>
      </c>
      <c r="L990" s="6" t="s">
        <v>398</v>
      </c>
      <c r="M990" s="6" t="s">
        <v>6</v>
      </c>
      <c r="N990" s="2" t="s">
        <v>4930</v>
      </c>
      <c r="O990" s="2">
        <v>3279133</v>
      </c>
      <c r="P990" s="6" t="s">
        <v>6</v>
      </c>
      <c r="Q990" s="2" t="s">
        <v>4931</v>
      </c>
      <c r="R990" s="16">
        <f t="shared" si="105"/>
        <v>25000</v>
      </c>
      <c r="S990" s="6" t="s">
        <v>400</v>
      </c>
      <c r="T990" s="6" t="s">
        <v>3016</v>
      </c>
      <c r="U990" s="2" t="s">
        <v>490</v>
      </c>
      <c r="V990" s="62">
        <v>45642</v>
      </c>
      <c r="W990" s="78">
        <v>0.81597222222222221</v>
      </c>
      <c r="X990" s="8" t="s">
        <v>4932</v>
      </c>
      <c r="Y990" s="8" t="s">
        <v>4700</v>
      </c>
      <c r="Z990" s="8" t="s">
        <v>4701</v>
      </c>
      <c r="AA990" s="8">
        <v>958805183</v>
      </c>
      <c r="AB990" s="6">
        <f>IF(AND(V990&lt;&gt;"",H990&lt;&gt;"",ISNUMBER(V990-H990)),V990-H990+1,"")</f>
        <v>4</v>
      </c>
      <c r="AC990" s="23">
        <f>IF(AB990&lt;=0, "ERROR EN DÍA DE SALIDA",
    IF(AB990="", "",
        IF(OR(J990="1X40 RF VACIO", J990="1X40 DRY VACIO"),
            IF(L990="CUSTODIA",
                IF(AB990&lt;=5, 25000,
                    IF(AB990&gt;5, IF(AB990&lt;=8, 25000 + 2000*(AB990 - 5), 31000 + 5000*(AB990-8)), "")
                ),
                IF(OR(L990="TRASPASO",L990="MOVIMIENTO"), 18000, "")
            ),
            IF(OR(J990="1X20 RF VACIO", J990="1X20 DRY VACIO", J990="ISOTANK"),
                IF(L990="CUSTODIA",
                    IF(AB990&lt;=5, 18000,
                        IF(AB990&gt;5, IF(AB990&lt;=8, 18000 + 2000*(AB990 - 5), 24000 + 5000*(AB990-8)), "")
                    ),
                    IF(OR(L990="TRASPASO",L990="MOVIMIENTO"), 15000, "Error en tipo de acción")
                ),
                IF(AND(OR(J990="PALLET", J990="CAJON"), L990="CUSTODIA", AB990&lt;=5),
                    IF(M990="SI (XL)", 7000*K990,
                        IF(M990="SI (XXL)", 9000*K990, 5000*K990)
                    ),
                    IF(AND(OR(J990="PALLET", J990="CAJON"), L990="CUSTODIA", AB990&gt;5),
                        IF(M990="SI (XL)", (7000 + 1000*(AB990 - 5))*K990,
                            IF(M990="SI (XXL)", (9000 + 1000*(AB990 - 5))*K990, (5000 + 1000*(AB990 - 5))*K990)
                        ),
                        IF(AND(OR(J990="PALLET", J990="CAJON"),OR(L990="TRASPASO",L990="MOVIMIENTO")),
                            IF(M990="SI (XL)", 5000*K990,
                                IF(M990="SI (XXL)", 7000*K990, 3500*K990)
                            ),
                            ""
                        )
                    )
                )
            )
        )
    )
)</f>
        <v>25000</v>
      </c>
      <c r="AD990" s="23" t="s">
        <v>6</v>
      </c>
      <c r="AE990" s="17" t="str">
        <f t="shared" si="107"/>
        <v>NO APLICA</v>
      </c>
      <c r="AF990" s="6" t="s">
        <v>400</v>
      </c>
      <c r="AG990" s="7"/>
      <c r="AH990" s="22" t="s">
        <v>2797</v>
      </c>
      <c r="AI990" s="176"/>
    </row>
    <row r="991" spans="1:35" ht="15.45" customHeight="1">
      <c r="A991" s="170">
        <v>57237</v>
      </c>
      <c r="B991" s="7" t="s">
        <v>54</v>
      </c>
      <c r="C991" s="4" t="s">
        <v>55</v>
      </c>
      <c r="D991" s="25" t="s">
        <v>3030</v>
      </c>
      <c r="E991" s="24" t="s">
        <v>514</v>
      </c>
      <c r="F991" s="24" t="s">
        <v>515</v>
      </c>
      <c r="G991" s="24">
        <v>940534751</v>
      </c>
      <c r="H991" s="18">
        <v>45639</v>
      </c>
      <c r="I991" s="63">
        <v>0.61527777777777781</v>
      </c>
      <c r="J991" s="6" t="s">
        <v>373</v>
      </c>
      <c r="K991" s="39">
        <v>1</v>
      </c>
      <c r="L991" s="6" t="s">
        <v>398</v>
      </c>
      <c r="M991" s="6" t="s">
        <v>6</v>
      </c>
      <c r="N991" s="2" t="s">
        <v>4933</v>
      </c>
      <c r="O991" s="2">
        <v>24802686</v>
      </c>
      <c r="P991" s="6" t="s">
        <v>6</v>
      </c>
      <c r="Q991" s="2" t="s">
        <v>4934</v>
      </c>
      <c r="R991" s="16">
        <f t="shared" si="105"/>
        <v>25000</v>
      </c>
      <c r="S991" s="6" t="s">
        <v>400</v>
      </c>
      <c r="T991" s="6" t="s">
        <v>940</v>
      </c>
      <c r="U991" s="2" t="s">
        <v>490</v>
      </c>
      <c r="V991" s="62">
        <v>45641</v>
      </c>
      <c r="W991" s="78">
        <v>0.81597222222222221</v>
      </c>
      <c r="X991" s="5" t="s">
        <v>3361</v>
      </c>
      <c r="Y991" s="8" t="s">
        <v>4045</v>
      </c>
      <c r="Z991" s="8" t="s">
        <v>4935</v>
      </c>
      <c r="AA991" s="8">
        <v>953204579</v>
      </c>
      <c r="AB991" s="6">
        <f>IF(AND(V991&lt;&gt;"",H991&lt;&gt;"",ISNUMBER(V991-H991)),V991-H991+1,"")</f>
        <v>3</v>
      </c>
      <c r="AC991" s="23">
        <f>IF(AB991&lt;=0, "ERROR EN DÍA DE SALIDA",
    IF(AB991="", "",
        IF(OR(J991="1X40 RF VACIO", J991="1X40 DRY VACIO"),
            IF(L991="CUSTODIA",
                IF(AB991&lt;=5, 25000,
                    IF(AB991&gt;5, IF(AB991&lt;=8, 25000 + 2000*(AB991 - 5), 31000 + 5000*(AB991-8)), "")
                ),
                IF(OR(L991="TRASPASO",L991="MOVIMIENTO"), 18000, "")
            ),
            IF(OR(J991="1X20 RF VACIO", J991="1X20 DRY VACIO", J991="ISOTANK"),
                IF(L991="CUSTODIA",
                    IF(AB991&lt;=5, 18000,
                        IF(AB991&gt;5, IF(AB991&lt;=8, 18000 + 2000*(AB991 - 5), 24000 + 5000*(AB991-8)), "")
                    ),
                    IF(OR(L991="TRASPASO",L991="MOVIMIENTO"), 15000, "Error en tipo de acción")
                ),
                IF(AND(OR(J991="PALLET", J991="CAJON"), L991="CUSTODIA", AB991&lt;=5),
                    IF(M991="SI (XL)", 7000*K991,
                        IF(M991="SI (XXL)", 9000*K991, 5000*K991)
                    ),
                    IF(AND(OR(J991="PALLET", J991="CAJON"), L991="CUSTODIA", AB991&gt;5),
                        IF(M991="SI (XL)", (7000 + 1000*(AB991 - 5))*K991,
                            IF(M991="SI (XXL)", (9000 + 1000*(AB991 - 5))*K991, (5000 + 1000*(AB991 - 5))*K991)
                        ),
                        IF(AND(OR(J991="PALLET", J991="CAJON"),OR(L991="TRASPASO",L991="MOVIMIENTO")),
                            IF(M991="SI (XL)", 5000*K991,
                                IF(M991="SI (XXL)", 7000*K991, 3500*K991)
                            ),
                            ""
                        )
                    )
                )
            )
        )
    )
)</f>
        <v>25000</v>
      </c>
      <c r="AD991" s="23" t="s">
        <v>6</v>
      </c>
      <c r="AE991" s="17" t="str">
        <f t="shared" si="107"/>
        <v>NO APLICA</v>
      </c>
      <c r="AF991" s="6" t="s">
        <v>1874</v>
      </c>
      <c r="AG991" s="38" t="s">
        <v>4936</v>
      </c>
      <c r="AH991" s="22" t="s">
        <v>3266</v>
      </c>
      <c r="AI991" s="176"/>
    </row>
    <row r="992" spans="1:35" ht="15.45" customHeight="1">
      <c r="A992" s="170">
        <v>57238</v>
      </c>
      <c r="B992" s="8" t="s">
        <v>320</v>
      </c>
      <c r="C992" s="5" t="s">
        <v>321</v>
      </c>
      <c r="D992" s="39" t="s">
        <v>548</v>
      </c>
      <c r="E992" s="6">
        <v>17669495</v>
      </c>
      <c r="F992" s="6" t="s">
        <v>549</v>
      </c>
      <c r="G992" s="6">
        <v>929902825</v>
      </c>
      <c r="H992" s="18">
        <v>45639</v>
      </c>
      <c r="I992" s="63">
        <v>0.63749999999999996</v>
      </c>
      <c r="J992" s="6" t="s">
        <v>373</v>
      </c>
      <c r="K992" s="39">
        <v>1</v>
      </c>
      <c r="L992" s="6" t="s">
        <v>398</v>
      </c>
      <c r="M992" s="6" t="s">
        <v>6</v>
      </c>
      <c r="N992" s="2" t="s">
        <v>4937</v>
      </c>
      <c r="O992" s="2" t="s">
        <v>4938</v>
      </c>
      <c r="P992" s="6" t="s">
        <v>6</v>
      </c>
      <c r="Q992" s="2" t="s">
        <v>4939</v>
      </c>
      <c r="R992" s="16">
        <f t="shared" si="105"/>
        <v>25000</v>
      </c>
      <c r="S992" s="6" t="s">
        <v>400</v>
      </c>
      <c r="T992" s="6" t="s">
        <v>940</v>
      </c>
      <c r="U992" s="2" t="s">
        <v>2944</v>
      </c>
      <c r="V992" s="62">
        <v>45640</v>
      </c>
      <c r="W992" s="78">
        <v>0.78680555555555554</v>
      </c>
      <c r="X992" s="5" t="s">
        <v>2304</v>
      </c>
      <c r="Y992" s="8" t="s">
        <v>4940</v>
      </c>
      <c r="Z992" s="8" t="s">
        <v>1115</v>
      </c>
      <c r="AA992" s="8">
        <v>926464737</v>
      </c>
      <c r="AB992" s="5">
        <v>1</v>
      </c>
      <c r="AC992" s="2">
        <v>25000</v>
      </c>
      <c r="AD992" s="2" t="s">
        <v>6</v>
      </c>
      <c r="AE992" s="17" t="str">
        <f t="shared" si="107"/>
        <v>NO APLICA</v>
      </c>
      <c r="AF992" s="2" t="s">
        <v>400</v>
      </c>
      <c r="AG992" s="7"/>
      <c r="AH992" s="22" t="s">
        <v>558</v>
      </c>
      <c r="AI992" s="176"/>
    </row>
    <row r="993" spans="1:35" ht="15.45" customHeight="1">
      <c r="A993" s="170">
        <v>57239</v>
      </c>
      <c r="B993" s="7" t="s">
        <v>165</v>
      </c>
      <c r="C993" s="4" t="s">
        <v>166</v>
      </c>
      <c r="D993" s="24" t="s">
        <v>1689</v>
      </c>
      <c r="E993" s="25" t="s">
        <v>1690</v>
      </c>
      <c r="F993" s="24" t="s">
        <v>1691</v>
      </c>
      <c r="G993" s="24">
        <v>993480204</v>
      </c>
      <c r="H993" s="18">
        <v>45639</v>
      </c>
      <c r="I993" s="2">
        <v>15.26</v>
      </c>
      <c r="J993" s="6" t="s">
        <v>373</v>
      </c>
      <c r="K993" s="39">
        <v>1</v>
      </c>
      <c r="L993" s="6" t="s">
        <v>398</v>
      </c>
      <c r="M993" s="6" t="s">
        <v>6</v>
      </c>
      <c r="N993" s="2" t="s">
        <v>4941</v>
      </c>
      <c r="O993" s="2" t="s">
        <v>4942</v>
      </c>
      <c r="P993" s="6" t="s">
        <v>6</v>
      </c>
      <c r="Q993" s="2" t="s">
        <v>4943</v>
      </c>
      <c r="R993" s="16">
        <f t="shared" si="105"/>
        <v>25000</v>
      </c>
      <c r="S993" s="6" t="s">
        <v>400</v>
      </c>
      <c r="T993" s="6" t="s">
        <v>766</v>
      </c>
      <c r="U993" s="2" t="s">
        <v>3682</v>
      </c>
      <c r="V993" s="62">
        <v>45640</v>
      </c>
      <c r="W993" s="78">
        <v>2.8472222222222222E-2</v>
      </c>
      <c r="X993" s="5" t="s">
        <v>4944</v>
      </c>
      <c r="Y993" s="8" t="s">
        <v>4945</v>
      </c>
      <c r="Z993" s="8" t="s">
        <v>4946</v>
      </c>
      <c r="AA993" s="8">
        <v>942443385</v>
      </c>
      <c r="AB993" s="5">
        <v>2</v>
      </c>
      <c r="AC993" s="2">
        <v>25000</v>
      </c>
      <c r="AD993" s="2" t="s">
        <v>6</v>
      </c>
      <c r="AE993" s="2" t="s">
        <v>4906</v>
      </c>
      <c r="AF993" s="2" t="s">
        <v>400</v>
      </c>
      <c r="AG993" s="7"/>
      <c r="AH993" s="22" t="s">
        <v>3287</v>
      </c>
      <c r="AI993" s="176"/>
    </row>
    <row r="994" spans="1:35" ht="15.45" customHeight="1">
      <c r="A994" s="170">
        <v>57240</v>
      </c>
      <c r="B994" s="4" t="s">
        <v>189</v>
      </c>
      <c r="C994" s="4" t="s">
        <v>190</v>
      </c>
      <c r="D994" s="25" t="s">
        <v>4947</v>
      </c>
      <c r="E994" s="24">
        <v>21257109</v>
      </c>
      <c r="F994" s="24" t="s">
        <v>4022</v>
      </c>
      <c r="G994" s="24">
        <v>923743135</v>
      </c>
      <c r="H994" s="18">
        <v>45639</v>
      </c>
      <c r="I994" s="2">
        <v>15.32</v>
      </c>
      <c r="J994" s="6" t="s">
        <v>373</v>
      </c>
      <c r="K994" s="39">
        <v>1</v>
      </c>
      <c r="L994" s="6" t="s">
        <v>398</v>
      </c>
      <c r="M994" s="6" t="s">
        <v>6</v>
      </c>
      <c r="N994" s="2" t="s">
        <v>4948</v>
      </c>
      <c r="O994" s="2">
        <v>12327813</v>
      </c>
      <c r="P994" s="6" t="s">
        <v>6</v>
      </c>
      <c r="Q994" s="2" t="s">
        <v>4949</v>
      </c>
      <c r="R994" s="16">
        <f t="shared" si="105"/>
        <v>25000</v>
      </c>
      <c r="S994" s="6" t="s">
        <v>400</v>
      </c>
      <c r="T994" s="6" t="s">
        <v>766</v>
      </c>
      <c r="U994" s="2" t="s">
        <v>2213</v>
      </c>
      <c r="V994" s="62">
        <v>45640</v>
      </c>
      <c r="W994" s="78">
        <v>8.9583333333333334E-2</v>
      </c>
      <c r="X994" s="144" t="s">
        <v>4950</v>
      </c>
      <c r="Y994" s="144" t="s">
        <v>4951</v>
      </c>
      <c r="Z994" s="144" t="s">
        <v>4952</v>
      </c>
      <c r="AA994" s="144">
        <v>982492090</v>
      </c>
      <c r="AB994" s="5">
        <v>2</v>
      </c>
      <c r="AC994" s="73">
        <v>25000</v>
      </c>
      <c r="AD994" s="2" t="s">
        <v>6</v>
      </c>
      <c r="AE994" s="2" t="s">
        <v>4906</v>
      </c>
      <c r="AF994" s="2" t="s">
        <v>1874</v>
      </c>
      <c r="AG994" s="7" t="s">
        <v>4953</v>
      </c>
      <c r="AH994" s="22" t="s">
        <v>3652</v>
      </c>
      <c r="AI994" s="176"/>
    </row>
    <row r="995" spans="1:35" ht="15.45" customHeight="1">
      <c r="A995" s="170">
        <v>57241</v>
      </c>
      <c r="B995" s="8" t="s">
        <v>320</v>
      </c>
      <c r="C995" s="5" t="s">
        <v>321</v>
      </c>
      <c r="D995" s="25" t="s">
        <v>3124</v>
      </c>
      <c r="E995" s="24" t="s">
        <v>727</v>
      </c>
      <c r="F995" s="24" t="s">
        <v>728</v>
      </c>
      <c r="G995" s="24">
        <v>992376903</v>
      </c>
      <c r="H995" s="18">
        <v>45639</v>
      </c>
      <c r="I995" s="63">
        <v>0.65138888888888891</v>
      </c>
      <c r="J995" s="6" t="s">
        <v>373</v>
      </c>
      <c r="K995" s="39">
        <v>1</v>
      </c>
      <c r="L995" s="6" t="s">
        <v>398</v>
      </c>
      <c r="M995" s="6" t="s">
        <v>6</v>
      </c>
      <c r="N995" s="2" t="s">
        <v>4954</v>
      </c>
      <c r="O995" s="2">
        <v>100818305</v>
      </c>
      <c r="P995" s="6" t="s">
        <v>9</v>
      </c>
      <c r="Q995" s="2" t="s">
        <v>4955</v>
      </c>
      <c r="R995" s="16">
        <f t="shared" si="105"/>
        <v>25000</v>
      </c>
      <c r="S995" s="6" t="s">
        <v>400</v>
      </c>
      <c r="T995" s="6" t="s">
        <v>1953</v>
      </c>
      <c r="U995" s="2" t="s">
        <v>3435</v>
      </c>
      <c r="V995" s="62">
        <v>45642</v>
      </c>
      <c r="W995" s="97">
        <v>0.75763888888888886</v>
      </c>
      <c r="X995" s="94" t="s">
        <v>3042</v>
      </c>
      <c r="Y995" s="93" t="s">
        <v>4956</v>
      </c>
      <c r="Z995" s="93" t="s">
        <v>3044</v>
      </c>
      <c r="AA995" s="93">
        <v>983614640</v>
      </c>
      <c r="AB995" s="107">
        <f t="shared" ref="AB995:AB1001" si="108">IF(AND(V995&lt;&gt;"",H995&lt;&gt;"",ISNUMBER(V995-H995)),V995-H995+1,"")</f>
        <v>4</v>
      </c>
      <c r="AC995" s="23">
        <f t="shared" ref="AC995:AC1006" si="109">IF(AB995&lt;=0, "ERROR EN DÍA DE SALIDA",
    IF(AB995="", "",
        IF(OR(J995="1X40 RF VACIO", J995="1X40 DRY VACIO"),
            IF(L995="CUSTODIA",
                IF(AB995&lt;=5, 25000,
                    IF(AB995&gt;5, IF(AB995&lt;=8, 25000 + 2000*(AB995 - 5), 31000 + 5000*(AB995-8)), "")
                ),
                IF(OR(L995="TRASPASO",L995="MOVIMIENTO"), 18000, "")
            ),
            IF(OR(J995="1X20 RF VACIO", J995="1X20 DRY VACIO", J995="ISOTANK"),
                IF(L995="CUSTODIA",
                    IF(AB995&lt;=5, 18000,
                        IF(AB995&gt;5, IF(AB995&lt;=8, 18000 + 2000*(AB995 - 5), 24000 + 5000*(AB995-8)), "")
                    ),
                    IF(OR(L995="TRASPASO",L995="MOVIMIENTO"), 15000, "Error en tipo de acción")
                ),
                IF(AND(OR(J995="PALLET", J995="CAJON"), L995="CUSTODIA", AB995&lt;=5),
                    IF(M995="SI (XL)", 7000*K995,
                        IF(M995="SI (XXL)", 9000*K995, 5000*K995)
                    ),
                    IF(AND(OR(J995="PALLET", J995="CAJON"), L995="CUSTODIA", AB995&gt;5),
                        IF(M995="SI (XL)", (7000 + 1000*(AB995 - 5))*K995,
                            IF(M995="SI (XXL)", (9000 + 1000*(AB995 - 5))*K995, (5000 + 1000*(AB995 - 5))*K995)
                        ),
                        IF(AND(OR(J995="PALLET", J995="CAJON"),OR(L995="TRASPASO",L995="MOVIMIENTO")),
                            IF(M995="SI (XL)", 5000*K995,
                                IF(M995="SI (XXL)", 7000*K995, 3500*K995)
                            ),
                            ""
                        )
                    )
                )
            )
        )
    )
)</f>
        <v>25000</v>
      </c>
      <c r="AD995" s="23" t="s">
        <v>6</v>
      </c>
      <c r="AE995" s="17" t="str">
        <f t="shared" ref="AE995:AE1016" si="110">IFERROR(IF(AC995="","",IF(AD995="NO","NO APLICA",IF(AD995="SI",AC995*1.19,""))), "")</f>
        <v>NO APLICA</v>
      </c>
      <c r="AF995" s="6" t="s">
        <v>400</v>
      </c>
      <c r="AG995" s="7"/>
      <c r="AH995" s="22" t="s">
        <v>558</v>
      </c>
      <c r="AI995" s="176"/>
    </row>
    <row r="996" spans="1:35" ht="15.45" customHeight="1">
      <c r="A996" s="170">
        <v>57242</v>
      </c>
      <c r="B996" s="8" t="s">
        <v>320</v>
      </c>
      <c r="C996" s="5" t="s">
        <v>321</v>
      </c>
      <c r="D996" s="25" t="s">
        <v>2370</v>
      </c>
      <c r="E996" s="24" t="s">
        <v>2371</v>
      </c>
      <c r="F996" s="24" t="s">
        <v>2372</v>
      </c>
      <c r="G996" s="24">
        <v>963001591</v>
      </c>
      <c r="H996" s="18">
        <v>45639</v>
      </c>
      <c r="I996" s="63">
        <v>0.65277777777777779</v>
      </c>
      <c r="J996" s="6" t="s">
        <v>373</v>
      </c>
      <c r="K996" s="39">
        <v>1</v>
      </c>
      <c r="L996" s="6" t="s">
        <v>398</v>
      </c>
      <c r="M996" s="6" t="s">
        <v>6</v>
      </c>
      <c r="N996" s="2" t="s">
        <v>4957</v>
      </c>
      <c r="O996" s="2">
        <v>309371</v>
      </c>
      <c r="P996" s="6" t="s">
        <v>6</v>
      </c>
      <c r="Q996" s="2" t="s">
        <v>4958</v>
      </c>
      <c r="R996" s="16">
        <f t="shared" si="105"/>
        <v>25000</v>
      </c>
      <c r="S996" s="6" t="s">
        <v>400</v>
      </c>
      <c r="T996" s="6" t="s">
        <v>537</v>
      </c>
      <c r="U996" s="2" t="s">
        <v>2944</v>
      </c>
      <c r="V996" s="2"/>
      <c r="W996" s="78"/>
      <c r="X996" s="83"/>
      <c r="Y996" s="83"/>
      <c r="Z996" s="83"/>
      <c r="AA996" s="83"/>
      <c r="AB996" s="6" t="str">
        <f t="shared" si="108"/>
        <v/>
      </c>
      <c r="AC996" s="23" t="str">
        <f t="shared" si="109"/>
        <v/>
      </c>
      <c r="AD996" s="23"/>
      <c r="AE996" s="17" t="str">
        <f t="shared" si="110"/>
        <v/>
      </c>
      <c r="AF996" s="6"/>
      <c r="AG996" s="7"/>
      <c r="AH996" s="22" t="s">
        <v>558</v>
      </c>
      <c r="AI996" s="176"/>
    </row>
    <row r="997" spans="1:35" ht="15.45" customHeight="1">
      <c r="A997" s="170">
        <v>57243</v>
      </c>
      <c r="B997" s="8" t="s">
        <v>320</v>
      </c>
      <c r="C997" s="5" t="s">
        <v>321</v>
      </c>
      <c r="D997" s="7" t="s">
        <v>4959</v>
      </c>
      <c r="E997" s="2" t="s">
        <v>2983</v>
      </c>
      <c r="F997" s="2" t="s">
        <v>2572</v>
      </c>
      <c r="G997" s="2">
        <v>955224797</v>
      </c>
      <c r="H997" s="18">
        <v>45639</v>
      </c>
      <c r="I997" s="63">
        <v>0.66527777777777775</v>
      </c>
      <c r="J997" s="6" t="s">
        <v>373</v>
      </c>
      <c r="K997" s="39">
        <v>1</v>
      </c>
      <c r="L997" s="6" t="s">
        <v>398</v>
      </c>
      <c r="M997" s="6" t="s">
        <v>6</v>
      </c>
      <c r="N997" s="2" t="s">
        <v>4960</v>
      </c>
      <c r="O997" s="2">
        <v>309373</v>
      </c>
      <c r="P997" s="6" t="s">
        <v>6</v>
      </c>
      <c r="Q997" s="2" t="s">
        <v>4961</v>
      </c>
      <c r="R997" s="16">
        <f t="shared" si="105"/>
        <v>25000</v>
      </c>
      <c r="S997" s="6" t="s">
        <v>400</v>
      </c>
      <c r="T997" s="6" t="s">
        <v>1972</v>
      </c>
      <c r="U997" s="2" t="s">
        <v>2796</v>
      </c>
      <c r="V997" s="62">
        <v>45641</v>
      </c>
      <c r="W997" s="97">
        <v>0.97152777777777777</v>
      </c>
      <c r="X997" s="8" t="s">
        <v>3013</v>
      </c>
      <c r="Y997" s="8" t="s">
        <v>4962</v>
      </c>
      <c r="Z997" s="8" t="s">
        <v>2503</v>
      </c>
      <c r="AA997" s="8">
        <v>983262493</v>
      </c>
      <c r="AB997" s="107">
        <f t="shared" si="108"/>
        <v>3</v>
      </c>
      <c r="AC997" s="23">
        <f t="shared" si="109"/>
        <v>25000</v>
      </c>
      <c r="AD997" s="23" t="s">
        <v>6</v>
      </c>
      <c r="AE997" s="17" t="str">
        <f t="shared" si="110"/>
        <v>NO APLICA</v>
      </c>
      <c r="AF997" s="6" t="s">
        <v>400</v>
      </c>
      <c r="AG997" s="7"/>
      <c r="AH997" s="22" t="s">
        <v>558</v>
      </c>
      <c r="AI997" s="176"/>
    </row>
    <row r="998" spans="1:35" ht="15.45" customHeight="1">
      <c r="A998" s="170">
        <v>57244</v>
      </c>
      <c r="B998" s="7" t="s">
        <v>269</v>
      </c>
      <c r="C998" s="4" t="s">
        <v>270</v>
      </c>
      <c r="D998" s="39" t="s">
        <v>1031</v>
      </c>
      <c r="E998" s="25" t="s">
        <v>1032</v>
      </c>
      <c r="F998" s="24" t="s">
        <v>1033</v>
      </c>
      <c r="G998" s="24">
        <v>943592739</v>
      </c>
      <c r="H998" s="18">
        <v>45639</v>
      </c>
      <c r="I998" s="63">
        <v>0.65972222222222221</v>
      </c>
      <c r="J998" s="6" t="s">
        <v>373</v>
      </c>
      <c r="K998" s="39">
        <v>1</v>
      </c>
      <c r="L998" s="6" t="s">
        <v>398</v>
      </c>
      <c r="M998" s="6" t="s">
        <v>6</v>
      </c>
      <c r="N998" s="2" t="s">
        <v>4963</v>
      </c>
      <c r="O998" s="2">
        <v>24802798</v>
      </c>
      <c r="P998" s="6" t="s">
        <v>6</v>
      </c>
      <c r="Q998" s="2" t="s">
        <v>4964</v>
      </c>
      <c r="R998" s="16">
        <f t="shared" si="105"/>
        <v>25000</v>
      </c>
      <c r="S998" s="6" t="s">
        <v>400</v>
      </c>
      <c r="T998" s="6" t="s">
        <v>1953</v>
      </c>
      <c r="U998" s="2" t="s">
        <v>4965</v>
      </c>
      <c r="V998" s="62">
        <v>45641</v>
      </c>
      <c r="W998" s="78">
        <v>0.46180555555555558</v>
      </c>
      <c r="X998" s="8" t="s">
        <v>2187</v>
      </c>
      <c r="Y998" s="8" t="s">
        <v>4966</v>
      </c>
      <c r="Z998" s="8" t="s">
        <v>4097</v>
      </c>
      <c r="AA998" s="8">
        <v>941866166</v>
      </c>
      <c r="AB998" s="6">
        <f t="shared" si="108"/>
        <v>3</v>
      </c>
      <c r="AC998" s="23">
        <f t="shared" si="109"/>
        <v>25000</v>
      </c>
      <c r="AD998" s="23" t="s">
        <v>6</v>
      </c>
      <c r="AE998" s="17" t="str">
        <f t="shared" si="110"/>
        <v>NO APLICA</v>
      </c>
      <c r="AF998" s="6" t="s">
        <v>400</v>
      </c>
      <c r="AG998" s="7"/>
      <c r="AH998" s="22" t="s">
        <v>1359</v>
      </c>
      <c r="AI998" s="176"/>
    </row>
    <row r="999" spans="1:35" ht="15.45" customHeight="1">
      <c r="A999" s="172">
        <v>57245</v>
      </c>
      <c r="B999" s="83" t="s">
        <v>320</v>
      </c>
      <c r="C999" s="84" t="s">
        <v>321</v>
      </c>
      <c r="D999" s="126" t="s">
        <v>746</v>
      </c>
      <c r="E999" s="127" t="s">
        <v>747</v>
      </c>
      <c r="F999" s="128" t="s">
        <v>748</v>
      </c>
      <c r="G999" s="127">
        <v>993623791</v>
      </c>
      <c r="H999" s="86">
        <v>45639</v>
      </c>
      <c r="I999" s="129">
        <v>0.66874999999999996</v>
      </c>
      <c r="J999" s="76" t="s">
        <v>373</v>
      </c>
      <c r="K999" s="85">
        <v>1</v>
      </c>
      <c r="L999" s="76" t="s">
        <v>398</v>
      </c>
      <c r="M999" s="76" t="s">
        <v>6</v>
      </c>
      <c r="N999" s="104" t="s">
        <v>4967</v>
      </c>
      <c r="O999" s="104">
        <v>309376</v>
      </c>
      <c r="P999" s="76" t="s">
        <v>6</v>
      </c>
      <c r="Q999" s="104" t="s">
        <v>4968</v>
      </c>
      <c r="R999" s="89">
        <f t="shared" si="105"/>
        <v>25000</v>
      </c>
      <c r="S999" s="76" t="s">
        <v>400</v>
      </c>
      <c r="T999" s="76" t="s">
        <v>537</v>
      </c>
      <c r="U999" s="104" t="s">
        <v>2871</v>
      </c>
      <c r="V999" s="104"/>
      <c r="W999" s="90"/>
      <c r="X999" s="76"/>
      <c r="Y999" s="8"/>
      <c r="Z999" s="8"/>
      <c r="AA999" s="8"/>
      <c r="AB999" s="76" t="str">
        <f t="shared" si="108"/>
        <v/>
      </c>
      <c r="AC999" s="130" t="str">
        <f t="shared" si="109"/>
        <v/>
      </c>
      <c r="AD999" s="130"/>
      <c r="AE999" s="91" t="str">
        <f t="shared" si="110"/>
        <v/>
      </c>
      <c r="AF999" s="76"/>
      <c r="AG999" s="103"/>
      <c r="AH999" s="22" t="s">
        <v>558</v>
      </c>
      <c r="AI999" s="176"/>
    </row>
    <row r="1000" spans="1:35" ht="15.45" customHeight="1">
      <c r="A1000" s="170">
        <v>57246</v>
      </c>
      <c r="B1000" s="7" t="s">
        <v>269</v>
      </c>
      <c r="C1000" s="4" t="s">
        <v>270</v>
      </c>
      <c r="D1000" s="25" t="s">
        <v>1707</v>
      </c>
      <c r="E1000" s="24" t="s">
        <v>1708</v>
      </c>
      <c r="F1000" s="24" t="s">
        <v>1709</v>
      </c>
      <c r="G1000" s="24">
        <v>991521079</v>
      </c>
      <c r="H1000" s="18">
        <v>45639</v>
      </c>
      <c r="I1000" s="63">
        <v>0.67708333333333337</v>
      </c>
      <c r="J1000" s="6" t="s">
        <v>373</v>
      </c>
      <c r="K1000" s="39">
        <v>1</v>
      </c>
      <c r="L1000" s="6" t="s">
        <v>398</v>
      </c>
      <c r="M1000" s="6" t="s">
        <v>6</v>
      </c>
      <c r="N1000" s="2" t="s">
        <v>4969</v>
      </c>
      <c r="O1000" s="2">
        <v>24802826</v>
      </c>
      <c r="P1000" s="6" t="s">
        <v>6</v>
      </c>
      <c r="Q1000" s="2" t="s">
        <v>4970</v>
      </c>
      <c r="R1000" s="16">
        <f t="shared" si="105"/>
        <v>25000</v>
      </c>
      <c r="S1000" s="6" t="s">
        <v>400</v>
      </c>
      <c r="T1000" s="6" t="s">
        <v>1972</v>
      </c>
      <c r="U1000" s="2" t="s">
        <v>4971</v>
      </c>
      <c r="V1000" s="62">
        <v>45641</v>
      </c>
      <c r="W1000" s="78">
        <v>0.15347222222222223</v>
      </c>
      <c r="X1000" s="6" t="s">
        <v>4095</v>
      </c>
      <c r="Y1000" s="8" t="s">
        <v>4096</v>
      </c>
      <c r="Z1000" s="8" t="s">
        <v>4097</v>
      </c>
      <c r="AA1000" s="8">
        <v>941866166</v>
      </c>
      <c r="AB1000" s="6">
        <f t="shared" si="108"/>
        <v>3</v>
      </c>
      <c r="AC1000" s="23">
        <f t="shared" si="109"/>
        <v>25000</v>
      </c>
      <c r="AD1000" s="23" t="s">
        <v>6</v>
      </c>
      <c r="AE1000" s="17" t="str">
        <f t="shared" si="110"/>
        <v>NO APLICA</v>
      </c>
      <c r="AF1000" s="6" t="s">
        <v>400</v>
      </c>
      <c r="AG1000" s="7"/>
      <c r="AH1000" s="22" t="s">
        <v>1359</v>
      </c>
      <c r="AI1000" s="176"/>
    </row>
    <row r="1001" spans="1:35" ht="15.45" customHeight="1">
      <c r="A1001" s="170">
        <v>57247</v>
      </c>
      <c r="B1001" s="8" t="s">
        <v>380</v>
      </c>
      <c r="C1001" s="5" t="s">
        <v>246</v>
      </c>
      <c r="D1001" s="39" t="s">
        <v>4895</v>
      </c>
      <c r="E1001" s="6" t="s">
        <v>4896</v>
      </c>
      <c r="F1001" s="6" t="s">
        <v>1004</v>
      </c>
      <c r="G1001" s="6">
        <v>993315189</v>
      </c>
      <c r="H1001" s="18">
        <v>45639</v>
      </c>
      <c r="I1001" s="63">
        <v>0.67986111111111114</v>
      </c>
      <c r="J1001" s="6" t="s">
        <v>373</v>
      </c>
      <c r="K1001" s="39">
        <v>1</v>
      </c>
      <c r="L1001" s="6" t="s">
        <v>398</v>
      </c>
      <c r="M1001" s="6" t="s">
        <v>6</v>
      </c>
      <c r="N1001" s="2" t="s">
        <v>4972</v>
      </c>
      <c r="O1001" s="2">
        <v>24802840</v>
      </c>
      <c r="P1001" s="6" t="s">
        <v>6</v>
      </c>
      <c r="Q1001" s="2" t="s">
        <v>4973</v>
      </c>
      <c r="R1001" s="16">
        <f t="shared" si="105"/>
        <v>25000</v>
      </c>
      <c r="S1001" s="6" t="s">
        <v>400</v>
      </c>
      <c r="T1001" s="6" t="s">
        <v>1972</v>
      </c>
      <c r="U1001" s="2" t="s">
        <v>3894</v>
      </c>
      <c r="V1001" s="62">
        <v>45641</v>
      </c>
      <c r="W1001" s="78">
        <v>0.2951388888888889</v>
      </c>
      <c r="X1001" s="6" t="s">
        <v>1599</v>
      </c>
      <c r="Y1001" s="8" t="s">
        <v>1664</v>
      </c>
      <c r="Z1001" s="8" t="s">
        <v>1173</v>
      </c>
      <c r="AA1001" s="8">
        <v>942723548</v>
      </c>
      <c r="AB1001" s="6">
        <f t="shared" si="108"/>
        <v>3</v>
      </c>
      <c r="AC1001" s="23">
        <f t="shared" si="109"/>
        <v>25000</v>
      </c>
      <c r="AD1001" s="23" t="s">
        <v>6</v>
      </c>
      <c r="AE1001" s="17" t="str">
        <f t="shared" si="110"/>
        <v>NO APLICA</v>
      </c>
      <c r="AF1001" s="6" t="s">
        <v>400</v>
      </c>
      <c r="AG1001" s="7"/>
      <c r="AH1001" s="22" t="s">
        <v>983</v>
      </c>
      <c r="AI1001" s="176"/>
    </row>
    <row r="1002" spans="1:35" ht="15.45" customHeight="1">
      <c r="A1002" s="170">
        <v>57248</v>
      </c>
      <c r="B1002" s="7" t="s">
        <v>325</v>
      </c>
      <c r="C1002" s="4" t="s">
        <v>326</v>
      </c>
      <c r="D1002" s="7" t="s">
        <v>4974</v>
      </c>
      <c r="E1002" s="2" t="s">
        <v>4975</v>
      </c>
      <c r="F1002" s="2" t="s">
        <v>4976</v>
      </c>
      <c r="G1002" s="2">
        <v>953197646</v>
      </c>
      <c r="H1002" s="18">
        <v>45639</v>
      </c>
      <c r="I1002" s="63">
        <v>0.68194444444444446</v>
      </c>
      <c r="J1002" s="6" t="s">
        <v>373</v>
      </c>
      <c r="K1002" s="39">
        <v>1</v>
      </c>
      <c r="L1002" s="6" t="s">
        <v>398</v>
      </c>
      <c r="M1002" s="6" t="s">
        <v>6</v>
      </c>
      <c r="N1002" s="2" t="s">
        <v>4977</v>
      </c>
      <c r="O1002" s="2">
        <v>1232735</v>
      </c>
      <c r="P1002" s="6" t="s">
        <v>6</v>
      </c>
      <c r="Q1002" s="2" t="s">
        <v>4978</v>
      </c>
      <c r="R1002" s="16">
        <f t="shared" si="105"/>
        <v>25000</v>
      </c>
      <c r="S1002" s="6" t="s">
        <v>400</v>
      </c>
      <c r="T1002" s="6" t="s">
        <v>3016</v>
      </c>
      <c r="U1002" s="2" t="s">
        <v>490</v>
      </c>
      <c r="V1002" s="62">
        <v>45639</v>
      </c>
      <c r="W1002" s="78">
        <v>0.77986111111111112</v>
      </c>
      <c r="X1002" s="6" t="s">
        <v>4974</v>
      </c>
      <c r="Y1002" s="6" t="s">
        <v>4975</v>
      </c>
      <c r="Z1002" s="6" t="s">
        <v>4976</v>
      </c>
      <c r="AA1002" s="6">
        <v>953197646</v>
      </c>
      <c r="AB1002" s="5">
        <v>1</v>
      </c>
      <c r="AC1002" s="17">
        <f t="shared" si="109"/>
        <v>25000</v>
      </c>
      <c r="AD1002" s="6" t="s">
        <v>6</v>
      </c>
      <c r="AE1002" s="17" t="str">
        <f t="shared" si="110"/>
        <v>NO APLICA</v>
      </c>
      <c r="AF1002" s="2" t="s">
        <v>400</v>
      </c>
      <c r="AG1002" s="7"/>
      <c r="AH1002" s="72" t="s">
        <v>4979</v>
      </c>
      <c r="AI1002" s="176"/>
    </row>
    <row r="1003" spans="1:35" ht="15.45" customHeight="1">
      <c r="A1003" s="170">
        <v>57249</v>
      </c>
      <c r="B1003" s="8" t="s">
        <v>320</v>
      </c>
      <c r="C1003" s="5" t="s">
        <v>321</v>
      </c>
      <c r="D1003" s="25" t="s">
        <v>1555</v>
      </c>
      <c r="E1003" s="24" t="s">
        <v>721</v>
      </c>
      <c r="F1003" s="24" t="s">
        <v>722</v>
      </c>
      <c r="G1003" s="24">
        <v>97177590</v>
      </c>
      <c r="H1003" s="18">
        <v>45639</v>
      </c>
      <c r="I1003" s="63">
        <v>0.68541666666666667</v>
      </c>
      <c r="J1003" s="6" t="s">
        <v>373</v>
      </c>
      <c r="K1003" s="39">
        <v>1</v>
      </c>
      <c r="L1003" s="6" t="s">
        <v>398</v>
      </c>
      <c r="M1003" s="6" t="s">
        <v>6</v>
      </c>
      <c r="N1003" s="2" t="s">
        <v>4980</v>
      </c>
      <c r="O1003" s="2">
        <v>309380</v>
      </c>
      <c r="P1003" s="6" t="s">
        <v>6</v>
      </c>
      <c r="Q1003" s="2" t="s">
        <v>4981</v>
      </c>
      <c r="R1003" s="16">
        <f t="shared" si="105"/>
        <v>25000</v>
      </c>
      <c r="S1003" s="6" t="s">
        <v>400</v>
      </c>
      <c r="T1003" s="2" t="s">
        <v>537</v>
      </c>
      <c r="U1003" s="2" t="s">
        <v>2989</v>
      </c>
      <c r="V1003" s="2"/>
      <c r="W1003" s="78"/>
      <c r="X1003" s="6"/>
      <c r="Y1003" s="6"/>
      <c r="Z1003" s="6"/>
      <c r="AA1003" s="6"/>
      <c r="AB1003" s="6" t="str">
        <f>IF(AND(V1003&lt;&gt;"",H1003&lt;&gt;"",ISNUMBER(V1003-H1003)),V1003-H1003+1,"")</f>
        <v/>
      </c>
      <c r="AC1003" s="23" t="str">
        <f t="shared" si="109"/>
        <v/>
      </c>
      <c r="AD1003" s="23"/>
      <c r="AE1003" s="17" t="str">
        <f t="shared" si="110"/>
        <v/>
      </c>
      <c r="AF1003" s="6"/>
      <c r="AG1003" s="7"/>
      <c r="AH1003" s="22" t="s">
        <v>558</v>
      </c>
      <c r="AI1003" s="176"/>
    </row>
    <row r="1004" spans="1:35" ht="15.45" customHeight="1">
      <c r="A1004" s="170">
        <v>57250</v>
      </c>
      <c r="B1004" s="7" t="s">
        <v>269</v>
      </c>
      <c r="C1004" s="4" t="s">
        <v>270</v>
      </c>
      <c r="D1004" s="7" t="s">
        <v>4982</v>
      </c>
      <c r="E1004" s="2" t="s">
        <v>4983</v>
      </c>
      <c r="F1004" s="2" t="s">
        <v>391</v>
      </c>
      <c r="G1004" s="2">
        <v>933296922</v>
      </c>
      <c r="H1004" s="18">
        <v>45639</v>
      </c>
      <c r="I1004" s="63">
        <v>0.68819444444444444</v>
      </c>
      <c r="J1004" s="6" t="s">
        <v>373</v>
      </c>
      <c r="K1004" s="39">
        <v>1</v>
      </c>
      <c r="L1004" s="6" t="s">
        <v>398</v>
      </c>
      <c r="M1004" s="6" t="s">
        <v>6</v>
      </c>
      <c r="N1004" s="2" t="s">
        <v>4984</v>
      </c>
      <c r="O1004" s="2">
        <v>24802845</v>
      </c>
      <c r="P1004" s="6" t="s">
        <v>6</v>
      </c>
      <c r="Q1004" s="2" t="s">
        <v>4985</v>
      </c>
      <c r="R1004" s="16">
        <f t="shared" si="105"/>
        <v>25000</v>
      </c>
      <c r="S1004" s="6" t="s">
        <v>400</v>
      </c>
      <c r="T1004" s="2" t="s">
        <v>1972</v>
      </c>
      <c r="U1004" s="2" t="s">
        <v>4986</v>
      </c>
      <c r="V1004" s="62">
        <v>45641</v>
      </c>
      <c r="W1004" s="78">
        <v>0.15138888888888888</v>
      </c>
      <c r="X1004" s="6" t="s">
        <v>199</v>
      </c>
      <c r="Y1004" s="6" t="s">
        <v>1649</v>
      </c>
      <c r="Z1004" s="6" t="s">
        <v>1650</v>
      </c>
      <c r="AA1004" s="6">
        <v>946496260</v>
      </c>
      <c r="AB1004" s="6">
        <f>IF(AND(V1004&lt;&gt;"",H1004&lt;&gt;"",ISNUMBER(V1004-H1004)),V1004-H1004+1,"")</f>
        <v>3</v>
      </c>
      <c r="AC1004" s="23">
        <f t="shared" si="109"/>
        <v>25000</v>
      </c>
      <c r="AD1004" s="23" t="s">
        <v>6</v>
      </c>
      <c r="AE1004" s="17" t="str">
        <f t="shared" si="110"/>
        <v>NO APLICA</v>
      </c>
      <c r="AF1004" s="6" t="s">
        <v>400</v>
      </c>
      <c r="AG1004" s="7"/>
      <c r="AH1004" s="22" t="s">
        <v>1359</v>
      </c>
      <c r="AI1004" s="176"/>
    </row>
    <row r="1005" spans="1:35" ht="15.45" customHeight="1">
      <c r="A1005" s="173">
        <v>57251</v>
      </c>
      <c r="B1005" s="109" t="s">
        <v>269</v>
      </c>
      <c r="C1005" s="110" t="s">
        <v>270</v>
      </c>
      <c r="D1005" s="109" t="s">
        <v>4987</v>
      </c>
      <c r="E1005" s="64" t="s">
        <v>1166</v>
      </c>
      <c r="F1005" s="64" t="s">
        <v>1167</v>
      </c>
      <c r="G1005" s="2">
        <v>996086637</v>
      </c>
      <c r="H1005" s="18">
        <v>45639</v>
      </c>
      <c r="I1005" s="63">
        <v>0.69236111111111109</v>
      </c>
      <c r="J1005" s="111" t="s">
        <v>373</v>
      </c>
      <c r="K1005" s="39">
        <v>1</v>
      </c>
      <c r="L1005" s="111" t="s">
        <v>398</v>
      </c>
      <c r="M1005" s="111" t="s">
        <v>6</v>
      </c>
      <c r="N1005" s="64" t="s">
        <v>4988</v>
      </c>
      <c r="O1005" s="2">
        <v>24802846</v>
      </c>
      <c r="P1005" s="111" t="s">
        <v>6</v>
      </c>
      <c r="Q1005" s="64" t="s">
        <v>4989</v>
      </c>
      <c r="R1005" s="112">
        <f t="shared" si="105"/>
        <v>25000</v>
      </c>
      <c r="S1005" s="111" t="s">
        <v>400</v>
      </c>
      <c r="T1005" s="64" t="s">
        <v>1972</v>
      </c>
      <c r="U1005" s="64" t="s">
        <v>4990</v>
      </c>
      <c r="V1005" s="62">
        <v>45641</v>
      </c>
      <c r="W1005" s="78">
        <v>0.12847222222222221</v>
      </c>
      <c r="X1005" s="111" t="s">
        <v>1366</v>
      </c>
      <c r="Y1005" s="111" t="s">
        <v>1367</v>
      </c>
      <c r="Z1005" s="111" t="s">
        <v>1534</v>
      </c>
      <c r="AA1005" s="6">
        <v>973376435</v>
      </c>
      <c r="AB1005" s="6">
        <f>IF(AND(V1005&lt;&gt;"",H1005&lt;&gt;"",ISNUMBER(V1005-H1005)),V1005-H1005+1,"")</f>
        <v>3</v>
      </c>
      <c r="AC1005" s="23">
        <f t="shared" si="109"/>
        <v>25000</v>
      </c>
      <c r="AD1005" s="113" t="s">
        <v>6</v>
      </c>
      <c r="AE1005" s="114" t="str">
        <f t="shared" si="110"/>
        <v>NO APLICA</v>
      </c>
      <c r="AF1005" s="111" t="s">
        <v>400</v>
      </c>
      <c r="AG1005" s="109"/>
      <c r="AH1005" s="22" t="s">
        <v>1359</v>
      </c>
      <c r="AI1005" s="176"/>
    </row>
    <row r="1006" spans="1:35" ht="15.45" customHeight="1">
      <c r="A1006" s="170">
        <v>57252</v>
      </c>
      <c r="B1006" s="8" t="s">
        <v>320</v>
      </c>
      <c r="C1006" s="5" t="s">
        <v>321</v>
      </c>
      <c r="D1006" s="25" t="s">
        <v>4991</v>
      </c>
      <c r="E1006" s="24" t="s">
        <v>2585</v>
      </c>
      <c r="F1006" s="24" t="s">
        <v>1209</v>
      </c>
      <c r="G1006" s="24">
        <v>944259293</v>
      </c>
      <c r="H1006" s="18">
        <v>45639</v>
      </c>
      <c r="I1006" s="63">
        <v>0.69444444444444442</v>
      </c>
      <c r="J1006" s="6" t="s">
        <v>373</v>
      </c>
      <c r="K1006" s="39">
        <v>1</v>
      </c>
      <c r="L1006" s="6" t="s">
        <v>398</v>
      </c>
      <c r="M1006" s="6" t="s">
        <v>6</v>
      </c>
      <c r="N1006" s="2" t="s">
        <v>4992</v>
      </c>
      <c r="O1006" s="2">
        <v>309382</v>
      </c>
      <c r="P1006" s="6" t="s">
        <v>6</v>
      </c>
      <c r="Q1006" s="2" t="s">
        <v>4993</v>
      </c>
      <c r="R1006" s="16">
        <f t="shared" si="105"/>
        <v>25000</v>
      </c>
      <c r="S1006" s="6" t="s">
        <v>400</v>
      </c>
      <c r="T1006" s="2" t="s">
        <v>537</v>
      </c>
      <c r="U1006" s="2" t="s">
        <v>3062</v>
      </c>
      <c r="V1006" s="2"/>
      <c r="W1006" s="78"/>
      <c r="X1006" s="6"/>
      <c r="Y1006" s="6"/>
      <c r="Z1006" s="6"/>
      <c r="AA1006" s="6"/>
      <c r="AB1006" s="6" t="str">
        <f>IF(AND(V1006&lt;&gt;"",H1006&lt;&gt;"",ISNUMBER(V1006-H1006)),V1006-H1006+1,"")</f>
        <v/>
      </c>
      <c r="AC1006" s="23" t="str">
        <f t="shared" si="109"/>
        <v/>
      </c>
      <c r="AD1006" s="23"/>
      <c r="AE1006" s="17" t="str">
        <f t="shared" si="110"/>
        <v/>
      </c>
      <c r="AF1006" s="6"/>
      <c r="AG1006" s="7"/>
      <c r="AH1006" s="22" t="s">
        <v>558</v>
      </c>
      <c r="AI1006" s="176"/>
    </row>
    <row r="1007" spans="1:35" ht="15.45" customHeight="1">
      <c r="A1007" s="170">
        <v>57253</v>
      </c>
      <c r="B1007" s="8" t="s">
        <v>320</v>
      </c>
      <c r="C1007" s="5" t="s">
        <v>321</v>
      </c>
      <c r="D1007" s="24" t="s">
        <v>616</v>
      </c>
      <c r="E1007" s="25" t="s">
        <v>617</v>
      </c>
      <c r="F1007" s="24" t="s">
        <v>618</v>
      </c>
      <c r="G1007" s="24">
        <v>951155582</v>
      </c>
      <c r="H1007" s="18">
        <v>45639</v>
      </c>
      <c r="I1007" s="63">
        <v>0.69722222222222219</v>
      </c>
      <c r="J1007" s="6" t="s">
        <v>373</v>
      </c>
      <c r="K1007" s="39">
        <v>1</v>
      </c>
      <c r="L1007" s="6" t="s">
        <v>398</v>
      </c>
      <c r="M1007" s="6" t="s">
        <v>6</v>
      </c>
      <c r="N1007" s="2" t="s">
        <v>4994</v>
      </c>
      <c r="O1007" s="2">
        <v>3279552</v>
      </c>
      <c r="P1007" s="6" t="s">
        <v>6</v>
      </c>
      <c r="Q1007" s="2" t="s">
        <v>4995</v>
      </c>
      <c r="R1007" s="16">
        <f t="shared" si="105"/>
        <v>25000</v>
      </c>
      <c r="S1007" s="6" t="s">
        <v>400</v>
      </c>
      <c r="T1007" s="2" t="s">
        <v>1953</v>
      </c>
      <c r="U1007" s="2" t="s">
        <v>3005</v>
      </c>
      <c r="V1007" s="62">
        <v>45640</v>
      </c>
      <c r="W1007" s="78">
        <v>0.46805555555555556</v>
      </c>
      <c r="X1007" s="5" t="s">
        <v>682</v>
      </c>
      <c r="Y1007" s="8" t="s">
        <v>4171</v>
      </c>
      <c r="Z1007" s="8" t="s">
        <v>684</v>
      </c>
      <c r="AA1007" s="8">
        <v>987204298</v>
      </c>
      <c r="AB1007" s="5">
        <v>1</v>
      </c>
      <c r="AC1007" s="16">
        <v>25000</v>
      </c>
      <c r="AD1007" s="2" t="s">
        <v>6</v>
      </c>
      <c r="AE1007" s="17" t="str">
        <f t="shared" si="110"/>
        <v>NO APLICA</v>
      </c>
      <c r="AF1007" s="2" t="s">
        <v>400</v>
      </c>
      <c r="AG1007" s="7"/>
      <c r="AH1007" s="22" t="s">
        <v>558</v>
      </c>
      <c r="AI1007" s="176"/>
    </row>
    <row r="1008" spans="1:35" ht="15.45" customHeight="1">
      <c r="A1008" s="170">
        <v>57254</v>
      </c>
      <c r="B1008" s="8" t="s">
        <v>320</v>
      </c>
      <c r="C1008" s="5" t="s">
        <v>321</v>
      </c>
      <c r="D1008" s="39" t="s">
        <v>3150</v>
      </c>
      <c r="E1008" s="6" t="s">
        <v>2209</v>
      </c>
      <c r="F1008" s="6" t="s">
        <v>2210</v>
      </c>
      <c r="G1008" s="6">
        <v>999447137</v>
      </c>
      <c r="H1008" s="18">
        <v>45639</v>
      </c>
      <c r="I1008" s="63">
        <v>0.69791666666666663</v>
      </c>
      <c r="J1008" s="6" t="s">
        <v>373</v>
      </c>
      <c r="K1008" s="39">
        <v>1</v>
      </c>
      <c r="L1008" s="6" t="s">
        <v>398</v>
      </c>
      <c r="M1008" s="6" t="s">
        <v>6</v>
      </c>
      <c r="N1008" s="2" t="s">
        <v>4996</v>
      </c>
      <c r="O1008" s="2">
        <v>309383</v>
      </c>
      <c r="P1008" s="6" t="s">
        <v>6</v>
      </c>
      <c r="Q1008" s="2" t="s">
        <v>4997</v>
      </c>
      <c r="R1008" s="16">
        <f t="shared" si="105"/>
        <v>25000</v>
      </c>
      <c r="S1008" s="6" t="s">
        <v>400</v>
      </c>
      <c r="T1008" s="2" t="s">
        <v>537</v>
      </c>
      <c r="U1008" s="2" t="s">
        <v>3039</v>
      </c>
      <c r="V1008" s="2"/>
      <c r="W1008" s="78"/>
      <c r="X1008" s="8"/>
      <c r="Y1008" s="8"/>
      <c r="Z1008" s="8"/>
      <c r="AA1008" s="8"/>
      <c r="AB1008" s="6" t="str">
        <f>IF(AND(V1008&lt;&gt;"",H1008&lt;&gt;"",ISNUMBER(V1008-H1008)),V1008-H1008+1,"")</f>
        <v/>
      </c>
      <c r="AC1008" s="23" t="str">
        <f>IF(AB1008&lt;=0, "ERROR EN DÍA DE SALIDA",
    IF(AB1008="", "",
        IF(OR(J1008="1X40 RF VACIO", J1008="1X40 DRY VACIO"),
            IF(L1008="CUSTODIA",
                IF(AB1008&lt;=5, 25000,
                    IF(AB1008&gt;5, IF(AB1008&lt;=8, 25000 + 2000*(AB1008 - 5), 31000 + 5000*(AB1008-8)), "")
                ),
                IF(OR(L1008="TRASPASO",L1008="MOVIMIENTO"), 18000, "")
            ),
            IF(OR(J1008="1X20 RF VACIO", J1008="1X20 DRY VACIO", J1008="ISOTANK"),
                IF(L1008="CUSTODIA",
                    IF(AB1008&lt;=5, 18000,
                        IF(AB1008&gt;5, IF(AB1008&lt;=8, 18000 + 2000*(AB1008 - 5), 24000 + 5000*(AB1008-8)), "")
                    ),
                    IF(OR(L1008="TRASPASO",L1008="MOVIMIENTO"), 15000, "Error en tipo de acción")
                ),
                IF(AND(OR(J1008="PALLET", J1008="CAJON"), L1008="CUSTODIA", AB1008&lt;=5),
                    IF(M1008="SI (XL)", 7000*K1008,
                        IF(M1008="SI (XXL)", 9000*K1008, 5000*K1008)
                    ),
                    IF(AND(OR(J1008="PALLET", J1008="CAJON"), L1008="CUSTODIA", AB1008&gt;5),
                        IF(M1008="SI (XL)", (7000 + 1000*(AB1008 - 5))*K1008,
                            IF(M1008="SI (XXL)", (9000 + 1000*(AB1008 - 5))*K1008, (5000 + 1000*(AB1008 - 5))*K1008)
                        ),
                        IF(AND(OR(J1008="PALLET", J1008="CAJON"),OR(L1008="TRASPASO",L1008="MOVIMIENTO")),
                            IF(M1008="SI (XL)", 5000*K1008,
                                IF(M1008="SI (XXL)", 7000*K1008, 3500*K1008)
                            ),
                            ""
                        )
                    )
                )
            )
        )
    )
)</f>
        <v/>
      </c>
      <c r="AD1008" s="23"/>
      <c r="AE1008" s="17" t="str">
        <f t="shared" si="110"/>
        <v/>
      </c>
      <c r="AF1008" s="6"/>
      <c r="AG1008" s="7"/>
      <c r="AH1008" s="22" t="s">
        <v>558</v>
      </c>
      <c r="AI1008" s="176"/>
    </row>
    <row r="1009" spans="1:35" ht="15.45" customHeight="1">
      <c r="A1009" s="170">
        <v>57255</v>
      </c>
      <c r="B1009" s="8" t="s">
        <v>320</v>
      </c>
      <c r="C1009" s="5" t="s">
        <v>321</v>
      </c>
      <c r="D1009" s="39" t="s">
        <v>3988</v>
      </c>
      <c r="E1009" s="6" t="s">
        <v>3028</v>
      </c>
      <c r="F1009" s="6" t="s">
        <v>3029</v>
      </c>
      <c r="G1009" s="6">
        <v>941989934</v>
      </c>
      <c r="H1009" s="18">
        <v>45639</v>
      </c>
      <c r="I1009" s="63">
        <v>0.69930555555555551</v>
      </c>
      <c r="J1009" s="6" t="s">
        <v>373</v>
      </c>
      <c r="K1009" s="39">
        <v>1</v>
      </c>
      <c r="L1009" s="6" t="s">
        <v>398</v>
      </c>
      <c r="M1009" s="6" t="s">
        <v>6</v>
      </c>
      <c r="N1009" s="2" t="s">
        <v>4998</v>
      </c>
      <c r="O1009" s="2">
        <v>309384</v>
      </c>
      <c r="P1009" s="6" t="s">
        <v>6</v>
      </c>
      <c r="Q1009" s="2" t="s">
        <v>4999</v>
      </c>
      <c r="R1009" s="16">
        <f t="shared" si="105"/>
        <v>25000</v>
      </c>
      <c r="S1009" s="6" t="s">
        <v>400</v>
      </c>
      <c r="T1009" s="2" t="s">
        <v>537</v>
      </c>
      <c r="U1009" s="2" t="s">
        <v>2830</v>
      </c>
      <c r="V1009" s="2"/>
      <c r="W1009" s="78"/>
      <c r="X1009" s="8"/>
      <c r="Y1009" s="8"/>
      <c r="Z1009" s="8"/>
      <c r="AA1009" s="8"/>
      <c r="AB1009" s="6" t="str">
        <f>IF(AND(V1009&lt;&gt;"",H1009&lt;&gt;"",ISNUMBER(V1009-H1009)),V1009-H1009+1,"")</f>
        <v/>
      </c>
      <c r="AC1009" s="23" t="str">
        <f>IF(AB1009&lt;=0, "ERROR EN DÍA DE SALIDA",
    IF(AB1009="", "",
        IF(OR(J1009="1X40 RF VACIO", J1009="1X40 DRY VACIO"),
            IF(L1009="CUSTODIA",
                IF(AB1009&lt;=5, 25000,
                    IF(AB1009&gt;5, IF(AB1009&lt;=8, 25000 + 2000*(AB1009 - 5), 31000 + 5000*(AB1009-8)), "")
                ),
                IF(OR(L1009="TRASPASO",L1009="MOVIMIENTO"), 18000, "")
            ),
            IF(OR(J1009="1X20 RF VACIO", J1009="1X20 DRY VACIO", J1009="ISOTANK"),
                IF(L1009="CUSTODIA",
                    IF(AB1009&lt;=5, 18000,
                        IF(AB1009&gt;5, IF(AB1009&lt;=8, 18000 + 2000*(AB1009 - 5), 24000 + 5000*(AB1009-8)), "")
                    ),
                    IF(OR(L1009="TRASPASO",L1009="MOVIMIENTO"), 15000, "Error en tipo de acción")
                ),
                IF(AND(OR(J1009="PALLET", J1009="CAJON"), L1009="CUSTODIA", AB1009&lt;=5),
                    IF(M1009="SI (XL)", 7000*K1009,
                        IF(M1009="SI (XXL)", 9000*K1009, 5000*K1009)
                    ),
                    IF(AND(OR(J1009="PALLET", J1009="CAJON"), L1009="CUSTODIA", AB1009&gt;5),
                        IF(M1009="SI (XL)", (7000 + 1000*(AB1009 - 5))*K1009,
                            IF(M1009="SI (XXL)", (9000 + 1000*(AB1009 - 5))*K1009, (5000 + 1000*(AB1009 - 5))*K1009)
                        ),
                        IF(AND(OR(J1009="PALLET", J1009="CAJON"),OR(L1009="TRASPASO",L1009="MOVIMIENTO")),
                            IF(M1009="SI (XL)", 5000*K1009,
                                IF(M1009="SI (XXL)", 7000*K1009, 3500*K1009)
                            ),
                            ""
                        )
                    )
                )
            )
        )
    )
)</f>
        <v/>
      </c>
      <c r="AD1009" s="23"/>
      <c r="AE1009" s="17" t="str">
        <f t="shared" si="110"/>
        <v/>
      </c>
      <c r="AF1009" s="6"/>
      <c r="AG1009" s="7"/>
      <c r="AH1009" s="22" t="s">
        <v>558</v>
      </c>
      <c r="AI1009" s="176"/>
    </row>
    <row r="1010" spans="1:35" ht="15.45" customHeight="1">
      <c r="A1010" s="170">
        <v>57256</v>
      </c>
      <c r="B1010" s="8" t="s">
        <v>320</v>
      </c>
      <c r="C1010" s="5" t="s">
        <v>321</v>
      </c>
      <c r="D1010" s="24" t="s">
        <v>568</v>
      </c>
      <c r="E1010" s="24" t="s">
        <v>569</v>
      </c>
      <c r="F1010" s="26" t="s">
        <v>570</v>
      </c>
      <c r="G1010" s="24">
        <v>947401808</v>
      </c>
      <c r="H1010" s="18">
        <v>45639</v>
      </c>
      <c r="I1010" s="63">
        <v>0.70347222222222228</v>
      </c>
      <c r="J1010" s="6" t="s">
        <v>373</v>
      </c>
      <c r="K1010" s="39">
        <v>1</v>
      </c>
      <c r="L1010" s="6" t="s">
        <v>398</v>
      </c>
      <c r="M1010" s="6" t="s">
        <v>6</v>
      </c>
      <c r="N1010" s="2" t="s">
        <v>5000</v>
      </c>
      <c r="O1010" s="2">
        <v>3279576</v>
      </c>
      <c r="P1010" s="6" t="s">
        <v>6</v>
      </c>
      <c r="Q1010" s="2" t="s">
        <v>5001</v>
      </c>
      <c r="R1010" s="16">
        <f t="shared" si="105"/>
        <v>25000</v>
      </c>
      <c r="S1010" s="6" t="s">
        <v>400</v>
      </c>
      <c r="T1010" s="2" t="s">
        <v>1953</v>
      </c>
      <c r="U1010" s="2" t="s">
        <v>3438</v>
      </c>
      <c r="V1010" s="62">
        <v>45640</v>
      </c>
      <c r="W1010" s="78">
        <v>0.5444444444444444</v>
      </c>
      <c r="X1010" s="5" t="s">
        <v>1974</v>
      </c>
      <c r="Y1010" s="8" t="s">
        <v>1975</v>
      </c>
      <c r="Z1010" s="8" t="s">
        <v>631</v>
      </c>
      <c r="AA1010" s="8">
        <v>976530950</v>
      </c>
      <c r="AB1010" s="5">
        <v>1</v>
      </c>
      <c r="AC1010" s="16">
        <v>25000</v>
      </c>
      <c r="AD1010" s="2" t="s">
        <v>6</v>
      </c>
      <c r="AE1010" s="17" t="str">
        <f t="shared" si="110"/>
        <v>NO APLICA</v>
      </c>
      <c r="AF1010" s="2" t="s">
        <v>400</v>
      </c>
      <c r="AG1010" s="7"/>
      <c r="AH1010" s="22" t="s">
        <v>558</v>
      </c>
      <c r="AI1010" s="176"/>
    </row>
    <row r="1011" spans="1:35" ht="15.45" customHeight="1">
      <c r="A1011" s="170">
        <v>57257</v>
      </c>
      <c r="B1011" s="7" t="s">
        <v>269</v>
      </c>
      <c r="C1011" s="4" t="s">
        <v>270</v>
      </c>
      <c r="D1011" s="7" t="s">
        <v>1590</v>
      </c>
      <c r="E1011" s="2" t="s">
        <v>1591</v>
      </c>
      <c r="F1011" s="2" t="s">
        <v>1592</v>
      </c>
      <c r="G1011" s="2">
        <v>982990218</v>
      </c>
      <c r="H1011" s="18">
        <v>45639</v>
      </c>
      <c r="I1011" s="63">
        <v>0.7055555555555556</v>
      </c>
      <c r="J1011" s="6" t="s">
        <v>373</v>
      </c>
      <c r="K1011" s="39">
        <v>1</v>
      </c>
      <c r="L1011" s="6" t="s">
        <v>398</v>
      </c>
      <c r="M1011" s="6" t="s">
        <v>6</v>
      </c>
      <c r="N1011" s="2" t="s">
        <v>5002</v>
      </c>
      <c r="O1011" s="2">
        <v>24802867</v>
      </c>
      <c r="P1011" s="6" t="s">
        <v>6</v>
      </c>
      <c r="Q1011" s="2" t="s">
        <v>5003</v>
      </c>
      <c r="R1011" s="16">
        <f t="shared" si="105"/>
        <v>25000</v>
      </c>
      <c r="S1011" s="6" t="s">
        <v>400</v>
      </c>
      <c r="T1011" s="2" t="s">
        <v>1972</v>
      </c>
      <c r="U1011" s="2" t="s">
        <v>5004</v>
      </c>
      <c r="V1011" s="62">
        <v>45640</v>
      </c>
      <c r="W1011" s="78">
        <v>0.93263888888888891</v>
      </c>
      <c r="X1011" s="8" t="s">
        <v>5005</v>
      </c>
      <c r="Y1011" s="8" t="s">
        <v>2194</v>
      </c>
      <c r="Z1011" s="8" t="s">
        <v>2195</v>
      </c>
      <c r="AA1011" s="8">
        <v>995454603</v>
      </c>
      <c r="AB1011" s="6">
        <f>IF(AND(V1011&lt;&gt;"",H1011&lt;&gt;"",ISNUMBER(V1011-H1011)),V1011-H1011+1,"")</f>
        <v>2</v>
      </c>
      <c r="AC1011" s="23">
        <f t="shared" ref="AC1011:AC1016" si="111">IF(AB1011&lt;=0, "ERROR EN DÍA DE SALIDA",
    IF(AB1011="", "",
        IF(OR(J1011="1X40 RF VACIO", J1011="1X40 DRY VACIO"),
            IF(L1011="CUSTODIA",
                IF(AB1011&lt;=5, 25000,
                    IF(AB1011&gt;5, IF(AB1011&lt;=8, 25000 + 2000*(AB1011 - 5), 31000 + 5000*(AB1011-8)), "")
                ),
                IF(OR(L1011="TRASPASO",L1011="MOVIMIENTO"), 18000, "")
            ),
            IF(OR(J1011="1X20 RF VACIO", J1011="1X20 DRY VACIO", J1011="ISOTANK"),
                IF(L1011="CUSTODIA",
                    IF(AB1011&lt;=5, 18000,
                        IF(AB1011&gt;5, IF(AB1011&lt;=8, 18000 + 2000*(AB1011 - 5), 24000 + 5000*(AB1011-8)), "")
                    ),
                    IF(OR(L1011="TRASPASO",L1011="MOVIMIENTO"), 15000, "Error en tipo de acción")
                ),
                IF(AND(OR(J1011="PALLET", J1011="CAJON"), L1011="CUSTODIA", AB1011&lt;=5),
                    IF(M1011="SI (XL)", 7000*K1011,
                        IF(M1011="SI (XXL)", 9000*K1011, 5000*K1011)
                    ),
                    IF(AND(OR(J1011="PALLET", J1011="CAJON"), L1011="CUSTODIA", AB1011&gt;5),
                        IF(M1011="SI (XL)", (7000 + 1000*(AB1011 - 5))*K1011,
                            IF(M1011="SI (XXL)", (9000 + 1000*(AB1011 - 5))*K1011, (5000 + 1000*(AB1011 - 5))*K1011)
                        ),
                        IF(AND(OR(J1011="PALLET", J1011="CAJON"),OR(L1011="TRASPASO",L1011="MOVIMIENTO")),
                            IF(M1011="SI (XL)", 5000*K1011,
                                IF(M1011="SI (XXL)", 7000*K1011, 3500*K1011)
                            ),
                            ""
                        )
                    )
                )
            )
        )
    )
)</f>
        <v>25000</v>
      </c>
      <c r="AD1011" s="23" t="s">
        <v>6</v>
      </c>
      <c r="AE1011" s="17" t="str">
        <f t="shared" si="110"/>
        <v>NO APLICA</v>
      </c>
      <c r="AF1011" s="6" t="s">
        <v>400</v>
      </c>
      <c r="AG1011" s="7"/>
      <c r="AH1011" s="22" t="s">
        <v>1359</v>
      </c>
      <c r="AI1011" s="176"/>
    </row>
    <row r="1012" spans="1:35" ht="15.45" customHeight="1">
      <c r="A1012" s="170">
        <v>57258</v>
      </c>
      <c r="B1012" s="7" t="s">
        <v>269</v>
      </c>
      <c r="C1012" s="4" t="s">
        <v>270</v>
      </c>
      <c r="D1012" s="39" t="s">
        <v>1031</v>
      </c>
      <c r="E1012" s="25" t="s">
        <v>1032</v>
      </c>
      <c r="F1012" s="24" t="s">
        <v>1033</v>
      </c>
      <c r="G1012" s="24">
        <v>943592739</v>
      </c>
      <c r="H1012" s="18">
        <v>45639</v>
      </c>
      <c r="I1012" s="63">
        <v>0.7104166666666667</v>
      </c>
      <c r="J1012" s="6" t="s">
        <v>373</v>
      </c>
      <c r="K1012" s="39">
        <v>1</v>
      </c>
      <c r="L1012" s="6" t="s">
        <v>398</v>
      </c>
      <c r="M1012" s="6" t="s">
        <v>6</v>
      </c>
      <c r="N1012" s="2" t="s">
        <v>5006</v>
      </c>
      <c r="O1012" s="2">
        <v>100818432</v>
      </c>
      <c r="P1012" s="6" t="s">
        <v>6</v>
      </c>
      <c r="Q1012" s="2" t="s">
        <v>5007</v>
      </c>
      <c r="R1012" s="16">
        <f t="shared" si="105"/>
        <v>25000</v>
      </c>
      <c r="S1012" s="6" t="s">
        <v>400</v>
      </c>
      <c r="T1012" s="2" t="s">
        <v>766</v>
      </c>
      <c r="U1012" s="2" t="s">
        <v>5008</v>
      </c>
      <c r="V1012" s="62">
        <v>45640</v>
      </c>
      <c r="W1012" s="78">
        <v>0.90972222222222221</v>
      </c>
      <c r="X1012" s="8" t="s">
        <v>1563</v>
      </c>
      <c r="Y1012" s="8" t="s">
        <v>1564</v>
      </c>
      <c r="Z1012" s="8" t="s">
        <v>1565</v>
      </c>
      <c r="AA1012" s="8">
        <v>982990215</v>
      </c>
      <c r="AB1012" s="6">
        <f>IF(AND(V1012&lt;&gt;"",H1012&lt;&gt;"",ISNUMBER(V1012-H1012)),V1012-H1012+1,"")</f>
        <v>2</v>
      </c>
      <c r="AC1012" s="23">
        <f t="shared" si="111"/>
        <v>25000</v>
      </c>
      <c r="AD1012" s="23" t="s">
        <v>6</v>
      </c>
      <c r="AE1012" s="17" t="str">
        <f t="shared" si="110"/>
        <v>NO APLICA</v>
      </c>
      <c r="AF1012" s="6" t="s">
        <v>400</v>
      </c>
      <c r="AG1012" s="7"/>
      <c r="AH1012" s="22" t="s">
        <v>1359</v>
      </c>
      <c r="AI1012" s="176"/>
    </row>
    <row r="1013" spans="1:35" ht="15.45" customHeight="1">
      <c r="A1013" s="170">
        <v>57259</v>
      </c>
      <c r="B1013" s="39" t="s">
        <v>320</v>
      </c>
      <c r="C1013" s="39" t="s">
        <v>321</v>
      </c>
      <c r="D1013" s="39" t="s">
        <v>2551</v>
      </c>
      <c r="E1013" s="39" t="s">
        <v>1483</v>
      </c>
      <c r="F1013" s="39" t="s">
        <v>1484</v>
      </c>
      <c r="G1013" s="39">
        <v>974070931</v>
      </c>
      <c r="H1013" s="18">
        <v>45639</v>
      </c>
      <c r="I1013" s="63">
        <v>0.71527777777777779</v>
      </c>
      <c r="J1013" s="6" t="s">
        <v>373</v>
      </c>
      <c r="K1013" s="39">
        <v>1</v>
      </c>
      <c r="L1013" s="6" t="s">
        <v>398</v>
      </c>
      <c r="M1013" s="6" t="s">
        <v>6</v>
      </c>
      <c r="N1013" s="2" t="s">
        <v>5009</v>
      </c>
      <c r="O1013" s="2">
        <v>3093385</v>
      </c>
      <c r="P1013" s="6" t="s">
        <v>6</v>
      </c>
      <c r="Q1013" s="2" t="s">
        <v>5010</v>
      </c>
      <c r="R1013" s="16">
        <f t="shared" si="105"/>
        <v>25000</v>
      </c>
      <c r="S1013" s="6" t="s">
        <v>400</v>
      </c>
      <c r="T1013" s="2" t="s">
        <v>547</v>
      </c>
      <c r="U1013" s="2" t="s">
        <v>2950</v>
      </c>
      <c r="V1013" s="2"/>
      <c r="W1013" s="78"/>
      <c r="X1013" s="6"/>
      <c r="Y1013" s="6"/>
      <c r="Z1013" s="6"/>
      <c r="AA1013" s="6"/>
      <c r="AB1013" s="6" t="str">
        <f>IF(AND(V1013&lt;&gt;"",H1013&lt;&gt;"",ISNUMBER(V1013-H1013)),V1013-H1013+1,"")</f>
        <v/>
      </c>
      <c r="AC1013" s="23" t="str">
        <f t="shared" si="111"/>
        <v/>
      </c>
      <c r="AD1013" s="23"/>
      <c r="AE1013" s="17" t="str">
        <f t="shared" si="110"/>
        <v/>
      </c>
      <c r="AF1013" s="6"/>
      <c r="AG1013" s="7"/>
      <c r="AH1013" s="22" t="s">
        <v>558</v>
      </c>
      <c r="AI1013" s="176"/>
    </row>
    <row r="1014" spans="1:35" ht="15.45" customHeight="1">
      <c r="A1014" s="170">
        <v>57260</v>
      </c>
      <c r="B1014" s="7" t="s">
        <v>269</v>
      </c>
      <c r="C1014" s="4" t="s">
        <v>270</v>
      </c>
      <c r="D1014" s="24" t="s">
        <v>1768</v>
      </c>
      <c r="E1014" s="25" t="s">
        <v>1769</v>
      </c>
      <c r="F1014" s="24" t="s">
        <v>1770</v>
      </c>
      <c r="G1014" s="24">
        <v>968555931</v>
      </c>
      <c r="H1014" s="18">
        <v>45639</v>
      </c>
      <c r="I1014" s="63">
        <v>0.71875</v>
      </c>
      <c r="J1014" s="6" t="s">
        <v>373</v>
      </c>
      <c r="K1014" s="39">
        <v>1</v>
      </c>
      <c r="L1014" s="6" t="s">
        <v>398</v>
      </c>
      <c r="M1014" s="6" t="s">
        <v>6</v>
      </c>
      <c r="N1014" s="2" t="s">
        <v>5011</v>
      </c>
      <c r="O1014" s="2">
        <v>2482875</v>
      </c>
      <c r="P1014" s="6" t="s">
        <v>6</v>
      </c>
      <c r="Q1014" s="2" t="s">
        <v>5012</v>
      </c>
      <c r="R1014" s="16">
        <f t="shared" si="105"/>
        <v>25000</v>
      </c>
      <c r="S1014" s="6" t="s">
        <v>400</v>
      </c>
      <c r="T1014" s="2" t="s">
        <v>732</v>
      </c>
      <c r="U1014" s="2" t="s">
        <v>5013</v>
      </c>
      <c r="V1014" s="62">
        <v>45640</v>
      </c>
      <c r="W1014" s="78">
        <v>0.75208333333333333</v>
      </c>
      <c r="X1014" s="78" t="s">
        <v>5014</v>
      </c>
      <c r="Y1014" s="6" t="s">
        <v>5015</v>
      </c>
      <c r="Z1014" s="6" t="s">
        <v>5016</v>
      </c>
      <c r="AA1014" s="6">
        <v>944801826</v>
      </c>
      <c r="AB1014" s="5">
        <v>1</v>
      </c>
      <c r="AC1014" s="17">
        <f t="shared" si="111"/>
        <v>25000</v>
      </c>
      <c r="AD1014" s="2" t="s">
        <v>6</v>
      </c>
      <c r="AE1014" s="17" t="str">
        <f t="shared" si="110"/>
        <v>NO APLICA</v>
      </c>
      <c r="AF1014" s="2" t="s">
        <v>400</v>
      </c>
      <c r="AG1014" s="7"/>
      <c r="AH1014" s="22" t="s">
        <v>1359</v>
      </c>
      <c r="AI1014" s="176"/>
    </row>
    <row r="1015" spans="1:35" ht="15.45" customHeight="1">
      <c r="A1015" s="170">
        <v>57261</v>
      </c>
      <c r="B1015" s="7" t="s">
        <v>269</v>
      </c>
      <c r="C1015" s="4" t="s">
        <v>270</v>
      </c>
      <c r="D1015" s="24" t="s">
        <v>5017</v>
      </c>
      <c r="E1015" s="25" t="s">
        <v>5018</v>
      </c>
      <c r="F1015" s="24" t="s">
        <v>5019</v>
      </c>
      <c r="G1015" s="24">
        <v>965189575</v>
      </c>
      <c r="H1015" s="18">
        <v>45639</v>
      </c>
      <c r="I1015" s="63">
        <v>0.72916666666666663</v>
      </c>
      <c r="J1015" s="6" t="s">
        <v>373</v>
      </c>
      <c r="K1015" s="39">
        <v>1</v>
      </c>
      <c r="L1015" s="6" t="s">
        <v>398</v>
      </c>
      <c r="M1015" s="6" t="s">
        <v>6</v>
      </c>
      <c r="N1015" s="2" t="s">
        <v>5020</v>
      </c>
      <c r="O1015" s="2">
        <v>24802866</v>
      </c>
      <c r="P1015" s="6" t="s">
        <v>6</v>
      </c>
      <c r="Q1015" s="2" t="s">
        <v>5021</v>
      </c>
      <c r="R1015" s="16">
        <f t="shared" ref="R1015:R1078" si="112">IF(OR(H1015&lt;=0, H1015=""), "",
    IF(OR(J1015="1X40 RF VACIO", J1015="1X40 DRY VACIO"),
        IF(L1015="CUSTODIA", 25000,
            IF(OR(L1015="TRASPASO", L1015="MOVIMIENTO"), 18000, "")
        ),
        IF(OR(J1015="1X20 RF VACIO", J1015="1X20 DRY VACIO", J1015="ISOTANK"),
            IF(L1015="CUSTODIA", 18000,
                IF(OR(L1015="TRASPASO", L1015="MOVIMIENTO"), 15000, "Error en tipo de acción")
            ),
            IF(AND(OR(J1015="PALLET", J1015="CAJON"), L1015="CUSTODIA"),
                IF(M1015="SI (XL)", 7000*K1015,
                    IF(M1015="SI (XXL)", 9000*K1015,
                        IF(M1015="SI (OTRO)", "", 5000*K1015)
                    )
                ),
                IF(AND(OR(J1015="PALLET", J1015="CAJON"),OR(L1015="TRASPASO", L1015="MOVIMIENTO")),
                    IF(M1015="SI (XL)", 5000*K1015,
                        IF(M1015="SI (XXL)", 7000*K1015,
                            IF(M1015="SI (OTRO)", "", 3500*K1015)
                        )
                    ),
                    ""
                )
            )
        )
    )
)</f>
        <v>25000</v>
      </c>
      <c r="S1015" s="6" t="s">
        <v>400</v>
      </c>
      <c r="T1015" s="2" t="s">
        <v>940</v>
      </c>
      <c r="U1015" s="2" t="s">
        <v>5022</v>
      </c>
      <c r="V1015" s="62">
        <v>45640</v>
      </c>
      <c r="W1015" s="78">
        <v>0.70138888888888884</v>
      </c>
      <c r="X1015" s="6" t="s">
        <v>1657</v>
      </c>
      <c r="Y1015" s="6" t="s">
        <v>1582</v>
      </c>
      <c r="Z1015" s="6" t="s">
        <v>1645</v>
      </c>
      <c r="AA1015" s="6">
        <v>966372408</v>
      </c>
      <c r="AB1015" s="5">
        <v>1</v>
      </c>
      <c r="AC1015" s="17">
        <f t="shared" si="111"/>
        <v>25000</v>
      </c>
      <c r="AD1015" s="2" t="s">
        <v>6</v>
      </c>
      <c r="AE1015" s="17" t="str">
        <f t="shared" si="110"/>
        <v>NO APLICA</v>
      </c>
      <c r="AF1015" s="2" t="s">
        <v>400</v>
      </c>
      <c r="AG1015" s="7"/>
      <c r="AH1015" s="22" t="s">
        <v>1359</v>
      </c>
      <c r="AI1015" s="176"/>
    </row>
    <row r="1016" spans="1:35" ht="15.45" customHeight="1">
      <c r="A1016" s="170">
        <v>57262</v>
      </c>
      <c r="B1016" s="39" t="s">
        <v>320</v>
      </c>
      <c r="C1016" s="39" t="s">
        <v>321</v>
      </c>
      <c r="D1016" s="39" t="s">
        <v>3113</v>
      </c>
      <c r="E1016" s="6" t="s">
        <v>636</v>
      </c>
      <c r="F1016" s="6" t="s">
        <v>637</v>
      </c>
      <c r="G1016" s="6">
        <v>988364635</v>
      </c>
      <c r="H1016" s="18">
        <v>45639</v>
      </c>
      <c r="I1016" s="63">
        <v>0.7319444444444444</v>
      </c>
      <c r="J1016" s="6" t="s">
        <v>373</v>
      </c>
      <c r="K1016" s="39">
        <v>1</v>
      </c>
      <c r="L1016" s="6" t="s">
        <v>398</v>
      </c>
      <c r="M1016" s="6" t="s">
        <v>6</v>
      </c>
      <c r="N1016" s="2" t="s">
        <v>5023</v>
      </c>
      <c r="O1016" s="2">
        <v>3279749</v>
      </c>
      <c r="P1016" s="6" t="s">
        <v>6</v>
      </c>
      <c r="Q1016" s="2" t="s">
        <v>5024</v>
      </c>
      <c r="R1016" s="16">
        <f t="shared" si="112"/>
        <v>25000</v>
      </c>
      <c r="S1016" s="6" t="s">
        <v>400</v>
      </c>
      <c r="T1016" s="2" t="s">
        <v>537</v>
      </c>
      <c r="U1016" s="2" t="s">
        <v>2800</v>
      </c>
      <c r="V1016" s="62">
        <v>45640</v>
      </c>
      <c r="W1016" s="78">
        <v>0.85069444444444442</v>
      </c>
      <c r="X1016" s="6" t="s">
        <v>734</v>
      </c>
      <c r="Y1016" s="6" t="s">
        <v>5025</v>
      </c>
      <c r="Z1016" s="6" t="s">
        <v>736</v>
      </c>
      <c r="AA1016" s="6">
        <v>97326989</v>
      </c>
      <c r="AB1016" s="6">
        <f>IF(AND(V1016&lt;&gt;"",H1016&lt;&gt;"",ISNUMBER(V1016-H1016)),V1016-H1016+1,"")</f>
        <v>2</v>
      </c>
      <c r="AC1016" s="23">
        <f t="shared" si="111"/>
        <v>25000</v>
      </c>
      <c r="AD1016" s="23" t="s">
        <v>6</v>
      </c>
      <c r="AE1016" s="17" t="str">
        <f t="shared" si="110"/>
        <v>NO APLICA</v>
      </c>
      <c r="AF1016" s="6" t="s">
        <v>400</v>
      </c>
      <c r="AG1016" s="7"/>
      <c r="AH1016" s="22" t="s">
        <v>558</v>
      </c>
      <c r="AI1016" s="176"/>
    </row>
    <row r="1017" spans="1:35" ht="15.45" customHeight="1">
      <c r="A1017" s="170">
        <v>57263</v>
      </c>
      <c r="B1017" s="4" t="s">
        <v>4895</v>
      </c>
      <c r="C1017" s="2"/>
      <c r="D1017" s="39" t="s">
        <v>4895</v>
      </c>
      <c r="E1017" s="6" t="s">
        <v>4896</v>
      </c>
      <c r="F1017" s="6" t="s">
        <v>1004</v>
      </c>
      <c r="G1017" s="6">
        <v>993315189</v>
      </c>
      <c r="H1017" s="18">
        <v>45639</v>
      </c>
      <c r="I1017" s="63">
        <v>0.7416666666666667</v>
      </c>
      <c r="J1017" s="6" t="s">
        <v>373</v>
      </c>
      <c r="K1017" s="39">
        <v>1</v>
      </c>
      <c r="L1017" s="6" t="s">
        <v>3399</v>
      </c>
      <c r="M1017" s="6" t="s">
        <v>6</v>
      </c>
      <c r="N1017" s="2" t="s">
        <v>5026</v>
      </c>
      <c r="O1017" s="2">
        <v>3267593</v>
      </c>
      <c r="P1017" s="6" t="s">
        <v>6</v>
      </c>
      <c r="Q1017" s="2" t="s">
        <v>5027</v>
      </c>
      <c r="R1017" s="16">
        <f t="shared" si="112"/>
        <v>18000</v>
      </c>
      <c r="S1017" s="6" t="s">
        <v>400</v>
      </c>
      <c r="T1017" s="2" t="s">
        <v>732</v>
      </c>
      <c r="U1017" s="2" t="s">
        <v>490</v>
      </c>
      <c r="V1017" s="62">
        <v>45639</v>
      </c>
      <c r="W1017" s="78">
        <v>0.74305555555555558</v>
      </c>
      <c r="X1017" s="6" t="s">
        <v>1599</v>
      </c>
      <c r="Y1017" s="6" t="s">
        <v>1003</v>
      </c>
      <c r="Z1017" s="6" t="s">
        <v>1173</v>
      </c>
      <c r="AA1017" s="6">
        <v>942723548</v>
      </c>
      <c r="AB1017" s="5"/>
      <c r="AC1017" s="73">
        <v>18000</v>
      </c>
      <c r="AD1017" s="2" t="s">
        <v>6</v>
      </c>
      <c r="AE1017" s="2" t="s">
        <v>1045</v>
      </c>
      <c r="AF1017" s="2" t="s">
        <v>1874</v>
      </c>
      <c r="AG1017" s="7" t="s">
        <v>5028</v>
      </c>
      <c r="AH1017" s="72" t="s">
        <v>499</v>
      </c>
      <c r="AI1017" s="176"/>
    </row>
    <row r="1018" spans="1:35" ht="15.45" customHeight="1">
      <c r="A1018" s="170">
        <v>57264</v>
      </c>
      <c r="B1018" s="7" t="s">
        <v>339</v>
      </c>
      <c r="C1018" s="4" t="s">
        <v>340</v>
      </c>
      <c r="D1018" s="39" t="s">
        <v>2105</v>
      </c>
      <c r="E1018" s="6" t="s">
        <v>2106</v>
      </c>
      <c r="F1018" s="6" t="s">
        <v>2107</v>
      </c>
      <c r="G1018" s="6">
        <v>975918406</v>
      </c>
      <c r="H1018" s="18">
        <v>45639</v>
      </c>
      <c r="I1018" s="63">
        <v>0.74930555555555556</v>
      </c>
      <c r="J1018" s="6" t="s">
        <v>373</v>
      </c>
      <c r="K1018" s="39">
        <v>1</v>
      </c>
      <c r="L1018" s="6" t="s">
        <v>398</v>
      </c>
      <c r="M1018" s="6" t="s">
        <v>6</v>
      </c>
      <c r="N1018" s="2" t="s">
        <v>5029</v>
      </c>
      <c r="O1018" s="2">
        <v>24802964</v>
      </c>
      <c r="P1018" s="6" t="s">
        <v>6</v>
      </c>
      <c r="Q1018" s="2" t="s">
        <v>5030</v>
      </c>
      <c r="R1018" s="16">
        <f t="shared" si="112"/>
        <v>25000</v>
      </c>
      <c r="S1018" s="6" t="s">
        <v>400</v>
      </c>
      <c r="T1018" s="2" t="s">
        <v>766</v>
      </c>
      <c r="U1018" s="2" t="s">
        <v>2995</v>
      </c>
      <c r="V1018" s="62">
        <v>45642</v>
      </c>
      <c r="W1018" s="78">
        <v>0.8569444444444444</v>
      </c>
      <c r="X1018" s="68" t="s">
        <v>4724</v>
      </c>
      <c r="Y1018" s="68" t="s">
        <v>4725</v>
      </c>
      <c r="Z1018" s="68" t="s">
        <v>5031</v>
      </c>
      <c r="AA1018" s="68">
        <v>966798948</v>
      </c>
      <c r="AB1018" s="68">
        <f>IF(AND(V1018&lt;&gt;"",H1018&lt;&gt;"",ISNUMBER(V1018-H1018)),V1018-H1018+1,"")</f>
        <v>4</v>
      </c>
      <c r="AC1018" s="23">
        <f t="shared" ref="AC1018:AC1024" si="113">IF(AB1018&lt;=0, "ERROR EN DÍA DE SALIDA",
    IF(AB1018="", "",
        IF(OR(J1018="1X40 RF VACIO", J1018="1X40 DRY VACIO"),
            IF(L1018="CUSTODIA",
                IF(AB1018&lt;=5, 25000,
                    IF(AB1018&gt;5, IF(AB1018&lt;=8, 25000 + 2000*(AB1018 - 5), 31000 + 5000*(AB1018-8)), "")
                ),
                IF(OR(L1018="TRASPASO",L1018="MOVIMIENTO"), 18000, "")
            ),
            IF(OR(J1018="1X20 RF VACIO", J1018="1X20 DRY VACIO", J1018="ISOTANK"),
                IF(L1018="CUSTODIA",
                    IF(AB1018&lt;=5, 18000,
                        IF(AB1018&gt;5, IF(AB1018&lt;=8, 18000 + 2000*(AB1018 - 5), 24000 + 5000*(AB1018-8)), "")
                    ),
                    IF(OR(L1018="TRASPASO",L1018="MOVIMIENTO"), 15000, "Error en tipo de acción")
                ),
                IF(AND(OR(J1018="PALLET", J1018="CAJON"), L1018="CUSTODIA", AB1018&lt;=5),
                    IF(M1018="SI (XL)", 7000*K1018,
                        IF(M1018="SI (XXL)", 9000*K1018, 5000*K1018)
                    ),
                    IF(AND(OR(J1018="PALLET", J1018="CAJON"), L1018="CUSTODIA", AB1018&gt;5),
                        IF(M1018="SI (XL)", (7000 + 1000*(AB1018 - 5))*K1018,
                            IF(M1018="SI (XXL)", (9000 + 1000*(AB1018 - 5))*K1018, (5000 + 1000*(AB1018 - 5))*K1018)
                        ),
                        IF(AND(OR(J1018="PALLET", J1018="CAJON"),OR(L1018="TRASPASO",L1018="MOVIMIENTO")),
                            IF(M1018="SI (XL)", 5000*K1018,
                                IF(M1018="SI (XXL)", 7000*K1018, 3500*K1018)
                            ),
                            ""
                        )
                    )
                )
            )
        )
    )
)</f>
        <v>25000</v>
      </c>
      <c r="AD1018" s="23" t="s">
        <v>6</v>
      </c>
      <c r="AE1018" s="17" t="str">
        <f t="shared" ref="AE1018:AE1024" si="114">IFERROR(IF(AC1018="","",IF(AD1018="NO","NO APLICA",IF(AD1018="SI",AC1018*1.19,""))), "")</f>
        <v>NO APLICA</v>
      </c>
      <c r="AF1018" s="6" t="s">
        <v>400</v>
      </c>
      <c r="AG1018" s="7"/>
      <c r="AH1018" s="22" t="s">
        <v>2797</v>
      </c>
      <c r="AI1018" s="176"/>
    </row>
    <row r="1019" spans="1:35" ht="15.45" customHeight="1">
      <c r="A1019" s="170">
        <v>57265</v>
      </c>
      <c r="B1019" s="7" t="s">
        <v>339</v>
      </c>
      <c r="C1019" s="4" t="s">
        <v>340</v>
      </c>
      <c r="D1019" s="39" t="s">
        <v>2935</v>
      </c>
      <c r="E1019" s="6" t="s">
        <v>1120</v>
      </c>
      <c r="F1019" s="6" t="s">
        <v>1121</v>
      </c>
      <c r="G1019" s="6">
        <v>991545276</v>
      </c>
      <c r="H1019" s="18">
        <v>45639</v>
      </c>
      <c r="I1019" s="63">
        <v>0.75208333333333333</v>
      </c>
      <c r="J1019" s="6" t="s">
        <v>373</v>
      </c>
      <c r="K1019" s="39">
        <v>1</v>
      </c>
      <c r="L1019" s="6" t="s">
        <v>398</v>
      </c>
      <c r="M1019" s="6" t="s">
        <v>6</v>
      </c>
      <c r="N1019" s="2" t="s">
        <v>3020</v>
      </c>
      <c r="O1019" s="2">
        <v>24802962</v>
      </c>
      <c r="P1019" s="6" t="s">
        <v>6</v>
      </c>
      <c r="Q1019" s="2" t="s">
        <v>5032</v>
      </c>
      <c r="R1019" s="16">
        <f t="shared" si="112"/>
        <v>25000</v>
      </c>
      <c r="S1019" s="6" t="s">
        <v>400</v>
      </c>
      <c r="T1019" s="2" t="s">
        <v>940</v>
      </c>
      <c r="U1019" s="2" t="s">
        <v>4121</v>
      </c>
      <c r="V1019" s="62">
        <v>45643</v>
      </c>
      <c r="W1019" s="97">
        <v>0.74861111111111112</v>
      </c>
      <c r="X1019" s="6" t="s">
        <v>5033</v>
      </c>
      <c r="Y1019" s="65" t="s">
        <v>3515</v>
      </c>
      <c r="Z1019" s="65" t="s">
        <v>3516</v>
      </c>
      <c r="AA1019" s="65">
        <v>972211039</v>
      </c>
      <c r="AB1019" s="6">
        <f>IF(AND(V1019&lt;&gt;"",H1019&lt;&gt;"",ISNUMBER(V1019-H1019)),V1019-H1019+1,"")</f>
        <v>5</v>
      </c>
      <c r="AC1019" s="161">
        <f t="shared" si="113"/>
        <v>25000</v>
      </c>
      <c r="AD1019" s="23" t="s">
        <v>6</v>
      </c>
      <c r="AE1019" s="17" t="str">
        <f t="shared" si="114"/>
        <v>NO APLICA</v>
      </c>
      <c r="AF1019" s="6" t="s">
        <v>400</v>
      </c>
      <c r="AG1019" s="7"/>
      <c r="AH1019" s="22" t="s">
        <v>2797</v>
      </c>
      <c r="AI1019" s="176"/>
    </row>
    <row r="1020" spans="1:35" ht="15.45" customHeight="1">
      <c r="A1020" s="170">
        <v>57266</v>
      </c>
      <c r="B1020" s="7" t="s">
        <v>269</v>
      </c>
      <c r="C1020" s="4" t="s">
        <v>270</v>
      </c>
      <c r="D1020" s="39" t="s">
        <v>1031</v>
      </c>
      <c r="E1020" s="25" t="s">
        <v>1032</v>
      </c>
      <c r="F1020" s="24" t="s">
        <v>1033</v>
      </c>
      <c r="G1020" s="24">
        <v>943592739</v>
      </c>
      <c r="H1020" s="18">
        <v>45639</v>
      </c>
      <c r="I1020" s="63">
        <v>0.75347222222222221</v>
      </c>
      <c r="J1020" s="6" t="s">
        <v>373</v>
      </c>
      <c r="K1020" s="39">
        <v>1</v>
      </c>
      <c r="L1020" s="6" t="s">
        <v>398</v>
      </c>
      <c r="M1020" s="6" t="s">
        <v>6</v>
      </c>
      <c r="N1020" s="2" t="s">
        <v>5034</v>
      </c>
      <c r="O1020" s="2">
        <v>100818506</v>
      </c>
      <c r="P1020" s="6" t="s">
        <v>6</v>
      </c>
      <c r="Q1020" s="2" t="s">
        <v>5035</v>
      </c>
      <c r="R1020" s="16">
        <f t="shared" si="112"/>
        <v>25000</v>
      </c>
      <c r="S1020" s="6" t="s">
        <v>400</v>
      </c>
      <c r="T1020" s="2" t="s">
        <v>940</v>
      </c>
      <c r="U1020" s="2" t="s">
        <v>5036</v>
      </c>
      <c r="V1020" s="62">
        <v>45640</v>
      </c>
      <c r="W1020" s="78">
        <v>0.69166666666666665</v>
      </c>
      <c r="X1020" s="90" t="s">
        <v>5014</v>
      </c>
      <c r="Y1020" s="76" t="s">
        <v>5015</v>
      </c>
      <c r="Z1020" s="76" t="s">
        <v>2162</v>
      </c>
      <c r="AA1020" s="76">
        <v>944801826</v>
      </c>
      <c r="AB1020" s="84">
        <v>1</v>
      </c>
      <c r="AC1020" s="17">
        <f t="shared" si="113"/>
        <v>25000</v>
      </c>
      <c r="AD1020" s="2" t="s">
        <v>6</v>
      </c>
      <c r="AE1020" s="17" t="str">
        <f t="shared" si="114"/>
        <v>NO APLICA</v>
      </c>
      <c r="AF1020" s="2" t="s">
        <v>400</v>
      </c>
      <c r="AG1020" s="7"/>
      <c r="AH1020" s="22" t="s">
        <v>1359</v>
      </c>
      <c r="AI1020" s="176"/>
    </row>
    <row r="1021" spans="1:35" ht="15.45" customHeight="1">
      <c r="A1021" s="170">
        <v>57267</v>
      </c>
      <c r="B1021" s="38" t="s">
        <v>339</v>
      </c>
      <c r="C1021" s="8" t="s">
        <v>340</v>
      </c>
      <c r="D1021" s="39" t="s">
        <v>1042</v>
      </c>
      <c r="E1021" s="39" t="s">
        <v>1043</v>
      </c>
      <c r="F1021" s="39" t="s">
        <v>1044</v>
      </c>
      <c r="G1021" s="39">
        <v>933294463</v>
      </c>
      <c r="H1021" s="18">
        <v>45639</v>
      </c>
      <c r="I1021" s="98">
        <v>0.78611111111111109</v>
      </c>
      <c r="J1021" s="6" t="s">
        <v>373</v>
      </c>
      <c r="K1021" s="39">
        <v>1</v>
      </c>
      <c r="L1021" s="6" t="s">
        <v>398</v>
      </c>
      <c r="M1021" s="6" t="s">
        <v>6</v>
      </c>
      <c r="N1021" s="66" t="s">
        <v>5037</v>
      </c>
      <c r="O1021" s="66">
        <v>24802988</v>
      </c>
      <c r="P1021" s="6" t="s">
        <v>6</v>
      </c>
      <c r="Q1021" s="66" t="s">
        <v>5038</v>
      </c>
      <c r="R1021" s="16">
        <f t="shared" si="112"/>
        <v>25000</v>
      </c>
      <c r="S1021" s="6" t="s">
        <v>400</v>
      </c>
      <c r="T1021" s="66" t="s">
        <v>940</v>
      </c>
      <c r="U1021" s="66" t="s">
        <v>2950</v>
      </c>
      <c r="V1021" s="99">
        <v>45643</v>
      </c>
      <c r="W1021" s="78">
        <v>0.53194444444444444</v>
      </c>
      <c r="X1021" s="65" t="s">
        <v>322</v>
      </c>
      <c r="Y1021" s="65" t="s">
        <v>323</v>
      </c>
      <c r="Z1021" s="65" t="s">
        <v>2535</v>
      </c>
      <c r="AA1021" s="65">
        <v>955325343</v>
      </c>
      <c r="AB1021" s="6">
        <f>IF(AND(V1021&lt;&gt;"",H1021&lt;&gt;"",ISNUMBER(V1021-H1021)),V1021-H1021+1,"")</f>
        <v>5</v>
      </c>
      <c r="AC1021" s="23">
        <f t="shared" si="113"/>
        <v>25000</v>
      </c>
      <c r="AD1021" s="23" t="s">
        <v>6</v>
      </c>
      <c r="AE1021" s="17" t="str">
        <f t="shared" si="114"/>
        <v>NO APLICA</v>
      </c>
      <c r="AF1021" s="6" t="s">
        <v>400</v>
      </c>
      <c r="AG1021" s="38"/>
      <c r="AH1021" s="22" t="s">
        <v>2797</v>
      </c>
      <c r="AI1021" s="176"/>
    </row>
    <row r="1022" spans="1:35" ht="15.45" customHeight="1">
      <c r="A1022" s="170">
        <v>57268</v>
      </c>
      <c r="B1022" s="7" t="s">
        <v>339</v>
      </c>
      <c r="C1022" s="4" t="s">
        <v>340</v>
      </c>
      <c r="D1022" s="25" t="s">
        <v>1707</v>
      </c>
      <c r="E1022" s="24" t="s">
        <v>1708</v>
      </c>
      <c r="F1022" s="24" t="s">
        <v>1709</v>
      </c>
      <c r="G1022" s="24">
        <v>991521079</v>
      </c>
      <c r="H1022" s="62">
        <v>45639</v>
      </c>
      <c r="I1022" s="63">
        <v>0.7895833333333333</v>
      </c>
      <c r="J1022" s="6" t="s">
        <v>373</v>
      </c>
      <c r="K1022" s="39">
        <v>1</v>
      </c>
      <c r="L1022" s="6" t="s">
        <v>398</v>
      </c>
      <c r="M1022" s="6" t="s">
        <v>6</v>
      </c>
      <c r="N1022" s="125" t="s">
        <v>5039</v>
      </c>
      <c r="O1022" s="2">
        <v>24803015</v>
      </c>
      <c r="P1022" s="6" t="s">
        <v>6</v>
      </c>
      <c r="Q1022" s="2" t="s">
        <v>5040</v>
      </c>
      <c r="R1022" s="16">
        <f t="shared" si="112"/>
        <v>25000</v>
      </c>
      <c r="S1022" s="6" t="s">
        <v>400</v>
      </c>
      <c r="T1022" s="2" t="s">
        <v>732</v>
      </c>
      <c r="U1022" s="2" t="s">
        <v>2980</v>
      </c>
      <c r="V1022" s="62">
        <v>45642</v>
      </c>
      <c r="W1022" s="78">
        <v>0.88541666666666663</v>
      </c>
      <c r="X1022" s="67" t="s">
        <v>5041</v>
      </c>
      <c r="Y1022" s="132" t="s">
        <v>5042</v>
      </c>
      <c r="Z1022" s="132" t="s">
        <v>5043</v>
      </c>
      <c r="AA1022" s="132">
        <v>994555790</v>
      </c>
      <c r="AB1022" s="76">
        <f>IF(AND(V1022&lt;&gt;"",H1022&lt;&gt;"",ISNUMBER(V1022-H1022)),V1022-H1022+1,"")</f>
        <v>4</v>
      </c>
      <c r="AC1022" s="23">
        <f t="shared" si="113"/>
        <v>25000</v>
      </c>
      <c r="AD1022" s="23" t="s">
        <v>6</v>
      </c>
      <c r="AE1022" s="17" t="str">
        <f t="shared" si="114"/>
        <v>NO APLICA</v>
      </c>
      <c r="AF1022" s="6" t="s">
        <v>400</v>
      </c>
      <c r="AG1022" s="7"/>
      <c r="AH1022" s="22" t="s">
        <v>2797</v>
      </c>
      <c r="AI1022" s="176"/>
    </row>
    <row r="1023" spans="1:35" ht="15.45" customHeight="1">
      <c r="A1023" s="170">
        <v>57269</v>
      </c>
      <c r="B1023" s="39" t="s">
        <v>320</v>
      </c>
      <c r="C1023" s="39" t="s">
        <v>321</v>
      </c>
      <c r="D1023" s="39" t="s">
        <v>548</v>
      </c>
      <c r="E1023" s="6">
        <v>17669495</v>
      </c>
      <c r="F1023" s="6" t="s">
        <v>549</v>
      </c>
      <c r="G1023" s="6">
        <v>929902825</v>
      </c>
      <c r="H1023" s="18">
        <v>45639</v>
      </c>
      <c r="I1023" s="63">
        <v>0.79791666666666672</v>
      </c>
      <c r="J1023" s="6" t="s">
        <v>373</v>
      </c>
      <c r="K1023" s="39">
        <v>1</v>
      </c>
      <c r="L1023" s="6" t="s">
        <v>398</v>
      </c>
      <c r="M1023" s="6" t="s">
        <v>6</v>
      </c>
      <c r="N1023" s="2" t="s">
        <v>5044</v>
      </c>
      <c r="O1023" s="2">
        <v>3279912</v>
      </c>
      <c r="P1023" s="6" t="s">
        <v>6</v>
      </c>
      <c r="Q1023" s="2" t="s">
        <v>5045</v>
      </c>
      <c r="R1023" s="16">
        <f t="shared" si="112"/>
        <v>25000</v>
      </c>
      <c r="S1023" s="6" t="s">
        <v>400</v>
      </c>
      <c r="T1023" s="2" t="s">
        <v>940</v>
      </c>
      <c r="U1023" s="2" t="s">
        <v>2796</v>
      </c>
      <c r="V1023" s="62">
        <v>45641</v>
      </c>
      <c r="W1023" s="97">
        <v>0.53680555555555554</v>
      </c>
      <c r="X1023" s="93" t="s">
        <v>3027</v>
      </c>
      <c r="Y1023" s="93" t="s">
        <v>3666</v>
      </c>
      <c r="Z1023" s="93" t="s">
        <v>3029</v>
      </c>
      <c r="AA1023" s="93">
        <v>941989934</v>
      </c>
      <c r="AB1023" s="107">
        <f>IF(AND(V1023&lt;&gt;"",H1023&lt;&gt;"",ISNUMBER(V1023-H1023)),V1023-H1023+1,"")</f>
        <v>3</v>
      </c>
      <c r="AC1023" s="23">
        <f t="shared" si="113"/>
        <v>25000</v>
      </c>
      <c r="AD1023" s="23" t="s">
        <v>6</v>
      </c>
      <c r="AE1023" s="17" t="str">
        <f t="shared" si="114"/>
        <v>NO APLICA</v>
      </c>
      <c r="AF1023" s="6" t="s">
        <v>400</v>
      </c>
      <c r="AG1023" s="7"/>
      <c r="AH1023" s="22" t="s">
        <v>558</v>
      </c>
      <c r="AI1023" s="176"/>
    </row>
    <row r="1024" spans="1:35" ht="15.45" customHeight="1">
      <c r="A1024" s="170">
        <v>57270</v>
      </c>
      <c r="B1024" s="39" t="s">
        <v>10</v>
      </c>
      <c r="C1024" s="4" t="s">
        <v>11</v>
      </c>
      <c r="D1024" s="39" t="s">
        <v>1870</v>
      </c>
      <c r="E1024" s="6" t="s">
        <v>1871</v>
      </c>
      <c r="F1024" s="6" t="s">
        <v>1872</v>
      </c>
      <c r="G1024" s="6">
        <v>98763558</v>
      </c>
      <c r="H1024" s="62">
        <v>45639</v>
      </c>
      <c r="I1024" s="63">
        <v>0.80833333333333335</v>
      </c>
      <c r="J1024" s="6" t="s">
        <v>1873</v>
      </c>
      <c r="K1024" s="39">
        <v>2</v>
      </c>
      <c r="L1024" s="6" t="s">
        <v>398</v>
      </c>
      <c r="M1024" s="6" t="s">
        <v>6</v>
      </c>
      <c r="N1024" s="2" t="s">
        <v>1355</v>
      </c>
      <c r="O1024" s="2">
        <v>48506</v>
      </c>
      <c r="P1024" s="6" t="s">
        <v>6</v>
      </c>
      <c r="Q1024" s="2" t="s">
        <v>488</v>
      </c>
      <c r="R1024" s="16">
        <f t="shared" si="112"/>
        <v>10000</v>
      </c>
      <c r="S1024" s="6" t="s">
        <v>400</v>
      </c>
      <c r="T1024" s="2" t="s">
        <v>766</v>
      </c>
      <c r="U1024" s="2" t="s">
        <v>490</v>
      </c>
      <c r="V1024" s="62">
        <v>45642</v>
      </c>
      <c r="W1024" s="78">
        <v>0.34236111111111112</v>
      </c>
      <c r="X1024" s="6" t="s">
        <v>3608</v>
      </c>
      <c r="Y1024" s="6" t="s">
        <v>3609</v>
      </c>
      <c r="Z1024" s="6" t="s">
        <v>3610</v>
      </c>
      <c r="AA1024" s="6">
        <v>933801430</v>
      </c>
      <c r="AB1024" s="6">
        <f>IF(AND(V1024&lt;&gt;"",H1024&lt;&gt;"",ISNUMBER(V1024-H1024)),V1024-H1024+1,"")</f>
        <v>4</v>
      </c>
      <c r="AC1024" s="23">
        <f t="shared" si="113"/>
        <v>10000</v>
      </c>
      <c r="AD1024" s="23" t="s">
        <v>6</v>
      </c>
      <c r="AE1024" s="17" t="str">
        <f t="shared" si="114"/>
        <v>NO APLICA</v>
      </c>
      <c r="AF1024" s="6" t="s">
        <v>1874</v>
      </c>
      <c r="AG1024" s="38" t="s">
        <v>5046</v>
      </c>
      <c r="AH1024" s="22" t="s">
        <v>1876</v>
      </c>
      <c r="AI1024" s="176"/>
    </row>
    <row r="1025" spans="1:35" ht="15.45" customHeight="1">
      <c r="A1025" s="170">
        <v>57271</v>
      </c>
      <c r="B1025" s="8" t="s">
        <v>380</v>
      </c>
      <c r="C1025" s="5" t="s">
        <v>246</v>
      </c>
      <c r="D1025" s="39" t="s">
        <v>4895</v>
      </c>
      <c r="E1025" s="6" t="s">
        <v>4896</v>
      </c>
      <c r="F1025" s="6" t="s">
        <v>1004</v>
      </c>
      <c r="G1025" s="6">
        <v>993315189</v>
      </c>
      <c r="H1025" s="62">
        <v>45639</v>
      </c>
      <c r="I1025" s="63">
        <v>0.8125</v>
      </c>
      <c r="J1025" s="6" t="s">
        <v>373</v>
      </c>
      <c r="K1025" s="39">
        <v>1</v>
      </c>
      <c r="L1025" s="6" t="s">
        <v>398</v>
      </c>
      <c r="M1025" s="6" t="s">
        <v>6</v>
      </c>
      <c r="N1025" s="2" t="s">
        <v>5047</v>
      </c>
      <c r="O1025" s="2">
        <v>24803053</v>
      </c>
      <c r="P1025" s="6" t="s">
        <v>6</v>
      </c>
      <c r="Q1025" s="2" t="s">
        <v>5048</v>
      </c>
      <c r="R1025" s="16">
        <f t="shared" si="112"/>
        <v>25000</v>
      </c>
      <c r="S1025" s="6" t="s">
        <v>400</v>
      </c>
      <c r="T1025" s="2" t="s">
        <v>3016</v>
      </c>
      <c r="U1025" s="2" t="s">
        <v>2800</v>
      </c>
      <c r="V1025" s="62">
        <v>45640</v>
      </c>
      <c r="W1025" s="78">
        <v>0.55138888888888893</v>
      </c>
      <c r="X1025" s="39" t="s">
        <v>990</v>
      </c>
      <c r="Y1025" s="6" t="s">
        <v>991</v>
      </c>
      <c r="Z1025" s="6" t="s">
        <v>992</v>
      </c>
      <c r="AA1025" s="6">
        <v>994345393</v>
      </c>
      <c r="AB1025" s="5">
        <v>2</v>
      </c>
      <c r="AC1025" s="73">
        <v>25000</v>
      </c>
      <c r="AD1025" s="2" t="s">
        <v>6</v>
      </c>
      <c r="AE1025" s="2" t="s">
        <v>5049</v>
      </c>
      <c r="AF1025" s="2" t="s">
        <v>5050</v>
      </c>
      <c r="AG1025" s="7"/>
      <c r="AH1025" s="22" t="s">
        <v>983</v>
      </c>
      <c r="AI1025" s="176"/>
    </row>
    <row r="1026" spans="1:35" ht="15.45" customHeight="1">
      <c r="A1026" s="170">
        <v>57272</v>
      </c>
      <c r="B1026" s="7" t="s">
        <v>339</v>
      </c>
      <c r="C1026" s="4" t="s">
        <v>340</v>
      </c>
      <c r="D1026" s="39" t="s">
        <v>1031</v>
      </c>
      <c r="E1026" s="25" t="s">
        <v>1032</v>
      </c>
      <c r="F1026" s="24" t="s">
        <v>1033</v>
      </c>
      <c r="G1026" s="24">
        <v>943592739</v>
      </c>
      <c r="H1026" s="18">
        <v>45639</v>
      </c>
      <c r="I1026" s="63">
        <v>0.85902777777777772</v>
      </c>
      <c r="J1026" s="6" t="s">
        <v>373</v>
      </c>
      <c r="K1026" s="39">
        <v>1</v>
      </c>
      <c r="L1026" s="6" t="s">
        <v>398</v>
      </c>
      <c r="M1026" s="6" t="s">
        <v>6</v>
      </c>
      <c r="N1026" s="100" t="s">
        <v>5051</v>
      </c>
      <c r="O1026" s="2">
        <v>1233040</v>
      </c>
      <c r="P1026" s="6" t="s">
        <v>6</v>
      </c>
      <c r="Q1026" s="2" t="s">
        <v>5052</v>
      </c>
      <c r="R1026" s="16">
        <f t="shared" si="112"/>
        <v>25000</v>
      </c>
      <c r="S1026" s="6" t="s">
        <v>400</v>
      </c>
      <c r="T1026" s="2" t="s">
        <v>547</v>
      </c>
      <c r="U1026" s="2" t="s">
        <v>3795</v>
      </c>
      <c r="V1026" s="2"/>
      <c r="W1026" s="78"/>
      <c r="X1026" s="6"/>
      <c r="Y1026" s="6"/>
      <c r="Z1026" s="6"/>
      <c r="AA1026" s="6"/>
      <c r="AB1026" s="6" t="str">
        <f>IF(AND(V1026&lt;&gt;"",H1026&lt;&gt;"",ISNUMBER(V1026-H1026)),V1026-H1026+1,"")</f>
        <v/>
      </c>
      <c r="AC1026" s="23" t="str">
        <f>IF(AB1026&lt;=0, "ERROR EN DÍA DE SALIDA",
    IF(AB1026="", "",
        IF(OR(J1026="1X40 RF VACIO", J1026="1X40 DRY VACIO"),
            IF(L1026="CUSTODIA",
                IF(AB1026&lt;=5, 25000,
                    IF(AB1026&gt;5, IF(AB1026&lt;=8, 25000 + 2000*(AB1026 - 5), 31000 + 5000*(AB1026-8)), "")
                ),
                IF(OR(L1026="TRASPASO",L1026="MOVIMIENTO"), 18000, "")
            ),
            IF(OR(J1026="1X20 RF VACIO", J1026="1X20 DRY VACIO", J1026="ISOTANK"),
                IF(L1026="CUSTODIA",
                    IF(AB1026&lt;=5, 18000,
                        IF(AB1026&gt;5, IF(AB1026&lt;=8, 18000 + 2000*(AB1026 - 5), 24000 + 5000*(AB1026-8)), "")
                    ),
                    IF(OR(L1026="TRASPASO",L1026="MOVIMIENTO"), 15000, "Error en tipo de acción")
                ),
                IF(AND(OR(J1026="PALLET", J1026="CAJON"), L1026="CUSTODIA", AB1026&lt;=5),
                    IF(M1026="SI (XL)", 7000*K1026,
                        IF(M1026="SI (XXL)", 9000*K1026, 5000*K1026)
                    ),
                    IF(AND(OR(J1026="PALLET", J1026="CAJON"), L1026="CUSTODIA", AB1026&gt;5),
                        IF(M1026="SI (XL)", (7000 + 1000*(AB1026 - 5))*K1026,
                            IF(M1026="SI (XXL)", (9000 + 1000*(AB1026 - 5))*K1026, (5000 + 1000*(AB1026 - 5))*K1026)
                        ),
                        IF(AND(OR(J1026="PALLET", J1026="CAJON"),OR(L1026="TRASPASO",L1026="MOVIMIENTO")),
                            IF(M1026="SI (XL)", 5000*K1026,
                                IF(M1026="SI (XXL)", 7000*K1026, 3500*K1026)
                            ),
                            ""
                        )
                    )
                )
            )
        )
    )
)</f>
        <v/>
      </c>
      <c r="AD1026" s="23"/>
      <c r="AE1026" s="17" t="str">
        <f>IFERROR(IF(AC1026="","",IF(AD1026="NO","NO APLICA",IF(AD1026="SI",AC1026*1.19,""))), "")</f>
        <v/>
      </c>
      <c r="AF1026" s="6"/>
      <c r="AG1026" s="7"/>
      <c r="AH1026" s="22" t="s">
        <v>2797</v>
      </c>
      <c r="AI1026" s="176"/>
    </row>
    <row r="1027" spans="1:35" ht="15.45" customHeight="1">
      <c r="A1027" s="170">
        <v>57273</v>
      </c>
      <c r="B1027" s="7" t="s">
        <v>290</v>
      </c>
      <c r="C1027" s="4" t="s">
        <v>291</v>
      </c>
      <c r="D1027" s="7" t="s">
        <v>5053</v>
      </c>
      <c r="E1027" s="2" t="s">
        <v>5054</v>
      </c>
      <c r="F1027" s="2" t="s">
        <v>5055</v>
      </c>
      <c r="G1027" s="2">
        <v>944978721</v>
      </c>
      <c r="H1027" s="62">
        <v>45639</v>
      </c>
      <c r="I1027" s="63">
        <v>0.87013888888888891</v>
      </c>
      <c r="J1027" s="6" t="s">
        <v>373</v>
      </c>
      <c r="K1027" s="39">
        <v>1</v>
      </c>
      <c r="L1027" s="6" t="s">
        <v>398</v>
      </c>
      <c r="M1027" s="6" t="s">
        <v>6</v>
      </c>
      <c r="N1027" s="2" t="s">
        <v>5056</v>
      </c>
      <c r="O1027" s="2">
        <v>1232998</v>
      </c>
      <c r="P1027" s="6" t="s">
        <v>6</v>
      </c>
      <c r="Q1027" s="2" t="s">
        <v>5057</v>
      </c>
      <c r="R1027" s="16">
        <f t="shared" si="112"/>
        <v>25000</v>
      </c>
      <c r="S1027" s="6" t="s">
        <v>400</v>
      </c>
      <c r="T1027" s="2" t="s">
        <v>552</v>
      </c>
      <c r="U1027" s="2" t="s">
        <v>490</v>
      </c>
      <c r="V1027" s="62">
        <v>45639</v>
      </c>
      <c r="W1027" s="78">
        <v>0.87916666666666665</v>
      </c>
      <c r="X1027" s="2" t="s">
        <v>5058</v>
      </c>
      <c r="Y1027" s="7" t="s">
        <v>5059</v>
      </c>
      <c r="Z1027" s="7" t="s">
        <v>5060</v>
      </c>
      <c r="AA1027" s="7">
        <v>990848446</v>
      </c>
      <c r="AB1027" s="5">
        <v>1</v>
      </c>
      <c r="AC1027" s="73">
        <v>25000</v>
      </c>
      <c r="AD1027" s="2" t="s">
        <v>6</v>
      </c>
      <c r="AE1027" s="2" t="s">
        <v>5049</v>
      </c>
      <c r="AF1027" s="6" t="s">
        <v>1874</v>
      </c>
      <c r="AG1027" s="38" t="s">
        <v>5061</v>
      </c>
      <c r="AH1027" s="22" t="s">
        <v>4723</v>
      </c>
      <c r="AI1027" s="176"/>
    </row>
    <row r="1028" spans="1:35" ht="15.45" customHeight="1">
      <c r="A1028" s="170">
        <v>57274</v>
      </c>
      <c r="B1028" s="7" t="s">
        <v>290</v>
      </c>
      <c r="C1028" s="4" t="s">
        <v>291</v>
      </c>
      <c r="D1028" s="7" t="s">
        <v>5058</v>
      </c>
      <c r="E1028" s="2" t="s">
        <v>5059</v>
      </c>
      <c r="F1028" s="2" t="s">
        <v>5060</v>
      </c>
      <c r="G1028" s="2">
        <v>990848446</v>
      </c>
      <c r="H1028" s="62">
        <v>45639</v>
      </c>
      <c r="I1028" s="63">
        <v>0.87222222222222223</v>
      </c>
      <c r="J1028" s="6" t="s">
        <v>373</v>
      </c>
      <c r="K1028" s="39">
        <v>1</v>
      </c>
      <c r="L1028" s="6" t="s">
        <v>3399</v>
      </c>
      <c r="M1028" s="6" t="s">
        <v>6</v>
      </c>
      <c r="N1028" s="2" t="s">
        <v>5062</v>
      </c>
      <c r="O1028" s="2">
        <v>3263228</v>
      </c>
      <c r="P1028" s="6" t="s">
        <v>6</v>
      </c>
      <c r="Q1028" s="2" t="s">
        <v>5063</v>
      </c>
      <c r="R1028" s="16">
        <f t="shared" si="112"/>
        <v>18000</v>
      </c>
      <c r="S1028" s="6" t="s">
        <v>400</v>
      </c>
      <c r="T1028" s="2" t="s">
        <v>552</v>
      </c>
      <c r="U1028" s="2" t="s">
        <v>490</v>
      </c>
      <c r="V1028" s="62">
        <v>45639</v>
      </c>
      <c r="W1028" s="78">
        <v>0.87222222222222223</v>
      </c>
      <c r="X1028" s="2" t="s">
        <v>5053</v>
      </c>
      <c r="Y1028" s="7" t="s">
        <v>5054</v>
      </c>
      <c r="Z1028" s="7" t="s">
        <v>5055</v>
      </c>
      <c r="AA1028" s="7">
        <v>944978721</v>
      </c>
      <c r="AB1028" s="5">
        <v>1</v>
      </c>
      <c r="AC1028" s="73">
        <v>18000</v>
      </c>
      <c r="AD1028" s="2" t="s">
        <v>6</v>
      </c>
      <c r="AE1028" s="2" t="s">
        <v>5049</v>
      </c>
      <c r="AF1028" s="6" t="s">
        <v>1874</v>
      </c>
      <c r="AG1028" s="38" t="s">
        <v>5061</v>
      </c>
      <c r="AH1028" s="22" t="s">
        <v>4723</v>
      </c>
      <c r="AI1028" s="176"/>
    </row>
    <row r="1029" spans="1:35" ht="15.45" customHeight="1">
      <c r="A1029" s="170">
        <v>57275</v>
      </c>
      <c r="B1029" s="39" t="s">
        <v>320</v>
      </c>
      <c r="C1029" s="39" t="s">
        <v>321</v>
      </c>
      <c r="D1029" s="7" t="s">
        <v>4063</v>
      </c>
      <c r="E1029" s="2" t="s">
        <v>3230</v>
      </c>
      <c r="F1029" s="2" t="s">
        <v>649</v>
      </c>
      <c r="G1029" s="2">
        <v>961091623</v>
      </c>
      <c r="H1029" s="62">
        <v>45639</v>
      </c>
      <c r="I1029" s="63">
        <v>0.87708333333333333</v>
      </c>
      <c r="J1029" s="6" t="s">
        <v>373</v>
      </c>
      <c r="K1029" s="39">
        <v>1</v>
      </c>
      <c r="L1029" s="6" t="s">
        <v>398</v>
      </c>
      <c r="M1029" s="6" t="s">
        <v>6</v>
      </c>
      <c r="N1029" s="2" t="s">
        <v>5064</v>
      </c>
      <c r="O1029" s="2">
        <v>3280008</v>
      </c>
      <c r="P1029" s="6" t="s">
        <v>6</v>
      </c>
      <c r="Q1029" s="2" t="s">
        <v>5065</v>
      </c>
      <c r="R1029" s="16">
        <f t="shared" si="112"/>
        <v>25000</v>
      </c>
      <c r="S1029" s="6" t="s">
        <v>400</v>
      </c>
      <c r="T1029" s="2" t="s">
        <v>552</v>
      </c>
      <c r="U1029" s="2" t="s">
        <v>2881</v>
      </c>
      <c r="V1029" s="62">
        <v>45641</v>
      </c>
      <c r="W1029" s="78">
        <v>4.9305555555555554E-2</v>
      </c>
      <c r="X1029" s="7" t="s">
        <v>3079</v>
      </c>
      <c r="Y1029" s="7" t="s">
        <v>4180</v>
      </c>
      <c r="Z1029" s="7" t="s">
        <v>3081</v>
      </c>
      <c r="AA1029" s="7">
        <v>989710493</v>
      </c>
      <c r="AB1029" s="6">
        <f t="shared" ref="AB1029:AB1060" si="115">IF(AND(V1029&lt;&gt;"",H1029&lt;&gt;"",ISNUMBER(V1029-H1029)),V1029-H1029+1,"")</f>
        <v>3</v>
      </c>
      <c r="AC1029" s="23">
        <f t="shared" ref="AC1029:AC1060" si="116">IF(AB1029&lt;=0, "ERROR EN DÍA DE SALIDA",
    IF(AB1029="", "",
        IF(OR(J1029="1X40 RF VACIO", J1029="1X40 DRY VACIO"),
            IF(L1029="CUSTODIA",
                IF(AB1029&lt;=5, 25000,
                    IF(AB1029&gt;5, IF(AB1029&lt;=8, 25000 + 2000*(AB1029 - 5), 31000 + 5000*(AB1029-8)), "")
                ),
                IF(OR(L1029="TRASPASO",L1029="MOVIMIENTO"), 18000, "")
            ),
            IF(OR(J1029="1X20 RF VACIO", J1029="1X20 DRY VACIO", J1029="ISOTANK"),
                IF(L1029="CUSTODIA",
                    IF(AB1029&lt;=5, 18000,
                        IF(AB1029&gt;5, IF(AB1029&lt;=8, 18000 + 2000*(AB1029 - 5), 24000 + 5000*(AB1029-8)), "")
                    ),
                    IF(OR(L1029="TRASPASO",L1029="MOVIMIENTO"), 15000, "Error en tipo de acción")
                ),
                IF(AND(OR(J1029="PALLET", J1029="CAJON"), L1029="CUSTODIA", AB1029&lt;=5),
                    IF(M1029="SI (XL)", 7000*K1029,
                        IF(M1029="SI (XXL)", 9000*K1029, 5000*K1029)
                    ),
                    IF(AND(OR(J1029="PALLET", J1029="CAJON"), L1029="CUSTODIA", AB1029&gt;5),
                        IF(M1029="SI (XL)", (7000 + 1000*(AB1029 - 5))*K1029,
                            IF(M1029="SI (XXL)", (9000 + 1000*(AB1029 - 5))*K1029, (5000 + 1000*(AB1029 - 5))*K1029)
                        ),
                        IF(AND(OR(J1029="PALLET", J1029="CAJON"),OR(L1029="TRASPASO",L1029="MOVIMIENTO")),
                            IF(M1029="SI (XL)", 5000*K1029,
                                IF(M1029="SI (XXL)", 7000*K1029, 3500*K1029)
                            ),
                            ""
                        )
                    )
                )
            )
        )
    )
)</f>
        <v>25000</v>
      </c>
      <c r="AD1029" s="23" t="s">
        <v>6</v>
      </c>
      <c r="AE1029" s="17" t="str">
        <f t="shared" ref="AE1029:AE1060" si="117">IFERROR(IF(AC1029="","",IF(AD1029="NO","NO APLICA",IF(AD1029="SI",AC1029*1.19,""))), "")</f>
        <v>NO APLICA</v>
      </c>
      <c r="AF1029" s="6" t="s">
        <v>400</v>
      </c>
      <c r="AG1029" s="7"/>
      <c r="AH1029" s="22" t="s">
        <v>558</v>
      </c>
      <c r="AI1029" s="176"/>
    </row>
    <row r="1030" spans="1:35" ht="15.45" customHeight="1">
      <c r="A1030" s="170">
        <v>57276</v>
      </c>
      <c r="B1030" s="4" t="s">
        <v>159</v>
      </c>
      <c r="C1030" s="4" t="s">
        <v>160</v>
      </c>
      <c r="D1030" s="7" t="s">
        <v>5066</v>
      </c>
      <c r="E1030" s="2" t="s">
        <v>5067</v>
      </c>
      <c r="F1030" s="2" t="s">
        <v>5068</v>
      </c>
      <c r="G1030" s="2">
        <v>926048542</v>
      </c>
      <c r="H1030" s="62">
        <v>45639</v>
      </c>
      <c r="I1030" s="63">
        <v>0.88888888888888884</v>
      </c>
      <c r="J1030" s="6" t="s">
        <v>373</v>
      </c>
      <c r="K1030" s="39">
        <v>1</v>
      </c>
      <c r="L1030" s="6" t="s">
        <v>398</v>
      </c>
      <c r="M1030" s="6" t="s">
        <v>6</v>
      </c>
      <c r="N1030" s="2" t="s">
        <v>5069</v>
      </c>
      <c r="O1030" s="2">
        <v>1233035</v>
      </c>
      <c r="P1030" s="6" t="s">
        <v>6</v>
      </c>
      <c r="Q1030" s="2" t="s">
        <v>5070</v>
      </c>
      <c r="R1030" s="16">
        <f t="shared" si="112"/>
        <v>25000</v>
      </c>
      <c r="S1030" s="6" t="s">
        <v>400</v>
      </c>
      <c r="T1030" s="2" t="s">
        <v>620</v>
      </c>
      <c r="U1030" s="2" t="s">
        <v>3186</v>
      </c>
      <c r="V1030" s="166">
        <v>45643</v>
      </c>
      <c r="W1030" s="108">
        <v>0.86597222222222225</v>
      </c>
      <c r="X1030" s="38" t="s">
        <v>5071</v>
      </c>
      <c r="Y1030" s="66" t="s">
        <v>5072</v>
      </c>
      <c r="Z1030" s="66" t="s">
        <v>5073</v>
      </c>
      <c r="AA1030" s="66">
        <v>964610325</v>
      </c>
      <c r="AB1030" s="6">
        <f t="shared" si="115"/>
        <v>5</v>
      </c>
      <c r="AC1030" s="23">
        <f t="shared" si="116"/>
        <v>25000</v>
      </c>
      <c r="AD1030" s="23" t="s">
        <v>6</v>
      </c>
      <c r="AE1030" s="17" t="str">
        <f t="shared" si="117"/>
        <v>NO APLICA</v>
      </c>
      <c r="AF1030" s="6" t="s">
        <v>400</v>
      </c>
      <c r="AG1030" s="75" t="s">
        <v>5074</v>
      </c>
      <c r="AH1030" s="22" t="s">
        <v>3506</v>
      </c>
      <c r="AI1030" s="176"/>
    </row>
    <row r="1031" spans="1:35" ht="15.45" customHeight="1">
      <c r="A1031" s="170">
        <v>57277</v>
      </c>
      <c r="B1031" s="39" t="s">
        <v>320</v>
      </c>
      <c r="C1031" s="39" t="s">
        <v>321</v>
      </c>
      <c r="D1031" s="38" t="s">
        <v>4226</v>
      </c>
      <c r="E1031" s="66" t="s">
        <v>569</v>
      </c>
      <c r="F1031" s="66" t="s">
        <v>570</v>
      </c>
      <c r="G1031" s="66">
        <v>947401808</v>
      </c>
      <c r="H1031" s="99">
        <v>45639</v>
      </c>
      <c r="I1031" s="98">
        <v>0.89166666666666672</v>
      </c>
      <c r="J1031" s="6" t="s">
        <v>373</v>
      </c>
      <c r="K1031" s="39">
        <v>1</v>
      </c>
      <c r="L1031" s="6" t="s">
        <v>398</v>
      </c>
      <c r="M1031" s="6" t="s">
        <v>6</v>
      </c>
      <c r="N1031" s="66" t="s">
        <v>5075</v>
      </c>
      <c r="O1031" s="66">
        <v>3280023</v>
      </c>
      <c r="P1031" s="6" t="s">
        <v>6</v>
      </c>
      <c r="Q1031" s="66" t="s">
        <v>5076</v>
      </c>
      <c r="R1031" s="16">
        <f t="shared" si="112"/>
        <v>25000</v>
      </c>
      <c r="S1031" s="6" t="s">
        <v>400</v>
      </c>
      <c r="T1031" s="66" t="s">
        <v>1450</v>
      </c>
      <c r="U1031" s="66" t="s">
        <v>5077</v>
      </c>
      <c r="V1031" s="99">
        <v>45641</v>
      </c>
      <c r="W1031" s="78">
        <v>11.5</v>
      </c>
      <c r="X1031" s="2" t="s">
        <v>3273</v>
      </c>
      <c r="Y1031" s="7" t="s">
        <v>1958</v>
      </c>
      <c r="Z1031" s="7" t="s">
        <v>1959</v>
      </c>
      <c r="AA1031" s="7">
        <v>964882975</v>
      </c>
      <c r="AB1031" s="107">
        <f t="shared" si="115"/>
        <v>3</v>
      </c>
      <c r="AC1031" s="23">
        <f t="shared" si="116"/>
        <v>25000</v>
      </c>
      <c r="AD1031" s="23" t="s">
        <v>6</v>
      </c>
      <c r="AE1031" s="17" t="str">
        <f t="shared" si="117"/>
        <v>NO APLICA</v>
      </c>
      <c r="AF1031" s="6" t="s">
        <v>400</v>
      </c>
      <c r="AG1031" s="38"/>
      <c r="AH1031" s="22" t="s">
        <v>558</v>
      </c>
      <c r="AI1031" s="176"/>
    </row>
    <row r="1032" spans="1:35" ht="15.45" customHeight="1">
      <c r="A1032" s="170">
        <v>57278</v>
      </c>
      <c r="B1032" s="8" t="s">
        <v>320</v>
      </c>
      <c r="C1032" s="5" t="s">
        <v>321</v>
      </c>
      <c r="D1032" s="24" t="s">
        <v>616</v>
      </c>
      <c r="E1032" s="25" t="s">
        <v>617</v>
      </c>
      <c r="F1032" s="24" t="s">
        <v>618</v>
      </c>
      <c r="G1032" s="24">
        <v>951155582</v>
      </c>
      <c r="H1032" s="18">
        <v>45639</v>
      </c>
      <c r="I1032" s="63">
        <v>0.89236111111111116</v>
      </c>
      <c r="J1032" s="6" t="s">
        <v>373</v>
      </c>
      <c r="K1032" s="39">
        <v>1</v>
      </c>
      <c r="L1032" s="6" t="s">
        <v>398</v>
      </c>
      <c r="M1032" s="6" t="s">
        <v>6</v>
      </c>
      <c r="N1032" s="2" t="s">
        <v>5078</v>
      </c>
      <c r="O1032" s="2">
        <v>3280027</v>
      </c>
      <c r="P1032" s="6" t="s">
        <v>6</v>
      </c>
      <c r="Q1032" s="2" t="s">
        <v>5079</v>
      </c>
      <c r="R1032" s="16">
        <f t="shared" si="112"/>
        <v>25000</v>
      </c>
      <c r="S1032" s="6" t="s">
        <v>400</v>
      </c>
      <c r="T1032" s="2" t="s">
        <v>1450</v>
      </c>
      <c r="U1032" s="2" t="s">
        <v>2980</v>
      </c>
      <c r="V1032" s="119">
        <v>45641</v>
      </c>
      <c r="W1032" s="124">
        <v>0.42708333333333331</v>
      </c>
      <c r="X1032" s="7" t="s">
        <v>3142</v>
      </c>
      <c r="Y1032" s="7" t="s">
        <v>5080</v>
      </c>
      <c r="Z1032" s="7" t="s">
        <v>728</v>
      </c>
      <c r="AA1032" s="7">
        <v>992376903</v>
      </c>
      <c r="AB1032" s="107">
        <f t="shared" si="115"/>
        <v>3</v>
      </c>
      <c r="AC1032" s="23">
        <f t="shared" si="116"/>
        <v>25000</v>
      </c>
      <c r="AD1032" s="23" t="s">
        <v>6</v>
      </c>
      <c r="AE1032" s="17" t="str">
        <f t="shared" si="117"/>
        <v>NO APLICA</v>
      </c>
      <c r="AF1032" s="6" t="s">
        <v>400</v>
      </c>
      <c r="AG1032" s="7"/>
      <c r="AH1032" s="22" t="s">
        <v>558</v>
      </c>
      <c r="AI1032" s="176"/>
    </row>
    <row r="1033" spans="1:35" ht="15.45" customHeight="1">
      <c r="A1033" s="170">
        <v>57279</v>
      </c>
      <c r="B1033" s="8" t="s">
        <v>320</v>
      </c>
      <c r="C1033" s="5" t="s">
        <v>321</v>
      </c>
      <c r="D1033" s="7" t="s">
        <v>4649</v>
      </c>
      <c r="E1033" s="2" t="s">
        <v>4650</v>
      </c>
      <c r="F1033" s="2" t="s">
        <v>1142</v>
      </c>
      <c r="G1033" s="2">
        <v>949337080</v>
      </c>
      <c r="H1033" s="62">
        <v>45639</v>
      </c>
      <c r="I1033" s="63">
        <v>0.90277777777777779</v>
      </c>
      <c r="J1033" s="6" t="s">
        <v>373</v>
      </c>
      <c r="K1033" s="39">
        <v>1</v>
      </c>
      <c r="L1033" s="6" t="s">
        <v>398</v>
      </c>
      <c r="M1033" s="6" t="s">
        <v>6</v>
      </c>
      <c r="N1033" s="2" t="s">
        <v>5081</v>
      </c>
      <c r="O1033" s="2">
        <v>3280022</v>
      </c>
      <c r="P1033" s="6" t="s">
        <v>6</v>
      </c>
      <c r="Q1033" s="2" t="s">
        <v>5082</v>
      </c>
      <c r="R1033" s="16">
        <f t="shared" si="112"/>
        <v>25000</v>
      </c>
      <c r="S1033" s="6" t="s">
        <v>400</v>
      </c>
      <c r="T1033" s="2" t="s">
        <v>1450</v>
      </c>
      <c r="U1033" s="2" t="s">
        <v>2965</v>
      </c>
      <c r="V1033" s="62">
        <v>45641</v>
      </c>
      <c r="W1033" s="97">
        <v>0.42916666666666664</v>
      </c>
      <c r="X1033" s="2" t="s">
        <v>2370</v>
      </c>
      <c r="Y1033" s="7" t="s">
        <v>5083</v>
      </c>
      <c r="Z1033" s="7" t="s">
        <v>2372</v>
      </c>
      <c r="AA1033" s="7">
        <v>963001591</v>
      </c>
      <c r="AB1033" s="107">
        <f t="shared" si="115"/>
        <v>3</v>
      </c>
      <c r="AC1033" s="23">
        <f t="shared" si="116"/>
        <v>25000</v>
      </c>
      <c r="AD1033" s="23" t="s">
        <v>6</v>
      </c>
      <c r="AE1033" s="17" t="str">
        <f t="shared" si="117"/>
        <v>NO APLICA</v>
      </c>
      <c r="AF1033" s="6" t="s">
        <v>400</v>
      </c>
      <c r="AG1033" s="7"/>
      <c r="AH1033" s="22" t="s">
        <v>558</v>
      </c>
      <c r="AI1033" s="176"/>
    </row>
    <row r="1034" spans="1:35" ht="15.45" customHeight="1">
      <c r="A1034" s="170">
        <v>57280</v>
      </c>
      <c r="B1034" s="8" t="s">
        <v>320</v>
      </c>
      <c r="C1034" s="5" t="s">
        <v>321</v>
      </c>
      <c r="D1034" s="7" t="s">
        <v>704</v>
      </c>
      <c r="E1034" s="2" t="s">
        <v>588</v>
      </c>
      <c r="F1034" s="2" t="s">
        <v>589</v>
      </c>
      <c r="G1034" s="2">
        <v>966777388</v>
      </c>
      <c r="H1034" s="62">
        <v>45639</v>
      </c>
      <c r="I1034" s="63">
        <v>0.90347222222222223</v>
      </c>
      <c r="J1034" s="6" t="s">
        <v>373</v>
      </c>
      <c r="K1034" s="39">
        <v>1</v>
      </c>
      <c r="L1034" s="6" t="s">
        <v>398</v>
      </c>
      <c r="M1034" s="6" t="s">
        <v>6</v>
      </c>
      <c r="N1034" s="2" t="s">
        <v>5084</v>
      </c>
      <c r="O1034" s="2">
        <v>3280046</v>
      </c>
      <c r="P1034" s="6" t="s">
        <v>6</v>
      </c>
      <c r="Q1034" s="2" t="s">
        <v>5085</v>
      </c>
      <c r="R1034" s="16">
        <f t="shared" si="112"/>
        <v>25000</v>
      </c>
      <c r="S1034" s="6" t="s">
        <v>400</v>
      </c>
      <c r="T1034" s="2" t="s">
        <v>524</v>
      </c>
      <c r="U1034" s="2" t="s">
        <v>3682</v>
      </c>
      <c r="V1034" s="2"/>
      <c r="W1034" s="78"/>
      <c r="X1034" s="76"/>
      <c r="Y1034" s="76"/>
      <c r="Z1034" s="76"/>
      <c r="AA1034" s="76"/>
      <c r="AB1034" s="6" t="str">
        <f t="shared" si="115"/>
        <v/>
      </c>
      <c r="AC1034" s="23" t="str">
        <f t="shared" si="116"/>
        <v/>
      </c>
      <c r="AD1034" s="23"/>
      <c r="AE1034" s="17" t="str">
        <f t="shared" si="117"/>
        <v/>
      </c>
      <c r="AF1034" s="6"/>
      <c r="AG1034" s="7"/>
      <c r="AH1034" s="22" t="s">
        <v>558</v>
      </c>
      <c r="AI1034" s="176"/>
    </row>
    <row r="1035" spans="1:35" ht="15.45" customHeight="1">
      <c r="A1035" s="170">
        <v>57281</v>
      </c>
      <c r="B1035" s="8" t="s">
        <v>320</v>
      </c>
      <c r="C1035" s="5" t="s">
        <v>321</v>
      </c>
      <c r="D1035" s="7" t="s">
        <v>714</v>
      </c>
      <c r="E1035" s="2" t="s">
        <v>715</v>
      </c>
      <c r="F1035" s="2" t="s">
        <v>2617</v>
      </c>
      <c r="G1035" s="2">
        <v>995307942</v>
      </c>
      <c r="H1035" s="62">
        <v>45639</v>
      </c>
      <c r="I1035" s="63">
        <v>0.91319444444444442</v>
      </c>
      <c r="J1035" s="6" t="s">
        <v>373</v>
      </c>
      <c r="K1035" s="39">
        <v>1</v>
      </c>
      <c r="L1035" s="6" t="s">
        <v>398</v>
      </c>
      <c r="M1035" s="6" t="s">
        <v>6</v>
      </c>
      <c r="N1035" s="2" t="s">
        <v>5086</v>
      </c>
      <c r="O1035" s="2">
        <v>3280048</v>
      </c>
      <c r="P1035" s="6" t="s">
        <v>6</v>
      </c>
      <c r="Q1035" s="2" t="s">
        <v>5087</v>
      </c>
      <c r="R1035" s="16">
        <f t="shared" si="112"/>
        <v>25000</v>
      </c>
      <c r="S1035" s="6" t="s">
        <v>400</v>
      </c>
      <c r="T1035" s="2" t="s">
        <v>610</v>
      </c>
      <c r="U1035" s="2" t="s">
        <v>2950</v>
      </c>
      <c r="V1035" s="62">
        <v>45642</v>
      </c>
      <c r="W1035" s="78">
        <v>0.92291666666666672</v>
      </c>
      <c r="X1035" s="6" t="s">
        <v>5088</v>
      </c>
      <c r="Y1035" s="6">
        <v>23272724</v>
      </c>
      <c r="Z1035" s="6" t="s">
        <v>5089</v>
      </c>
      <c r="AA1035" s="6">
        <v>936982940</v>
      </c>
      <c r="AB1035" s="6">
        <f t="shared" si="115"/>
        <v>4</v>
      </c>
      <c r="AC1035" s="23">
        <f t="shared" si="116"/>
        <v>25000</v>
      </c>
      <c r="AD1035" s="23" t="s">
        <v>6</v>
      </c>
      <c r="AE1035" s="17" t="str">
        <f t="shared" si="117"/>
        <v>NO APLICA</v>
      </c>
      <c r="AF1035" s="6" t="s">
        <v>400</v>
      </c>
      <c r="AG1035" s="7"/>
      <c r="AH1035" s="22" t="s">
        <v>558</v>
      </c>
      <c r="AI1035" s="176"/>
    </row>
    <row r="1036" spans="1:35" ht="15.45" customHeight="1">
      <c r="A1036" s="170">
        <v>57282</v>
      </c>
      <c r="B1036" s="4" t="s">
        <v>165</v>
      </c>
      <c r="C1036" s="4" t="s">
        <v>166</v>
      </c>
      <c r="D1036" s="7" t="s">
        <v>4791</v>
      </c>
      <c r="E1036" s="2" t="s">
        <v>1853</v>
      </c>
      <c r="F1036" s="2" t="s">
        <v>1854</v>
      </c>
      <c r="G1036" s="2">
        <v>948052611</v>
      </c>
      <c r="H1036" s="62">
        <v>45639</v>
      </c>
      <c r="I1036" s="63">
        <v>0.9194444444444444</v>
      </c>
      <c r="J1036" s="6" t="s">
        <v>373</v>
      </c>
      <c r="K1036" s="39">
        <v>1</v>
      </c>
      <c r="L1036" s="6" t="s">
        <v>398</v>
      </c>
      <c r="M1036" s="6" t="s">
        <v>6</v>
      </c>
      <c r="N1036" s="2" t="s">
        <v>5090</v>
      </c>
      <c r="O1036" s="2">
        <v>1233087</v>
      </c>
      <c r="P1036" s="2" t="s">
        <v>6</v>
      </c>
      <c r="Q1036" s="2" t="s">
        <v>5091</v>
      </c>
      <c r="R1036" s="16">
        <f t="shared" si="112"/>
        <v>25000</v>
      </c>
      <c r="S1036" s="6" t="s">
        <v>400</v>
      </c>
      <c r="T1036" s="2" t="s">
        <v>552</v>
      </c>
      <c r="U1036" s="2" t="s">
        <v>3821</v>
      </c>
      <c r="V1036" s="62">
        <v>45641</v>
      </c>
      <c r="W1036" s="78">
        <v>0.27569444444444446</v>
      </c>
      <c r="X1036" s="118" t="s">
        <v>1852</v>
      </c>
      <c r="Y1036" s="116" t="s">
        <v>1853</v>
      </c>
      <c r="Z1036" s="116" t="s">
        <v>1854</v>
      </c>
      <c r="AA1036" s="117">
        <v>948052611</v>
      </c>
      <c r="AB1036" s="6">
        <f t="shared" si="115"/>
        <v>3</v>
      </c>
      <c r="AC1036" s="23">
        <f t="shared" si="116"/>
        <v>25000</v>
      </c>
      <c r="AD1036" s="23" t="s">
        <v>6</v>
      </c>
      <c r="AE1036" s="17" t="str">
        <f t="shared" si="117"/>
        <v>NO APLICA</v>
      </c>
      <c r="AF1036" s="6" t="s">
        <v>400</v>
      </c>
      <c r="AG1036" s="7"/>
      <c r="AH1036" s="22" t="s">
        <v>3287</v>
      </c>
      <c r="AI1036" s="176"/>
    </row>
    <row r="1037" spans="1:35" ht="15.45" customHeight="1">
      <c r="A1037" s="170">
        <v>57283</v>
      </c>
      <c r="B1037" s="4" t="s">
        <v>5092</v>
      </c>
      <c r="C1037" s="2"/>
      <c r="D1037" s="7" t="s">
        <v>5093</v>
      </c>
      <c r="E1037" s="2" t="s">
        <v>5094</v>
      </c>
      <c r="F1037" s="2" t="s">
        <v>5095</v>
      </c>
      <c r="G1037" s="2">
        <v>991756070</v>
      </c>
      <c r="H1037" s="62">
        <v>45639</v>
      </c>
      <c r="I1037" s="63">
        <v>0.92291666666666672</v>
      </c>
      <c r="J1037" s="6" t="s">
        <v>1873</v>
      </c>
      <c r="K1037" s="39">
        <v>3</v>
      </c>
      <c r="L1037" s="6" t="s">
        <v>398</v>
      </c>
      <c r="M1037" s="6" t="s">
        <v>5096</v>
      </c>
      <c r="N1037" s="2" t="s">
        <v>488</v>
      </c>
      <c r="O1037" s="2">
        <v>1174803</v>
      </c>
      <c r="P1037" s="2" t="s">
        <v>6</v>
      </c>
      <c r="Q1037" s="2" t="s">
        <v>488</v>
      </c>
      <c r="R1037" s="16">
        <f t="shared" si="112"/>
        <v>21000</v>
      </c>
      <c r="S1037" s="6" t="s">
        <v>400</v>
      </c>
      <c r="T1037" s="2" t="s">
        <v>610</v>
      </c>
      <c r="U1037" s="2" t="s">
        <v>490</v>
      </c>
      <c r="V1037" s="62">
        <v>45642</v>
      </c>
      <c r="W1037" s="78">
        <v>0.78263888888888888</v>
      </c>
      <c r="X1037" s="66" t="s">
        <v>5093</v>
      </c>
      <c r="Y1037" s="66" t="s">
        <v>5094</v>
      </c>
      <c r="Z1037" s="66" t="s">
        <v>5095</v>
      </c>
      <c r="AA1037" s="66">
        <v>991756070</v>
      </c>
      <c r="AB1037" s="6">
        <f t="shared" si="115"/>
        <v>4</v>
      </c>
      <c r="AC1037" s="23">
        <f t="shared" si="116"/>
        <v>21000</v>
      </c>
      <c r="AD1037" s="23" t="s">
        <v>6</v>
      </c>
      <c r="AE1037" s="17" t="str">
        <f t="shared" si="117"/>
        <v>NO APLICA</v>
      </c>
      <c r="AF1037" s="6" t="s">
        <v>1874</v>
      </c>
      <c r="AG1037" s="38" t="s">
        <v>5097</v>
      </c>
      <c r="AH1037" s="72" t="s">
        <v>499</v>
      </c>
      <c r="AI1037" s="176"/>
    </row>
    <row r="1038" spans="1:35" ht="15.45" customHeight="1">
      <c r="A1038" s="170">
        <v>57284</v>
      </c>
      <c r="B1038" s="4" t="s">
        <v>5092</v>
      </c>
      <c r="C1038" s="2"/>
      <c r="D1038" s="7" t="s">
        <v>5093</v>
      </c>
      <c r="E1038" s="2" t="s">
        <v>5098</v>
      </c>
      <c r="F1038" s="2" t="s">
        <v>5099</v>
      </c>
      <c r="G1038" s="2">
        <v>991756071</v>
      </c>
      <c r="H1038" s="62">
        <v>45639</v>
      </c>
      <c r="I1038" s="63">
        <v>0.92291666666666672</v>
      </c>
      <c r="J1038" s="6" t="s">
        <v>1873</v>
      </c>
      <c r="K1038" s="39">
        <v>1</v>
      </c>
      <c r="L1038" s="6" t="s">
        <v>398</v>
      </c>
      <c r="M1038" s="6" t="s">
        <v>6</v>
      </c>
      <c r="N1038" s="2" t="s">
        <v>488</v>
      </c>
      <c r="O1038" s="2">
        <v>1174803</v>
      </c>
      <c r="P1038" s="2" t="s">
        <v>6</v>
      </c>
      <c r="Q1038" s="2" t="s">
        <v>488</v>
      </c>
      <c r="R1038" s="16">
        <f t="shared" si="112"/>
        <v>5000</v>
      </c>
      <c r="S1038" s="6" t="s">
        <v>400</v>
      </c>
      <c r="T1038" s="2" t="s">
        <v>610</v>
      </c>
      <c r="U1038" s="2" t="s">
        <v>490</v>
      </c>
      <c r="V1038" s="62">
        <v>45642</v>
      </c>
      <c r="W1038" s="78">
        <v>0.78263888888888888</v>
      </c>
      <c r="X1038" s="66" t="s">
        <v>5093</v>
      </c>
      <c r="Y1038" s="66" t="s">
        <v>5094</v>
      </c>
      <c r="Z1038" s="66" t="s">
        <v>5095</v>
      </c>
      <c r="AA1038" s="66">
        <v>991756070</v>
      </c>
      <c r="AB1038" s="6">
        <f t="shared" si="115"/>
        <v>4</v>
      </c>
      <c r="AC1038" s="23">
        <f t="shared" si="116"/>
        <v>5000</v>
      </c>
      <c r="AD1038" s="23" t="s">
        <v>6</v>
      </c>
      <c r="AE1038" s="17" t="str">
        <f t="shared" si="117"/>
        <v>NO APLICA</v>
      </c>
      <c r="AF1038" s="6" t="s">
        <v>1874</v>
      </c>
      <c r="AG1038" s="38" t="s">
        <v>5097</v>
      </c>
      <c r="AH1038" s="72" t="s">
        <v>499</v>
      </c>
      <c r="AI1038" s="176"/>
    </row>
    <row r="1039" spans="1:35" ht="15.45" customHeight="1">
      <c r="A1039" s="170">
        <v>57285</v>
      </c>
      <c r="B1039" s="8" t="s">
        <v>320</v>
      </c>
      <c r="C1039" s="5" t="s">
        <v>321</v>
      </c>
      <c r="D1039" s="7" t="s">
        <v>629</v>
      </c>
      <c r="E1039" s="2" t="s">
        <v>630</v>
      </c>
      <c r="F1039" s="2" t="s">
        <v>631</v>
      </c>
      <c r="G1039" s="2">
        <v>976530951</v>
      </c>
      <c r="H1039" s="62">
        <v>45639</v>
      </c>
      <c r="I1039" s="63">
        <v>0.93194444444444446</v>
      </c>
      <c r="J1039" s="6" t="s">
        <v>373</v>
      </c>
      <c r="K1039" s="39">
        <v>1</v>
      </c>
      <c r="L1039" s="6" t="s">
        <v>398</v>
      </c>
      <c r="M1039" s="6" t="s">
        <v>6</v>
      </c>
      <c r="N1039" s="2" t="s">
        <v>5100</v>
      </c>
      <c r="O1039" s="2">
        <v>3280092</v>
      </c>
      <c r="P1039" s="2" t="s">
        <v>6</v>
      </c>
      <c r="Q1039" s="2" t="s">
        <v>5101</v>
      </c>
      <c r="R1039" s="16">
        <f t="shared" si="112"/>
        <v>25000</v>
      </c>
      <c r="S1039" s="6" t="s">
        <v>400</v>
      </c>
      <c r="T1039" s="2" t="s">
        <v>524</v>
      </c>
      <c r="U1039" s="2" t="s">
        <v>2950</v>
      </c>
      <c r="V1039" s="2"/>
      <c r="W1039" s="78"/>
      <c r="X1039" s="6"/>
      <c r="Y1039" s="6"/>
      <c r="Z1039" s="6"/>
      <c r="AA1039" s="6"/>
      <c r="AB1039" s="6" t="str">
        <f t="shared" si="115"/>
        <v/>
      </c>
      <c r="AC1039" s="23" t="str">
        <f t="shared" si="116"/>
        <v/>
      </c>
      <c r="AD1039" s="23"/>
      <c r="AE1039" s="17" t="str">
        <f t="shared" si="117"/>
        <v/>
      </c>
      <c r="AF1039" s="6"/>
      <c r="AG1039" s="7"/>
      <c r="AH1039" s="22" t="s">
        <v>558</v>
      </c>
      <c r="AI1039" s="176"/>
    </row>
    <row r="1040" spans="1:35" ht="15.45" customHeight="1">
      <c r="A1040" s="170">
        <v>57286</v>
      </c>
      <c r="B1040" s="8" t="s">
        <v>320</v>
      </c>
      <c r="C1040" s="5" t="s">
        <v>321</v>
      </c>
      <c r="D1040" s="7" t="s">
        <v>682</v>
      </c>
      <c r="E1040" s="2" t="s">
        <v>683</v>
      </c>
      <c r="F1040" s="2" t="s">
        <v>684</v>
      </c>
      <c r="G1040" s="2">
        <v>987204298</v>
      </c>
      <c r="H1040" s="62">
        <v>45639</v>
      </c>
      <c r="I1040" s="63">
        <v>0.96388888888888891</v>
      </c>
      <c r="J1040" s="6" t="s">
        <v>373</v>
      </c>
      <c r="K1040" s="39">
        <v>1</v>
      </c>
      <c r="L1040" s="6" t="s">
        <v>398</v>
      </c>
      <c r="M1040" s="6" t="s">
        <v>6</v>
      </c>
      <c r="N1040" s="2" t="s">
        <v>5102</v>
      </c>
      <c r="O1040" s="2">
        <v>3280122</v>
      </c>
      <c r="P1040" s="2" t="s">
        <v>6</v>
      </c>
      <c r="Q1040" s="2" t="s">
        <v>5103</v>
      </c>
      <c r="R1040" s="16">
        <f t="shared" si="112"/>
        <v>25000</v>
      </c>
      <c r="S1040" s="6" t="s">
        <v>400</v>
      </c>
      <c r="T1040" s="2" t="s">
        <v>524</v>
      </c>
      <c r="U1040" s="2" t="s">
        <v>3795</v>
      </c>
      <c r="V1040" s="2"/>
      <c r="W1040" s="78"/>
      <c r="X1040" s="6"/>
      <c r="Y1040" s="6"/>
      <c r="Z1040" s="6"/>
      <c r="AA1040" s="6"/>
      <c r="AB1040" s="6" t="str">
        <f t="shared" si="115"/>
        <v/>
      </c>
      <c r="AC1040" s="23" t="str">
        <f t="shared" si="116"/>
        <v/>
      </c>
      <c r="AD1040" s="23"/>
      <c r="AE1040" s="17" t="str">
        <f t="shared" si="117"/>
        <v/>
      </c>
      <c r="AF1040" s="6"/>
      <c r="AG1040" s="7"/>
      <c r="AH1040" s="22" t="s">
        <v>558</v>
      </c>
      <c r="AI1040" s="176"/>
    </row>
    <row r="1041" spans="1:35" ht="15.45" customHeight="1">
      <c r="A1041" s="170">
        <v>57300</v>
      </c>
      <c r="B1041" s="8" t="s">
        <v>320</v>
      </c>
      <c r="C1041" s="5" t="s">
        <v>321</v>
      </c>
      <c r="D1041" s="39" t="s">
        <v>3150</v>
      </c>
      <c r="E1041" s="6" t="s">
        <v>2209</v>
      </c>
      <c r="F1041" s="6" t="s">
        <v>2210</v>
      </c>
      <c r="G1041" s="6">
        <v>999447137</v>
      </c>
      <c r="H1041" s="18">
        <v>45639</v>
      </c>
      <c r="I1041" s="2">
        <v>11.39</v>
      </c>
      <c r="J1041" s="6" t="s">
        <v>373</v>
      </c>
      <c r="K1041" s="39">
        <v>1</v>
      </c>
      <c r="L1041" s="6" t="s">
        <v>398</v>
      </c>
      <c r="M1041" s="6" t="s">
        <v>6</v>
      </c>
      <c r="N1041" s="2" t="s">
        <v>5139</v>
      </c>
      <c r="O1041" s="2">
        <v>309485</v>
      </c>
      <c r="P1041" s="6" t="s">
        <v>6</v>
      </c>
      <c r="Q1041" s="2" t="s">
        <v>5140</v>
      </c>
      <c r="R1041" s="16">
        <f t="shared" si="112"/>
        <v>25000</v>
      </c>
      <c r="S1041" s="6" t="s">
        <v>400</v>
      </c>
      <c r="T1041" s="2" t="s">
        <v>542</v>
      </c>
      <c r="U1041" s="2" t="s">
        <v>3238</v>
      </c>
      <c r="V1041" s="2"/>
      <c r="W1041" s="78"/>
      <c r="X1041" s="8"/>
      <c r="Y1041" s="8"/>
      <c r="Z1041" s="8"/>
      <c r="AA1041" s="8"/>
      <c r="AB1041" s="6" t="str">
        <f t="shared" si="115"/>
        <v/>
      </c>
      <c r="AC1041" s="23" t="str">
        <f t="shared" si="116"/>
        <v/>
      </c>
      <c r="AD1041" s="23"/>
      <c r="AE1041" s="17" t="str">
        <f t="shared" si="117"/>
        <v/>
      </c>
      <c r="AF1041" s="6"/>
      <c r="AG1041" s="7"/>
      <c r="AH1041" s="22" t="s">
        <v>558</v>
      </c>
      <c r="AI1041" s="176"/>
    </row>
    <row r="1042" spans="1:35" ht="15.45" customHeight="1">
      <c r="A1042" s="170">
        <v>57287</v>
      </c>
      <c r="B1042" s="4" t="s">
        <v>339</v>
      </c>
      <c r="C1042" s="4" t="s">
        <v>340</v>
      </c>
      <c r="D1042" s="7" t="s">
        <v>4762</v>
      </c>
      <c r="E1042" s="2" t="s">
        <v>3471</v>
      </c>
      <c r="F1042" s="2" t="s">
        <v>3472</v>
      </c>
      <c r="G1042" s="2">
        <v>933750230</v>
      </c>
      <c r="H1042" s="62">
        <v>45640</v>
      </c>
      <c r="I1042" s="63">
        <v>0.22916666666666666</v>
      </c>
      <c r="J1042" s="6" t="s">
        <v>373</v>
      </c>
      <c r="K1042" s="39">
        <v>1</v>
      </c>
      <c r="L1042" s="6" t="s">
        <v>398</v>
      </c>
      <c r="M1042" s="6" t="s">
        <v>6</v>
      </c>
      <c r="N1042" s="2" t="s">
        <v>4349</v>
      </c>
      <c r="O1042" s="2">
        <v>3268589</v>
      </c>
      <c r="P1042" s="2" t="s">
        <v>9</v>
      </c>
      <c r="Q1042" s="2" t="s">
        <v>4350</v>
      </c>
      <c r="R1042" s="16">
        <f t="shared" si="112"/>
        <v>25000</v>
      </c>
      <c r="S1042" s="6" t="s">
        <v>400</v>
      </c>
      <c r="T1042" s="2" t="s">
        <v>1450</v>
      </c>
      <c r="U1042" s="2" t="s">
        <v>3821</v>
      </c>
      <c r="V1042" s="62">
        <v>45640</v>
      </c>
      <c r="W1042" s="78">
        <v>0.40902777777777777</v>
      </c>
      <c r="X1042" s="6" t="s">
        <v>4724</v>
      </c>
      <c r="Y1042" s="64" t="s">
        <v>4725</v>
      </c>
      <c r="Z1042" s="64" t="s">
        <v>4726</v>
      </c>
      <c r="AA1042" s="2">
        <v>994316418</v>
      </c>
      <c r="AB1042" s="5">
        <f t="shared" si="115"/>
        <v>1</v>
      </c>
      <c r="AC1042" s="17">
        <f t="shared" si="116"/>
        <v>25000</v>
      </c>
      <c r="AD1042" s="6" t="s">
        <v>6</v>
      </c>
      <c r="AE1042" s="17" t="str">
        <f t="shared" si="117"/>
        <v>NO APLICA</v>
      </c>
      <c r="AF1042" s="6" t="s">
        <v>400</v>
      </c>
      <c r="AG1042" s="7"/>
      <c r="AH1042" s="22" t="s">
        <v>2797</v>
      </c>
      <c r="AI1042" s="176"/>
    </row>
    <row r="1043" spans="1:35" ht="15.45" customHeight="1">
      <c r="A1043" s="170">
        <v>57288</v>
      </c>
      <c r="B1043" s="4" t="s">
        <v>5104</v>
      </c>
      <c r="C1043" s="2"/>
      <c r="D1043" s="7" t="s">
        <v>5105</v>
      </c>
      <c r="E1043" s="2" t="s">
        <v>1868</v>
      </c>
      <c r="F1043" s="2" t="s">
        <v>5106</v>
      </c>
      <c r="G1043" s="2">
        <v>987374708</v>
      </c>
      <c r="H1043" s="62">
        <v>45640</v>
      </c>
      <c r="I1043" s="63">
        <v>0.28125</v>
      </c>
      <c r="J1043" s="6" t="s">
        <v>373</v>
      </c>
      <c r="K1043" s="39">
        <v>1</v>
      </c>
      <c r="L1043" s="6" t="s">
        <v>3399</v>
      </c>
      <c r="M1043" s="6" t="s">
        <v>6</v>
      </c>
      <c r="N1043" s="2" t="s">
        <v>5107</v>
      </c>
      <c r="O1043" s="2" t="s">
        <v>1355</v>
      </c>
      <c r="P1043" s="2" t="s">
        <v>6</v>
      </c>
      <c r="Q1043" s="2" t="s">
        <v>488</v>
      </c>
      <c r="R1043" s="16">
        <f t="shared" si="112"/>
        <v>18000</v>
      </c>
      <c r="S1043" s="6" t="s">
        <v>400</v>
      </c>
      <c r="T1043" s="2" t="s">
        <v>552</v>
      </c>
      <c r="U1043" s="2" t="s">
        <v>490</v>
      </c>
      <c r="V1043" s="62">
        <v>45640</v>
      </c>
      <c r="W1043" s="78">
        <v>0.28125</v>
      </c>
      <c r="X1043" s="6" t="s">
        <v>1861</v>
      </c>
      <c r="Y1043" s="6" t="s">
        <v>1862</v>
      </c>
      <c r="Z1043" s="6" t="s">
        <v>1863</v>
      </c>
      <c r="AA1043" s="6">
        <v>990617961</v>
      </c>
      <c r="AB1043" s="5">
        <f t="shared" si="115"/>
        <v>1</v>
      </c>
      <c r="AC1043" s="17">
        <f t="shared" si="116"/>
        <v>18000</v>
      </c>
      <c r="AD1043" s="6" t="s">
        <v>6</v>
      </c>
      <c r="AE1043" s="17" t="str">
        <f t="shared" si="117"/>
        <v>NO APLICA</v>
      </c>
      <c r="AF1043" s="2" t="s">
        <v>1874</v>
      </c>
      <c r="AG1043" s="7" t="s">
        <v>5108</v>
      </c>
      <c r="AH1043" s="72" t="s">
        <v>499</v>
      </c>
      <c r="AI1043" s="176"/>
    </row>
    <row r="1044" spans="1:35" ht="15.45" customHeight="1">
      <c r="A1044" s="170">
        <v>57289</v>
      </c>
      <c r="B1044" s="8" t="s">
        <v>320</v>
      </c>
      <c r="C1044" s="5" t="s">
        <v>321</v>
      </c>
      <c r="D1044" s="48" t="s">
        <v>734</v>
      </c>
      <c r="E1044" s="25" t="s">
        <v>735</v>
      </c>
      <c r="F1044" s="24" t="s">
        <v>736</v>
      </c>
      <c r="G1044" s="24">
        <v>997326989</v>
      </c>
      <c r="H1044" s="62">
        <v>45640</v>
      </c>
      <c r="I1044" s="63">
        <v>0.41111111111111109</v>
      </c>
      <c r="J1044" s="6" t="s">
        <v>373</v>
      </c>
      <c r="K1044" s="39">
        <v>1</v>
      </c>
      <c r="L1044" s="6" t="s">
        <v>398</v>
      </c>
      <c r="M1044" s="6" t="s">
        <v>6</v>
      </c>
      <c r="N1044" s="2" t="s">
        <v>5109</v>
      </c>
      <c r="O1044" s="2">
        <v>309421</v>
      </c>
      <c r="P1044" s="6" t="s">
        <v>6</v>
      </c>
      <c r="Q1044" s="2" t="s">
        <v>5110</v>
      </c>
      <c r="R1044" s="16">
        <f t="shared" si="112"/>
        <v>25000</v>
      </c>
      <c r="S1044" s="6" t="s">
        <v>400</v>
      </c>
      <c r="T1044" s="2" t="s">
        <v>542</v>
      </c>
      <c r="U1044" s="2" t="s">
        <v>3153</v>
      </c>
      <c r="V1044" s="2"/>
      <c r="W1044" s="78"/>
      <c r="X1044" s="6"/>
      <c r="Y1044" s="6"/>
      <c r="Z1044" s="6"/>
      <c r="AA1044" s="6"/>
      <c r="AB1044" s="6" t="str">
        <f t="shared" si="115"/>
        <v/>
      </c>
      <c r="AC1044" s="23" t="str">
        <f t="shared" si="116"/>
        <v/>
      </c>
      <c r="AD1044" s="23"/>
      <c r="AE1044" s="17" t="str">
        <f t="shared" si="117"/>
        <v/>
      </c>
      <c r="AF1044" s="6"/>
      <c r="AG1044" s="7"/>
      <c r="AH1044" s="22" t="s">
        <v>558</v>
      </c>
      <c r="AI1044" s="176"/>
    </row>
    <row r="1045" spans="1:35" ht="15.45" customHeight="1">
      <c r="A1045" s="170">
        <v>57290</v>
      </c>
      <c r="B1045" s="8" t="s">
        <v>320</v>
      </c>
      <c r="C1045" s="5" t="s">
        <v>321</v>
      </c>
      <c r="D1045" s="24" t="s">
        <v>2811</v>
      </c>
      <c r="E1045" s="25" t="s">
        <v>709</v>
      </c>
      <c r="F1045" s="24" t="s">
        <v>710</v>
      </c>
      <c r="G1045" s="24">
        <v>987744411</v>
      </c>
      <c r="H1045" s="62">
        <v>45640</v>
      </c>
      <c r="I1045" s="2">
        <v>9.5399999999999991</v>
      </c>
      <c r="J1045" s="6" t="s">
        <v>373</v>
      </c>
      <c r="K1045" s="39">
        <v>1</v>
      </c>
      <c r="L1045" s="6" t="s">
        <v>398</v>
      </c>
      <c r="M1045" s="6" t="s">
        <v>6</v>
      </c>
      <c r="N1045" s="2" t="s">
        <v>5111</v>
      </c>
      <c r="O1045" s="2">
        <v>100818694</v>
      </c>
      <c r="P1045" s="6" t="s">
        <v>6</v>
      </c>
      <c r="Q1045" s="2" t="s">
        <v>5112</v>
      </c>
      <c r="R1045" s="16">
        <f t="shared" si="112"/>
        <v>25000</v>
      </c>
      <c r="S1045" s="6" t="s">
        <v>400</v>
      </c>
      <c r="T1045" s="2" t="s">
        <v>803</v>
      </c>
      <c r="U1045" s="2" t="s">
        <v>2874</v>
      </c>
      <c r="V1045" s="62">
        <v>45641</v>
      </c>
      <c r="W1045" s="78">
        <v>5.347222222222222E-2</v>
      </c>
      <c r="X1045" s="6" t="s">
        <v>3193</v>
      </c>
      <c r="Y1045" s="6" t="s">
        <v>3194</v>
      </c>
      <c r="Z1045" s="6" t="s">
        <v>2578</v>
      </c>
      <c r="AA1045" s="6">
        <v>991266126</v>
      </c>
      <c r="AB1045" s="6">
        <f t="shared" si="115"/>
        <v>2</v>
      </c>
      <c r="AC1045" s="23">
        <f t="shared" si="116"/>
        <v>25000</v>
      </c>
      <c r="AD1045" s="23" t="s">
        <v>6</v>
      </c>
      <c r="AE1045" s="17" t="str">
        <f t="shared" si="117"/>
        <v>NO APLICA</v>
      </c>
      <c r="AF1045" s="6" t="s">
        <v>400</v>
      </c>
      <c r="AG1045" s="7"/>
      <c r="AH1045" s="22" t="s">
        <v>558</v>
      </c>
      <c r="AI1045" s="176"/>
    </row>
    <row r="1046" spans="1:35" ht="15.45" customHeight="1">
      <c r="A1046" s="170">
        <v>57291</v>
      </c>
      <c r="B1046" s="39" t="s">
        <v>221</v>
      </c>
      <c r="C1046" s="4" t="s">
        <v>222</v>
      </c>
      <c r="D1046" s="24" t="s">
        <v>385</v>
      </c>
      <c r="E1046" s="25" t="s">
        <v>818</v>
      </c>
      <c r="F1046" s="24" t="s">
        <v>700</v>
      </c>
      <c r="G1046" s="24">
        <v>947974081</v>
      </c>
      <c r="H1046" s="62">
        <v>45640</v>
      </c>
      <c r="I1046" s="63">
        <v>0.41875000000000001</v>
      </c>
      <c r="J1046" s="6" t="s">
        <v>373</v>
      </c>
      <c r="K1046" s="39">
        <v>1</v>
      </c>
      <c r="L1046" s="6" t="s">
        <v>398</v>
      </c>
      <c r="M1046" s="6" t="s">
        <v>6</v>
      </c>
      <c r="N1046" s="2" t="s">
        <v>5113</v>
      </c>
      <c r="O1046" s="2">
        <v>3280446</v>
      </c>
      <c r="P1046" s="6" t="s">
        <v>6</v>
      </c>
      <c r="Q1046" s="2" t="s">
        <v>5114</v>
      </c>
      <c r="R1046" s="16">
        <f t="shared" si="112"/>
        <v>25000</v>
      </c>
      <c r="S1046" s="6" t="s">
        <v>400</v>
      </c>
      <c r="T1046" s="2" t="s">
        <v>1108</v>
      </c>
      <c r="U1046" s="2" t="s">
        <v>3894</v>
      </c>
      <c r="V1046" s="62">
        <v>45642</v>
      </c>
      <c r="W1046" s="78">
        <v>0.78680555555555554</v>
      </c>
      <c r="X1046" s="6" t="s">
        <v>5115</v>
      </c>
      <c r="Y1046" s="6" t="s">
        <v>5116</v>
      </c>
      <c r="Z1046" s="6" t="s">
        <v>3299</v>
      </c>
      <c r="AA1046" s="6">
        <v>963064775</v>
      </c>
      <c r="AB1046" s="6">
        <f t="shared" si="115"/>
        <v>3</v>
      </c>
      <c r="AC1046" s="23">
        <f t="shared" si="116"/>
        <v>25000</v>
      </c>
      <c r="AD1046" s="23" t="s">
        <v>6</v>
      </c>
      <c r="AE1046" s="17" t="str">
        <f t="shared" si="117"/>
        <v>NO APLICA</v>
      </c>
      <c r="AF1046" s="6" t="s">
        <v>400</v>
      </c>
      <c r="AG1046" s="7"/>
      <c r="AH1046" s="22" t="s">
        <v>3300</v>
      </c>
      <c r="AI1046" s="176"/>
    </row>
    <row r="1047" spans="1:35" ht="15.45" customHeight="1">
      <c r="A1047" s="170">
        <v>57292</v>
      </c>
      <c r="B1047" s="8" t="s">
        <v>320</v>
      </c>
      <c r="C1047" s="5" t="s">
        <v>321</v>
      </c>
      <c r="D1047" s="39" t="s">
        <v>653</v>
      </c>
      <c r="E1047" s="6" t="s">
        <v>654</v>
      </c>
      <c r="F1047" s="6" t="s">
        <v>655</v>
      </c>
      <c r="G1047" s="6">
        <v>956193777</v>
      </c>
      <c r="H1047" s="62">
        <v>45640</v>
      </c>
      <c r="I1047" s="63">
        <v>0.43055555555555558</v>
      </c>
      <c r="J1047" s="6" t="s">
        <v>373</v>
      </c>
      <c r="K1047" s="39">
        <v>1</v>
      </c>
      <c r="L1047" s="6" t="s">
        <v>398</v>
      </c>
      <c r="M1047" s="6" t="s">
        <v>6</v>
      </c>
      <c r="N1047" s="2" t="s">
        <v>5117</v>
      </c>
      <c r="O1047" s="2">
        <v>309443</v>
      </c>
      <c r="P1047" s="6" t="s">
        <v>6</v>
      </c>
      <c r="Q1047" s="2" t="s">
        <v>5118</v>
      </c>
      <c r="R1047" s="16">
        <f t="shared" si="112"/>
        <v>25000</v>
      </c>
      <c r="S1047" s="6" t="s">
        <v>400</v>
      </c>
      <c r="T1047" s="2" t="s">
        <v>542</v>
      </c>
      <c r="U1047" s="2" t="s">
        <v>3987</v>
      </c>
      <c r="V1047" s="62"/>
      <c r="W1047" s="78"/>
      <c r="X1047" s="68"/>
      <c r="Y1047" s="68"/>
      <c r="Z1047" s="68"/>
      <c r="AA1047" s="68"/>
      <c r="AB1047" s="6" t="str">
        <f t="shared" si="115"/>
        <v/>
      </c>
      <c r="AC1047" s="23" t="str">
        <f t="shared" si="116"/>
        <v/>
      </c>
      <c r="AD1047" s="23"/>
      <c r="AE1047" s="17" t="str">
        <f t="shared" si="117"/>
        <v/>
      </c>
      <c r="AF1047" s="6"/>
      <c r="AG1047" s="7"/>
      <c r="AH1047" s="22" t="s">
        <v>558</v>
      </c>
      <c r="AI1047" s="176"/>
    </row>
    <row r="1048" spans="1:35" ht="15.45" customHeight="1">
      <c r="A1048" s="170">
        <v>57293</v>
      </c>
      <c r="B1048" s="8" t="s">
        <v>320</v>
      </c>
      <c r="C1048" s="5" t="s">
        <v>321</v>
      </c>
      <c r="D1048" s="8" t="s">
        <v>761</v>
      </c>
      <c r="E1048" s="5" t="s">
        <v>3132</v>
      </c>
      <c r="F1048" s="5" t="s">
        <v>763</v>
      </c>
      <c r="G1048" s="5">
        <v>957796336</v>
      </c>
      <c r="H1048" s="62">
        <v>45640</v>
      </c>
      <c r="I1048" s="63">
        <v>0.43263888888888891</v>
      </c>
      <c r="J1048" s="6" t="s">
        <v>373</v>
      </c>
      <c r="K1048" s="39">
        <v>1</v>
      </c>
      <c r="L1048" s="6" t="s">
        <v>398</v>
      </c>
      <c r="M1048" s="6" t="s">
        <v>6</v>
      </c>
      <c r="N1048" s="2" t="s">
        <v>5119</v>
      </c>
      <c r="O1048" s="2">
        <v>309445</v>
      </c>
      <c r="P1048" s="6" t="s">
        <v>6</v>
      </c>
      <c r="Q1048" s="2" t="s">
        <v>5120</v>
      </c>
      <c r="R1048" s="16">
        <f t="shared" si="112"/>
        <v>25000</v>
      </c>
      <c r="S1048" s="6" t="s">
        <v>400</v>
      </c>
      <c r="T1048" s="2" t="s">
        <v>542</v>
      </c>
      <c r="U1048" s="2" t="s">
        <v>2950</v>
      </c>
      <c r="V1048" s="2"/>
      <c r="W1048" s="97"/>
      <c r="X1048" s="6"/>
      <c r="Y1048" s="6"/>
      <c r="Z1048" s="6"/>
      <c r="AA1048" s="6"/>
      <c r="AB1048" s="107" t="str">
        <f t="shared" si="115"/>
        <v/>
      </c>
      <c r="AC1048" s="23" t="str">
        <f t="shared" si="116"/>
        <v/>
      </c>
      <c r="AD1048" s="23"/>
      <c r="AE1048" s="17" t="str">
        <f t="shared" si="117"/>
        <v/>
      </c>
      <c r="AF1048" s="6"/>
      <c r="AG1048" s="7"/>
      <c r="AH1048" s="22" t="s">
        <v>558</v>
      </c>
      <c r="AI1048" s="176"/>
    </row>
    <row r="1049" spans="1:35" ht="15.45" customHeight="1">
      <c r="A1049" s="170">
        <v>57294</v>
      </c>
      <c r="B1049" s="8" t="s">
        <v>320</v>
      </c>
      <c r="C1049" s="5" t="s">
        <v>321</v>
      </c>
      <c r="D1049" s="8" t="s">
        <v>737</v>
      </c>
      <c r="E1049" s="5" t="s">
        <v>738</v>
      </c>
      <c r="F1049" s="5" t="s">
        <v>739</v>
      </c>
      <c r="G1049" s="5">
        <v>973639638</v>
      </c>
      <c r="H1049" s="62">
        <v>45640</v>
      </c>
      <c r="I1049" s="63">
        <v>0.43611111111111112</v>
      </c>
      <c r="J1049" s="6" t="s">
        <v>373</v>
      </c>
      <c r="K1049" s="39">
        <v>1</v>
      </c>
      <c r="L1049" s="6" t="s">
        <v>398</v>
      </c>
      <c r="M1049" s="6" t="s">
        <v>6</v>
      </c>
      <c r="N1049" s="2" t="s">
        <v>5121</v>
      </c>
      <c r="O1049" s="2">
        <v>3280535</v>
      </c>
      <c r="P1049" s="6" t="s">
        <v>6</v>
      </c>
      <c r="Q1049" s="2" t="s">
        <v>5122</v>
      </c>
      <c r="R1049" s="16">
        <f t="shared" si="112"/>
        <v>25000</v>
      </c>
      <c r="S1049" s="6" t="s">
        <v>400</v>
      </c>
      <c r="T1049" s="2" t="s">
        <v>803</v>
      </c>
      <c r="U1049" s="2" t="s">
        <v>3894</v>
      </c>
      <c r="V1049" s="62">
        <v>45642</v>
      </c>
      <c r="W1049" s="78">
        <v>0.33680555555555558</v>
      </c>
      <c r="X1049" s="150" t="s">
        <v>3002</v>
      </c>
      <c r="Y1049" s="275" t="s">
        <v>4625</v>
      </c>
      <c r="Z1049" s="275" t="s">
        <v>580</v>
      </c>
      <c r="AA1049" s="276">
        <v>992200094</v>
      </c>
      <c r="AB1049" s="6">
        <f t="shared" si="115"/>
        <v>3</v>
      </c>
      <c r="AC1049" s="23">
        <f t="shared" si="116"/>
        <v>25000</v>
      </c>
      <c r="AD1049" s="23" t="s">
        <v>6</v>
      </c>
      <c r="AE1049" s="17" t="str">
        <f t="shared" si="117"/>
        <v>NO APLICA</v>
      </c>
      <c r="AF1049" s="6" t="s">
        <v>400</v>
      </c>
      <c r="AG1049" s="7"/>
      <c r="AH1049" s="22" t="s">
        <v>558</v>
      </c>
      <c r="AI1049" s="176"/>
    </row>
    <row r="1050" spans="1:35" ht="15.45" customHeight="1">
      <c r="A1050" s="170">
        <v>57295</v>
      </c>
      <c r="B1050" s="8" t="s">
        <v>320</v>
      </c>
      <c r="C1050" s="5" t="s">
        <v>321</v>
      </c>
      <c r="D1050" s="24" t="s">
        <v>616</v>
      </c>
      <c r="E1050" s="25" t="s">
        <v>617</v>
      </c>
      <c r="F1050" s="24" t="s">
        <v>618</v>
      </c>
      <c r="G1050" s="24">
        <v>951155582</v>
      </c>
      <c r="H1050" s="62">
        <v>45640</v>
      </c>
      <c r="I1050" s="63">
        <v>0.44305555555555554</v>
      </c>
      <c r="J1050" s="6" t="s">
        <v>373</v>
      </c>
      <c r="K1050" s="39">
        <v>1</v>
      </c>
      <c r="L1050" s="6" t="s">
        <v>398</v>
      </c>
      <c r="M1050" s="6" t="s">
        <v>6</v>
      </c>
      <c r="N1050" s="2" t="s">
        <v>5123</v>
      </c>
      <c r="O1050" s="2">
        <v>3280574</v>
      </c>
      <c r="P1050" s="6" t="s">
        <v>6</v>
      </c>
      <c r="Q1050" s="2" t="s">
        <v>5124</v>
      </c>
      <c r="R1050" s="16">
        <f t="shared" si="112"/>
        <v>25000</v>
      </c>
      <c r="S1050" s="6" t="s">
        <v>400</v>
      </c>
      <c r="T1050" s="2" t="s">
        <v>803</v>
      </c>
      <c r="U1050" s="2" t="s">
        <v>498</v>
      </c>
      <c r="V1050" s="62">
        <v>45643</v>
      </c>
      <c r="W1050" s="97">
        <v>0.12708333333333333</v>
      </c>
      <c r="X1050" s="5" t="s">
        <v>1042</v>
      </c>
      <c r="Y1050" s="5" t="s">
        <v>3585</v>
      </c>
      <c r="Z1050" s="5" t="s">
        <v>3586</v>
      </c>
      <c r="AA1050" s="5">
        <v>994463922</v>
      </c>
      <c r="AB1050" s="107">
        <f t="shared" si="115"/>
        <v>4</v>
      </c>
      <c r="AC1050" s="23">
        <f t="shared" si="116"/>
        <v>25000</v>
      </c>
      <c r="AD1050" s="23" t="s">
        <v>6</v>
      </c>
      <c r="AE1050" s="17" t="str">
        <f t="shared" si="117"/>
        <v>NO APLICA</v>
      </c>
      <c r="AF1050" s="6" t="s">
        <v>400</v>
      </c>
      <c r="AG1050" s="7"/>
      <c r="AH1050" s="22" t="s">
        <v>558</v>
      </c>
      <c r="AI1050" s="176"/>
    </row>
    <row r="1051" spans="1:35" ht="15.45" customHeight="1">
      <c r="A1051" s="170">
        <v>57296</v>
      </c>
      <c r="B1051" s="8" t="s">
        <v>320</v>
      </c>
      <c r="C1051" s="5" t="s">
        <v>321</v>
      </c>
      <c r="D1051" s="7" t="s">
        <v>5125</v>
      </c>
      <c r="E1051" s="2">
        <v>9555978</v>
      </c>
      <c r="F1051" s="2" t="s">
        <v>3699</v>
      </c>
      <c r="G1051" s="2">
        <v>949321186</v>
      </c>
      <c r="H1051" s="62">
        <v>45640</v>
      </c>
      <c r="I1051" s="63">
        <v>0.44791666666666669</v>
      </c>
      <c r="J1051" s="6" t="s">
        <v>373</v>
      </c>
      <c r="K1051" s="39">
        <v>1</v>
      </c>
      <c r="L1051" s="6" t="s">
        <v>398</v>
      </c>
      <c r="M1051" s="6" t="s">
        <v>6</v>
      </c>
      <c r="N1051" s="2" t="s">
        <v>5126</v>
      </c>
      <c r="O1051" s="2">
        <v>3280582</v>
      </c>
      <c r="P1051" s="6" t="s">
        <v>6</v>
      </c>
      <c r="Q1051" s="2" t="s">
        <v>5127</v>
      </c>
      <c r="R1051" s="16">
        <f t="shared" si="112"/>
        <v>25000</v>
      </c>
      <c r="S1051" s="6" t="s">
        <v>400</v>
      </c>
      <c r="T1051" s="2" t="s">
        <v>822</v>
      </c>
      <c r="U1051" s="2" t="s">
        <v>2874</v>
      </c>
      <c r="V1051" s="62">
        <v>45642</v>
      </c>
      <c r="W1051" s="78">
        <v>0.50416666666666665</v>
      </c>
      <c r="X1051" s="5" t="s">
        <v>3150</v>
      </c>
      <c r="Y1051" s="8" t="s">
        <v>5128</v>
      </c>
      <c r="Z1051" s="8" t="s">
        <v>2210</v>
      </c>
      <c r="AA1051" s="8">
        <v>994454750</v>
      </c>
      <c r="AB1051" s="6">
        <f t="shared" si="115"/>
        <v>3</v>
      </c>
      <c r="AC1051" s="23">
        <f t="shared" si="116"/>
        <v>25000</v>
      </c>
      <c r="AD1051" s="23" t="s">
        <v>6</v>
      </c>
      <c r="AE1051" s="17" t="str">
        <f t="shared" si="117"/>
        <v>NO APLICA</v>
      </c>
      <c r="AF1051" s="6" t="s">
        <v>400</v>
      </c>
      <c r="AG1051" s="7"/>
      <c r="AH1051" s="22" t="s">
        <v>558</v>
      </c>
      <c r="AI1051" s="176"/>
    </row>
    <row r="1052" spans="1:35" ht="15.45" customHeight="1">
      <c r="A1052" s="170">
        <v>57297</v>
      </c>
      <c r="B1052" s="4" t="s">
        <v>191</v>
      </c>
      <c r="C1052" s="8" t="s">
        <v>192</v>
      </c>
      <c r="D1052" s="24" t="s">
        <v>385</v>
      </c>
      <c r="E1052" s="25" t="s">
        <v>818</v>
      </c>
      <c r="F1052" s="24" t="s">
        <v>700</v>
      </c>
      <c r="G1052" s="24">
        <v>947974081</v>
      </c>
      <c r="H1052" s="62">
        <v>45640</v>
      </c>
      <c r="I1052" s="63">
        <v>0.45694444444444443</v>
      </c>
      <c r="J1052" s="6" t="s">
        <v>373</v>
      </c>
      <c r="K1052" s="39">
        <v>1</v>
      </c>
      <c r="L1052" s="6" t="s">
        <v>398</v>
      </c>
      <c r="M1052" s="6" t="s">
        <v>6</v>
      </c>
      <c r="N1052" s="2" t="s">
        <v>5129</v>
      </c>
      <c r="O1052" s="2">
        <v>309457</v>
      </c>
      <c r="P1052" s="6" t="s">
        <v>6</v>
      </c>
      <c r="Q1052" s="2" t="s">
        <v>5130</v>
      </c>
      <c r="R1052" s="16">
        <f t="shared" si="112"/>
        <v>25000</v>
      </c>
      <c r="S1052" s="6" t="s">
        <v>400</v>
      </c>
      <c r="T1052" s="2" t="s">
        <v>1108</v>
      </c>
      <c r="U1052" s="2" t="s">
        <v>5131</v>
      </c>
      <c r="V1052" s="62">
        <v>45643</v>
      </c>
      <c r="W1052" s="97">
        <v>0.6791666666666667</v>
      </c>
      <c r="X1052" s="27" t="s">
        <v>2658</v>
      </c>
      <c r="Y1052" s="28" t="s">
        <v>2318</v>
      </c>
      <c r="Z1052" s="27" t="s">
        <v>2319</v>
      </c>
      <c r="AA1052" s="27">
        <v>957418555</v>
      </c>
      <c r="AB1052" s="107">
        <f t="shared" si="115"/>
        <v>4</v>
      </c>
      <c r="AC1052" s="23">
        <f t="shared" si="116"/>
        <v>25000</v>
      </c>
      <c r="AD1052" s="23" t="s">
        <v>6</v>
      </c>
      <c r="AE1052" s="17" t="str">
        <f t="shared" si="117"/>
        <v>NO APLICA</v>
      </c>
      <c r="AF1052" s="6" t="s">
        <v>1874</v>
      </c>
      <c r="AG1052" s="7" t="s">
        <v>5132</v>
      </c>
      <c r="AH1052" s="22" t="s">
        <v>2883</v>
      </c>
      <c r="AI1052" s="176"/>
    </row>
    <row r="1053" spans="1:35" ht="15.45" customHeight="1">
      <c r="A1053" s="170">
        <v>57298</v>
      </c>
      <c r="B1053" s="8" t="s">
        <v>320</v>
      </c>
      <c r="C1053" s="5" t="s">
        <v>321</v>
      </c>
      <c r="D1053" s="24" t="s">
        <v>2811</v>
      </c>
      <c r="E1053" s="25" t="s">
        <v>709</v>
      </c>
      <c r="F1053" s="24" t="s">
        <v>710</v>
      </c>
      <c r="G1053" s="24">
        <v>987744411</v>
      </c>
      <c r="H1053" s="62">
        <v>45640</v>
      </c>
      <c r="I1053" s="63">
        <v>0.46458333333333335</v>
      </c>
      <c r="J1053" s="6" t="s">
        <v>373</v>
      </c>
      <c r="K1053" s="39">
        <v>1</v>
      </c>
      <c r="L1053" s="6" t="s">
        <v>398</v>
      </c>
      <c r="M1053" s="6" t="s">
        <v>6</v>
      </c>
      <c r="N1053" s="2" t="s">
        <v>5133</v>
      </c>
      <c r="O1053" s="2">
        <v>100818786</v>
      </c>
      <c r="P1053" s="6" t="s">
        <v>6</v>
      </c>
      <c r="Q1053" s="2" t="s">
        <v>5134</v>
      </c>
      <c r="R1053" s="16">
        <f t="shared" si="112"/>
        <v>25000</v>
      </c>
      <c r="S1053" s="6" t="s">
        <v>400</v>
      </c>
      <c r="T1053" s="2" t="s">
        <v>822</v>
      </c>
      <c r="U1053" s="2" t="s">
        <v>3062</v>
      </c>
      <c r="V1053" s="62">
        <v>45641</v>
      </c>
      <c r="W1053" s="78">
        <v>0.53888888888888886</v>
      </c>
      <c r="X1053" s="8" t="s">
        <v>2582</v>
      </c>
      <c r="Y1053" s="8" t="s">
        <v>4220</v>
      </c>
      <c r="Z1053" s="8" t="s">
        <v>1136</v>
      </c>
      <c r="AA1053" s="8">
        <v>947137523</v>
      </c>
      <c r="AB1053" s="6">
        <f t="shared" si="115"/>
        <v>2</v>
      </c>
      <c r="AC1053" s="23">
        <f t="shared" si="116"/>
        <v>25000</v>
      </c>
      <c r="AD1053" s="23" t="s">
        <v>6</v>
      </c>
      <c r="AE1053" s="17" t="str">
        <f t="shared" si="117"/>
        <v>NO APLICA</v>
      </c>
      <c r="AF1053" s="6" t="s">
        <v>400</v>
      </c>
      <c r="AG1053" s="7"/>
      <c r="AH1053" s="22" t="s">
        <v>558</v>
      </c>
      <c r="AI1053" s="176"/>
    </row>
    <row r="1054" spans="1:35" ht="15.45" customHeight="1">
      <c r="A1054" s="170">
        <v>57299</v>
      </c>
      <c r="B1054" s="8" t="s">
        <v>320</v>
      </c>
      <c r="C1054" s="5" t="s">
        <v>321</v>
      </c>
      <c r="D1054" s="8" t="s">
        <v>5135</v>
      </c>
      <c r="E1054" s="5" t="s">
        <v>1114</v>
      </c>
      <c r="F1054" s="5" t="s">
        <v>1115</v>
      </c>
      <c r="G1054" s="5">
        <v>926464737</v>
      </c>
      <c r="H1054" s="62">
        <v>45640</v>
      </c>
      <c r="I1054" s="2">
        <v>11.11</v>
      </c>
      <c r="J1054" s="6" t="s">
        <v>373</v>
      </c>
      <c r="K1054" s="39">
        <v>1</v>
      </c>
      <c r="L1054" s="6" t="s">
        <v>398</v>
      </c>
      <c r="M1054" s="6" t="s">
        <v>6</v>
      </c>
      <c r="N1054" s="2" t="s">
        <v>5136</v>
      </c>
      <c r="O1054" s="2">
        <v>3280689</v>
      </c>
      <c r="P1054" s="6" t="s">
        <v>6</v>
      </c>
      <c r="Q1054" s="2" t="s">
        <v>5137</v>
      </c>
      <c r="R1054" s="16">
        <f t="shared" si="112"/>
        <v>25000</v>
      </c>
      <c r="S1054" s="6" t="s">
        <v>400</v>
      </c>
      <c r="T1054" s="2" t="s">
        <v>803</v>
      </c>
      <c r="U1054" s="2" t="s">
        <v>3005</v>
      </c>
      <c r="V1054" s="62">
        <v>45641</v>
      </c>
      <c r="W1054" s="78">
        <v>0.2388888888888889</v>
      </c>
      <c r="X1054" s="144" t="s">
        <v>3187</v>
      </c>
      <c r="Y1054" s="144" t="s">
        <v>5138</v>
      </c>
      <c r="Z1054" s="144" t="s">
        <v>1151</v>
      </c>
      <c r="AA1054" s="144">
        <v>984444429</v>
      </c>
      <c r="AB1054" s="6">
        <f t="shared" si="115"/>
        <v>2</v>
      </c>
      <c r="AC1054" s="23">
        <f t="shared" si="116"/>
        <v>25000</v>
      </c>
      <c r="AD1054" s="23" t="s">
        <v>6</v>
      </c>
      <c r="AE1054" s="17" t="str">
        <f t="shared" si="117"/>
        <v>NO APLICA</v>
      </c>
      <c r="AF1054" s="6" t="s">
        <v>400</v>
      </c>
      <c r="AG1054" s="7"/>
      <c r="AH1054" s="22" t="s">
        <v>558</v>
      </c>
      <c r="AI1054" s="176"/>
    </row>
    <row r="1055" spans="1:35" ht="15.45" customHeight="1">
      <c r="A1055" s="170">
        <v>57301</v>
      </c>
      <c r="B1055" s="8" t="s">
        <v>320</v>
      </c>
      <c r="C1055" s="5" t="s">
        <v>321</v>
      </c>
      <c r="D1055" s="7" t="s">
        <v>4226</v>
      </c>
      <c r="E1055" s="2" t="s">
        <v>569</v>
      </c>
      <c r="F1055" s="2" t="s">
        <v>570</v>
      </c>
      <c r="G1055" s="2">
        <v>947401808</v>
      </c>
      <c r="H1055" s="62">
        <v>45640</v>
      </c>
      <c r="I1055" s="2">
        <v>11.42</v>
      </c>
      <c r="J1055" s="6" t="s">
        <v>373</v>
      </c>
      <c r="K1055" s="39">
        <v>1</v>
      </c>
      <c r="L1055" s="6" t="s">
        <v>398</v>
      </c>
      <c r="M1055" s="6" t="s">
        <v>6</v>
      </c>
      <c r="N1055" s="2" t="s">
        <v>5141</v>
      </c>
      <c r="O1055" s="2">
        <v>280730</v>
      </c>
      <c r="P1055" s="6" t="s">
        <v>6</v>
      </c>
      <c r="Q1055" s="2" t="s">
        <v>5142</v>
      </c>
      <c r="R1055" s="16">
        <f t="shared" si="112"/>
        <v>25000</v>
      </c>
      <c r="S1055" s="6" t="s">
        <v>400</v>
      </c>
      <c r="T1055" s="2" t="s">
        <v>803</v>
      </c>
      <c r="U1055" s="2" t="s">
        <v>3192</v>
      </c>
      <c r="V1055" s="62">
        <v>45642</v>
      </c>
      <c r="W1055" s="97">
        <v>0.93333333333333335</v>
      </c>
      <c r="X1055" s="146" t="s">
        <v>5143</v>
      </c>
      <c r="Y1055" s="146" t="s">
        <v>5144</v>
      </c>
      <c r="Z1055" s="146" t="s">
        <v>5145</v>
      </c>
      <c r="AA1055" s="146">
        <v>973186070</v>
      </c>
      <c r="AB1055" s="107">
        <f t="shared" si="115"/>
        <v>3</v>
      </c>
      <c r="AC1055" s="23">
        <f t="shared" si="116"/>
        <v>25000</v>
      </c>
      <c r="AD1055" s="23" t="s">
        <v>6</v>
      </c>
      <c r="AE1055" s="17" t="str">
        <f t="shared" si="117"/>
        <v>NO APLICA</v>
      </c>
      <c r="AF1055" s="6" t="s">
        <v>400</v>
      </c>
      <c r="AG1055" s="7"/>
      <c r="AH1055" s="22" t="s">
        <v>558</v>
      </c>
      <c r="AI1055" s="176"/>
    </row>
    <row r="1056" spans="1:35" ht="15.45" customHeight="1">
      <c r="A1056" s="170">
        <v>57302</v>
      </c>
      <c r="B1056" s="4" t="s">
        <v>191</v>
      </c>
      <c r="C1056" s="4" t="s">
        <v>192</v>
      </c>
      <c r="D1056" s="24" t="s">
        <v>385</v>
      </c>
      <c r="E1056" s="25" t="s">
        <v>818</v>
      </c>
      <c r="F1056" s="24" t="s">
        <v>700</v>
      </c>
      <c r="G1056" s="24">
        <v>947974081</v>
      </c>
      <c r="H1056" s="62">
        <v>45640</v>
      </c>
      <c r="I1056" s="63">
        <v>0.49652777777777779</v>
      </c>
      <c r="J1056" s="6" t="s">
        <v>373</v>
      </c>
      <c r="K1056" s="39">
        <v>1</v>
      </c>
      <c r="L1056" s="6" t="s">
        <v>398</v>
      </c>
      <c r="M1056" s="6" t="s">
        <v>6</v>
      </c>
      <c r="N1056" s="2" t="s">
        <v>5146</v>
      </c>
      <c r="O1056" s="2">
        <v>309503</v>
      </c>
      <c r="P1056" s="6" t="s">
        <v>6</v>
      </c>
      <c r="Q1056" s="2" t="s">
        <v>5147</v>
      </c>
      <c r="R1056" s="16">
        <f t="shared" si="112"/>
        <v>25000</v>
      </c>
      <c r="S1056" s="6" t="s">
        <v>400</v>
      </c>
      <c r="T1056" s="2" t="s">
        <v>542</v>
      </c>
      <c r="U1056" s="2" t="s">
        <v>5148</v>
      </c>
      <c r="V1056" s="2"/>
      <c r="W1056" s="78"/>
      <c r="X1056" s="83"/>
      <c r="Y1056" s="83"/>
      <c r="Z1056" s="83"/>
      <c r="AA1056" s="83"/>
      <c r="AB1056" s="6" t="str">
        <f t="shared" si="115"/>
        <v/>
      </c>
      <c r="AC1056" s="23" t="str">
        <f t="shared" si="116"/>
        <v/>
      </c>
      <c r="AD1056" s="23"/>
      <c r="AE1056" s="17" t="str">
        <f t="shared" si="117"/>
        <v/>
      </c>
      <c r="AF1056" s="6"/>
      <c r="AG1056" s="7"/>
      <c r="AH1056" s="22" t="s">
        <v>2883</v>
      </c>
      <c r="AI1056" s="176"/>
    </row>
    <row r="1057" spans="1:35" ht="15.45" customHeight="1">
      <c r="A1057" s="170">
        <v>57303</v>
      </c>
      <c r="B1057" s="4" t="s">
        <v>191</v>
      </c>
      <c r="C1057" s="4" t="s">
        <v>192</v>
      </c>
      <c r="D1057" s="39" t="s">
        <v>3219</v>
      </c>
      <c r="E1057" s="6" t="s">
        <v>3220</v>
      </c>
      <c r="F1057" s="6" t="s">
        <v>3221</v>
      </c>
      <c r="G1057" s="6">
        <v>90021629</v>
      </c>
      <c r="H1057" s="62">
        <v>45640</v>
      </c>
      <c r="I1057" s="63">
        <v>0.50138888888888888</v>
      </c>
      <c r="J1057" s="6" t="s">
        <v>373</v>
      </c>
      <c r="K1057" s="39">
        <v>1</v>
      </c>
      <c r="L1057" s="6" t="s">
        <v>398</v>
      </c>
      <c r="M1057" s="6" t="s">
        <v>6</v>
      </c>
      <c r="N1057" s="2" t="s">
        <v>5149</v>
      </c>
      <c r="O1057" s="2">
        <v>309507</v>
      </c>
      <c r="P1057" s="6" t="s">
        <v>6</v>
      </c>
      <c r="Q1057" s="2" t="s">
        <v>5150</v>
      </c>
      <c r="R1057" s="16">
        <f t="shared" si="112"/>
        <v>25000</v>
      </c>
      <c r="S1057" s="6" t="s">
        <v>400</v>
      </c>
      <c r="T1057" s="2" t="s">
        <v>542</v>
      </c>
      <c r="U1057" s="2" t="s">
        <v>490</v>
      </c>
      <c r="V1057" s="2"/>
      <c r="W1057" s="78"/>
      <c r="X1057" s="8"/>
      <c r="Y1057" s="8"/>
      <c r="Z1057" s="8"/>
      <c r="AA1057" s="8"/>
      <c r="AB1057" s="6" t="str">
        <f t="shared" si="115"/>
        <v/>
      </c>
      <c r="AC1057" s="23" t="str">
        <f t="shared" si="116"/>
        <v/>
      </c>
      <c r="AD1057" s="23"/>
      <c r="AE1057" s="17" t="str">
        <f t="shared" si="117"/>
        <v/>
      </c>
      <c r="AF1057" s="6"/>
      <c r="AG1057" s="7"/>
      <c r="AH1057" s="22" t="s">
        <v>2883</v>
      </c>
      <c r="AI1057" s="176"/>
    </row>
    <row r="1058" spans="1:35" ht="15.45" customHeight="1">
      <c r="A1058" s="170">
        <v>57304</v>
      </c>
      <c r="B1058" s="4" t="s">
        <v>245</v>
      </c>
      <c r="C1058" s="4" t="s">
        <v>246</v>
      </c>
      <c r="D1058" s="24" t="s">
        <v>1008</v>
      </c>
      <c r="E1058" s="25" t="s">
        <v>1009</v>
      </c>
      <c r="F1058" s="24" t="s">
        <v>1010</v>
      </c>
      <c r="G1058" s="24">
        <v>991915508</v>
      </c>
      <c r="H1058" s="62">
        <v>45640</v>
      </c>
      <c r="I1058" s="2">
        <v>12.08</v>
      </c>
      <c r="J1058" s="6" t="s">
        <v>373</v>
      </c>
      <c r="K1058" s="39">
        <v>1</v>
      </c>
      <c r="L1058" s="6" t="s">
        <v>398</v>
      </c>
      <c r="M1058" s="6" t="s">
        <v>6</v>
      </c>
      <c r="N1058" s="2" t="s">
        <v>5151</v>
      </c>
      <c r="O1058" s="2">
        <v>3280588</v>
      </c>
      <c r="P1058" s="6" t="s">
        <v>6</v>
      </c>
      <c r="Q1058" s="2" t="s">
        <v>5152</v>
      </c>
      <c r="R1058" s="16">
        <f t="shared" si="112"/>
        <v>25000</v>
      </c>
      <c r="S1058" s="6" t="s">
        <v>400</v>
      </c>
      <c r="T1058" s="2" t="s">
        <v>822</v>
      </c>
      <c r="U1058" s="2" t="s">
        <v>5153</v>
      </c>
      <c r="V1058" s="62">
        <v>45642</v>
      </c>
      <c r="W1058" s="78">
        <v>0.35347222222222224</v>
      </c>
      <c r="X1058" s="5" t="s">
        <v>1315</v>
      </c>
      <c r="Y1058" s="8" t="s">
        <v>978</v>
      </c>
      <c r="Z1058" s="8" t="s">
        <v>979</v>
      </c>
      <c r="AA1058" s="8">
        <v>940233947</v>
      </c>
      <c r="AB1058" s="6">
        <f t="shared" si="115"/>
        <v>3</v>
      </c>
      <c r="AC1058" s="23">
        <f t="shared" si="116"/>
        <v>25000</v>
      </c>
      <c r="AD1058" s="23" t="s">
        <v>6</v>
      </c>
      <c r="AE1058" s="17" t="str">
        <f t="shared" si="117"/>
        <v>NO APLICA</v>
      </c>
      <c r="AF1058" s="6" t="s">
        <v>400</v>
      </c>
      <c r="AG1058" s="7"/>
      <c r="AH1058" s="22" t="s">
        <v>983</v>
      </c>
      <c r="AI1058" s="176"/>
    </row>
    <row r="1059" spans="1:35" ht="15.45" customHeight="1">
      <c r="A1059" s="170">
        <v>57305</v>
      </c>
      <c r="B1059" s="8" t="s">
        <v>320</v>
      </c>
      <c r="C1059" s="5" t="s">
        <v>321</v>
      </c>
      <c r="D1059" s="39" t="s">
        <v>1228</v>
      </c>
      <c r="E1059" s="6" t="s">
        <v>1229</v>
      </c>
      <c r="F1059" s="6" t="s">
        <v>1980</v>
      </c>
      <c r="G1059" s="6">
        <v>973591252</v>
      </c>
      <c r="H1059" s="99">
        <v>45640</v>
      </c>
      <c r="I1059" s="98">
        <v>0.50972222222222219</v>
      </c>
      <c r="J1059" s="6" t="s">
        <v>373</v>
      </c>
      <c r="K1059" s="39">
        <v>1</v>
      </c>
      <c r="L1059" s="6" t="s">
        <v>398</v>
      </c>
      <c r="M1059" s="6" t="s">
        <v>6</v>
      </c>
      <c r="N1059" s="66" t="s">
        <v>5154</v>
      </c>
      <c r="O1059" s="66">
        <v>24803421</v>
      </c>
      <c r="P1059" s="6" t="s">
        <v>6</v>
      </c>
      <c r="Q1059" s="66" t="s">
        <v>5155</v>
      </c>
      <c r="R1059" s="16">
        <f t="shared" si="112"/>
        <v>25000</v>
      </c>
      <c r="S1059" s="6" t="s">
        <v>400</v>
      </c>
      <c r="T1059" s="66" t="s">
        <v>822</v>
      </c>
      <c r="U1059" s="66" t="s">
        <v>2944</v>
      </c>
      <c r="V1059" s="99">
        <v>45641</v>
      </c>
      <c r="W1059" s="97">
        <v>0.83263888888888893</v>
      </c>
      <c r="X1059" s="5" t="s">
        <v>3702</v>
      </c>
      <c r="Y1059" s="8" t="s">
        <v>3703</v>
      </c>
      <c r="Z1059" s="8" t="s">
        <v>3138</v>
      </c>
      <c r="AA1059" s="8">
        <v>959084095</v>
      </c>
      <c r="AB1059" s="107">
        <f t="shared" si="115"/>
        <v>2</v>
      </c>
      <c r="AC1059" s="23">
        <f t="shared" si="116"/>
        <v>25000</v>
      </c>
      <c r="AD1059" s="23" t="s">
        <v>6</v>
      </c>
      <c r="AE1059" s="17" t="str">
        <f t="shared" si="117"/>
        <v>NO APLICA</v>
      </c>
      <c r="AF1059" s="6" t="s">
        <v>400</v>
      </c>
      <c r="AG1059" s="38"/>
      <c r="AH1059" s="22" t="s">
        <v>558</v>
      </c>
      <c r="AI1059" s="176"/>
    </row>
    <row r="1060" spans="1:35" ht="15.45" customHeight="1">
      <c r="A1060" s="170">
        <v>57306</v>
      </c>
      <c r="B1060" s="4" t="s">
        <v>272</v>
      </c>
      <c r="C1060" s="4" t="s">
        <v>273</v>
      </c>
      <c r="D1060" s="7" t="s">
        <v>5156</v>
      </c>
      <c r="E1060" s="2" t="s">
        <v>5157</v>
      </c>
      <c r="F1060" s="2" t="s">
        <v>5158</v>
      </c>
      <c r="G1060" s="2" t="s">
        <v>1355</v>
      </c>
      <c r="H1060" s="62">
        <v>45640</v>
      </c>
      <c r="I1060" s="63">
        <v>0.5131944444444444</v>
      </c>
      <c r="J1060" s="6" t="s">
        <v>372</v>
      </c>
      <c r="K1060" s="39">
        <v>1</v>
      </c>
      <c r="L1060" s="6" t="s">
        <v>398</v>
      </c>
      <c r="M1060" s="6" t="s">
        <v>6</v>
      </c>
      <c r="N1060" s="2" t="s">
        <v>5159</v>
      </c>
      <c r="O1060" s="2">
        <v>24802847</v>
      </c>
      <c r="P1060" s="6" t="s">
        <v>6</v>
      </c>
      <c r="Q1060" s="2">
        <v>230879615</v>
      </c>
      <c r="R1060" s="16">
        <f t="shared" si="112"/>
        <v>18000</v>
      </c>
      <c r="S1060" s="6" t="s">
        <v>400</v>
      </c>
      <c r="T1060" s="2" t="s">
        <v>822</v>
      </c>
      <c r="U1060" s="2" t="s">
        <v>490</v>
      </c>
      <c r="V1060" s="62">
        <v>45640</v>
      </c>
      <c r="W1060" s="78">
        <v>0.71458333333333335</v>
      </c>
      <c r="X1060" s="8" t="s">
        <v>5160</v>
      </c>
      <c r="Y1060" s="8" t="s">
        <v>5161</v>
      </c>
      <c r="Z1060" s="8" t="s">
        <v>5162</v>
      </c>
      <c r="AA1060" s="8">
        <v>992528221</v>
      </c>
      <c r="AB1060" s="5">
        <f t="shared" si="115"/>
        <v>1</v>
      </c>
      <c r="AC1060" s="17">
        <f t="shared" si="116"/>
        <v>18000</v>
      </c>
      <c r="AD1060" s="6" t="s">
        <v>6</v>
      </c>
      <c r="AE1060" s="17" t="str">
        <f t="shared" si="117"/>
        <v>NO APLICA</v>
      </c>
      <c r="AF1060" s="2" t="s">
        <v>400</v>
      </c>
      <c r="AG1060" s="75" t="s">
        <v>5163</v>
      </c>
      <c r="AH1060" s="22" t="s">
        <v>5164</v>
      </c>
      <c r="AI1060" s="176"/>
    </row>
    <row r="1061" spans="1:35" ht="15.45" customHeight="1">
      <c r="A1061" s="170">
        <v>57307</v>
      </c>
      <c r="B1061" s="8" t="s">
        <v>320</v>
      </c>
      <c r="C1061" s="5" t="s">
        <v>321</v>
      </c>
      <c r="D1061" s="38" t="s">
        <v>5165</v>
      </c>
      <c r="E1061" s="66" t="s">
        <v>5166</v>
      </c>
      <c r="F1061" s="66" t="s">
        <v>5167</v>
      </c>
      <c r="G1061" s="66">
        <v>950233705</v>
      </c>
      <c r="H1061" s="99">
        <v>45640</v>
      </c>
      <c r="I1061" s="98">
        <v>0.51944444444444449</v>
      </c>
      <c r="J1061" s="6" t="s">
        <v>373</v>
      </c>
      <c r="K1061" s="39">
        <v>1</v>
      </c>
      <c r="L1061" s="6" t="s">
        <v>398</v>
      </c>
      <c r="M1061" s="6" t="s">
        <v>6</v>
      </c>
      <c r="N1061" s="66" t="s">
        <v>5168</v>
      </c>
      <c r="O1061" s="66">
        <v>3280821</v>
      </c>
      <c r="P1061" s="6" t="s">
        <v>6</v>
      </c>
      <c r="Q1061" s="66" t="s">
        <v>5169</v>
      </c>
      <c r="R1061" s="16">
        <f t="shared" si="112"/>
        <v>25000</v>
      </c>
      <c r="S1061" s="6" t="s">
        <v>400</v>
      </c>
      <c r="T1061" s="66" t="s">
        <v>822</v>
      </c>
      <c r="U1061" s="66" t="s">
        <v>3435</v>
      </c>
      <c r="V1061" s="99">
        <v>45641</v>
      </c>
      <c r="W1061" s="97">
        <v>0.65694444444444444</v>
      </c>
      <c r="X1061" s="8" t="s">
        <v>5170</v>
      </c>
      <c r="Y1061" s="8" t="s">
        <v>5171</v>
      </c>
      <c r="Z1061" s="8" t="s">
        <v>695</v>
      </c>
      <c r="AA1061" s="8">
        <v>939686092</v>
      </c>
      <c r="AB1061" s="107">
        <f t="shared" ref="AB1061:AB1092" si="118">IF(AND(V1061&lt;&gt;"",H1061&lt;&gt;"",ISNUMBER(V1061-H1061)),V1061-H1061+1,"")</f>
        <v>2</v>
      </c>
      <c r="AC1061" s="23">
        <f t="shared" ref="AC1061:AC1092" si="119">IF(AB1061&lt;=0, "ERROR EN DÍA DE SALIDA",
    IF(AB1061="", "",
        IF(OR(J1061="1X40 RF VACIO", J1061="1X40 DRY VACIO"),
            IF(L1061="CUSTODIA",
                IF(AB1061&lt;=5, 25000,
                    IF(AB1061&gt;5, IF(AB1061&lt;=8, 25000 + 2000*(AB1061 - 5), 31000 + 5000*(AB1061-8)), "")
                ),
                IF(OR(L1061="TRASPASO",L1061="MOVIMIENTO"), 18000, "")
            ),
            IF(OR(J1061="1X20 RF VACIO", J1061="1X20 DRY VACIO", J1061="ISOTANK"),
                IF(L1061="CUSTODIA",
                    IF(AB1061&lt;=5, 18000,
                        IF(AB1061&gt;5, IF(AB1061&lt;=8, 18000 + 2000*(AB1061 - 5), 24000 + 5000*(AB1061-8)), "")
                    ),
                    IF(OR(L1061="TRASPASO",L1061="MOVIMIENTO"), 15000, "Error en tipo de acción")
                ),
                IF(AND(OR(J1061="PALLET", J1061="CAJON"), L1061="CUSTODIA", AB1061&lt;=5),
                    IF(M1061="SI (XL)", 7000*K1061,
                        IF(M1061="SI (XXL)", 9000*K1061, 5000*K1061)
                    ),
                    IF(AND(OR(J1061="PALLET", J1061="CAJON"), L1061="CUSTODIA", AB1061&gt;5),
                        IF(M1061="SI (XL)", (7000 + 1000*(AB1061 - 5))*K1061,
                            IF(M1061="SI (XXL)", (9000 + 1000*(AB1061 - 5))*K1061, (5000 + 1000*(AB1061 - 5))*K1061)
                        ),
                        IF(AND(OR(J1061="PALLET", J1061="CAJON"),OR(L1061="TRASPASO",L1061="MOVIMIENTO")),
                            IF(M1061="SI (XL)", 5000*K1061,
                                IF(M1061="SI (XXL)", 7000*K1061, 3500*K1061)
                            ),
                            ""
                        )
                    )
                )
            )
        )
    )
)</f>
        <v>25000</v>
      </c>
      <c r="AD1061" s="23" t="s">
        <v>6</v>
      </c>
      <c r="AE1061" s="17" t="str">
        <f t="shared" ref="AE1061:AE1092" si="120">IFERROR(IF(AC1061="","",IF(AD1061="NO","NO APLICA",IF(AD1061="SI",AC1061*1.19,""))), "")</f>
        <v>NO APLICA</v>
      </c>
      <c r="AF1061" s="6" t="s">
        <v>400</v>
      </c>
      <c r="AG1061" s="38"/>
      <c r="AH1061" s="22" t="s">
        <v>558</v>
      </c>
      <c r="AI1061" s="176"/>
    </row>
    <row r="1062" spans="1:35" ht="15.45" customHeight="1">
      <c r="A1062" s="170">
        <v>57308</v>
      </c>
      <c r="B1062" s="4" t="s">
        <v>191</v>
      </c>
      <c r="C1062" s="4" t="s">
        <v>192</v>
      </c>
      <c r="D1062" s="24" t="s">
        <v>385</v>
      </c>
      <c r="E1062" s="25" t="s">
        <v>818</v>
      </c>
      <c r="F1062" s="24" t="s">
        <v>700</v>
      </c>
      <c r="G1062" s="24">
        <v>947974081</v>
      </c>
      <c r="H1062" s="62">
        <v>45640</v>
      </c>
      <c r="I1062" s="63">
        <v>0.52638888888888891</v>
      </c>
      <c r="J1062" s="6" t="s">
        <v>373</v>
      </c>
      <c r="K1062" s="39">
        <v>1</v>
      </c>
      <c r="L1062" s="6" t="s">
        <v>398</v>
      </c>
      <c r="M1062" s="6" t="s">
        <v>6</v>
      </c>
      <c r="N1062" s="100" t="s">
        <v>5172</v>
      </c>
      <c r="O1062" s="2">
        <v>309523</v>
      </c>
      <c r="P1062" s="6" t="s">
        <v>6</v>
      </c>
      <c r="Q1062" s="2" t="s">
        <v>5173</v>
      </c>
      <c r="R1062" s="16">
        <f t="shared" si="112"/>
        <v>25000</v>
      </c>
      <c r="S1062" s="6" t="s">
        <v>400</v>
      </c>
      <c r="T1062" s="2" t="s">
        <v>542</v>
      </c>
      <c r="U1062" s="2" t="s">
        <v>3149</v>
      </c>
      <c r="V1062" s="2"/>
      <c r="W1062" s="78"/>
      <c r="X1062" s="8"/>
      <c r="Y1062" s="8"/>
      <c r="Z1062" s="8"/>
      <c r="AA1062" s="8"/>
      <c r="AB1062" s="6" t="str">
        <f t="shared" si="118"/>
        <v/>
      </c>
      <c r="AC1062" s="23" t="str">
        <f t="shared" si="119"/>
        <v/>
      </c>
      <c r="AD1062" s="23"/>
      <c r="AE1062" s="17" t="str">
        <f t="shared" si="120"/>
        <v/>
      </c>
      <c r="AF1062" s="6"/>
      <c r="AG1062" s="7"/>
      <c r="AH1062" s="22" t="s">
        <v>2883</v>
      </c>
      <c r="AI1062" s="177" t="s">
        <v>3086</v>
      </c>
    </row>
    <row r="1063" spans="1:35" ht="15.45" customHeight="1">
      <c r="A1063" s="170">
        <v>57309</v>
      </c>
      <c r="B1063" s="4" t="s">
        <v>191</v>
      </c>
      <c r="C1063" s="4" t="s">
        <v>192</v>
      </c>
      <c r="D1063" s="39" t="s">
        <v>3219</v>
      </c>
      <c r="E1063" s="6" t="s">
        <v>3220</v>
      </c>
      <c r="F1063" s="6" t="s">
        <v>3221</v>
      </c>
      <c r="G1063" s="6">
        <v>90021629</v>
      </c>
      <c r="H1063" s="62">
        <v>45640</v>
      </c>
      <c r="I1063" s="63">
        <v>0.53611111111111109</v>
      </c>
      <c r="J1063" s="6" t="s">
        <v>373</v>
      </c>
      <c r="K1063" s="39">
        <v>1</v>
      </c>
      <c r="L1063" s="6" t="s">
        <v>398</v>
      </c>
      <c r="M1063" s="6" t="s">
        <v>6</v>
      </c>
      <c r="N1063" s="100" t="s">
        <v>5174</v>
      </c>
      <c r="O1063" s="2">
        <v>309529</v>
      </c>
      <c r="P1063" s="6" t="s">
        <v>6</v>
      </c>
      <c r="Q1063" s="2" t="s">
        <v>5175</v>
      </c>
      <c r="R1063" s="16">
        <f t="shared" si="112"/>
        <v>25000</v>
      </c>
      <c r="S1063" s="6" t="s">
        <v>400</v>
      </c>
      <c r="T1063" s="2" t="s">
        <v>542</v>
      </c>
      <c r="U1063" s="2" t="s">
        <v>4847</v>
      </c>
      <c r="V1063" s="2"/>
      <c r="W1063" s="78"/>
      <c r="X1063" s="8"/>
      <c r="Y1063" s="8"/>
      <c r="Z1063" s="8"/>
      <c r="AA1063" s="8"/>
      <c r="AB1063" s="6" t="str">
        <f t="shared" si="118"/>
        <v/>
      </c>
      <c r="AC1063" s="23" t="str">
        <f t="shared" si="119"/>
        <v/>
      </c>
      <c r="AD1063" s="23"/>
      <c r="AE1063" s="17" t="str">
        <f t="shared" si="120"/>
        <v/>
      </c>
      <c r="AF1063" s="6"/>
      <c r="AG1063" s="7"/>
      <c r="AH1063" s="22" t="s">
        <v>2883</v>
      </c>
      <c r="AI1063" s="176"/>
    </row>
    <row r="1064" spans="1:35" ht="15.45" customHeight="1">
      <c r="A1064" s="170">
        <v>57310</v>
      </c>
      <c r="B1064" s="4" t="s">
        <v>339</v>
      </c>
      <c r="C1064" s="4" t="s">
        <v>340</v>
      </c>
      <c r="D1064" s="25" t="s">
        <v>1707</v>
      </c>
      <c r="E1064" s="24" t="s">
        <v>1708</v>
      </c>
      <c r="F1064" s="24" t="s">
        <v>1709</v>
      </c>
      <c r="G1064" s="24">
        <v>991521079</v>
      </c>
      <c r="H1064" s="62">
        <v>45640</v>
      </c>
      <c r="I1064" s="63">
        <v>0.54652777777777772</v>
      </c>
      <c r="J1064" s="6" t="s">
        <v>373</v>
      </c>
      <c r="K1064" s="39">
        <v>1</v>
      </c>
      <c r="L1064" s="6" t="s">
        <v>398</v>
      </c>
      <c r="M1064" s="6" t="s">
        <v>6</v>
      </c>
      <c r="N1064" s="2" t="s">
        <v>5176</v>
      </c>
      <c r="O1064" s="2">
        <v>24803477</v>
      </c>
      <c r="P1064" s="6" t="s">
        <v>6</v>
      </c>
      <c r="Q1064" s="2" t="s">
        <v>5177</v>
      </c>
      <c r="R1064" s="16">
        <f t="shared" si="112"/>
        <v>25000</v>
      </c>
      <c r="S1064" s="6" t="s">
        <v>400</v>
      </c>
      <c r="T1064" s="2" t="s">
        <v>940</v>
      </c>
      <c r="U1064" s="2" t="s">
        <v>3068</v>
      </c>
      <c r="V1064" s="62">
        <v>45642</v>
      </c>
      <c r="W1064" s="78">
        <v>0.38958333333333334</v>
      </c>
      <c r="X1064" s="8" t="s">
        <v>948</v>
      </c>
      <c r="Y1064" s="8" t="s">
        <v>949</v>
      </c>
      <c r="Z1064" s="8" t="s">
        <v>950</v>
      </c>
      <c r="AA1064" s="8">
        <v>978971557</v>
      </c>
      <c r="AB1064" s="6">
        <f t="shared" si="118"/>
        <v>3</v>
      </c>
      <c r="AC1064" s="23">
        <f t="shared" si="119"/>
        <v>25000</v>
      </c>
      <c r="AD1064" s="23" t="s">
        <v>6</v>
      </c>
      <c r="AE1064" s="17" t="str">
        <f t="shared" si="120"/>
        <v>NO APLICA</v>
      </c>
      <c r="AF1064" s="6" t="s">
        <v>400</v>
      </c>
      <c r="AG1064" s="7"/>
      <c r="AH1064" s="22" t="s">
        <v>2797</v>
      </c>
      <c r="AI1064" s="176"/>
    </row>
    <row r="1065" spans="1:35" ht="15.45" customHeight="1">
      <c r="A1065" s="170">
        <v>57311</v>
      </c>
      <c r="B1065" s="8" t="s">
        <v>380</v>
      </c>
      <c r="C1065" s="4" t="s">
        <v>246</v>
      </c>
      <c r="D1065" s="39" t="s">
        <v>990</v>
      </c>
      <c r="E1065" s="6" t="s">
        <v>991</v>
      </c>
      <c r="F1065" s="6" t="s">
        <v>992</v>
      </c>
      <c r="G1065" s="6">
        <v>994345393</v>
      </c>
      <c r="H1065" s="62">
        <v>45640</v>
      </c>
      <c r="I1065" s="63">
        <v>0.5493055555555556</v>
      </c>
      <c r="J1065" s="6" t="s">
        <v>373</v>
      </c>
      <c r="K1065" s="39">
        <v>1</v>
      </c>
      <c r="L1065" s="6" t="s">
        <v>398</v>
      </c>
      <c r="M1065" s="6" t="s">
        <v>6</v>
      </c>
      <c r="N1065" s="2" t="s">
        <v>5178</v>
      </c>
      <c r="O1065" s="2">
        <v>3280883</v>
      </c>
      <c r="P1065" s="6" t="s">
        <v>6</v>
      </c>
      <c r="Q1065" s="6" t="s">
        <v>5179</v>
      </c>
      <c r="R1065" s="16">
        <f t="shared" si="112"/>
        <v>25000</v>
      </c>
      <c r="S1065" s="6" t="s">
        <v>400</v>
      </c>
      <c r="T1065" s="2" t="s">
        <v>766</v>
      </c>
      <c r="U1065" s="2" t="s">
        <v>2863</v>
      </c>
      <c r="V1065" s="62">
        <v>45643</v>
      </c>
      <c r="W1065" s="78">
        <v>0.17847222222222223</v>
      </c>
      <c r="X1065" s="39" t="s">
        <v>990</v>
      </c>
      <c r="Y1065" s="6" t="s">
        <v>991</v>
      </c>
      <c r="Z1065" s="6" t="s">
        <v>992</v>
      </c>
      <c r="AA1065" s="6">
        <v>994345393</v>
      </c>
      <c r="AB1065" s="6">
        <f t="shared" si="118"/>
        <v>4</v>
      </c>
      <c r="AC1065" s="23">
        <f t="shared" si="119"/>
        <v>25000</v>
      </c>
      <c r="AD1065" s="23" t="s">
        <v>6</v>
      </c>
      <c r="AE1065" s="17" t="str">
        <f t="shared" si="120"/>
        <v>NO APLICA</v>
      </c>
      <c r="AF1065" s="6" t="s">
        <v>400</v>
      </c>
      <c r="AG1065" s="7"/>
      <c r="AH1065" s="22" t="s">
        <v>983</v>
      </c>
      <c r="AI1065" s="176"/>
    </row>
    <row r="1066" spans="1:35" ht="15.45" customHeight="1">
      <c r="A1066" s="170">
        <v>57312</v>
      </c>
      <c r="B1066" s="4" t="s">
        <v>339</v>
      </c>
      <c r="C1066" s="4" t="s">
        <v>340</v>
      </c>
      <c r="D1066" s="24" t="s">
        <v>1846</v>
      </c>
      <c r="E1066" s="25" t="s">
        <v>1847</v>
      </c>
      <c r="F1066" s="24" t="s">
        <v>1848</v>
      </c>
      <c r="G1066" s="24">
        <v>941283805</v>
      </c>
      <c r="H1066" s="62">
        <v>45640</v>
      </c>
      <c r="I1066" s="2">
        <v>13.43</v>
      </c>
      <c r="J1066" s="6" t="s">
        <v>373</v>
      </c>
      <c r="K1066" s="39">
        <v>1</v>
      </c>
      <c r="L1066" s="6" t="s">
        <v>398</v>
      </c>
      <c r="M1066" s="6" t="s">
        <v>6</v>
      </c>
      <c r="N1066" s="2" t="s">
        <v>5180</v>
      </c>
      <c r="O1066" s="2">
        <v>24803502</v>
      </c>
      <c r="P1066" s="6" t="s">
        <v>6</v>
      </c>
      <c r="Q1066" s="2" t="s">
        <v>5181</v>
      </c>
      <c r="R1066" s="16">
        <f t="shared" si="112"/>
        <v>25000</v>
      </c>
      <c r="S1066" s="6" t="s">
        <v>400</v>
      </c>
      <c r="T1066" s="2" t="s">
        <v>766</v>
      </c>
      <c r="U1066" s="2" t="s">
        <v>2977</v>
      </c>
      <c r="V1066" s="62">
        <v>45640</v>
      </c>
      <c r="W1066" s="78">
        <v>0.9604166666666667</v>
      </c>
      <c r="X1066" s="8" t="s">
        <v>830</v>
      </c>
      <c r="Y1066" s="8" t="s">
        <v>831</v>
      </c>
      <c r="Z1066" s="8" t="s">
        <v>501</v>
      </c>
      <c r="AA1066" s="8">
        <v>998794226</v>
      </c>
      <c r="AB1066" s="6">
        <f t="shared" si="118"/>
        <v>1</v>
      </c>
      <c r="AC1066" s="23">
        <f t="shared" si="119"/>
        <v>25000</v>
      </c>
      <c r="AD1066" s="23" t="s">
        <v>6</v>
      </c>
      <c r="AE1066" s="17" t="str">
        <f t="shared" si="120"/>
        <v>NO APLICA</v>
      </c>
      <c r="AF1066" s="6" t="s">
        <v>400</v>
      </c>
      <c r="AG1066" s="7"/>
      <c r="AH1066" s="22" t="s">
        <v>2797</v>
      </c>
      <c r="AI1066" s="176"/>
    </row>
    <row r="1067" spans="1:35" ht="15.45" customHeight="1">
      <c r="A1067" s="170">
        <v>57313</v>
      </c>
      <c r="B1067" s="7" t="s">
        <v>44</v>
      </c>
      <c r="C1067" s="4" t="s">
        <v>45</v>
      </c>
      <c r="D1067" s="7" t="s">
        <v>5182</v>
      </c>
      <c r="E1067" s="2" t="s">
        <v>5183</v>
      </c>
      <c r="F1067" s="2" t="s">
        <v>5184</v>
      </c>
      <c r="G1067" s="2">
        <v>983840431</v>
      </c>
      <c r="H1067" s="62">
        <v>45640</v>
      </c>
      <c r="I1067" s="63">
        <v>0.57777777777777772</v>
      </c>
      <c r="J1067" s="6" t="s">
        <v>373</v>
      </c>
      <c r="K1067" s="39">
        <v>1</v>
      </c>
      <c r="L1067" s="6" t="s">
        <v>398</v>
      </c>
      <c r="M1067" s="6" t="s">
        <v>6</v>
      </c>
      <c r="N1067" s="2" t="s">
        <v>5185</v>
      </c>
      <c r="O1067" s="2">
        <v>24803514</v>
      </c>
      <c r="P1067" s="6" t="s">
        <v>6</v>
      </c>
      <c r="Q1067" s="2" t="s">
        <v>5186</v>
      </c>
      <c r="R1067" s="16">
        <f t="shared" si="112"/>
        <v>25000</v>
      </c>
      <c r="S1067" s="6" t="s">
        <v>400</v>
      </c>
      <c r="T1067" s="2" t="s">
        <v>766</v>
      </c>
      <c r="U1067" s="2" t="s">
        <v>5187</v>
      </c>
      <c r="V1067" s="62">
        <v>45643</v>
      </c>
      <c r="W1067" s="78">
        <v>4.9305555555555554E-2</v>
      </c>
      <c r="X1067" s="5" t="s">
        <v>5188</v>
      </c>
      <c r="Y1067" s="6" t="s">
        <v>5189</v>
      </c>
      <c r="Z1067" s="8" t="s">
        <v>5190</v>
      </c>
      <c r="AA1067" s="67">
        <v>934234187</v>
      </c>
      <c r="AB1067" s="6">
        <f t="shared" si="118"/>
        <v>4</v>
      </c>
      <c r="AC1067" s="23">
        <f t="shared" si="119"/>
        <v>25000</v>
      </c>
      <c r="AD1067" s="23" t="s">
        <v>6</v>
      </c>
      <c r="AE1067" s="17" t="str">
        <f t="shared" si="120"/>
        <v>NO APLICA</v>
      </c>
      <c r="AF1067" s="6" t="s">
        <v>1874</v>
      </c>
      <c r="AG1067" s="7" t="s">
        <v>5191</v>
      </c>
      <c r="AH1067" s="22" t="s">
        <v>3620</v>
      </c>
      <c r="AI1067" s="176"/>
    </row>
    <row r="1068" spans="1:35" ht="15.45" customHeight="1">
      <c r="A1068" s="170">
        <v>57314</v>
      </c>
      <c r="B1068" s="8" t="s">
        <v>320</v>
      </c>
      <c r="C1068" s="5" t="s">
        <v>321</v>
      </c>
      <c r="D1068" s="7" t="s">
        <v>5192</v>
      </c>
      <c r="E1068" s="2" t="s">
        <v>5193</v>
      </c>
      <c r="F1068" s="2" t="s">
        <v>5194</v>
      </c>
      <c r="G1068" s="2">
        <v>993503292</v>
      </c>
      <c r="H1068" s="62">
        <v>45640</v>
      </c>
      <c r="I1068" s="63">
        <v>0.58194444444444449</v>
      </c>
      <c r="J1068" s="6" t="s">
        <v>373</v>
      </c>
      <c r="K1068" s="39">
        <v>1</v>
      </c>
      <c r="L1068" s="6" t="s">
        <v>398</v>
      </c>
      <c r="M1068" s="6" t="s">
        <v>6</v>
      </c>
      <c r="N1068" s="2" t="s">
        <v>5195</v>
      </c>
      <c r="O1068" s="2">
        <v>3280924</v>
      </c>
      <c r="P1068" s="6" t="s">
        <v>6</v>
      </c>
      <c r="Q1068" s="2" t="s">
        <v>5196</v>
      </c>
      <c r="R1068" s="16">
        <f t="shared" si="112"/>
        <v>25000</v>
      </c>
      <c r="S1068" s="6" t="s">
        <v>400</v>
      </c>
      <c r="T1068" s="2" t="s">
        <v>732</v>
      </c>
      <c r="U1068" s="2" t="s">
        <v>3153</v>
      </c>
      <c r="V1068" s="62">
        <v>45642</v>
      </c>
      <c r="W1068" s="78">
        <v>0.57638888888888884</v>
      </c>
      <c r="X1068" s="24" t="s">
        <v>682</v>
      </c>
      <c r="Y1068" s="25" t="s">
        <v>683</v>
      </c>
      <c r="Z1068" s="24" t="s">
        <v>684</v>
      </c>
      <c r="AA1068" s="24">
        <v>987204298</v>
      </c>
      <c r="AB1068" s="6">
        <f t="shared" si="118"/>
        <v>3</v>
      </c>
      <c r="AC1068" s="23">
        <f t="shared" si="119"/>
        <v>25000</v>
      </c>
      <c r="AD1068" s="23" t="s">
        <v>6</v>
      </c>
      <c r="AE1068" s="17" t="str">
        <f t="shared" si="120"/>
        <v>NO APLICA</v>
      </c>
      <c r="AF1068" s="6" t="s">
        <v>400</v>
      </c>
      <c r="AG1068" s="7"/>
      <c r="AH1068" s="22" t="s">
        <v>558</v>
      </c>
      <c r="AI1068" s="176"/>
    </row>
    <row r="1069" spans="1:35" ht="15.45" customHeight="1">
      <c r="A1069" s="170">
        <v>57315</v>
      </c>
      <c r="B1069" s="7" t="s">
        <v>44</v>
      </c>
      <c r="C1069" s="4" t="s">
        <v>45</v>
      </c>
      <c r="D1069" s="24" t="s">
        <v>1689</v>
      </c>
      <c r="E1069" s="25" t="s">
        <v>1690</v>
      </c>
      <c r="F1069" s="24" t="s">
        <v>1691</v>
      </c>
      <c r="G1069" s="24">
        <v>993480204</v>
      </c>
      <c r="H1069" s="62">
        <v>45640</v>
      </c>
      <c r="I1069" s="63">
        <v>0.60902777777777772</v>
      </c>
      <c r="J1069" s="6" t="s">
        <v>373</v>
      </c>
      <c r="K1069" s="39">
        <v>1</v>
      </c>
      <c r="L1069" s="6" t="s">
        <v>398</v>
      </c>
      <c r="M1069" s="6" t="s">
        <v>6</v>
      </c>
      <c r="N1069" s="2" t="s">
        <v>5197</v>
      </c>
      <c r="O1069" s="2">
        <v>24803531</v>
      </c>
      <c r="P1069" s="6" t="s">
        <v>6</v>
      </c>
      <c r="Q1069" s="2" t="s">
        <v>5198</v>
      </c>
      <c r="R1069" s="16">
        <f t="shared" si="112"/>
        <v>25000</v>
      </c>
      <c r="S1069" s="6" t="s">
        <v>400</v>
      </c>
      <c r="T1069" s="2" t="s">
        <v>766</v>
      </c>
      <c r="U1069" s="2" t="s">
        <v>3022</v>
      </c>
      <c r="V1069" s="62">
        <v>45641</v>
      </c>
      <c r="W1069" s="78">
        <v>4.4444444444444446E-2</v>
      </c>
      <c r="X1069" s="8" t="s">
        <v>5199</v>
      </c>
      <c r="Y1069" s="8" t="s">
        <v>5200</v>
      </c>
      <c r="Z1069" s="8" t="s">
        <v>5201</v>
      </c>
      <c r="AA1069" s="8">
        <v>994264085</v>
      </c>
      <c r="AB1069" s="6">
        <f t="shared" si="118"/>
        <v>2</v>
      </c>
      <c r="AC1069" s="23">
        <f t="shared" si="119"/>
        <v>25000</v>
      </c>
      <c r="AD1069" s="23" t="s">
        <v>6</v>
      </c>
      <c r="AE1069" s="17" t="str">
        <f t="shared" si="120"/>
        <v>NO APLICA</v>
      </c>
      <c r="AF1069" s="6" t="s">
        <v>1874</v>
      </c>
      <c r="AG1069" s="38" t="s">
        <v>5202</v>
      </c>
      <c r="AH1069" s="22" t="s">
        <v>3620</v>
      </c>
      <c r="AI1069" s="176"/>
    </row>
    <row r="1070" spans="1:35" ht="15.45" customHeight="1">
      <c r="A1070" s="170">
        <v>57316</v>
      </c>
      <c r="B1070" s="7" t="s">
        <v>44</v>
      </c>
      <c r="C1070" s="4" t="s">
        <v>45</v>
      </c>
      <c r="D1070" s="24" t="s">
        <v>3367</v>
      </c>
      <c r="E1070" s="25" t="s">
        <v>3368</v>
      </c>
      <c r="F1070" s="24" t="s">
        <v>3369</v>
      </c>
      <c r="G1070" s="24">
        <v>937300568</v>
      </c>
      <c r="H1070" s="62">
        <v>45640</v>
      </c>
      <c r="I1070" s="63">
        <v>0.63680555555555551</v>
      </c>
      <c r="J1070" s="6" t="s">
        <v>373</v>
      </c>
      <c r="K1070" s="39">
        <v>1</v>
      </c>
      <c r="L1070" s="6" t="s">
        <v>398</v>
      </c>
      <c r="M1070" s="6" t="s">
        <v>6</v>
      </c>
      <c r="N1070" s="2" t="s">
        <v>5203</v>
      </c>
      <c r="O1070" s="2">
        <v>24803544</v>
      </c>
      <c r="P1070" s="6" t="s">
        <v>6</v>
      </c>
      <c r="Q1070" s="2" t="s">
        <v>5204</v>
      </c>
      <c r="R1070" s="16">
        <f t="shared" si="112"/>
        <v>25000</v>
      </c>
      <c r="S1070" s="6" t="s">
        <v>400</v>
      </c>
      <c r="T1070" s="2" t="s">
        <v>1108</v>
      </c>
      <c r="U1070" s="2" t="s">
        <v>3186</v>
      </c>
      <c r="V1070" s="62">
        <v>45642</v>
      </c>
      <c r="W1070" s="78">
        <v>0.92708333333333337</v>
      </c>
      <c r="X1070" s="8" t="s">
        <v>5205</v>
      </c>
      <c r="Y1070" s="8" t="s">
        <v>5206</v>
      </c>
      <c r="Z1070" s="8" t="s">
        <v>5207</v>
      </c>
      <c r="AA1070" s="8">
        <v>983483555</v>
      </c>
      <c r="AB1070" s="6">
        <f t="shared" si="118"/>
        <v>3</v>
      </c>
      <c r="AC1070" s="23">
        <f t="shared" si="119"/>
        <v>25000</v>
      </c>
      <c r="AD1070" s="23" t="s">
        <v>6</v>
      </c>
      <c r="AE1070" s="17" t="str">
        <f t="shared" si="120"/>
        <v>NO APLICA</v>
      </c>
      <c r="AF1070" s="6" t="s">
        <v>1874</v>
      </c>
      <c r="AG1070" s="7" t="s">
        <v>5208</v>
      </c>
      <c r="AH1070" s="22" t="s">
        <v>3620</v>
      </c>
      <c r="AI1070" s="176"/>
    </row>
    <row r="1071" spans="1:35" ht="15.45" customHeight="1">
      <c r="A1071" s="170">
        <v>57317</v>
      </c>
      <c r="B1071" s="39" t="s">
        <v>2860</v>
      </c>
      <c r="C1071" s="5" t="s">
        <v>202</v>
      </c>
      <c r="D1071" s="24" t="s">
        <v>1713</v>
      </c>
      <c r="E1071" s="24" t="s">
        <v>1714</v>
      </c>
      <c r="F1071" s="26" t="s">
        <v>1715</v>
      </c>
      <c r="G1071" s="24">
        <v>953992026</v>
      </c>
      <c r="H1071" s="62">
        <v>45640</v>
      </c>
      <c r="I1071" s="63">
        <v>0.6381944444444444</v>
      </c>
      <c r="J1071" s="6" t="s">
        <v>373</v>
      </c>
      <c r="K1071" s="39">
        <v>1</v>
      </c>
      <c r="L1071" s="6" t="s">
        <v>398</v>
      </c>
      <c r="M1071" s="6" t="s">
        <v>6</v>
      </c>
      <c r="N1071" s="2" t="s">
        <v>5209</v>
      </c>
      <c r="O1071" s="2">
        <v>100818985</v>
      </c>
      <c r="P1071" s="6" t="s">
        <v>6</v>
      </c>
      <c r="Q1071" s="2" t="s">
        <v>5210</v>
      </c>
      <c r="R1071" s="16">
        <f t="shared" si="112"/>
        <v>25000</v>
      </c>
      <c r="S1071" s="6" t="s">
        <v>400</v>
      </c>
      <c r="T1071" s="2" t="s">
        <v>822</v>
      </c>
      <c r="U1071" s="2" t="s">
        <v>2800</v>
      </c>
      <c r="V1071" s="62">
        <v>45641</v>
      </c>
      <c r="W1071" s="78">
        <v>0.82777777777777772</v>
      </c>
      <c r="X1071" s="8" t="s">
        <v>5211</v>
      </c>
      <c r="Y1071" s="8" t="s">
        <v>5212</v>
      </c>
      <c r="Z1071" s="8" t="s">
        <v>5213</v>
      </c>
      <c r="AA1071" s="8">
        <v>973940483</v>
      </c>
      <c r="AB1071" s="6">
        <f t="shared" si="118"/>
        <v>2</v>
      </c>
      <c r="AC1071" s="23">
        <f t="shared" si="119"/>
        <v>25000</v>
      </c>
      <c r="AD1071" s="23" t="s">
        <v>6</v>
      </c>
      <c r="AE1071" s="17" t="str">
        <f t="shared" si="120"/>
        <v>NO APLICA</v>
      </c>
      <c r="AF1071" s="6" t="s">
        <v>1874</v>
      </c>
      <c r="AG1071" s="38" t="s">
        <v>5214</v>
      </c>
      <c r="AH1071" s="22" t="s">
        <v>2868</v>
      </c>
      <c r="AI1071" s="176"/>
    </row>
    <row r="1072" spans="1:35" ht="15.45" customHeight="1">
      <c r="A1072" s="170">
        <v>57318</v>
      </c>
      <c r="B1072" s="4" t="s">
        <v>339</v>
      </c>
      <c r="C1072" s="4" t="s">
        <v>340</v>
      </c>
      <c r="D1072" s="39" t="s">
        <v>1031</v>
      </c>
      <c r="E1072" s="25" t="s">
        <v>1032</v>
      </c>
      <c r="F1072" s="24" t="s">
        <v>1033</v>
      </c>
      <c r="G1072" s="24">
        <v>943592739</v>
      </c>
      <c r="H1072" s="62">
        <v>45640</v>
      </c>
      <c r="I1072" s="63">
        <v>0.64444444444444449</v>
      </c>
      <c r="J1072" s="6" t="s">
        <v>373</v>
      </c>
      <c r="K1072" s="39">
        <v>1</v>
      </c>
      <c r="L1072" s="6" t="s">
        <v>398</v>
      </c>
      <c r="M1072" s="6" t="s">
        <v>6</v>
      </c>
      <c r="N1072" s="2" t="s">
        <v>5215</v>
      </c>
      <c r="O1072" s="2">
        <v>21096807</v>
      </c>
      <c r="P1072" s="6" t="s">
        <v>6</v>
      </c>
      <c r="Q1072" s="2" t="s">
        <v>5216</v>
      </c>
      <c r="R1072" s="16">
        <f t="shared" si="112"/>
        <v>25000</v>
      </c>
      <c r="S1072" s="6" t="s">
        <v>400</v>
      </c>
      <c r="T1072" s="2" t="s">
        <v>547</v>
      </c>
      <c r="U1072" s="2" t="s">
        <v>3422</v>
      </c>
      <c r="V1072" s="2"/>
      <c r="W1072" s="78"/>
      <c r="X1072" s="8"/>
      <c r="Y1072" s="8"/>
      <c r="Z1072" s="8"/>
      <c r="AA1072" s="8"/>
      <c r="AB1072" s="6" t="str">
        <f t="shared" si="118"/>
        <v/>
      </c>
      <c r="AC1072" s="23" t="str">
        <f t="shared" si="119"/>
        <v/>
      </c>
      <c r="AD1072" s="23"/>
      <c r="AE1072" s="17" t="str">
        <f t="shared" si="120"/>
        <v/>
      </c>
      <c r="AF1072" s="6"/>
      <c r="AG1072" s="7"/>
      <c r="AH1072" s="22" t="s">
        <v>2797</v>
      </c>
      <c r="AI1072" s="176"/>
    </row>
    <row r="1073" spans="1:35" ht="15.45" customHeight="1">
      <c r="A1073" s="170">
        <v>57319</v>
      </c>
      <c r="B1073" s="7" t="s">
        <v>44</v>
      </c>
      <c r="C1073" s="4" t="s">
        <v>45</v>
      </c>
      <c r="D1073" s="7" t="s">
        <v>5217</v>
      </c>
      <c r="E1073" s="25" t="s">
        <v>5218</v>
      </c>
      <c r="F1073" s="2" t="s">
        <v>5219</v>
      </c>
      <c r="G1073" s="2">
        <v>973288764</v>
      </c>
      <c r="H1073" s="62">
        <v>45640</v>
      </c>
      <c r="I1073" s="63">
        <v>0.64930555555555558</v>
      </c>
      <c r="J1073" s="6" t="s">
        <v>373</v>
      </c>
      <c r="K1073" s="39">
        <v>1</v>
      </c>
      <c r="L1073" s="6" t="s">
        <v>398</v>
      </c>
      <c r="M1073" s="6" t="s">
        <v>6</v>
      </c>
      <c r="N1073" s="2" t="s">
        <v>5220</v>
      </c>
      <c r="O1073" s="2">
        <v>24803571</v>
      </c>
      <c r="P1073" s="6" t="s">
        <v>6</v>
      </c>
      <c r="Q1073" s="2" t="s">
        <v>5221</v>
      </c>
      <c r="R1073" s="16">
        <f t="shared" si="112"/>
        <v>25000</v>
      </c>
      <c r="S1073" s="6" t="s">
        <v>400</v>
      </c>
      <c r="T1073" s="2" t="s">
        <v>766</v>
      </c>
      <c r="U1073" s="2" t="s">
        <v>3022</v>
      </c>
      <c r="V1073" s="62">
        <v>45640</v>
      </c>
      <c r="W1073" s="78">
        <v>0.9</v>
      </c>
      <c r="X1073" s="8" t="s">
        <v>5222</v>
      </c>
      <c r="Y1073" s="8" t="s">
        <v>5223</v>
      </c>
      <c r="Z1073" s="8" t="s">
        <v>5224</v>
      </c>
      <c r="AA1073" s="8">
        <v>939210300</v>
      </c>
      <c r="AB1073" s="6">
        <f t="shared" si="118"/>
        <v>1</v>
      </c>
      <c r="AC1073" s="23">
        <f t="shared" si="119"/>
        <v>25000</v>
      </c>
      <c r="AD1073" s="23" t="s">
        <v>6</v>
      </c>
      <c r="AE1073" s="17" t="str">
        <f t="shared" si="120"/>
        <v>NO APLICA</v>
      </c>
      <c r="AF1073" s="6" t="s">
        <v>1874</v>
      </c>
      <c r="AG1073" s="38" t="s">
        <v>5225</v>
      </c>
      <c r="AH1073" s="22" t="s">
        <v>3620</v>
      </c>
      <c r="AI1073" s="176"/>
    </row>
    <row r="1074" spans="1:35" ht="15.45" customHeight="1">
      <c r="A1074" s="170">
        <v>57320</v>
      </c>
      <c r="B1074" s="8" t="s">
        <v>320</v>
      </c>
      <c r="C1074" s="5" t="s">
        <v>321</v>
      </c>
      <c r="D1074" s="27" t="s">
        <v>616</v>
      </c>
      <c r="E1074" s="28" t="s">
        <v>617</v>
      </c>
      <c r="F1074" s="27" t="s">
        <v>618</v>
      </c>
      <c r="G1074" s="27">
        <v>951155582</v>
      </c>
      <c r="H1074" s="99">
        <v>45640</v>
      </c>
      <c r="I1074" s="98">
        <v>0.65625</v>
      </c>
      <c r="J1074" s="6" t="s">
        <v>373</v>
      </c>
      <c r="K1074" s="39">
        <v>1</v>
      </c>
      <c r="L1074" s="6" t="s">
        <v>398</v>
      </c>
      <c r="M1074" s="6" t="s">
        <v>6</v>
      </c>
      <c r="N1074" s="131" t="s">
        <v>5226</v>
      </c>
      <c r="O1074" s="66">
        <v>3281013</v>
      </c>
      <c r="P1074" s="6" t="s">
        <v>6</v>
      </c>
      <c r="Q1074" s="66" t="s">
        <v>5227</v>
      </c>
      <c r="R1074" s="16">
        <f t="shared" si="112"/>
        <v>25000</v>
      </c>
      <c r="S1074" s="6" t="s">
        <v>400</v>
      </c>
      <c r="T1074" s="66" t="s">
        <v>940</v>
      </c>
      <c r="U1074" s="66" t="s">
        <v>2944</v>
      </c>
      <c r="V1074" s="99">
        <v>45641</v>
      </c>
      <c r="W1074" s="97">
        <v>0.6381944444444444</v>
      </c>
      <c r="X1074" s="8" t="s">
        <v>3187</v>
      </c>
      <c r="Y1074" s="8" t="s">
        <v>5138</v>
      </c>
      <c r="Z1074" s="8" t="s">
        <v>1151</v>
      </c>
      <c r="AA1074" s="8">
        <v>984444429</v>
      </c>
      <c r="AB1074" s="107">
        <f t="shared" si="118"/>
        <v>2</v>
      </c>
      <c r="AC1074" s="23">
        <f t="shared" si="119"/>
        <v>25000</v>
      </c>
      <c r="AD1074" s="23" t="s">
        <v>6</v>
      </c>
      <c r="AE1074" s="17" t="str">
        <f t="shared" si="120"/>
        <v>NO APLICA</v>
      </c>
      <c r="AF1074" s="6" t="s">
        <v>400</v>
      </c>
      <c r="AG1074" s="38"/>
      <c r="AH1074" s="22" t="s">
        <v>558</v>
      </c>
      <c r="AI1074" s="176"/>
    </row>
    <row r="1075" spans="1:35" ht="15.45" customHeight="1">
      <c r="A1075" s="170">
        <v>57321</v>
      </c>
      <c r="B1075" s="4" t="s">
        <v>339</v>
      </c>
      <c r="C1075" s="4" t="s">
        <v>340</v>
      </c>
      <c r="D1075" s="7" t="s">
        <v>1131</v>
      </c>
      <c r="E1075" s="2" t="s">
        <v>1132</v>
      </c>
      <c r="F1075" s="2" t="s">
        <v>1133</v>
      </c>
      <c r="G1075" s="2">
        <v>957289460</v>
      </c>
      <c r="H1075" s="62">
        <v>45640</v>
      </c>
      <c r="I1075" s="63">
        <v>0.66111111111111109</v>
      </c>
      <c r="J1075" s="6" t="s">
        <v>373</v>
      </c>
      <c r="K1075" s="39">
        <v>1</v>
      </c>
      <c r="L1075" s="6" t="s">
        <v>398</v>
      </c>
      <c r="M1075" s="6" t="s">
        <v>6</v>
      </c>
      <c r="N1075" s="2" t="s">
        <v>5228</v>
      </c>
      <c r="O1075" s="2">
        <v>21096810</v>
      </c>
      <c r="P1075" s="6" t="s">
        <v>6</v>
      </c>
      <c r="Q1075" s="2" t="s">
        <v>5229</v>
      </c>
      <c r="R1075" s="16">
        <f t="shared" si="112"/>
        <v>25000</v>
      </c>
      <c r="S1075" s="6" t="s">
        <v>400</v>
      </c>
      <c r="T1075" s="2" t="s">
        <v>547</v>
      </c>
      <c r="U1075" s="2" t="s">
        <v>2977</v>
      </c>
      <c r="V1075" s="2"/>
      <c r="W1075" s="78"/>
      <c r="X1075" s="8"/>
      <c r="Y1075" s="8"/>
      <c r="Z1075" s="8"/>
      <c r="AA1075" s="8"/>
      <c r="AB1075" s="6" t="str">
        <f t="shared" si="118"/>
        <v/>
      </c>
      <c r="AC1075" s="23" t="str">
        <f t="shared" si="119"/>
        <v/>
      </c>
      <c r="AD1075" s="23"/>
      <c r="AE1075" s="17" t="str">
        <f t="shared" si="120"/>
        <v/>
      </c>
      <c r="AF1075" s="6"/>
      <c r="AG1075" s="7"/>
      <c r="AH1075" s="22" t="s">
        <v>2797</v>
      </c>
      <c r="AI1075" s="176"/>
    </row>
    <row r="1076" spans="1:35" ht="15.45" customHeight="1">
      <c r="A1076" s="170">
        <v>57322</v>
      </c>
      <c r="B1076" s="7" t="s">
        <v>44</v>
      </c>
      <c r="C1076" s="4" t="s">
        <v>45</v>
      </c>
      <c r="D1076" s="7" t="s">
        <v>5182</v>
      </c>
      <c r="E1076" s="2" t="s">
        <v>5183</v>
      </c>
      <c r="F1076" s="2" t="s">
        <v>5184</v>
      </c>
      <c r="G1076" s="2">
        <v>983840431</v>
      </c>
      <c r="H1076" s="62">
        <v>45640</v>
      </c>
      <c r="I1076" s="63">
        <v>0.69930555555555551</v>
      </c>
      <c r="J1076" s="6" t="s">
        <v>373</v>
      </c>
      <c r="K1076" s="39">
        <v>1</v>
      </c>
      <c r="L1076" s="6" t="s">
        <v>398</v>
      </c>
      <c r="M1076" s="6" t="s">
        <v>6</v>
      </c>
      <c r="N1076" s="2" t="s">
        <v>5230</v>
      </c>
      <c r="O1076" s="2">
        <v>24803602</v>
      </c>
      <c r="P1076" s="6" t="s">
        <v>6</v>
      </c>
      <c r="Q1076" s="2" t="s">
        <v>5231</v>
      </c>
      <c r="R1076" s="16">
        <f t="shared" si="112"/>
        <v>25000</v>
      </c>
      <c r="S1076" s="6" t="s">
        <v>400</v>
      </c>
      <c r="T1076" s="2" t="s">
        <v>1271</v>
      </c>
      <c r="U1076" s="2" t="s">
        <v>3296</v>
      </c>
      <c r="V1076" s="62">
        <v>45643</v>
      </c>
      <c r="W1076" s="78">
        <v>0.91041666666666665</v>
      </c>
      <c r="X1076" s="158" t="s">
        <v>5232</v>
      </c>
      <c r="Y1076" s="24" t="s">
        <v>5223</v>
      </c>
      <c r="Z1076" s="24" t="s">
        <v>5224</v>
      </c>
      <c r="AA1076" s="24">
        <v>939210300</v>
      </c>
      <c r="AB1076" s="6">
        <f t="shared" si="118"/>
        <v>4</v>
      </c>
      <c r="AC1076" s="23">
        <f t="shared" si="119"/>
        <v>25000</v>
      </c>
      <c r="AD1076" s="23" t="s">
        <v>6</v>
      </c>
      <c r="AE1076" s="17" t="str">
        <f t="shared" si="120"/>
        <v>NO APLICA</v>
      </c>
      <c r="AF1076" s="6" t="s">
        <v>400</v>
      </c>
      <c r="AG1076" s="75" t="s">
        <v>4046</v>
      </c>
      <c r="AH1076" s="22" t="s">
        <v>3620</v>
      </c>
      <c r="AI1076" s="176"/>
    </row>
    <row r="1077" spans="1:35" ht="14.25" customHeight="1">
      <c r="A1077" s="170">
        <v>57323</v>
      </c>
      <c r="B1077" s="8" t="s">
        <v>320</v>
      </c>
      <c r="C1077" s="5" t="s">
        <v>321</v>
      </c>
      <c r="D1077" s="24" t="s">
        <v>2811</v>
      </c>
      <c r="E1077" s="25" t="s">
        <v>709</v>
      </c>
      <c r="F1077" s="24" t="s">
        <v>710</v>
      </c>
      <c r="G1077" s="24">
        <v>987744411</v>
      </c>
      <c r="H1077" s="62">
        <v>45640</v>
      </c>
      <c r="I1077" s="63">
        <v>0.71111111111111114</v>
      </c>
      <c r="J1077" s="6" t="s">
        <v>373</v>
      </c>
      <c r="K1077" s="39">
        <v>1</v>
      </c>
      <c r="L1077" s="6" t="s">
        <v>398</v>
      </c>
      <c r="M1077" s="6" t="s">
        <v>6</v>
      </c>
      <c r="N1077" s="2" t="s">
        <v>5233</v>
      </c>
      <c r="O1077" s="2">
        <v>3281053</v>
      </c>
      <c r="P1077" s="6" t="s">
        <v>6</v>
      </c>
      <c r="Q1077" s="2" t="s">
        <v>5234</v>
      </c>
      <c r="R1077" s="16">
        <f t="shared" si="112"/>
        <v>25000</v>
      </c>
      <c r="S1077" s="6" t="s">
        <v>400</v>
      </c>
      <c r="T1077" s="2" t="s">
        <v>1108</v>
      </c>
      <c r="U1077" s="2" t="s">
        <v>2980</v>
      </c>
      <c r="V1077" s="62">
        <v>45642</v>
      </c>
      <c r="W1077" s="78">
        <v>0.51944444444444449</v>
      </c>
      <c r="X1077" s="8" t="s">
        <v>1207</v>
      </c>
      <c r="Y1077" s="8" t="s">
        <v>4901</v>
      </c>
      <c r="Z1077" s="8" t="s">
        <v>1209</v>
      </c>
      <c r="AA1077" s="8">
        <v>944259293</v>
      </c>
      <c r="AB1077" s="6">
        <f t="shared" si="118"/>
        <v>3</v>
      </c>
      <c r="AC1077" s="23">
        <f t="shared" si="119"/>
        <v>25000</v>
      </c>
      <c r="AD1077" s="23" t="s">
        <v>6</v>
      </c>
      <c r="AE1077" s="17" t="str">
        <f t="shared" si="120"/>
        <v>NO APLICA</v>
      </c>
      <c r="AF1077" s="6" t="s">
        <v>400</v>
      </c>
      <c r="AG1077" s="7"/>
      <c r="AH1077" s="22" t="s">
        <v>558</v>
      </c>
      <c r="AI1077" s="176"/>
    </row>
    <row r="1078" spans="1:35" ht="15.45" customHeight="1">
      <c r="A1078" s="170">
        <v>57324</v>
      </c>
      <c r="B1078" s="4" t="s">
        <v>339</v>
      </c>
      <c r="C1078" s="4" t="s">
        <v>340</v>
      </c>
      <c r="D1078" s="24" t="s">
        <v>1768</v>
      </c>
      <c r="E1078" s="25" t="s">
        <v>1769</v>
      </c>
      <c r="F1078" s="24" t="s">
        <v>1770</v>
      </c>
      <c r="G1078" s="24">
        <v>968555931</v>
      </c>
      <c r="H1078" s="62">
        <v>45640</v>
      </c>
      <c r="I1078" s="63">
        <v>0.73541666666666672</v>
      </c>
      <c r="J1078" s="6" t="s">
        <v>373</v>
      </c>
      <c r="K1078" s="39">
        <v>1</v>
      </c>
      <c r="L1078" s="6" t="s">
        <v>398</v>
      </c>
      <c r="M1078" s="6" t="s">
        <v>6</v>
      </c>
      <c r="N1078" s="2" t="s">
        <v>5235</v>
      </c>
      <c r="O1078" s="2">
        <v>24803619</v>
      </c>
      <c r="P1078" s="6" t="s">
        <v>6</v>
      </c>
      <c r="Q1078" s="2" t="s">
        <v>5236</v>
      </c>
      <c r="R1078" s="16">
        <f t="shared" si="112"/>
        <v>25000</v>
      </c>
      <c r="S1078" s="6" t="s">
        <v>400</v>
      </c>
      <c r="T1078" s="2" t="s">
        <v>1108</v>
      </c>
      <c r="U1078" s="2" t="s">
        <v>2900</v>
      </c>
      <c r="V1078" s="62">
        <v>45640</v>
      </c>
      <c r="W1078" s="78">
        <v>0.92152777777777772</v>
      </c>
      <c r="X1078" s="65" t="s">
        <v>5237</v>
      </c>
      <c r="Y1078" s="6" t="s">
        <v>949</v>
      </c>
      <c r="Z1078" s="6" t="s">
        <v>950</v>
      </c>
      <c r="AA1078" s="6">
        <v>978971557</v>
      </c>
      <c r="AB1078" s="6">
        <f t="shared" si="118"/>
        <v>1</v>
      </c>
      <c r="AC1078" s="23">
        <f t="shared" si="119"/>
        <v>25000</v>
      </c>
      <c r="AD1078" s="23" t="s">
        <v>6</v>
      </c>
      <c r="AE1078" s="17" t="str">
        <f t="shared" si="120"/>
        <v>NO APLICA</v>
      </c>
      <c r="AF1078" s="6" t="s">
        <v>400</v>
      </c>
      <c r="AG1078" s="7"/>
      <c r="AH1078" s="22" t="s">
        <v>2797</v>
      </c>
      <c r="AI1078" s="176"/>
    </row>
    <row r="1079" spans="1:35" ht="14.25" customHeight="1">
      <c r="A1079" s="170">
        <v>57325</v>
      </c>
      <c r="B1079" s="4" t="s">
        <v>339</v>
      </c>
      <c r="C1079" s="4" t="s">
        <v>340</v>
      </c>
      <c r="D1079" s="24" t="s">
        <v>1846</v>
      </c>
      <c r="E1079" s="25" t="s">
        <v>1847</v>
      </c>
      <c r="F1079" s="24" t="s">
        <v>1848</v>
      </c>
      <c r="G1079" s="24">
        <v>941283805</v>
      </c>
      <c r="H1079" s="62">
        <v>45640</v>
      </c>
      <c r="I1079" s="63">
        <v>0.74930555555555556</v>
      </c>
      <c r="J1079" s="6" t="s">
        <v>373</v>
      </c>
      <c r="K1079" s="39">
        <v>1</v>
      </c>
      <c r="L1079" s="6" t="s">
        <v>398</v>
      </c>
      <c r="M1079" s="6" t="s">
        <v>6</v>
      </c>
      <c r="N1079" s="100" t="s">
        <v>5238</v>
      </c>
      <c r="O1079" s="2">
        <v>24803629</v>
      </c>
      <c r="P1079" s="6" t="s">
        <v>6</v>
      </c>
      <c r="Q1079" s="2" t="s">
        <v>5239</v>
      </c>
      <c r="R1079" s="16">
        <f t="shared" ref="R1079:R1142" si="121">IF(OR(H1079&lt;=0, H1079=""), "",
    IF(OR(J1079="1X40 RF VACIO", J1079="1X40 DRY VACIO"),
        IF(L1079="CUSTODIA", 25000,
            IF(OR(L1079="TRASPASO", L1079="MOVIMIENTO"), 18000, "")
        ),
        IF(OR(J1079="1X20 RF VACIO", J1079="1X20 DRY VACIO", J1079="ISOTANK"),
            IF(L1079="CUSTODIA", 18000,
                IF(OR(L1079="TRASPASO", L1079="MOVIMIENTO"), 15000, "Error en tipo de acción")
            ),
            IF(AND(OR(J1079="PALLET", J1079="CAJON"), L1079="CUSTODIA"),
                IF(M1079="SI (XL)", 7000*K1079,
                    IF(M1079="SI (XXL)", 9000*K1079,
                        IF(M1079="SI (OTRO)", "", 5000*K1079)
                    )
                ),
                IF(AND(OR(J1079="PALLET", J1079="CAJON"),OR(L1079="TRASPASO", L1079="MOVIMIENTO")),
                    IF(M1079="SI (XL)", 5000*K1079,
                        IF(M1079="SI (XXL)", 7000*K1079,
                            IF(M1079="SI (OTRO)", "", 3500*K1079)
                        )
                    ),
                    ""
                )
            )
        )
    )
)</f>
        <v>25000</v>
      </c>
      <c r="S1079" s="6" t="s">
        <v>400</v>
      </c>
      <c r="T1079" s="2" t="s">
        <v>803</v>
      </c>
      <c r="U1079" s="2" t="s">
        <v>2863</v>
      </c>
      <c r="V1079" s="62">
        <v>45641</v>
      </c>
      <c r="W1079" s="78">
        <v>1.7361111111111112E-2</v>
      </c>
      <c r="X1079" s="6" t="s">
        <v>5240</v>
      </c>
      <c r="Y1079" s="6" t="s">
        <v>2927</v>
      </c>
      <c r="Z1079" s="6" t="s">
        <v>2928</v>
      </c>
      <c r="AA1079" s="6">
        <v>982533189</v>
      </c>
      <c r="AB1079" s="6">
        <f t="shared" si="118"/>
        <v>2</v>
      </c>
      <c r="AC1079" s="23">
        <f t="shared" si="119"/>
        <v>25000</v>
      </c>
      <c r="AD1079" s="23" t="s">
        <v>6</v>
      </c>
      <c r="AE1079" s="17" t="str">
        <f t="shared" si="120"/>
        <v>NO APLICA</v>
      </c>
      <c r="AF1079" s="6" t="s">
        <v>400</v>
      </c>
      <c r="AG1079" s="7"/>
      <c r="AH1079" s="22" t="s">
        <v>2797</v>
      </c>
      <c r="AI1079" s="177" t="s">
        <v>3086</v>
      </c>
    </row>
    <row r="1080" spans="1:35" ht="15.45" customHeight="1">
      <c r="A1080" s="170">
        <v>57326</v>
      </c>
      <c r="B1080" s="7" t="s">
        <v>269</v>
      </c>
      <c r="C1080" s="4" t="s">
        <v>270</v>
      </c>
      <c r="D1080" s="24" t="s">
        <v>1915</v>
      </c>
      <c r="E1080" s="25" t="s">
        <v>1916</v>
      </c>
      <c r="F1080" s="24" t="s">
        <v>1917</v>
      </c>
      <c r="G1080" s="24">
        <v>922001083</v>
      </c>
      <c r="H1080" s="62">
        <v>45640</v>
      </c>
      <c r="I1080" s="63">
        <v>0.76944444444444449</v>
      </c>
      <c r="J1080" s="6" t="s">
        <v>373</v>
      </c>
      <c r="K1080" s="39">
        <v>1</v>
      </c>
      <c r="L1080" s="6" t="s">
        <v>398</v>
      </c>
      <c r="M1080" s="6" t="s">
        <v>6</v>
      </c>
      <c r="N1080" s="2" t="s">
        <v>5241</v>
      </c>
      <c r="O1080" s="2">
        <v>1233365</v>
      </c>
      <c r="P1080" s="6" t="s">
        <v>6</v>
      </c>
      <c r="Q1080" s="2" t="s">
        <v>5242</v>
      </c>
      <c r="R1080" s="16">
        <f t="shared" si="121"/>
        <v>25000</v>
      </c>
      <c r="S1080" s="6" t="s">
        <v>400</v>
      </c>
      <c r="T1080" s="2" t="s">
        <v>542</v>
      </c>
      <c r="U1080" s="2" t="s">
        <v>3141</v>
      </c>
      <c r="V1080" s="2"/>
      <c r="W1080" s="78"/>
      <c r="X1080" s="6"/>
      <c r="Y1080" s="6"/>
      <c r="Z1080" s="6"/>
      <c r="AA1080" s="6"/>
      <c r="AB1080" s="6" t="str">
        <f t="shared" si="118"/>
        <v/>
      </c>
      <c r="AC1080" s="23" t="str">
        <f t="shared" si="119"/>
        <v/>
      </c>
      <c r="AD1080" s="23"/>
      <c r="AE1080" s="17" t="str">
        <f t="shared" si="120"/>
        <v/>
      </c>
      <c r="AF1080" s="6"/>
      <c r="AG1080" s="7"/>
      <c r="AH1080" s="22" t="s">
        <v>1359</v>
      </c>
      <c r="AI1080" s="176"/>
    </row>
    <row r="1081" spans="1:35" ht="15.45" customHeight="1">
      <c r="A1081" s="170">
        <v>57327</v>
      </c>
      <c r="B1081" s="4" t="s">
        <v>353</v>
      </c>
      <c r="C1081" s="4" t="s">
        <v>354</v>
      </c>
      <c r="D1081" s="7" t="s">
        <v>5243</v>
      </c>
      <c r="E1081" s="2" t="s">
        <v>5244</v>
      </c>
      <c r="F1081" s="2" t="s">
        <v>5245</v>
      </c>
      <c r="G1081" s="2">
        <v>935839483</v>
      </c>
      <c r="H1081" s="62">
        <v>45640</v>
      </c>
      <c r="I1081" s="63">
        <v>0.80138888888888893</v>
      </c>
      <c r="J1081" s="6" t="s">
        <v>373</v>
      </c>
      <c r="K1081" s="39">
        <v>1</v>
      </c>
      <c r="L1081" s="6" t="s">
        <v>398</v>
      </c>
      <c r="M1081" s="6" t="s">
        <v>6</v>
      </c>
      <c r="N1081" s="2" t="s">
        <v>5246</v>
      </c>
      <c r="O1081" s="2">
        <v>321142</v>
      </c>
      <c r="P1081" s="6" t="s">
        <v>6</v>
      </c>
      <c r="Q1081" s="2" t="s">
        <v>5247</v>
      </c>
      <c r="R1081" s="16">
        <f t="shared" si="121"/>
        <v>25000</v>
      </c>
      <c r="S1081" s="6" t="s">
        <v>400</v>
      </c>
      <c r="T1081" s="2" t="s">
        <v>542</v>
      </c>
      <c r="U1081" s="2" t="s">
        <v>3153</v>
      </c>
      <c r="V1081" s="2"/>
      <c r="W1081" s="78"/>
      <c r="X1081" s="6"/>
      <c r="Y1081" s="6"/>
      <c r="Z1081" s="6"/>
      <c r="AA1081" s="6"/>
      <c r="AB1081" s="6" t="str">
        <f t="shared" si="118"/>
        <v/>
      </c>
      <c r="AC1081" s="23" t="str">
        <f t="shared" si="119"/>
        <v/>
      </c>
      <c r="AD1081" s="23"/>
      <c r="AE1081" s="17" t="str">
        <f t="shared" si="120"/>
        <v/>
      </c>
      <c r="AF1081" s="6"/>
      <c r="AG1081" s="7"/>
      <c r="AH1081" s="22" t="s">
        <v>2894</v>
      </c>
      <c r="AI1081" s="176"/>
    </row>
    <row r="1082" spans="1:35" ht="15.45" customHeight="1">
      <c r="A1082" s="170">
        <v>57328</v>
      </c>
      <c r="B1082" s="4" t="s">
        <v>353</v>
      </c>
      <c r="C1082" s="4" t="s">
        <v>354</v>
      </c>
      <c r="D1082" s="24" t="s">
        <v>385</v>
      </c>
      <c r="E1082" s="25" t="s">
        <v>818</v>
      </c>
      <c r="F1082" s="24" t="s">
        <v>700</v>
      </c>
      <c r="G1082" s="24">
        <v>947974081</v>
      </c>
      <c r="H1082" s="62">
        <v>45640</v>
      </c>
      <c r="I1082" s="63">
        <v>0.80972222222222223</v>
      </c>
      <c r="J1082" s="6" t="s">
        <v>373</v>
      </c>
      <c r="K1082" s="39">
        <v>1</v>
      </c>
      <c r="L1082" s="6" t="s">
        <v>398</v>
      </c>
      <c r="M1082" s="6" t="s">
        <v>6</v>
      </c>
      <c r="N1082" s="2" t="s">
        <v>5248</v>
      </c>
      <c r="O1082" s="2">
        <v>3281151</v>
      </c>
      <c r="P1082" s="6" t="s">
        <v>6</v>
      </c>
      <c r="Q1082" s="2" t="s">
        <v>5249</v>
      </c>
      <c r="R1082" s="16">
        <f t="shared" si="121"/>
        <v>25000</v>
      </c>
      <c r="S1082" s="6" t="s">
        <v>400</v>
      </c>
      <c r="T1082" s="2" t="s">
        <v>542</v>
      </c>
      <c r="U1082" s="2" t="s">
        <v>2754</v>
      </c>
      <c r="V1082" s="62"/>
      <c r="W1082" s="78"/>
      <c r="X1082" s="6"/>
      <c r="Y1082" s="6"/>
      <c r="Z1082" s="6"/>
      <c r="AA1082" s="6"/>
      <c r="AB1082" s="6" t="str">
        <f t="shared" si="118"/>
        <v/>
      </c>
      <c r="AC1082" s="23" t="str">
        <f t="shared" si="119"/>
        <v/>
      </c>
      <c r="AD1082" s="23"/>
      <c r="AE1082" s="17" t="str">
        <f t="shared" si="120"/>
        <v/>
      </c>
      <c r="AF1082" s="6"/>
      <c r="AG1082" s="7"/>
      <c r="AH1082" s="22" t="s">
        <v>2894</v>
      </c>
      <c r="AI1082" s="176"/>
    </row>
    <row r="1083" spans="1:35" ht="15.45" customHeight="1">
      <c r="A1083" s="170">
        <v>57329</v>
      </c>
      <c r="B1083" s="4" t="s">
        <v>353</v>
      </c>
      <c r="C1083" s="4" t="s">
        <v>354</v>
      </c>
      <c r="D1083" s="24" t="s">
        <v>2818</v>
      </c>
      <c r="E1083" s="6" t="s">
        <v>2819</v>
      </c>
      <c r="F1083" s="6" t="s">
        <v>2820</v>
      </c>
      <c r="G1083" s="6">
        <v>956422961</v>
      </c>
      <c r="H1083" s="62">
        <v>45640</v>
      </c>
      <c r="I1083" s="63">
        <v>0.83333333333333337</v>
      </c>
      <c r="J1083" s="6" t="s">
        <v>373</v>
      </c>
      <c r="K1083" s="39">
        <v>1</v>
      </c>
      <c r="L1083" s="6" t="s">
        <v>398</v>
      </c>
      <c r="M1083" s="6" t="s">
        <v>6</v>
      </c>
      <c r="N1083" s="2" t="s">
        <v>5250</v>
      </c>
      <c r="O1083" s="2">
        <v>3281165</v>
      </c>
      <c r="P1083" s="6" t="s">
        <v>6</v>
      </c>
      <c r="Q1083" s="2" t="s">
        <v>5251</v>
      </c>
      <c r="R1083" s="16">
        <f t="shared" si="121"/>
        <v>25000</v>
      </c>
      <c r="S1083" s="6" t="s">
        <v>400</v>
      </c>
      <c r="T1083" s="2" t="s">
        <v>547</v>
      </c>
      <c r="U1083" s="2" t="s">
        <v>2971</v>
      </c>
      <c r="V1083" s="2"/>
      <c r="W1083" s="78"/>
      <c r="X1083" s="6"/>
      <c r="Y1083" s="6"/>
      <c r="Z1083" s="6"/>
      <c r="AA1083" s="6"/>
      <c r="AB1083" s="6" t="str">
        <f t="shared" si="118"/>
        <v/>
      </c>
      <c r="AC1083" s="23" t="str">
        <f t="shared" si="119"/>
        <v/>
      </c>
      <c r="AD1083" s="23"/>
      <c r="AE1083" s="17" t="str">
        <f t="shared" si="120"/>
        <v/>
      </c>
      <c r="AF1083" s="6"/>
      <c r="AG1083" s="7"/>
      <c r="AH1083" s="22" t="s">
        <v>2894</v>
      </c>
      <c r="AI1083" s="176"/>
    </row>
    <row r="1084" spans="1:35" ht="15.45" customHeight="1">
      <c r="A1084" s="170">
        <v>57330</v>
      </c>
      <c r="B1084" s="7" t="s">
        <v>345</v>
      </c>
      <c r="C1084" s="4" t="s">
        <v>346</v>
      </c>
      <c r="D1084" s="24" t="s">
        <v>4260</v>
      </c>
      <c r="E1084" s="25" t="s">
        <v>4261</v>
      </c>
      <c r="F1084" s="24" t="s">
        <v>3547</v>
      </c>
      <c r="G1084" s="24">
        <v>954813284</v>
      </c>
      <c r="H1084" s="62">
        <v>45640</v>
      </c>
      <c r="I1084" s="63">
        <v>0.89375000000000004</v>
      </c>
      <c r="J1084" s="6" t="s">
        <v>373</v>
      </c>
      <c r="K1084" s="39">
        <v>1</v>
      </c>
      <c r="L1084" s="6" t="s">
        <v>3399</v>
      </c>
      <c r="M1084" s="6" t="s">
        <v>6</v>
      </c>
      <c r="N1084" s="2" t="s">
        <v>5252</v>
      </c>
      <c r="O1084" s="2">
        <v>100819070</v>
      </c>
      <c r="P1084" s="6" t="s">
        <v>6</v>
      </c>
      <c r="Q1084" s="2" t="s">
        <v>5253</v>
      </c>
      <c r="R1084" s="16">
        <f t="shared" si="121"/>
        <v>18000</v>
      </c>
      <c r="S1084" s="6" t="s">
        <v>400</v>
      </c>
      <c r="T1084" s="2" t="s">
        <v>552</v>
      </c>
      <c r="U1084" s="2" t="s">
        <v>490</v>
      </c>
      <c r="V1084" s="62">
        <v>45640</v>
      </c>
      <c r="W1084" s="78">
        <v>0.89375000000000004</v>
      </c>
      <c r="X1084" s="6" t="s">
        <v>5254</v>
      </c>
      <c r="Y1084" s="6" t="s">
        <v>3550</v>
      </c>
      <c r="Z1084" s="6" t="s">
        <v>4257</v>
      </c>
      <c r="AA1084" s="6">
        <v>961324021</v>
      </c>
      <c r="AB1084" s="6">
        <f t="shared" si="118"/>
        <v>1</v>
      </c>
      <c r="AC1084" s="23">
        <f t="shared" si="119"/>
        <v>18000</v>
      </c>
      <c r="AD1084" s="23" t="s">
        <v>6</v>
      </c>
      <c r="AE1084" s="17" t="str">
        <f t="shared" si="120"/>
        <v>NO APLICA</v>
      </c>
      <c r="AF1084" s="6" t="s">
        <v>400</v>
      </c>
      <c r="AG1084" s="7"/>
      <c r="AH1084" s="22" t="s">
        <v>3552</v>
      </c>
      <c r="AI1084" s="176"/>
    </row>
    <row r="1085" spans="1:35" ht="15.45" customHeight="1">
      <c r="A1085" s="170">
        <v>57331</v>
      </c>
      <c r="B1085" s="4" t="s">
        <v>345</v>
      </c>
      <c r="C1085" s="4" t="s">
        <v>346</v>
      </c>
      <c r="D1085" s="24" t="s">
        <v>4260</v>
      </c>
      <c r="E1085" s="25" t="s">
        <v>4261</v>
      </c>
      <c r="F1085" s="24" t="s">
        <v>3547</v>
      </c>
      <c r="G1085" s="24">
        <v>954813284</v>
      </c>
      <c r="H1085" s="62">
        <v>45641</v>
      </c>
      <c r="I1085" s="63">
        <v>0.29166666666666669</v>
      </c>
      <c r="J1085" s="6" t="s">
        <v>373</v>
      </c>
      <c r="K1085" s="39">
        <v>1</v>
      </c>
      <c r="L1085" s="6" t="s">
        <v>3399</v>
      </c>
      <c r="M1085" s="6" t="s">
        <v>6</v>
      </c>
      <c r="N1085" s="2" t="s">
        <v>5255</v>
      </c>
      <c r="O1085" s="2">
        <v>24803599</v>
      </c>
      <c r="P1085" s="6" t="s">
        <v>6</v>
      </c>
      <c r="Q1085" s="2" t="s">
        <v>5256</v>
      </c>
      <c r="R1085" s="16">
        <f t="shared" si="121"/>
        <v>18000</v>
      </c>
      <c r="S1085" s="6" t="s">
        <v>400</v>
      </c>
      <c r="T1085" s="2" t="s">
        <v>552</v>
      </c>
      <c r="U1085" s="2" t="s">
        <v>490</v>
      </c>
      <c r="V1085" s="62">
        <v>45641</v>
      </c>
      <c r="W1085" s="78">
        <v>0.29166666666666669</v>
      </c>
      <c r="X1085" s="6" t="s">
        <v>5257</v>
      </c>
      <c r="Y1085" s="6" t="s">
        <v>3546</v>
      </c>
      <c r="Z1085" s="26" t="s">
        <v>4262</v>
      </c>
      <c r="AA1085" s="6">
        <v>988259264</v>
      </c>
      <c r="AB1085" s="6">
        <f t="shared" si="118"/>
        <v>1</v>
      </c>
      <c r="AC1085" s="23">
        <f t="shared" si="119"/>
        <v>18000</v>
      </c>
      <c r="AD1085" s="23" t="s">
        <v>6</v>
      </c>
      <c r="AE1085" s="17" t="str">
        <f t="shared" si="120"/>
        <v>NO APLICA</v>
      </c>
      <c r="AF1085" s="6" t="s">
        <v>400</v>
      </c>
      <c r="AG1085" s="7"/>
      <c r="AH1085" s="22" t="s">
        <v>3552</v>
      </c>
      <c r="AI1085" s="176"/>
    </row>
    <row r="1086" spans="1:35" ht="13.5" customHeight="1">
      <c r="A1086" s="170">
        <v>57332</v>
      </c>
      <c r="B1086" s="4" t="s">
        <v>5258</v>
      </c>
      <c r="C1086" s="2"/>
      <c r="D1086" s="7" t="s">
        <v>5259</v>
      </c>
      <c r="E1086" s="2">
        <v>18663634</v>
      </c>
      <c r="F1086" s="2" t="s">
        <v>5260</v>
      </c>
      <c r="G1086" s="2" t="s">
        <v>5261</v>
      </c>
      <c r="H1086" s="62">
        <v>45641</v>
      </c>
      <c r="I1086" s="63">
        <v>0.6333333333333333</v>
      </c>
      <c r="J1086" s="6" t="s">
        <v>373</v>
      </c>
      <c r="K1086" s="39">
        <v>1</v>
      </c>
      <c r="L1086" s="6" t="s">
        <v>3399</v>
      </c>
      <c r="M1086" s="6" t="s">
        <v>6</v>
      </c>
      <c r="N1086" s="2" t="s">
        <v>5262</v>
      </c>
      <c r="O1086" s="2" t="s">
        <v>487</v>
      </c>
      <c r="P1086" s="6" t="s">
        <v>6</v>
      </c>
      <c r="Q1086" s="2" t="s">
        <v>488</v>
      </c>
      <c r="R1086" s="16">
        <f t="shared" si="121"/>
        <v>18000</v>
      </c>
      <c r="S1086" s="6" t="s">
        <v>400</v>
      </c>
      <c r="T1086" s="2" t="s">
        <v>822</v>
      </c>
      <c r="U1086" s="2" t="s">
        <v>490</v>
      </c>
      <c r="V1086" s="62">
        <v>45641</v>
      </c>
      <c r="W1086" s="78">
        <v>0.6333333333333333</v>
      </c>
      <c r="X1086" s="6" t="s">
        <v>5263</v>
      </c>
      <c r="Y1086" s="6">
        <v>21692174</v>
      </c>
      <c r="Z1086" s="6" t="s">
        <v>5264</v>
      </c>
      <c r="AA1086" s="6">
        <v>938885031</v>
      </c>
      <c r="AB1086" s="6">
        <f t="shared" si="118"/>
        <v>1</v>
      </c>
      <c r="AC1086" s="23">
        <f t="shared" si="119"/>
        <v>18000</v>
      </c>
      <c r="AD1086" s="23" t="s">
        <v>6</v>
      </c>
      <c r="AE1086" s="17" t="str">
        <f t="shared" si="120"/>
        <v>NO APLICA</v>
      </c>
      <c r="AF1086" s="6" t="s">
        <v>1874</v>
      </c>
      <c r="AG1086" s="7" t="s">
        <v>5265</v>
      </c>
      <c r="AH1086" s="22" t="s">
        <v>499</v>
      </c>
      <c r="AI1086" s="176"/>
    </row>
    <row r="1087" spans="1:35" ht="15.45" customHeight="1">
      <c r="A1087" s="170">
        <v>57333</v>
      </c>
      <c r="B1087" s="4" t="s">
        <v>269</v>
      </c>
      <c r="C1087" s="4" t="s">
        <v>270</v>
      </c>
      <c r="D1087" s="7" t="s">
        <v>2193</v>
      </c>
      <c r="E1087" s="2" t="s">
        <v>2194</v>
      </c>
      <c r="F1087" s="2" t="s">
        <v>2195</v>
      </c>
      <c r="G1087" s="2">
        <v>995454603</v>
      </c>
      <c r="H1087" s="62">
        <v>45641</v>
      </c>
      <c r="I1087" s="2">
        <v>15.31</v>
      </c>
      <c r="J1087" s="6" t="s">
        <v>373</v>
      </c>
      <c r="K1087" s="39">
        <v>1</v>
      </c>
      <c r="L1087" s="6" t="s">
        <v>398</v>
      </c>
      <c r="M1087" s="6" t="s">
        <v>6</v>
      </c>
      <c r="N1087" s="2" t="s">
        <v>5002</v>
      </c>
      <c r="O1087" s="2">
        <v>24802867</v>
      </c>
      <c r="P1087" s="6" t="s">
        <v>6</v>
      </c>
      <c r="Q1087" s="2" t="s">
        <v>5003</v>
      </c>
      <c r="R1087" s="16">
        <f t="shared" si="121"/>
        <v>25000</v>
      </c>
      <c r="S1087" s="6" t="s">
        <v>400</v>
      </c>
      <c r="T1087" s="2" t="s">
        <v>542</v>
      </c>
      <c r="U1087" s="2" t="s">
        <v>3283</v>
      </c>
      <c r="V1087" s="2"/>
      <c r="W1087" s="78"/>
      <c r="X1087" s="6"/>
      <c r="Y1087" s="6"/>
      <c r="Z1087" s="6"/>
      <c r="AA1087" s="6"/>
      <c r="AB1087" s="6" t="str">
        <f t="shared" si="118"/>
        <v/>
      </c>
      <c r="AC1087" s="23" t="str">
        <f t="shared" si="119"/>
        <v/>
      </c>
      <c r="AD1087" s="23"/>
      <c r="AE1087" s="17" t="str">
        <f t="shared" si="120"/>
        <v/>
      </c>
      <c r="AF1087" s="6"/>
      <c r="AG1087" s="7" t="s">
        <v>5266</v>
      </c>
      <c r="AH1087" s="22" t="s">
        <v>1359</v>
      </c>
      <c r="AI1087" s="176"/>
    </row>
    <row r="1088" spans="1:35" ht="15.45" customHeight="1">
      <c r="A1088" s="170">
        <v>57334</v>
      </c>
      <c r="B1088" s="4" t="s">
        <v>151</v>
      </c>
      <c r="C1088" s="4" t="s">
        <v>152</v>
      </c>
      <c r="D1088" s="7" t="s">
        <v>5267</v>
      </c>
      <c r="E1088" s="2" t="s">
        <v>5268</v>
      </c>
      <c r="F1088" s="2" t="s">
        <v>5269</v>
      </c>
      <c r="G1088" s="2">
        <v>968681776</v>
      </c>
      <c r="H1088" s="62">
        <v>45642</v>
      </c>
      <c r="I1088" s="63">
        <v>7.8472222222222221E-2</v>
      </c>
      <c r="J1088" s="6" t="s">
        <v>373</v>
      </c>
      <c r="K1088" s="39">
        <v>1</v>
      </c>
      <c r="L1088" s="6" t="s">
        <v>398</v>
      </c>
      <c r="M1088" s="6" t="s">
        <v>6</v>
      </c>
      <c r="N1088" s="2" t="s">
        <v>5270</v>
      </c>
      <c r="O1088" s="2">
        <v>24802589</v>
      </c>
      <c r="P1088" s="6" t="s">
        <v>6</v>
      </c>
      <c r="Q1088" s="2" t="s">
        <v>5271</v>
      </c>
      <c r="R1088" s="16">
        <f t="shared" si="121"/>
        <v>25000</v>
      </c>
      <c r="S1088" s="6" t="s">
        <v>400</v>
      </c>
      <c r="T1088" s="2" t="s">
        <v>1450</v>
      </c>
      <c r="U1088" s="2" t="s">
        <v>490</v>
      </c>
      <c r="V1088" s="62">
        <v>45642</v>
      </c>
      <c r="W1088" s="78">
        <v>0.62430555555555556</v>
      </c>
      <c r="X1088" s="6" t="s">
        <v>5272</v>
      </c>
      <c r="Y1088" s="6" t="s">
        <v>5273</v>
      </c>
      <c r="Z1088" s="6" t="s">
        <v>5274</v>
      </c>
      <c r="AA1088" s="6">
        <v>997064861</v>
      </c>
      <c r="AB1088" s="6">
        <f t="shared" si="118"/>
        <v>1</v>
      </c>
      <c r="AC1088" s="23">
        <f t="shared" si="119"/>
        <v>25000</v>
      </c>
      <c r="AD1088" s="23" t="s">
        <v>6</v>
      </c>
      <c r="AE1088" s="17" t="str">
        <f t="shared" si="120"/>
        <v>NO APLICA</v>
      </c>
      <c r="AF1088" s="6" t="s">
        <v>400</v>
      </c>
      <c r="AG1088" s="7"/>
      <c r="AH1088" s="22" t="s">
        <v>4578</v>
      </c>
      <c r="AI1088" s="176"/>
    </row>
    <row r="1089" spans="1:35" ht="15.45" customHeight="1">
      <c r="A1089" s="170">
        <v>57335</v>
      </c>
      <c r="B1089" s="4" t="s">
        <v>245</v>
      </c>
      <c r="C1089" s="4" t="s">
        <v>246</v>
      </c>
      <c r="D1089" s="24" t="s">
        <v>385</v>
      </c>
      <c r="E1089" s="25" t="s">
        <v>818</v>
      </c>
      <c r="F1089" s="24" t="s">
        <v>700</v>
      </c>
      <c r="G1089" s="24">
        <v>947974081</v>
      </c>
      <c r="H1089" s="62">
        <v>45642</v>
      </c>
      <c r="I1089" s="63">
        <v>0.39166666666666666</v>
      </c>
      <c r="J1089" s="6" t="s">
        <v>373</v>
      </c>
      <c r="K1089" s="39">
        <v>1</v>
      </c>
      <c r="L1089" s="6" t="s">
        <v>398</v>
      </c>
      <c r="M1089" s="6" t="s">
        <v>6</v>
      </c>
      <c r="N1089" s="2" t="s">
        <v>5275</v>
      </c>
      <c r="O1089" s="2">
        <v>3281685</v>
      </c>
      <c r="P1089" s="6" t="s">
        <v>9</v>
      </c>
      <c r="Q1089" s="2" t="s">
        <v>5276</v>
      </c>
      <c r="R1089" s="16">
        <f t="shared" si="121"/>
        <v>25000</v>
      </c>
      <c r="S1089" s="6" t="s">
        <v>400</v>
      </c>
      <c r="T1089" s="2" t="s">
        <v>803</v>
      </c>
      <c r="U1089" s="2" t="s">
        <v>498</v>
      </c>
      <c r="V1089" s="62">
        <v>45642</v>
      </c>
      <c r="W1089" s="79">
        <v>0.85486111111111107</v>
      </c>
      <c r="X1089" s="39" t="s">
        <v>5277</v>
      </c>
      <c r="Y1089" s="39" t="s">
        <v>3383</v>
      </c>
      <c r="Z1089" s="39" t="s">
        <v>3384</v>
      </c>
      <c r="AA1089" s="39">
        <v>997936712</v>
      </c>
      <c r="AB1089" s="6">
        <f t="shared" si="118"/>
        <v>1</v>
      </c>
      <c r="AC1089" s="23">
        <f t="shared" si="119"/>
        <v>25000</v>
      </c>
      <c r="AD1089" s="23" t="s">
        <v>6</v>
      </c>
      <c r="AE1089" s="17" t="str">
        <f t="shared" si="120"/>
        <v>NO APLICA</v>
      </c>
      <c r="AF1089" s="6" t="s">
        <v>400</v>
      </c>
      <c r="AG1089" s="7"/>
      <c r="AH1089" s="22" t="s">
        <v>983</v>
      </c>
      <c r="AI1089" s="176"/>
    </row>
    <row r="1090" spans="1:35" ht="15.45" customHeight="1">
      <c r="A1090" s="170">
        <v>57336</v>
      </c>
      <c r="B1090" s="4" t="s">
        <v>353</v>
      </c>
      <c r="C1090" s="4" t="s">
        <v>354</v>
      </c>
      <c r="D1090" s="7" t="s">
        <v>2105</v>
      </c>
      <c r="E1090" s="2" t="s">
        <v>2106</v>
      </c>
      <c r="F1090" s="2" t="s">
        <v>2107</v>
      </c>
      <c r="G1090" s="2">
        <v>975918406</v>
      </c>
      <c r="H1090" s="62">
        <v>45642</v>
      </c>
      <c r="I1090" s="63">
        <v>0.40694444444444444</v>
      </c>
      <c r="J1090" s="6" t="s">
        <v>373</v>
      </c>
      <c r="K1090" s="39">
        <v>1</v>
      </c>
      <c r="L1090" s="6" t="s">
        <v>398</v>
      </c>
      <c r="M1090" s="6" t="s">
        <v>6</v>
      </c>
      <c r="N1090" s="2" t="s">
        <v>5278</v>
      </c>
      <c r="O1090" s="2">
        <v>1233403</v>
      </c>
      <c r="P1090" s="6" t="s">
        <v>6</v>
      </c>
      <c r="Q1090" s="2" t="s">
        <v>5279</v>
      </c>
      <c r="R1090" s="16">
        <f t="shared" si="121"/>
        <v>25000</v>
      </c>
      <c r="S1090" s="6" t="s">
        <v>400</v>
      </c>
      <c r="T1090" s="2" t="s">
        <v>1108</v>
      </c>
      <c r="U1090" s="2" t="s">
        <v>2874</v>
      </c>
      <c r="V1090" s="62">
        <v>45642</v>
      </c>
      <c r="W1090" s="79">
        <v>0.60069444444444442</v>
      </c>
      <c r="X1090" s="39" t="s">
        <v>3210</v>
      </c>
      <c r="Y1090" s="39" t="s">
        <v>3211</v>
      </c>
      <c r="Z1090" s="39" t="s">
        <v>3212</v>
      </c>
      <c r="AA1090" s="39">
        <v>923727934</v>
      </c>
      <c r="AB1090" s="6">
        <f t="shared" si="118"/>
        <v>1</v>
      </c>
      <c r="AC1090" s="23">
        <f t="shared" si="119"/>
        <v>25000</v>
      </c>
      <c r="AD1090" s="23" t="s">
        <v>6</v>
      </c>
      <c r="AE1090" s="17" t="str">
        <f t="shared" si="120"/>
        <v>NO APLICA</v>
      </c>
      <c r="AF1090" s="6" t="s">
        <v>400</v>
      </c>
      <c r="AG1090" s="7"/>
      <c r="AH1090" s="22" t="s">
        <v>2894</v>
      </c>
      <c r="AI1090" s="176"/>
    </row>
    <row r="1091" spans="1:35" ht="15.45" customHeight="1">
      <c r="A1091" s="170">
        <v>57337</v>
      </c>
      <c r="B1091" s="8" t="s">
        <v>320</v>
      </c>
      <c r="C1091" s="5" t="s">
        <v>321</v>
      </c>
      <c r="D1091" s="27" t="s">
        <v>616</v>
      </c>
      <c r="E1091" s="28" t="s">
        <v>617</v>
      </c>
      <c r="F1091" s="27" t="s">
        <v>618</v>
      </c>
      <c r="G1091" s="27">
        <v>951155582</v>
      </c>
      <c r="H1091" s="62">
        <v>45642</v>
      </c>
      <c r="I1091" s="63">
        <v>0.40833333333333333</v>
      </c>
      <c r="J1091" s="6" t="s">
        <v>373</v>
      </c>
      <c r="K1091" s="39">
        <v>1</v>
      </c>
      <c r="L1091" s="6" t="s">
        <v>398</v>
      </c>
      <c r="M1091" s="6" t="s">
        <v>6</v>
      </c>
      <c r="N1091" s="2" t="s">
        <v>5280</v>
      </c>
      <c r="O1091" s="2">
        <v>1233400</v>
      </c>
      <c r="P1091" s="6" t="s">
        <v>6</v>
      </c>
      <c r="Q1091" s="2" t="s">
        <v>5281</v>
      </c>
      <c r="R1091" s="16">
        <f t="shared" si="121"/>
        <v>25000</v>
      </c>
      <c r="S1091" s="6" t="s">
        <v>400</v>
      </c>
      <c r="T1091" s="2" t="s">
        <v>542</v>
      </c>
      <c r="U1091" s="2" t="s">
        <v>3435</v>
      </c>
      <c r="V1091" s="2"/>
      <c r="W1091" s="79"/>
      <c r="X1091" s="39"/>
      <c r="Y1091" s="39"/>
      <c r="Z1091" s="39"/>
      <c r="AA1091" s="39"/>
      <c r="AB1091" s="6" t="str">
        <f t="shared" si="118"/>
        <v/>
      </c>
      <c r="AC1091" s="23" t="str">
        <f t="shared" si="119"/>
        <v/>
      </c>
      <c r="AD1091" s="23"/>
      <c r="AE1091" s="17" t="str">
        <f t="shared" si="120"/>
        <v/>
      </c>
      <c r="AF1091" s="6"/>
      <c r="AG1091" s="7"/>
      <c r="AH1091" s="22" t="s">
        <v>558</v>
      </c>
      <c r="AI1091" s="176"/>
    </row>
    <row r="1092" spans="1:35" ht="15.45" customHeight="1">
      <c r="A1092" s="170">
        <v>57338</v>
      </c>
      <c r="B1092" s="4" t="s">
        <v>353</v>
      </c>
      <c r="C1092" s="4" t="s">
        <v>354</v>
      </c>
      <c r="D1092" s="24" t="s">
        <v>385</v>
      </c>
      <c r="E1092" s="25" t="s">
        <v>818</v>
      </c>
      <c r="F1092" s="24" t="s">
        <v>700</v>
      </c>
      <c r="G1092" s="24">
        <v>947974081</v>
      </c>
      <c r="H1092" s="62">
        <v>45642</v>
      </c>
      <c r="I1092" s="63">
        <v>0.41319444444444442</v>
      </c>
      <c r="J1092" s="6" t="s">
        <v>373</v>
      </c>
      <c r="K1092" s="39">
        <v>1</v>
      </c>
      <c r="L1092" s="6" t="s">
        <v>398</v>
      </c>
      <c r="M1092" s="6" t="s">
        <v>6</v>
      </c>
      <c r="N1092" s="2" t="s">
        <v>5282</v>
      </c>
      <c r="O1092" s="2">
        <v>100819339</v>
      </c>
      <c r="P1092" s="6" t="s">
        <v>6</v>
      </c>
      <c r="Q1092" s="2" t="s">
        <v>5283</v>
      </c>
      <c r="R1092" s="16">
        <f t="shared" si="121"/>
        <v>25000</v>
      </c>
      <c r="S1092" s="6" t="s">
        <v>400</v>
      </c>
      <c r="T1092" s="2" t="s">
        <v>1108</v>
      </c>
      <c r="U1092" s="2" t="s">
        <v>2800</v>
      </c>
      <c r="V1092" s="62">
        <v>45643</v>
      </c>
      <c r="W1092" s="79">
        <v>0.7006944444444444</v>
      </c>
      <c r="X1092" s="150" t="s">
        <v>5088</v>
      </c>
      <c r="Y1092" s="151">
        <v>23272724</v>
      </c>
      <c r="Z1092" s="151" t="s">
        <v>5089</v>
      </c>
      <c r="AA1092" s="152">
        <v>936982940</v>
      </c>
      <c r="AB1092" s="6">
        <f t="shared" si="118"/>
        <v>2</v>
      </c>
      <c r="AC1092" s="23">
        <f t="shared" si="119"/>
        <v>25000</v>
      </c>
      <c r="AD1092" s="23" t="s">
        <v>6</v>
      </c>
      <c r="AE1092" s="17" t="str">
        <f t="shared" si="120"/>
        <v>NO APLICA</v>
      </c>
      <c r="AF1092" s="6" t="s">
        <v>400</v>
      </c>
      <c r="AG1092" s="7"/>
      <c r="AH1092" s="22" t="s">
        <v>2894</v>
      </c>
      <c r="AI1092" s="176"/>
    </row>
    <row r="1093" spans="1:35" ht="15.45" customHeight="1">
      <c r="A1093" s="170">
        <v>57339</v>
      </c>
      <c r="B1093" s="4" t="s">
        <v>189</v>
      </c>
      <c r="C1093" s="4" t="s">
        <v>190</v>
      </c>
      <c r="D1093" s="39" t="s">
        <v>2851</v>
      </c>
      <c r="E1093" s="6" t="s">
        <v>560</v>
      </c>
      <c r="F1093" s="6" t="s">
        <v>561</v>
      </c>
      <c r="G1093" s="6">
        <v>956055766</v>
      </c>
      <c r="H1093" s="62">
        <v>45642</v>
      </c>
      <c r="I1093" s="63">
        <v>0.41944444444444445</v>
      </c>
      <c r="J1093" s="6" t="s">
        <v>373</v>
      </c>
      <c r="K1093" s="39">
        <v>1</v>
      </c>
      <c r="L1093" s="6" t="s">
        <v>398</v>
      </c>
      <c r="M1093" s="6" t="s">
        <v>6</v>
      </c>
      <c r="N1093" s="2" t="s">
        <v>5284</v>
      </c>
      <c r="O1093" s="2">
        <v>1233395</v>
      </c>
      <c r="P1093" s="6" t="s">
        <v>9</v>
      </c>
      <c r="Q1093" s="2" t="s">
        <v>5285</v>
      </c>
      <c r="R1093" s="16">
        <f t="shared" si="121"/>
        <v>25000</v>
      </c>
      <c r="S1093" s="6" t="s">
        <v>400</v>
      </c>
      <c r="T1093" s="2" t="s">
        <v>803</v>
      </c>
      <c r="U1093" s="2" t="s">
        <v>2881</v>
      </c>
      <c r="V1093" s="62">
        <v>45643</v>
      </c>
      <c r="W1093" s="79">
        <v>0.30833333333333335</v>
      </c>
      <c r="X1093" s="39" t="s">
        <v>5286</v>
      </c>
      <c r="Y1093" s="39" t="s">
        <v>5287</v>
      </c>
      <c r="Z1093" s="39" t="s">
        <v>5288</v>
      </c>
      <c r="AA1093" s="39">
        <v>962284218</v>
      </c>
      <c r="AB1093" s="6">
        <f t="shared" ref="AB1093:AB1124" si="122">IF(AND(V1093&lt;&gt;"",H1093&lt;&gt;"",ISNUMBER(V1093-H1093)),V1093-H1093+1,"")</f>
        <v>2</v>
      </c>
      <c r="AC1093" s="23">
        <f t="shared" ref="AC1093:AC1124" si="123">IF(AB1093&lt;=0, "ERROR EN DÍA DE SALIDA",
    IF(AB1093="", "",
        IF(OR(J1093="1X40 RF VACIO", J1093="1X40 DRY VACIO"),
            IF(L1093="CUSTODIA",
                IF(AB1093&lt;=5, 25000,
                    IF(AB1093&gt;5, IF(AB1093&lt;=8, 25000 + 2000*(AB1093 - 5), 31000 + 5000*(AB1093-8)), "")
                ),
                IF(OR(L1093="TRASPASO",L1093="MOVIMIENTO"), 18000, "")
            ),
            IF(OR(J1093="1X20 RF VACIO", J1093="1X20 DRY VACIO", J1093="ISOTANK"),
                IF(L1093="CUSTODIA",
                    IF(AB1093&lt;=5, 18000,
                        IF(AB1093&gt;5, IF(AB1093&lt;=8, 18000 + 2000*(AB1093 - 5), 24000 + 5000*(AB1093-8)), "")
                    ),
                    IF(OR(L1093="TRASPASO",L1093="MOVIMIENTO"), 15000, "Error en tipo de acción")
                ),
                IF(AND(OR(J1093="PALLET", J1093="CAJON"), L1093="CUSTODIA", AB1093&lt;=5),
                    IF(M1093="SI (XL)", 7000*K1093,
                        IF(M1093="SI (XXL)", 9000*K1093, 5000*K1093)
                    ),
                    IF(AND(OR(J1093="PALLET", J1093="CAJON"), L1093="CUSTODIA", AB1093&gt;5),
                        IF(M1093="SI (XL)", (7000 + 1000*(AB1093 - 5))*K1093,
                            IF(M1093="SI (XXL)", (9000 + 1000*(AB1093 - 5))*K1093, (5000 + 1000*(AB1093 - 5))*K1093)
                        ),
                        IF(AND(OR(J1093="PALLET", J1093="CAJON"),OR(L1093="TRASPASO",L1093="MOVIMIENTO")),
                            IF(M1093="SI (XL)", 5000*K1093,
                                IF(M1093="SI (XXL)", 7000*K1093, 3500*K1093)
                            ),
                            ""
                        )
                    )
                )
            )
        )
    )
)</f>
        <v>25000</v>
      </c>
      <c r="AD1093" s="23" t="s">
        <v>6</v>
      </c>
      <c r="AE1093" s="17" t="str">
        <f t="shared" ref="AE1093:AE1124" si="124">IFERROR(IF(AC1093="","",IF(AD1093="NO","NO APLICA",IF(AD1093="SI",AC1093*1.19,""))), "")</f>
        <v>NO APLICA</v>
      </c>
      <c r="AF1093" s="6" t="s">
        <v>1874</v>
      </c>
      <c r="AG1093" s="38" t="s">
        <v>5289</v>
      </c>
      <c r="AH1093" s="22" t="s">
        <v>3652</v>
      </c>
      <c r="AI1093" s="176"/>
    </row>
    <row r="1094" spans="1:35" ht="15.45" customHeight="1">
      <c r="A1094" s="170">
        <v>57340</v>
      </c>
      <c r="B1094" s="4" t="s">
        <v>349</v>
      </c>
      <c r="C1094" s="4" t="s">
        <v>350</v>
      </c>
      <c r="D1094" s="39" t="s">
        <v>4446</v>
      </c>
      <c r="E1094" s="6" t="s">
        <v>4447</v>
      </c>
      <c r="F1094" s="6" t="s">
        <v>4448</v>
      </c>
      <c r="G1094" s="6">
        <v>964455363</v>
      </c>
      <c r="H1094" s="62">
        <v>45642</v>
      </c>
      <c r="I1094" s="63">
        <v>0.42222222222222222</v>
      </c>
      <c r="J1094" s="6" t="s">
        <v>373</v>
      </c>
      <c r="K1094" s="39">
        <v>1</v>
      </c>
      <c r="L1094" s="6" t="s">
        <v>398</v>
      </c>
      <c r="M1094" s="6" t="s">
        <v>6</v>
      </c>
      <c r="N1094" s="2" t="s">
        <v>5290</v>
      </c>
      <c r="O1094" s="2">
        <v>24803610</v>
      </c>
      <c r="P1094" s="6" t="s">
        <v>6</v>
      </c>
      <c r="Q1094" s="2" t="s">
        <v>5291</v>
      </c>
      <c r="R1094" s="16">
        <f t="shared" si="121"/>
        <v>25000</v>
      </c>
      <c r="S1094" s="6" t="s">
        <v>400</v>
      </c>
      <c r="T1094" s="2" t="s">
        <v>542</v>
      </c>
      <c r="U1094" s="2" t="s">
        <v>2965</v>
      </c>
      <c r="V1094" s="2"/>
      <c r="W1094" s="79"/>
      <c r="X1094" s="39"/>
      <c r="Y1094" s="39"/>
      <c r="Z1094" s="39"/>
      <c r="AA1094" s="39"/>
      <c r="AB1094" s="6" t="str">
        <f t="shared" si="122"/>
        <v/>
      </c>
      <c r="AC1094" s="23" t="str">
        <f t="shared" si="123"/>
        <v/>
      </c>
      <c r="AD1094" s="23"/>
      <c r="AE1094" s="17" t="str">
        <f t="shared" si="124"/>
        <v/>
      </c>
      <c r="AF1094" s="6"/>
      <c r="AG1094" s="7"/>
      <c r="AH1094" s="22" t="s">
        <v>505</v>
      </c>
      <c r="AI1094" s="176"/>
    </row>
    <row r="1095" spans="1:35" ht="15.45" customHeight="1">
      <c r="A1095" s="170">
        <v>57341</v>
      </c>
      <c r="B1095" s="4" t="s">
        <v>339</v>
      </c>
      <c r="C1095" s="4" t="s">
        <v>340</v>
      </c>
      <c r="D1095" s="39" t="s">
        <v>1031</v>
      </c>
      <c r="E1095" s="25" t="s">
        <v>1032</v>
      </c>
      <c r="F1095" s="24" t="s">
        <v>1033</v>
      </c>
      <c r="G1095" s="24">
        <v>943592739</v>
      </c>
      <c r="H1095" s="62">
        <v>45642</v>
      </c>
      <c r="I1095" s="63">
        <v>0.42430555555555555</v>
      </c>
      <c r="J1095" s="6" t="s">
        <v>373</v>
      </c>
      <c r="K1095" s="39">
        <v>1</v>
      </c>
      <c r="L1095" s="6" t="s">
        <v>398</v>
      </c>
      <c r="M1095" s="6" t="s">
        <v>6</v>
      </c>
      <c r="N1095" s="2" t="s">
        <v>5292</v>
      </c>
      <c r="O1095" s="2">
        <v>3281787</v>
      </c>
      <c r="P1095" s="6" t="s">
        <v>9</v>
      </c>
      <c r="Q1095" s="2" t="s">
        <v>5293</v>
      </c>
      <c r="R1095" s="16">
        <f t="shared" si="121"/>
        <v>25000</v>
      </c>
      <c r="S1095" s="6" t="s">
        <v>400</v>
      </c>
      <c r="T1095" s="2" t="s">
        <v>542</v>
      </c>
      <c r="U1095" s="2" t="s">
        <v>3682</v>
      </c>
      <c r="V1095" s="2"/>
      <c r="W1095" s="79"/>
      <c r="X1095" s="39"/>
      <c r="Y1095" s="39"/>
      <c r="Z1095" s="39"/>
      <c r="AA1095" s="39"/>
      <c r="AB1095" s="5" t="str">
        <f t="shared" si="122"/>
        <v/>
      </c>
      <c r="AC1095" s="17" t="str">
        <f t="shared" si="123"/>
        <v/>
      </c>
      <c r="AD1095" s="6"/>
      <c r="AE1095" s="17" t="str">
        <f t="shared" si="124"/>
        <v/>
      </c>
      <c r="AF1095" s="6"/>
      <c r="AG1095" s="7"/>
      <c r="AH1095" s="22" t="s">
        <v>2797</v>
      </c>
      <c r="AI1095" s="176"/>
    </row>
    <row r="1096" spans="1:35" ht="15.45" customHeight="1">
      <c r="A1096" s="170">
        <v>57342</v>
      </c>
      <c r="B1096" s="8" t="s">
        <v>320</v>
      </c>
      <c r="C1096" s="5" t="s">
        <v>321</v>
      </c>
      <c r="D1096" s="24" t="s">
        <v>2811</v>
      </c>
      <c r="E1096" s="25" t="s">
        <v>709</v>
      </c>
      <c r="F1096" s="24" t="s">
        <v>710</v>
      </c>
      <c r="G1096" s="24">
        <v>987744411</v>
      </c>
      <c r="H1096" s="62">
        <v>45642</v>
      </c>
      <c r="I1096" s="63">
        <v>0.44374999999999998</v>
      </c>
      <c r="J1096" s="6" t="s">
        <v>373</v>
      </c>
      <c r="K1096" s="39">
        <v>1</v>
      </c>
      <c r="L1096" s="6" t="s">
        <v>398</v>
      </c>
      <c r="M1096" s="6" t="s">
        <v>6</v>
      </c>
      <c r="N1096" s="2" t="s">
        <v>5294</v>
      </c>
      <c r="O1096" s="2">
        <v>1233433</v>
      </c>
      <c r="P1096" s="6" t="s">
        <v>6</v>
      </c>
      <c r="Q1096" s="2" t="s">
        <v>5295</v>
      </c>
      <c r="R1096" s="16">
        <f t="shared" si="121"/>
        <v>25000</v>
      </c>
      <c r="S1096" s="6" t="s">
        <v>400</v>
      </c>
      <c r="T1096" s="2" t="s">
        <v>542</v>
      </c>
      <c r="U1096" s="2" t="s">
        <v>3072</v>
      </c>
      <c r="V1096" s="2"/>
      <c r="W1096" s="79"/>
      <c r="X1096" s="39"/>
      <c r="Y1096" s="39"/>
      <c r="Z1096" s="39"/>
      <c r="AA1096" s="39"/>
      <c r="AB1096" s="5" t="str">
        <f t="shared" si="122"/>
        <v/>
      </c>
      <c r="AC1096" s="17" t="str">
        <f t="shared" si="123"/>
        <v/>
      </c>
      <c r="AD1096" s="6"/>
      <c r="AE1096" s="17" t="str">
        <f t="shared" si="124"/>
        <v/>
      </c>
      <c r="AF1096" s="6"/>
      <c r="AG1096" s="7"/>
      <c r="AH1096" s="22" t="s">
        <v>558</v>
      </c>
      <c r="AI1096" s="176"/>
    </row>
    <row r="1097" spans="1:35" ht="15.45" customHeight="1">
      <c r="A1097" s="170">
        <v>57343</v>
      </c>
      <c r="B1097" s="4" t="s">
        <v>103</v>
      </c>
      <c r="C1097" s="4" t="s">
        <v>104</v>
      </c>
      <c r="D1097" s="7" t="s">
        <v>5296</v>
      </c>
      <c r="E1097" s="2" t="s">
        <v>1355</v>
      </c>
      <c r="F1097" s="2" t="s">
        <v>5297</v>
      </c>
      <c r="G1097" s="2" t="s">
        <v>1355</v>
      </c>
      <c r="H1097" s="62">
        <v>45642</v>
      </c>
      <c r="I1097" s="63">
        <v>0.47499999999999998</v>
      </c>
      <c r="J1097" s="6" t="s">
        <v>373</v>
      </c>
      <c r="K1097" s="39">
        <v>1</v>
      </c>
      <c r="L1097" s="6" t="s">
        <v>398</v>
      </c>
      <c r="M1097" s="6" t="s">
        <v>6</v>
      </c>
      <c r="N1097" s="131" t="s">
        <v>5298</v>
      </c>
      <c r="O1097" s="2">
        <v>24803459</v>
      </c>
      <c r="P1097" s="6" t="s">
        <v>6</v>
      </c>
      <c r="Q1097" s="2" t="s">
        <v>5299</v>
      </c>
      <c r="R1097" s="16">
        <f t="shared" si="121"/>
        <v>25000</v>
      </c>
      <c r="S1097" s="6" t="s">
        <v>400</v>
      </c>
      <c r="T1097" s="2" t="s">
        <v>822</v>
      </c>
      <c r="U1097" s="2" t="s">
        <v>490</v>
      </c>
      <c r="V1097" s="62">
        <v>45642</v>
      </c>
      <c r="W1097" s="79">
        <v>0.63541666666666663</v>
      </c>
      <c r="X1097" s="39" t="s">
        <v>3734</v>
      </c>
      <c r="Y1097" s="39" t="s">
        <v>317</v>
      </c>
      <c r="Z1097" s="39" t="s">
        <v>5300</v>
      </c>
      <c r="AA1097" s="39">
        <v>974599785</v>
      </c>
      <c r="AB1097" s="5">
        <f t="shared" si="122"/>
        <v>1</v>
      </c>
      <c r="AC1097" s="17">
        <f t="shared" si="123"/>
        <v>25000</v>
      </c>
      <c r="AD1097" s="6" t="s">
        <v>6</v>
      </c>
      <c r="AE1097" s="17" t="str">
        <f t="shared" si="124"/>
        <v>NO APLICA</v>
      </c>
      <c r="AF1097" s="6" t="s">
        <v>400</v>
      </c>
      <c r="AG1097" s="75" t="s">
        <v>5163</v>
      </c>
      <c r="AH1097" s="22" t="s">
        <v>3737</v>
      </c>
      <c r="AI1097" s="176"/>
    </row>
    <row r="1098" spans="1:35" ht="15.45" customHeight="1">
      <c r="A1098" s="170">
        <v>57344</v>
      </c>
      <c r="B1098" s="4" t="s">
        <v>353</v>
      </c>
      <c r="C1098" s="4" t="s">
        <v>354</v>
      </c>
      <c r="D1098" s="7" t="s">
        <v>2105</v>
      </c>
      <c r="E1098" s="2" t="s">
        <v>2106</v>
      </c>
      <c r="F1098" s="2" t="s">
        <v>2107</v>
      </c>
      <c r="G1098" s="2">
        <v>975918406</v>
      </c>
      <c r="H1098" s="62">
        <v>45642</v>
      </c>
      <c r="I1098" s="2">
        <v>11.46</v>
      </c>
      <c r="J1098" s="6" t="s">
        <v>373</v>
      </c>
      <c r="K1098" s="39">
        <v>1</v>
      </c>
      <c r="L1098" s="6" t="s">
        <v>398</v>
      </c>
      <c r="M1098" s="6" t="s">
        <v>6</v>
      </c>
      <c r="N1098" s="2" t="s">
        <v>5301</v>
      </c>
      <c r="O1098" s="2">
        <v>1233444</v>
      </c>
      <c r="P1098" s="6" t="s">
        <v>6</v>
      </c>
      <c r="Q1098" s="2" t="s">
        <v>5302</v>
      </c>
      <c r="R1098" s="16">
        <f t="shared" si="121"/>
        <v>25000</v>
      </c>
      <c r="S1098" s="6" t="s">
        <v>400</v>
      </c>
      <c r="T1098" s="2" t="s">
        <v>1108</v>
      </c>
      <c r="U1098" s="2" t="s">
        <v>3176</v>
      </c>
      <c r="V1098" s="62">
        <v>45642</v>
      </c>
      <c r="W1098" s="79">
        <v>0.60833333333333328</v>
      </c>
      <c r="X1098" s="39" t="s">
        <v>1042</v>
      </c>
      <c r="Y1098" s="39" t="s">
        <v>3585</v>
      </c>
      <c r="Z1098" s="39" t="s">
        <v>3586</v>
      </c>
      <c r="AA1098" s="39">
        <v>994463922</v>
      </c>
      <c r="AB1098" s="5">
        <f t="shared" si="122"/>
        <v>1</v>
      </c>
      <c r="AC1098" s="17">
        <f t="shared" si="123"/>
        <v>25000</v>
      </c>
      <c r="AD1098" s="6" t="s">
        <v>6</v>
      </c>
      <c r="AE1098" s="17" t="str">
        <f t="shared" si="124"/>
        <v>NO APLICA</v>
      </c>
      <c r="AF1098" s="2" t="s">
        <v>400</v>
      </c>
      <c r="AG1098" s="7"/>
      <c r="AH1098" s="22" t="s">
        <v>2894</v>
      </c>
      <c r="AI1098" s="176"/>
    </row>
    <row r="1099" spans="1:35" ht="15.45" customHeight="1">
      <c r="A1099" s="170">
        <v>57345</v>
      </c>
      <c r="B1099" s="4" t="s">
        <v>353</v>
      </c>
      <c r="C1099" s="4" t="s">
        <v>354</v>
      </c>
      <c r="D1099" s="7" t="s">
        <v>5243</v>
      </c>
      <c r="E1099" s="2" t="s">
        <v>5244</v>
      </c>
      <c r="F1099" s="2" t="s">
        <v>5245</v>
      </c>
      <c r="G1099" s="2">
        <v>935839483</v>
      </c>
      <c r="H1099" s="62">
        <v>45642</v>
      </c>
      <c r="I1099" s="63">
        <v>0.49305555555555558</v>
      </c>
      <c r="J1099" s="6" t="s">
        <v>373</v>
      </c>
      <c r="K1099" s="39">
        <v>1</v>
      </c>
      <c r="L1099" s="6" t="s">
        <v>398</v>
      </c>
      <c r="M1099" s="6" t="s">
        <v>6</v>
      </c>
      <c r="N1099" s="2" t="s">
        <v>5303</v>
      </c>
      <c r="O1099" s="2">
        <v>1233453</v>
      </c>
      <c r="P1099" s="6" t="s">
        <v>6</v>
      </c>
      <c r="Q1099" s="2" t="s">
        <v>5304</v>
      </c>
      <c r="R1099" s="16">
        <f t="shared" si="121"/>
        <v>25000</v>
      </c>
      <c r="S1099" s="6" t="s">
        <v>400</v>
      </c>
      <c r="T1099" s="2" t="s">
        <v>542</v>
      </c>
      <c r="U1099" s="2" t="s">
        <v>2881</v>
      </c>
      <c r="V1099" s="2"/>
      <c r="W1099" s="79"/>
      <c r="X1099" s="39"/>
      <c r="Y1099" s="39"/>
      <c r="Z1099" s="39"/>
      <c r="AA1099" s="39"/>
      <c r="AB1099" s="5" t="str">
        <f t="shared" si="122"/>
        <v/>
      </c>
      <c r="AC1099" s="17" t="str">
        <f t="shared" si="123"/>
        <v/>
      </c>
      <c r="AD1099" s="6"/>
      <c r="AE1099" s="17" t="str">
        <f t="shared" si="124"/>
        <v/>
      </c>
      <c r="AF1099" s="2"/>
      <c r="AG1099" s="7"/>
      <c r="AH1099" s="22" t="s">
        <v>2894</v>
      </c>
      <c r="AI1099" s="176"/>
    </row>
    <row r="1100" spans="1:35" ht="15.45" customHeight="1">
      <c r="A1100" s="170">
        <v>57346</v>
      </c>
      <c r="B1100" s="7" t="s">
        <v>353</v>
      </c>
      <c r="C1100" s="4" t="s">
        <v>354</v>
      </c>
      <c r="D1100" s="24" t="s">
        <v>2818</v>
      </c>
      <c r="E1100" s="6" t="s">
        <v>2819</v>
      </c>
      <c r="F1100" s="6" t="s">
        <v>2820</v>
      </c>
      <c r="G1100" s="6">
        <v>956422961</v>
      </c>
      <c r="H1100" s="62">
        <v>45642</v>
      </c>
      <c r="I1100" s="63">
        <v>0.49652777777777779</v>
      </c>
      <c r="J1100" s="6" t="s">
        <v>373</v>
      </c>
      <c r="K1100" s="39">
        <v>1</v>
      </c>
      <c r="L1100" s="6" t="s">
        <v>398</v>
      </c>
      <c r="M1100" s="6" t="s">
        <v>6</v>
      </c>
      <c r="N1100" s="2" t="s">
        <v>5305</v>
      </c>
      <c r="O1100" s="2">
        <v>1233481</v>
      </c>
      <c r="P1100" s="6" t="s">
        <v>6</v>
      </c>
      <c r="Q1100" s="2" t="s">
        <v>5306</v>
      </c>
      <c r="R1100" s="16">
        <f t="shared" si="121"/>
        <v>25000</v>
      </c>
      <c r="S1100" s="6" t="s">
        <v>400</v>
      </c>
      <c r="T1100" s="2" t="s">
        <v>1108</v>
      </c>
      <c r="U1100" s="2" t="s">
        <v>2874</v>
      </c>
      <c r="V1100" s="62">
        <v>45642</v>
      </c>
      <c r="W1100" s="79">
        <v>0.57222222222222219</v>
      </c>
      <c r="X1100" s="39" t="s">
        <v>3246</v>
      </c>
      <c r="Y1100" s="39" t="s">
        <v>5307</v>
      </c>
      <c r="Z1100" s="39" t="s">
        <v>3247</v>
      </c>
      <c r="AA1100" s="39">
        <v>921759764</v>
      </c>
      <c r="AB1100" s="5">
        <f t="shared" si="122"/>
        <v>1</v>
      </c>
      <c r="AC1100" s="17">
        <f t="shared" si="123"/>
        <v>25000</v>
      </c>
      <c r="AD1100" s="6" t="s">
        <v>6</v>
      </c>
      <c r="AE1100" s="17" t="str">
        <f t="shared" si="124"/>
        <v>NO APLICA</v>
      </c>
      <c r="AF1100" s="2" t="s">
        <v>400</v>
      </c>
      <c r="AG1100" s="7"/>
      <c r="AH1100" s="22" t="s">
        <v>2894</v>
      </c>
      <c r="AI1100" s="176"/>
    </row>
    <row r="1101" spans="1:35" ht="15.45" customHeight="1">
      <c r="A1101" s="170">
        <v>57347</v>
      </c>
      <c r="B1101" s="4" t="s">
        <v>339</v>
      </c>
      <c r="C1101" s="4" t="s">
        <v>340</v>
      </c>
      <c r="D1101" s="39" t="s">
        <v>1042</v>
      </c>
      <c r="E1101" s="39" t="s">
        <v>1043</v>
      </c>
      <c r="F1101" s="39" t="s">
        <v>1044</v>
      </c>
      <c r="G1101" s="39">
        <v>933294463</v>
      </c>
      <c r="H1101" s="62">
        <v>45642</v>
      </c>
      <c r="I1101" s="63">
        <v>0.50069444444444444</v>
      </c>
      <c r="J1101" s="6" t="s">
        <v>373</v>
      </c>
      <c r="K1101" s="39">
        <v>1</v>
      </c>
      <c r="L1101" s="6" t="s">
        <v>398</v>
      </c>
      <c r="M1101" s="6" t="s">
        <v>6</v>
      </c>
      <c r="N1101" s="2" t="s">
        <v>5308</v>
      </c>
      <c r="O1101" s="2">
        <v>3281960</v>
      </c>
      <c r="P1101" s="6" t="s">
        <v>9</v>
      </c>
      <c r="Q1101" s="2" t="s">
        <v>5309</v>
      </c>
      <c r="R1101" s="16">
        <f t="shared" si="121"/>
        <v>25000</v>
      </c>
      <c r="S1101" s="6" t="s">
        <v>400</v>
      </c>
      <c r="T1101" s="2" t="s">
        <v>542</v>
      </c>
      <c r="U1101" s="2" t="s">
        <v>504</v>
      </c>
      <c r="V1101" s="2"/>
      <c r="W1101" s="79"/>
      <c r="X1101" s="39"/>
      <c r="Y1101" s="39"/>
      <c r="Z1101" s="39"/>
      <c r="AA1101" s="39"/>
      <c r="AB1101" s="5" t="str">
        <f t="shared" si="122"/>
        <v/>
      </c>
      <c r="AC1101" s="17" t="str">
        <f t="shared" si="123"/>
        <v/>
      </c>
      <c r="AD1101" s="6"/>
      <c r="AE1101" s="17" t="str">
        <f t="shared" si="124"/>
        <v/>
      </c>
      <c r="AF1101" s="2"/>
      <c r="AG1101" s="7"/>
      <c r="AH1101" s="22" t="s">
        <v>2797</v>
      </c>
      <c r="AI1101" s="176"/>
    </row>
    <row r="1102" spans="1:35" ht="15.45" customHeight="1">
      <c r="A1102" s="170">
        <v>57348</v>
      </c>
      <c r="B1102" s="8" t="s">
        <v>320</v>
      </c>
      <c r="C1102" s="5" t="s">
        <v>321</v>
      </c>
      <c r="D1102" s="39" t="s">
        <v>3150</v>
      </c>
      <c r="E1102" s="6" t="s">
        <v>2209</v>
      </c>
      <c r="F1102" s="6" t="s">
        <v>2210</v>
      </c>
      <c r="G1102" s="6">
        <v>999447137</v>
      </c>
      <c r="H1102" s="62">
        <v>45642</v>
      </c>
      <c r="I1102" s="63">
        <v>0.50277777777777777</v>
      </c>
      <c r="J1102" s="6" t="s">
        <v>373</v>
      </c>
      <c r="K1102" s="39">
        <v>1</v>
      </c>
      <c r="L1102" s="6" t="s">
        <v>398</v>
      </c>
      <c r="M1102" s="6" t="s">
        <v>6</v>
      </c>
      <c r="N1102" s="2" t="s">
        <v>5310</v>
      </c>
      <c r="O1102" s="2">
        <v>100819517</v>
      </c>
      <c r="P1102" s="6" t="s">
        <v>6</v>
      </c>
      <c r="Q1102" s="2" t="s">
        <v>5311</v>
      </c>
      <c r="R1102" s="16">
        <f t="shared" si="121"/>
        <v>25000</v>
      </c>
      <c r="S1102" s="6" t="s">
        <v>400</v>
      </c>
      <c r="T1102" s="2" t="s">
        <v>542</v>
      </c>
      <c r="U1102" s="2" t="s">
        <v>2971</v>
      </c>
      <c r="V1102" s="2"/>
      <c r="W1102" s="79"/>
      <c r="X1102" s="39"/>
      <c r="Y1102" s="39"/>
      <c r="Z1102" s="39"/>
      <c r="AA1102" s="39"/>
      <c r="AB1102" s="5" t="str">
        <f t="shared" si="122"/>
        <v/>
      </c>
      <c r="AC1102" s="17" t="str">
        <f t="shared" si="123"/>
        <v/>
      </c>
      <c r="AD1102" s="6"/>
      <c r="AE1102" s="17" t="str">
        <f t="shared" si="124"/>
        <v/>
      </c>
      <c r="AF1102" s="2"/>
      <c r="AG1102" s="7"/>
      <c r="AH1102" s="22" t="s">
        <v>558</v>
      </c>
      <c r="AI1102" s="176"/>
    </row>
    <row r="1103" spans="1:35" ht="15.45" customHeight="1">
      <c r="A1103" s="170">
        <v>57349</v>
      </c>
      <c r="B1103" s="8" t="s">
        <v>320</v>
      </c>
      <c r="C1103" s="5" t="s">
        <v>321</v>
      </c>
      <c r="D1103" s="39" t="s">
        <v>2584</v>
      </c>
      <c r="E1103" s="6" t="s">
        <v>2585</v>
      </c>
      <c r="F1103" s="6" t="s">
        <v>1209</v>
      </c>
      <c r="G1103" s="6">
        <v>944259293</v>
      </c>
      <c r="H1103" s="62">
        <v>45642</v>
      </c>
      <c r="I1103" s="63">
        <v>0.51666666666666672</v>
      </c>
      <c r="J1103" s="6" t="s">
        <v>373</v>
      </c>
      <c r="K1103" s="39">
        <v>1</v>
      </c>
      <c r="L1103" s="6" t="s">
        <v>398</v>
      </c>
      <c r="M1103" s="6" t="s">
        <v>6</v>
      </c>
      <c r="N1103" s="2" t="s">
        <v>5312</v>
      </c>
      <c r="O1103" s="2">
        <v>21097429</v>
      </c>
      <c r="P1103" s="6" t="s">
        <v>6</v>
      </c>
      <c r="Q1103" s="2" t="s">
        <v>5313</v>
      </c>
      <c r="R1103" s="16">
        <f t="shared" si="121"/>
        <v>25000</v>
      </c>
      <c r="S1103" s="6" t="s">
        <v>400</v>
      </c>
      <c r="T1103" s="2" t="s">
        <v>547</v>
      </c>
      <c r="U1103" s="2" t="s">
        <v>3068</v>
      </c>
      <c r="V1103" s="2"/>
      <c r="W1103" s="79"/>
      <c r="X1103" s="39"/>
      <c r="Y1103" s="39"/>
      <c r="Z1103" s="39"/>
      <c r="AA1103" s="39"/>
      <c r="AB1103" s="5" t="str">
        <f t="shared" si="122"/>
        <v/>
      </c>
      <c r="AC1103" s="17" t="str">
        <f t="shared" si="123"/>
        <v/>
      </c>
      <c r="AD1103" s="6"/>
      <c r="AE1103" s="17" t="str">
        <f t="shared" si="124"/>
        <v/>
      </c>
      <c r="AF1103" s="2"/>
      <c r="AG1103" s="7"/>
      <c r="AH1103" s="22" t="s">
        <v>558</v>
      </c>
      <c r="AI1103" s="176"/>
    </row>
    <row r="1104" spans="1:35" ht="15.45" customHeight="1">
      <c r="A1104" s="170">
        <v>57350</v>
      </c>
      <c r="B1104" s="8" t="s">
        <v>320</v>
      </c>
      <c r="C1104" s="5" t="s">
        <v>321</v>
      </c>
      <c r="D1104" s="27" t="s">
        <v>616</v>
      </c>
      <c r="E1104" s="28" t="s">
        <v>617</v>
      </c>
      <c r="F1104" s="27" t="s">
        <v>618</v>
      </c>
      <c r="G1104" s="27">
        <v>951155582</v>
      </c>
      <c r="H1104" s="62">
        <v>45642</v>
      </c>
      <c r="I1104" s="63">
        <v>0.5229166666666667</v>
      </c>
      <c r="J1104" s="6" t="s">
        <v>373</v>
      </c>
      <c r="K1104" s="39">
        <v>1</v>
      </c>
      <c r="L1104" s="6" t="s">
        <v>398</v>
      </c>
      <c r="M1104" s="6" t="s">
        <v>6</v>
      </c>
      <c r="N1104" s="2" t="s">
        <v>5314</v>
      </c>
      <c r="O1104" s="2">
        <v>21097432</v>
      </c>
      <c r="P1104" s="6" t="s">
        <v>6</v>
      </c>
      <c r="Q1104" s="2" t="s">
        <v>5315</v>
      </c>
      <c r="R1104" s="16">
        <f t="shared" si="121"/>
        <v>25000</v>
      </c>
      <c r="S1104" s="6" t="s">
        <v>400</v>
      </c>
      <c r="T1104" s="2" t="s">
        <v>547</v>
      </c>
      <c r="U1104" s="2" t="s">
        <v>3049</v>
      </c>
      <c r="V1104" s="2"/>
      <c r="W1104" s="79"/>
      <c r="X1104" s="39"/>
      <c r="Y1104" s="39"/>
      <c r="Z1104" s="39"/>
      <c r="AA1104" s="39"/>
      <c r="AB1104" s="5" t="str">
        <f t="shared" si="122"/>
        <v/>
      </c>
      <c r="AC1104" s="17" t="str">
        <f t="shared" si="123"/>
        <v/>
      </c>
      <c r="AD1104" s="6"/>
      <c r="AE1104" s="17" t="str">
        <f t="shared" si="124"/>
        <v/>
      </c>
      <c r="AF1104" s="2"/>
      <c r="AG1104" s="7"/>
      <c r="AH1104" s="22" t="s">
        <v>558</v>
      </c>
      <c r="AI1104" s="176"/>
    </row>
    <row r="1105" spans="1:35" ht="15.45" customHeight="1">
      <c r="A1105" s="170">
        <v>57351</v>
      </c>
      <c r="B1105" s="8" t="s">
        <v>320</v>
      </c>
      <c r="C1105" s="5" t="s">
        <v>321</v>
      </c>
      <c r="D1105" s="46" t="s">
        <v>708</v>
      </c>
      <c r="E1105" s="28" t="s">
        <v>709</v>
      </c>
      <c r="F1105" s="27" t="s">
        <v>710</v>
      </c>
      <c r="G1105" s="27">
        <v>987744411</v>
      </c>
      <c r="H1105" s="62">
        <v>45642</v>
      </c>
      <c r="I1105" s="63">
        <v>0.52847222222222223</v>
      </c>
      <c r="J1105" s="6" t="s">
        <v>373</v>
      </c>
      <c r="K1105" s="39">
        <v>1</v>
      </c>
      <c r="L1105" s="6" t="s">
        <v>398</v>
      </c>
      <c r="M1105" s="6" t="s">
        <v>6</v>
      </c>
      <c r="N1105" s="2" t="s">
        <v>5316</v>
      </c>
      <c r="O1105" s="2">
        <v>309633</v>
      </c>
      <c r="P1105" s="6" t="s">
        <v>6</v>
      </c>
      <c r="Q1105" s="2" t="s">
        <v>5317</v>
      </c>
      <c r="R1105" s="16">
        <f t="shared" si="121"/>
        <v>25000</v>
      </c>
      <c r="S1105" s="6" t="s">
        <v>400</v>
      </c>
      <c r="T1105" s="2" t="s">
        <v>732</v>
      </c>
      <c r="U1105" s="2" t="s">
        <v>2977</v>
      </c>
      <c r="V1105" s="62">
        <v>45643</v>
      </c>
      <c r="W1105" s="79">
        <v>0.61458333333333337</v>
      </c>
      <c r="X1105" s="6" t="s">
        <v>3170</v>
      </c>
      <c r="Y1105" s="6" t="s">
        <v>721</v>
      </c>
      <c r="Z1105" s="6" t="s">
        <v>722</v>
      </c>
      <c r="AA1105" s="6">
        <v>99717759</v>
      </c>
      <c r="AB1105" s="5">
        <f t="shared" si="122"/>
        <v>2</v>
      </c>
      <c r="AC1105" s="17">
        <f t="shared" si="123"/>
        <v>25000</v>
      </c>
      <c r="AD1105" s="6" t="s">
        <v>6</v>
      </c>
      <c r="AE1105" s="17" t="str">
        <f t="shared" si="124"/>
        <v>NO APLICA</v>
      </c>
      <c r="AF1105" s="2" t="s">
        <v>400</v>
      </c>
      <c r="AG1105" s="7"/>
      <c r="AH1105" s="22" t="s">
        <v>558</v>
      </c>
      <c r="AI1105" s="176"/>
    </row>
    <row r="1106" spans="1:35" ht="15.45" customHeight="1">
      <c r="A1106" s="170">
        <v>57352</v>
      </c>
      <c r="B1106" s="7" t="s">
        <v>365</v>
      </c>
      <c r="C1106" s="4" t="s">
        <v>366</v>
      </c>
      <c r="D1106" s="7" t="s">
        <v>5318</v>
      </c>
      <c r="E1106" s="2" t="s">
        <v>5319</v>
      </c>
      <c r="F1106" s="2" t="s">
        <v>5320</v>
      </c>
      <c r="G1106" s="2">
        <v>996432923</v>
      </c>
      <c r="H1106" s="62">
        <v>45642</v>
      </c>
      <c r="I1106" s="63">
        <v>0.53402777777777777</v>
      </c>
      <c r="J1106" s="6" t="s">
        <v>373</v>
      </c>
      <c r="K1106" s="39">
        <v>1</v>
      </c>
      <c r="L1106" s="6" t="s">
        <v>398</v>
      </c>
      <c r="M1106" s="6" t="s">
        <v>6</v>
      </c>
      <c r="N1106" s="100" t="s">
        <v>5321</v>
      </c>
      <c r="O1106" s="2">
        <v>32082091</v>
      </c>
      <c r="P1106" s="6" t="s">
        <v>6</v>
      </c>
      <c r="Q1106" s="2" t="s">
        <v>5322</v>
      </c>
      <c r="R1106" s="16">
        <f t="shared" si="121"/>
        <v>25000</v>
      </c>
      <c r="S1106" s="6" t="s">
        <v>400</v>
      </c>
      <c r="T1106" s="2" t="s">
        <v>547</v>
      </c>
      <c r="U1106" s="2" t="s">
        <v>2950</v>
      </c>
      <c r="V1106" s="2"/>
      <c r="W1106" s="79"/>
      <c r="X1106" s="39"/>
      <c r="Y1106" s="39"/>
      <c r="Z1106" s="39"/>
      <c r="AA1106" s="39"/>
      <c r="AB1106" s="5" t="str">
        <f t="shared" si="122"/>
        <v/>
      </c>
      <c r="AC1106" s="17" t="str">
        <f t="shared" si="123"/>
        <v/>
      </c>
      <c r="AD1106" s="6"/>
      <c r="AE1106" s="17" t="str">
        <f t="shared" si="124"/>
        <v/>
      </c>
      <c r="AF1106" s="2"/>
      <c r="AG1106" s="7"/>
      <c r="AH1106" s="22" t="s">
        <v>5323</v>
      </c>
      <c r="AI1106" s="176"/>
    </row>
    <row r="1107" spans="1:35" s="215" customFormat="1" ht="15.45" customHeight="1">
      <c r="A1107" s="170">
        <v>57353</v>
      </c>
      <c r="B1107" s="71" t="s">
        <v>365</v>
      </c>
      <c r="C1107" s="34" t="s">
        <v>366</v>
      </c>
      <c r="D1107" s="71" t="s">
        <v>1840</v>
      </c>
      <c r="E1107" s="100">
        <v>15265026</v>
      </c>
      <c r="F1107" s="100" t="s">
        <v>1841</v>
      </c>
      <c r="G1107" s="100">
        <v>93143989</v>
      </c>
      <c r="H1107" s="139">
        <v>45642</v>
      </c>
      <c r="I1107" s="140">
        <v>0.5444444444444444</v>
      </c>
      <c r="J1107" s="6" t="s">
        <v>373</v>
      </c>
      <c r="K1107" s="39">
        <v>1</v>
      </c>
      <c r="L1107" s="6" t="s">
        <v>398</v>
      </c>
      <c r="M1107" s="6" t="s">
        <v>6</v>
      </c>
      <c r="N1107" s="100" t="s">
        <v>5324</v>
      </c>
      <c r="O1107" s="100">
        <v>3282158</v>
      </c>
      <c r="P1107" s="6" t="s">
        <v>6</v>
      </c>
      <c r="Q1107" s="100" t="s">
        <v>5325</v>
      </c>
      <c r="R1107" s="16">
        <f t="shared" si="121"/>
        <v>25000</v>
      </c>
      <c r="S1107" s="6" t="s">
        <v>400</v>
      </c>
      <c r="T1107" s="100" t="s">
        <v>732</v>
      </c>
      <c r="U1107" s="100" t="s">
        <v>3817</v>
      </c>
      <c r="V1107" s="139">
        <v>45642</v>
      </c>
      <c r="W1107" s="141">
        <v>0.80902777777777779</v>
      </c>
      <c r="X1107" s="39" t="s">
        <v>5326</v>
      </c>
      <c r="Y1107" s="39" t="s">
        <v>5327</v>
      </c>
      <c r="Z1107" s="39" t="s">
        <v>5328</v>
      </c>
      <c r="AA1107" s="39">
        <v>986333378</v>
      </c>
      <c r="AB1107" s="6">
        <f t="shared" si="122"/>
        <v>1</v>
      </c>
      <c r="AC1107" s="17">
        <f t="shared" si="123"/>
        <v>25000</v>
      </c>
      <c r="AD1107" s="6" t="s">
        <v>6</v>
      </c>
      <c r="AE1107" s="17" t="str">
        <f t="shared" si="124"/>
        <v>NO APLICA</v>
      </c>
      <c r="AF1107" s="100" t="s">
        <v>400</v>
      </c>
      <c r="AG1107" s="145" t="s">
        <v>5163</v>
      </c>
      <c r="AH1107" s="22" t="s">
        <v>5323</v>
      </c>
      <c r="AI1107" s="178"/>
    </row>
    <row r="1108" spans="1:35" ht="15.45" customHeight="1">
      <c r="A1108" s="170">
        <v>57354</v>
      </c>
      <c r="B1108" s="7" t="s">
        <v>325</v>
      </c>
      <c r="C1108" s="4" t="s">
        <v>326</v>
      </c>
      <c r="D1108" s="7" t="s">
        <v>5329</v>
      </c>
      <c r="E1108" s="2" t="s">
        <v>5330</v>
      </c>
      <c r="F1108" s="2" t="s">
        <v>5331</v>
      </c>
      <c r="G1108" s="2">
        <v>993246637</v>
      </c>
      <c r="H1108" s="62">
        <v>45642</v>
      </c>
      <c r="I1108" s="63">
        <v>0.55138888888888893</v>
      </c>
      <c r="J1108" s="6" t="s">
        <v>373</v>
      </c>
      <c r="K1108" s="39">
        <v>1</v>
      </c>
      <c r="L1108" s="6" t="s">
        <v>398</v>
      </c>
      <c r="M1108" s="6" t="s">
        <v>6</v>
      </c>
      <c r="N1108" s="2" t="s">
        <v>5332</v>
      </c>
      <c r="O1108" s="2">
        <v>100819638</v>
      </c>
      <c r="P1108" s="2" t="s">
        <v>6</v>
      </c>
      <c r="Q1108" s="2" t="s">
        <v>5333</v>
      </c>
      <c r="R1108" s="16">
        <f t="shared" si="121"/>
        <v>25000</v>
      </c>
      <c r="S1108" s="6" t="s">
        <v>400</v>
      </c>
      <c r="T1108" s="2" t="s">
        <v>547</v>
      </c>
      <c r="U1108" s="2" t="s">
        <v>3283</v>
      </c>
      <c r="V1108" s="2"/>
      <c r="W1108" s="79"/>
      <c r="X1108" s="39"/>
      <c r="Y1108" s="39"/>
      <c r="Z1108" s="39"/>
      <c r="AA1108" s="39"/>
      <c r="AB1108" s="5" t="str">
        <f t="shared" si="122"/>
        <v/>
      </c>
      <c r="AC1108" s="17" t="str">
        <f t="shared" si="123"/>
        <v/>
      </c>
      <c r="AD1108" s="6"/>
      <c r="AE1108" s="17" t="str">
        <f t="shared" si="124"/>
        <v/>
      </c>
      <c r="AF1108" s="2"/>
      <c r="AG1108" s="7"/>
      <c r="AH1108" s="72" t="s">
        <v>4979</v>
      </c>
      <c r="AI1108" s="176"/>
    </row>
    <row r="1109" spans="1:35" ht="15.45" customHeight="1">
      <c r="A1109" s="170">
        <v>57355</v>
      </c>
      <c r="B1109" s="8" t="s">
        <v>320</v>
      </c>
      <c r="C1109" s="5" t="s">
        <v>321</v>
      </c>
      <c r="D1109" s="27" t="s">
        <v>616</v>
      </c>
      <c r="E1109" s="28" t="s">
        <v>617</v>
      </c>
      <c r="F1109" s="27" t="s">
        <v>618</v>
      </c>
      <c r="G1109" s="27">
        <v>951155582</v>
      </c>
      <c r="H1109" s="62">
        <v>45642</v>
      </c>
      <c r="I1109" s="63">
        <v>0.55486111111111114</v>
      </c>
      <c r="J1109" s="6" t="s">
        <v>373</v>
      </c>
      <c r="K1109" s="39">
        <v>1</v>
      </c>
      <c r="L1109" s="6" t="s">
        <v>398</v>
      </c>
      <c r="M1109" s="6" t="s">
        <v>6</v>
      </c>
      <c r="N1109" s="2" t="s">
        <v>5334</v>
      </c>
      <c r="O1109" s="2">
        <v>309649</v>
      </c>
      <c r="P1109" s="2" t="s">
        <v>6</v>
      </c>
      <c r="Q1109" s="2" t="s">
        <v>5335</v>
      </c>
      <c r="R1109" s="16">
        <f t="shared" si="121"/>
        <v>25000</v>
      </c>
      <c r="S1109" s="6" t="s">
        <v>400</v>
      </c>
      <c r="T1109" s="2" t="s">
        <v>732</v>
      </c>
      <c r="U1109" s="2" t="s">
        <v>3435</v>
      </c>
      <c r="V1109" s="62">
        <v>45643</v>
      </c>
      <c r="W1109" s="79">
        <v>0.61875000000000002</v>
      </c>
      <c r="X1109" s="2" t="s">
        <v>682</v>
      </c>
      <c r="Y1109" s="2" t="s">
        <v>4171</v>
      </c>
      <c r="Z1109" s="2" t="s">
        <v>1484</v>
      </c>
      <c r="AA1109" s="2">
        <v>987204298</v>
      </c>
      <c r="AB1109" s="5">
        <f t="shared" si="122"/>
        <v>2</v>
      </c>
      <c r="AC1109" s="17">
        <f t="shared" si="123"/>
        <v>25000</v>
      </c>
      <c r="AD1109" s="6" t="s">
        <v>6</v>
      </c>
      <c r="AE1109" s="17" t="str">
        <f t="shared" si="124"/>
        <v>NO APLICA</v>
      </c>
      <c r="AF1109" s="2" t="s">
        <v>400</v>
      </c>
      <c r="AG1109" s="7"/>
      <c r="AH1109" s="22" t="s">
        <v>558</v>
      </c>
      <c r="AI1109" s="176"/>
    </row>
    <row r="1110" spans="1:35" ht="15.45" customHeight="1">
      <c r="A1110" s="170">
        <v>57356</v>
      </c>
      <c r="B1110" s="4" t="s">
        <v>353</v>
      </c>
      <c r="C1110" s="4" t="s">
        <v>354</v>
      </c>
      <c r="D1110" s="7" t="s">
        <v>5243</v>
      </c>
      <c r="E1110" s="2" t="s">
        <v>5244</v>
      </c>
      <c r="F1110" s="2" t="s">
        <v>5245</v>
      </c>
      <c r="G1110" s="2">
        <v>935839483</v>
      </c>
      <c r="H1110" s="62">
        <v>45642</v>
      </c>
      <c r="I1110" s="63">
        <v>0.55763888888888891</v>
      </c>
      <c r="J1110" s="6" t="s">
        <v>373</v>
      </c>
      <c r="K1110" s="39">
        <v>1</v>
      </c>
      <c r="L1110" s="6" t="s">
        <v>398</v>
      </c>
      <c r="M1110" s="6" t="s">
        <v>6</v>
      </c>
      <c r="N1110" s="2" t="s">
        <v>5336</v>
      </c>
      <c r="O1110" s="2">
        <v>1233556</v>
      </c>
      <c r="P1110" s="2" t="s">
        <v>6</v>
      </c>
      <c r="Q1110" s="2" t="s">
        <v>5337</v>
      </c>
      <c r="R1110" s="16">
        <f t="shared" si="121"/>
        <v>25000</v>
      </c>
      <c r="S1110" s="6" t="s">
        <v>400</v>
      </c>
      <c r="T1110" s="2" t="s">
        <v>547</v>
      </c>
      <c r="U1110" s="2" t="s">
        <v>504</v>
      </c>
      <c r="V1110" s="2"/>
      <c r="W1110" s="79"/>
      <c r="X1110" s="39"/>
      <c r="Y1110" s="39"/>
      <c r="Z1110" s="39"/>
      <c r="AA1110" s="39"/>
      <c r="AB1110" s="5" t="str">
        <f t="shared" si="122"/>
        <v/>
      </c>
      <c r="AC1110" s="17" t="str">
        <f t="shared" si="123"/>
        <v/>
      </c>
      <c r="AD1110" s="6"/>
      <c r="AE1110" s="17" t="str">
        <f t="shared" si="124"/>
        <v/>
      </c>
      <c r="AF1110" s="2"/>
      <c r="AG1110" s="7"/>
      <c r="AH1110" s="22" t="s">
        <v>2894</v>
      </c>
      <c r="AI1110" s="176"/>
    </row>
    <row r="1111" spans="1:35" ht="15.45" customHeight="1">
      <c r="A1111" s="170">
        <v>57357</v>
      </c>
      <c r="B1111" s="4" t="s">
        <v>339</v>
      </c>
      <c r="C1111" s="4" t="s">
        <v>340</v>
      </c>
      <c r="D1111" s="25" t="s">
        <v>5338</v>
      </c>
      <c r="E1111" s="24" t="s">
        <v>1847</v>
      </c>
      <c r="F1111" s="24" t="s">
        <v>1033</v>
      </c>
      <c r="G1111" s="24">
        <v>941283805</v>
      </c>
      <c r="H1111" s="62">
        <v>45642</v>
      </c>
      <c r="I1111" s="63">
        <v>0.56527777777777777</v>
      </c>
      <c r="J1111" s="6" t="s">
        <v>373</v>
      </c>
      <c r="K1111" s="39">
        <v>1</v>
      </c>
      <c r="L1111" s="6" t="s">
        <v>398</v>
      </c>
      <c r="M1111" s="6" t="s">
        <v>6</v>
      </c>
      <c r="N1111" s="100" t="s">
        <v>5339</v>
      </c>
      <c r="O1111" s="2">
        <v>24804154</v>
      </c>
      <c r="P1111" s="2" t="s">
        <v>6</v>
      </c>
      <c r="Q1111" s="2" t="s">
        <v>5340</v>
      </c>
      <c r="R1111" s="16">
        <f t="shared" si="121"/>
        <v>25000</v>
      </c>
      <c r="S1111" s="6" t="s">
        <v>400</v>
      </c>
      <c r="T1111" s="2" t="s">
        <v>732</v>
      </c>
      <c r="U1111" s="2" t="s">
        <v>3238</v>
      </c>
      <c r="V1111" s="62">
        <v>45643</v>
      </c>
      <c r="W1111" s="79">
        <v>0.81736111111111109</v>
      </c>
      <c r="X1111" s="39" t="s">
        <v>5341</v>
      </c>
      <c r="Y1111" s="39" t="s">
        <v>5342</v>
      </c>
      <c r="Z1111" s="39" t="s">
        <v>5343</v>
      </c>
      <c r="AA1111" s="39">
        <v>944753959</v>
      </c>
      <c r="AB1111" s="5">
        <f t="shared" si="122"/>
        <v>2</v>
      </c>
      <c r="AC1111" s="17">
        <f t="shared" si="123"/>
        <v>25000</v>
      </c>
      <c r="AD1111" s="6" t="s">
        <v>6</v>
      </c>
      <c r="AE1111" s="17" t="str">
        <f t="shared" si="124"/>
        <v>NO APLICA</v>
      </c>
      <c r="AF1111" s="2" t="s">
        <v>400</v>
      </c>
      <c r="AG1111" s="7"/>
      <c r="AH1111" s="22" t="s">
        <v>2797</v>
      </c>
      <c r="AI1111" s="176"/>
    </row>
    <row r="1112" spans="1:35" ht="15.45" customHeight="1">
      <c r="A1112" s="170">
        <v>57358</v>
      </c>
      <c r="B1112" s="4" t="s">
        <v>339</v>
      </c>
      <c r="C1112" s="4" t="s">
        <v>340</v>
      </c>
      <c r="D1112" s="7" t="s">
        <v>1131</v>
      </c>
      <c r="E1112" s="2" t="s">
        <v>1132</v>
      </c>
      <c r="F1112" s="2" t="s">
        <v>1133</v>
      </c>
      <c r="G1112" s="2">
        <v>957289460</v>
      </c>
      <c r="H1112" s="62">
        <v>45642</v>
      </c>
      <c r="I1112" s="63">
        <v>0.57708333333333328</v>
      </c>
      <c r="J1112" s="6" t="s">
        <v>373</v>
      </c>
      <c r="K1112" s="39">
        <v>1</v>
      </c>
      <c r="L1112" s="6" t="s">
        <v>398</v>
      </c>
      <c r="M1112" s="6" t="s">
        <v>6</v>
      </c>
      <c r="N1112" s="100" t="s">
        <v>5344</v>
      </c>
      <c r="O1112" s="2">
        <v>309630</v>
      </c>
      <c r="P1112" s="2" t="s">
        <v>6</v>
      </c>
      <c r="Q1112" s="2" t="s">
        <v>5345</v>
      </c>
      <c r="R1112" s="16">
        <f t="shared" si="121"/>
        <v>25000</v>
      </c>
      <c r="S1112" s="6" t="s">
        <v>400</v>
      </c>
      <c r="T1112" s="2" t="s">
        <v>547</v>
      </c>
      <c r="U1112" s="2" t="s">
        <v>2900</v>
      </c>
      <c r="V1112" s="2"/>
      <c r="W1112" s="79"/>
      <c r="X1112" s="39"/>
      <c r="Y1112" s="39"/>
      <c r="Z1112" s="39"/>
      <c r="AA1112" s="39"/>
      <c r="AB1112" s="5" t="str">
        <f t="shared" si="122"/>
        <v/>
      </c>
      <c r="AC1112" s="17" t="str">
        <f t="shared" si="123"/>
        <v/>
      </c>
      <c r="AD1112" s="6"/>
      <c r="AE1112" s="17" t="str">
        <f t="shared" si="124"/>
        <v/>
      </c>
      <c r="AF1112" s="2"/>
      <c r="AG1112" s="7"/>
      <c r="AH1112" s="22" t="s">
        <v>2797</v>
      </c>
      <c r="AI1112" s="176"/>
    </row>
    <row r="1113" spans="1:35" ht="15.45" customHeight="1">
      <c r="A1113" s="170">
        <v>57359</v>
      </c>
      <c r="B1113" s="8" t="s">
        <v>320</v>
      </c>
      <c r="C1113" s="5" t="s">
        <v>321</v>
      </c>
      <c r="D1113" s="46" t="s">
        <v>708</v>
      </c>
      <c r="E1113" s="28" t="s">
        <v>709</v>
      </c>
      <c r="F1113" s="27" t="s">
        <v>710</v>
      </c>
      <c r="G1113" s="27">
        <v>987744411</v>
      </c>
      <c r="H1113" s="62">
        <v>45642</v>
      </c>
      <c r="I1113" s="63">
        <v>0.57986111111111116</v>
      </c>
      <c r="J1113" s="6" t="s">
        <v>373</v>
      </c>
      <c r="K1113" s="39">
        <v>1</v>
      </c>
      <c r="L1113" s="6" t="s">
        <v>398</v>
      </c>
      <c r="M1113" s="6" t="s">
        <v>6</v>
      </c>
      <c r="N1113" s="2" t="s">
        <v>5346</v>
      </c>
      <c r="O1113" s="2">
        <v>309658</v>
      </c>
      <c r="P1113" s="2" t="s">
        <v>6</v>
      </c>
      <c r="Q1113" s="2" t="s">
        <v>5347</v>
      </c>
      <c r="R1113" s="16">
        <f t="shared" si="121"/>
        <v>25000</v>
      </c>
      <c r="S1113" s="6" t="s">
        <v>400</v>
      </c>
      <c r="T1113" s="2" t="s">
        <v>547</v>
      </c>
      <c r="U1113" s="2" t="s">
        <v>3435</v>
      </c>
      <c r="V1113" s="2"/>
      <c r="W1113" s="79"/>
      <c r="X1113" s="39"/>
      <c r="Y1113" s="39"/>
      <c r="Z1113" s="39"/>
      <c r="AA1113" s="39"/>
      <c r="AB1113" s="5" t="str">
        <f t="shared" si="122"/>
        <v/>
      </c>
      <c r="AC1113" s="17" t="str">
        <f t="shared" si="123"/>
        <v/>
      </c>
      <c r="AD1113" s="6"/>
      <c r="AE1113" s="17" t="str">
        <f t="shared" si="124"/>
        <v/>
      </c>
      <c r="AF1113" s="2"/>
      <c r="AG1113" s="7"/>
      <c r="AH1113" s="22" t="s">
        <v>558</v>
      </c>
      <c r="AI1113" s="176"/>
    </row>
    <row r="1114" spans="1:35" ht="15.45" customHeight="1">
      <c r="A1114" s="170">
        <v>57360</v>
      </c>
      <c r="B1114" s="4" t="s">
        <v>339</v>
      </c>
      <c r="C1114" s="4" t="s">
        <v>340</v>
      </c>
      <c r="D1114" s="39" t="s">
        <v>1042</v>
      </c>
      <c r="E1114" s="39" t="s">
        <v>1043</v>
      </c>
      <c r="F1114" s="39" t="s">
        <v>1044</v>
      </c>
      <c r="G1114" s="39">
        <v>933294463</v>
      </c>
      <c r="H1114" s="62">
        <v>45642</v>
      </c>
      <c r="I1114" s="63">
        <v>0.58472222222222225</v>
      </c>
      <c r="J1114" s="6" t="s">
        <v>373</v>
      </c>
      <c r="K1114" s="39">
        <v>1</v>
      </c>
      <c r="L1114" s="6" t="s">
        <v>398</v>
      </c>
      <c r="M1114" s="6" t="s">
        <v>6</v>
      </c>
      <c r="N1114" s="100" t="s">
        <v>5348</v>
      </c>
      <c r="O1114" s="2">
        <v>24804174</v>
      </c>
      <c r="P1114" s="2" t="s">
        <v>6</v>
      </c>
      <c r="Q1114" s="2" t="s">
        <v>5349</v>
      </c>
      <c r="R1114" s="16">
        <f t="shared" si="121"/>
        <v>25000</v>
      </c>
      <c r="S1114" s="6" t="s">
        <v>400</v>
      </c>
      <c r="T1114" s="2" t="s">
        <v>766</v>
      </c>
      <c r="U1114" s="2" t="s">
        <v>504</v>
      </c>
      <c r="V1114" s="62">
        <v>45643</v>
      </c>
      <c r="W1114" s="79">
        <v>0.27013888888888887</v>
      </c>
      <c r="X1114" s="154" t="s">
        <v>2990</v>
      </c>
      <c r="Y1114" s="154" t="s">
        <v>3495</v>
      </c>
      <c r="Z1114" s="154" t="s">
        <v>3496</v>
      </c>
      <c r="AA1114" s="154">
        <v>963007375</v>
      </c>
      <c r="AB1114" s="5">
        <f t="shared" si="122"/>
        <v>2</v>
      </c>
      <c r="AC1114" s="17">
        <f t="shared" si="123"/>
        <v>25000</v>
      </c>
      <c r="AD1114" s="6" t="s">
        <v>6</v>
      </c>
      <c r="AE1114" s="17" t="str">
        <f t="shared" si="124"/>
        <v>NO APLICA</v>
      </c>
      <c r="AF1114" s="2" t="s">
        <v>400</v>
      </c>
      <c r="AG1114" s="7"/>
      <c r="AH1114" s="22" t="s">
        <v>2797</v>
      </c>
      <c r="AI1114" s="176"/>
    </row>
    <row r="1115" spans="1:35" ht="15.45" customHeight="1">
      <c r="A1115" s="170">
        <v>57361</v>
      </c>
      <c r="B1115" s="4" t="s">
        <v>353</v>
      </c>
      <c r="C1115" s="4" t="s">
        <v>354</v>
      </c>
      <c r="D1115" s="24" t="s">
        <v>385</v>
      </c>
      <c r="E1115" s="25" t="s">
        <v>818</v>
      </c>
      <c r="F1115" s="24" t="s">
        <v>700</v>
      </c>
      <c r="G1115" s="24">
        <v>947974081</v>
      </c>
      <c r="H1115" s="62">
        <v>45642</v>
      </c>
      <c r="I1115" s="63">
        <v>0.58819444444444446</v>
      </c>
      <c r="J1115" s="6" t="s">
        <v>373</v>
      </c>
      <c r="K1115" s="39">
        <v>1</v>
      </c>
      <c r="L1115" s="6" t="s">
        <v>398</v>
      </c>
      <c r="M1115" s="6" t="s">
        <v>6</v>
      </c>
      <c r="N1115" s="2" t="s">
        <v>5350</v>
      </c>
      <c r="O1115" s="2">
        <v>1233574</v>
      </c>
      <c r="P1115" s="2" t="s">
        <v>6</v>
      </c>
      <c r="Q1115" s="2" t="s">
        <v>5351</v>
      </c>
      <c r="R1115" s="16">
        <f t="shared" si="121"/>
        <v>25000</v>
      </c>
      <c r="S1115" s="6" t="s">
        <v>400</v>
      </c>
      <c r="T1115" s="2" t="s">
        <v>547</v>
      </c>
      <c r="U1115" s="2" t="s">
        <v>2971</v>
      </c>
      <c r="V1115" s="62">
        <v>45642</v>
      </c>
      <c r="W1115" s="79">
        <v>0.73541666666666672</v>
      </c>
      <c r="X1115" s="39" t="s">
        <v>3348</v>
      </c>
      <c r="Y1115" s="155">
        <v>14702398</v>
      </c>
      <c r="Z1115" s="39" t="s">
        <v>3349</v>
      </c>
      <c r="AA1115" s="39">
        <v>966558734</v>
      </c>
      <c r="AB1115" s="5">
        <f t="shared" si="122"/>
        <v>1</v>
      </c>
      <c r="AC1115" s="17">
        <f t="shared" si="123"/>
        <v>25000</v>
      </c>
      <c r="AD1115" s="6" t="s">
        <v>6</v>
      </c>
      <c r="AE1115" s="17" t="str">
        <f t="shared" si="124"/>
        <v>NO APLICA</v>
      </c>
      <c r="AF1115" s="2" t="s">
        <v>400</v>
      </c>
      <c r="AG1115" s="7"/>
      <c r="AH1115" s="22" t="s">
        <v>2894</v>
      </c>
      <c r="AI1115" s="176"/>
    </row>
    <row r="1116" spans="1:35" ht="15.45" customHeight="1">
      <c r="A1116" s="170">
        <v>57362</v>
      </c>
      <c r="B1116" s="4" t="s">
        <v>353</v>
      </c>
      <c r="C1116" s="4" t="s">
        <v>354</v>
      </c>
      <c r="D1116" s="39" t="s">
        <v>3219</v>
      </c>
      <c r="E1116" s="6" t="s">
        <v>3220</v>
      </c>
      <c r="F1116" s="6" t="s">
        <v>3221</v>
      </c>
      <c r="G1116" s="6">
        <v>90021629</v>
      </c>
      <c r="H1116" s="62">
        <v>45642</v>
      </c>
      <c r="I1116" s="63">
        <v>0.59305555555555556</v>
      </c>
      <c r="J1116" s="6" t="s">
        <v>373</v>
      </c>
      <c r="K1116" s="39">
        <v>1</v>
      </c>
      <c r="L1116" s="6" t="s">
        <v>398</v>
      </c>
      <c r="M1116" s="6" t="s">
        <v>6</v>
      </c>
      <c r="N1116" s="2" t="s">
        <v>5352</v>
      </c>
      <c r="O1116" s="2">
        <v>1233570</v>
      </c>
      <c r="P1116" s="2" t="s">
        <v>6</v>
      </c>
      <c r="Q1116" s="2" t="s">
        <v>5353</v>
      </c>
      <c r="R1116" s="16">
        <f t="shared" si="121"/>
        <v>25000</v>
      </c>
      <c r="S1116" s="6" t="s">
        <v>400</v>
      </c>
      <c r="T1116" s="2" t="s">
        <v>940</v>
      </c>
      <c r="U1116" s="2" t="s">
        <v>3435</v>
      </c>
      <c r="V1116" s="62">
        <v>45642</v>
      </c>
      <c r="W1116" s="79">
        <v>0.71736111111111112</v>
      </c>
      <c r="X1116" s="65" t="s">
        <v>4274</v>
      </c>
      <c r="Y1116" s="65" t="s">
        <v>4195</v>
      </c>
      <c r="Z1116" s="65" t="s">
        <v>4196</v>
      </c>
      <c r="AA1116" s="65">
        <v>996390712</v>
      </c>
      <c r="AB1116" s="5">
        <f t="shared" si="122"/>
        <v>1</v>
      </c>
      <c r="AC1116" s="17">
        <f t="shared" si="123"/>
        <v>25000</v>
      </c>
      <c r="AD1116" s="6" t="s">
        <v>6</v>
      </c>
      <c r="AE1116" s="17" t="str">
        <f t="shared" si="124"/>
        <v>NO APLICA</v>
      </c>
      <c r="AF1116" s="2" t="s">
        <v>400</v>
      </c>
      <c r="AG1116" s="7"/>
      <c r="AH1116" s="22" t="s">
        <v>2894</v>
      </c>
      <c r="AI1116" s="176"/>
    </row>
    <row r="1117" spans="1:35" ht="15.45" customHeight="1">
      <c r="A1117" s="170">
        <v>57363</v>
      </c>
      <c r="B1117" s="4" t="s">
        <v>353</v>
      </c>
      <c r="C1117" s="4" t="s">
        <v>354</v>
      </c>
      <c r="D1117" s="48" t="s">
        <v>961</v>
      </c>
      <c r="E1117" s="24" t="s">
        <v>699</v>
      </c>
      <c r="F1117" s="69" t="s">
        <v>700</v>
      </c>
      <c r="G1117" s="24">
        <v>947974081</v>
      </c>
      <c r="H1117" s="62">
        <v>45642</v>
      </c>
      <c r="I1117" s="63">
        <v>0.59652777777777777</v>
      </c>
      <c r="J1117" s="6" t="s">
        <v>373</v>
      </c>
      <c r="K1117" s="39">
        <v>1</v>
      </c>
      <c r="L1117" s="6" t="s">
        <v>398</v>
      </c>
      <c r="M1117" s="6" t="s">
        <v>6</v>
      </c>
      <c r="N1117" s="2" t="s">
        <v>5354</v>
      </c>
      <c r="O1117" s="2">
        <v>1233575</v>
      </c>
      <c r="P1117" s="2" t="s">
        <v>6</v>
      </c>
      <c r="Q1117" s="2" t="s">
        <v>5355</v>
      </c>
      <c r="R1117" s="16">
        <f t="shared" si="121"/>
        <v>25000</v>
      </c>
      <c r="S1117" s="6" t="s">
        <v>400</v>
      </c>
      <c r="T1117" s="2" t="s">
        <v>547</v>
      </c>
      <c r="U1117" s="2" t="s">
        <v>3290</v>
      </c>
      <c r="V1117" s="2"/>
      <c r="W1117" s="79"/>
      <c r="X1117" s="39"/>
      <c r="Y1117" s="39"/>
      <c r="Z1117" s="39"/>
      <c r="AA1117" s="39"/>
      <c r="AB1117" s="5" t="str">
        <f t="shared" si="122"/>
        <v/>
      </c>
      <c r="AC1117" s="17" t="str">
        <f t="shared" si="123"/>
        <v/>
      </c>
      <c r="AD1117" s="6"/>
      <c r="AE1117" s="17" t="str">
        <f t="shared" si="124"/>
        <v/>
      </c>
      <c r="AF1117" s="2"/>
      <c r="AG1117" s="7"/>
      <c r="AH1117" s="22" t="s">
        <v>2894</v>
      </c>
      <c r="AI1117" s="176"/>
    </row>
    <row r="1118" spans="1:35" ht="15.45" customHeight="1">
      <c r="A1118" s="170">
        <v>57364</v>
      </c>
      <c r="B1118" s="8" t="s">
        <v>320</v>
      </c>
      <c r="C1118" s="5" t="s">
        <v>321</v>
      </c>
      <c r="D1118" s="27" t="s">
        <v>616</v>
      </c>
      <c r="E1118" s="28" t="s">
        <v>617</v>
      </c>
      <c r="F1118" s="27" t="s">
        <v>618</v>
      </c>
      <c r="G1118" s="27">
        <v>951155582</v>
      </c>
      <c r="H1118" s="62">
        <v>45642</v>
      </c>
      <c r="I1118" s="63">
        <v>0.60555555555555551</v>
      </c>
      <c r="J1118" s="6" t="s">
        <v>373</v>
      </c>
      <c r="K1118" s="39">
        <v>1</v>
      </c>
      <c r="L1118" s="6" t="s">
        <v>398</v>
      </c>
      <c r="M1118" s="6" t="s">
        <v>6</v>
      </c>
      <c r="N1118" s="131" t="s">
        <v>5356</v>
      </c>
      <c r="O1118" s="2">
        <v>309686</v>
      </c>
      <c r="P1118" s="2" t="s">
        <v>6</v>
      </c>
      <c r="Q1118" s="2" t="s">
        <v>5357</v>
      </c>
      <c r="R1118" s="16">
        <f t="shared" si="121"/>
        <v>25000</v>
      </c>
      <c r="S1118" s="6" t="s">
        <v>400</v>
      </c>
      <c r="T1118" s="2" t="s">
        <v>547</v>
      </c>
      <c r="U1118" s="2" t="s">
        <v>2874</v>
      </c>
      <c r="V1118" s="2"/>
      <c r="W1118" s="79"/>
      <c r="X1118" s="39"/>
      <c r="Y1118" s="39"/>
      <c r="Z1118" s="39"/>
      <c r="AA1118" s="39"/>
      <c r="AB1118" s="5" t="str">
        <f t="shared" si="122"/>
        <v/>
      </c>
      <c r="AC1118" s="17" t="str">
        <f t="shared" si="123"/>
        <v/>
      </c>
      <c r="AD1118" s="6"/>
      <c r="AE1118" s="17" t="str">
        <f t="shared" si="124"/>
        <v/>
      </c>
      <c r="AF1118" s="2"/>
      <c r="AG1118" s="7"/>
      <c r="AH1118" s="22" t="s">
        <v>558</v>
      </c>
      <c r="AI1118" s="176"/>
    </row>
    <row r="1119" spans="1:35" ht="15.45" customHeight="1">
      <c r="A1119" s="170">
        <v>57365</v>
      </c>
      <c r="B1119" s="7" t="s">
        <v>365</v>
      </c>
      <c r="C1119" s="4" t="s">
        <v>366</v>
      </c>
      <c r="D1119" s="7" t="s">
        <v>5358</v>
      </c>
      <c r="E1119" s="2" t="s">
        <v>5359</v>
      </c>
      <c r="F1119" s="2" t="s">
        <v>5360</v>
      </c>
      <c r="G1119" s="2">
        <v>96336714</v>
      </c>
      <c r="H1119" s="62">
        <v>45642</v>
      </c>
      <c r="I1119" s="63">
        <v>0.62152777777777779</v>
      </c>
      <c r="J1119" s="6" t="s">
        <v>373</v>
      </c>
      <c r="K1119" s="39">
        <v>1</v>
      </c>
      <c r="L1119" s="6" t="s">
        <v>398</v>
      </c>
      <c r="M1119" s="6" t="s">
        <v>6</v>
      </c>
      <c r="N1119" s="2" t="s">
        <v>5361</v>
      </c>
      <c r="O1119" s="2">
        <v>322265</v>
      </c>
      <c r="P1119" s="2" t="s">
        <v>6</v>
      </c>
      <c r="Q1119" s="2" t="s">
        <v>5362</v>
      </c>
      <c r="R1119" s="16">
        <f t="shared" si="121"/>
        <v>25000</v>
      </c>
      <c r="S1119" s="6" t="s">
        <v>400</v>
      </c>
      <c r="T1119" s="2" t="s">
        <v>1108</v>
      </c>
      <c r="U1119" s="2" t="s">
        <v>2980</v>
      </c>
      <c r="V1119" s="62">
        <v>45642</v>
      </c>
      <c r="W1119" s="79">
        <v>0.91805555555555551</v>
      </c>
      <c r="X1119" s="7" t="s">
        <v>5358</v>
      </c>
      <c r="Y1119" s="2" t="s">
        <v>5359</v>
      </c>
      <c r="Z1119" s="2" t="s">
        <v>5360</v>
      </c>
      <c r="AA1119" s="2">
        <v>96336714</v>
      </c>
      <c r="AB1119" s="5">
        <f t="shared" si="122"/>
        <v>1</v>
      </c>
      <c r="AC1119" s="17">
        <f t="shared" si="123"/>
        <v>25000</v>
      </c>
      <c r="AD1119" s="6" t="s">
        <v>6</v>
      </c>
      <c r="AE1119" s="17" t="str">
        <f t="shared" si="124"/>
        <v>NO APLICA</v>
      </c>
      <c r="AF1119" s="2" t="s">
        <v>400</v>
      </c>
      <c r="AG1119" s="75" t="s">
        <v>4046</v>
      </c>
      <c r="AH1119" s="22" t="s">
        <v>5323</v>
      </c>
      <c r="AI1119" s="176"/>
    </row>
    <row r="1120" spans="1:35" ht="15.45" customHeight="1">
      <c r="A1120" s="170">
        <v>57366</v>
      </c>
      <c r="B1120" s="8" t="s">
        <v>320</v>
      </c>
      <c r="C1120" s="5" t="s">
        <v>321</v>
      </c>
      <c r="D1120" s="46" t="s">
        <v>708</v>
      </c>
      <c r="E1120" s="28" t="s">
        <v>709</v>
      </c>
      <c r="F1120" s="27" t="s">
        <v>710</v>
      </c>
      <c r="G1120" s="27">
        <v>987744411</v>
      </c>
      <c r="H1120" s="62">
        <v>45642</v>
      </c>
      <c r="I1120" s="63">
        <v>0.62708333333333333</v>
      </c>
      <c r="J1120" s="6" t="s">
        <v>373</v>
      </c>
      <c r="K1120" s="39">
        <v>1</v>
      </c>
      <c r="L1120" s="6" t="s">
        <v>398</v>
      </c>
      <c r="M1120" s="6" t="s">
        <v>6</v>
      </c>
      <c r="N1120" s="131" t="s">
        <v>5363</v>
      </c>
      <c r="O1120" s="2">
        <v>309693</v>
      </c>
      <c r="P1120" s="2" t="s">
        <v>6</v>
      </c>
      <c r="Q1120" s="2" t="s">
        <v>5364</v>
      </c>
      <c r="R1120" s="16">
        <f t="shared" si="121"/>
        <v>25000</v>
      </c>
      <c r="S1120" s="6" t="s">
        <v>400</v>
      </c>
      <c r="T1120" s="2" t="s">
        <v>542</v>
      </c>
      <c r="U1120" s="2" t="s">
        <v>2980</v>
      </c>
      <c r="V1120" s="2"/>
      <c r="W1120" s="79"/>
      <c r="X1120" s="39"/>
      <c r="Y1120" s="39"/>
      <c r="Z1120" s="39"/>
      <c r="AA1120" s="39"/>
      <c r="AB1120" s="5" t="str">
        <f t="shared" si="122"/>
        <v/>
      </c>
      <c r="AC1120" s="17" t="str">
        <f t="shared" si="123"/>
        <v/>
      </c>
      <c r="AD1120" s="6"/>
      <c r="AE1120" s="17" t="str">
        <f t="shared" si="124"/>
        <v/>
      </c>
      <c r="AF1120" s="2"/>
      <c r="AG1120" s="7"/>
      <c r="AH1120" s="22" t="s">
        <v>558</v>
      </c>
      <c r="AI1120" s="176"/>
    </row>
    <row r="1121" spans="1:35" ht="15" customHeight="1">
      <c r="A1121" s="170">
        <v>57367</v>
      </c>
      <c r="B1121" s="4" t="s">
        <v>7</v>
      </c>
      <c r="C1121" s="4" t="s">
        <v>8</v>
      </c>
      <c r="D1121" s="6" t="s">
        <v>4554</v>
      </c>
      <c r="E1121" s="6" t="s">
        <v>4555</v>
      </c>
      <c r="F1121" s="6" t="s">
        <v>4556</v>
      </c>
      <c r="G1121" s="6">
        <v>997169716</v>
      </c>
      <c r="H1121" s="62">
        <v>45642</v>
      </c>
      <c r="I1121" s="63">
        <v>0.6430555555555556</v>
      </c>
      <c r="J1121" s="6" t="s">
        <v>1873</v>
      </c>
      <c r="K1121" s="39">
        <v>4</v>
      </c>
      <c r="L1121" s="6" t="s">
        <v>398</v>
      </c>
      <c r="M1121" s="6" t="s">
        <v>6</v>
      </c>
      <c r="N1121" s="2" t="s">
        <v>1355</v>
      </c>
      <c r="O1121" s="2">
        <v>597132</v>
      </c>
      <c r="P1121" s="2" t="s">
        <v>6</v>
      </c>
      <c r="Q1121" s="2" t="s">
        <v>488</v>
      </c>
      <c r="R1121" s="16">
        <f t="shared" si="121"/>
        <v>20000</v>
      </c>
      <c r="S1121" s="6" t="s">
        <v>400</v>
      </c>
      <c r="T1121" s="2" t="s">
        <v>542</v>
      </c>
      <c r="U1121" s="2" t="s">
        <v>490</v>
      </c>
      <c r="V1121" s="2"/>
      <c r="W1121" s="79"/>
      <c r="X1121" s="39"/>
      <c r="Y1121" s="39"/>
      <c r="Z1121" s="39"/>
      <c r="AA1121" s="39"/>
      <c r="AB1121" s="5" t="str">
        <f t="shared" si="122"/>
        <v/>
      </c>
      <c r="AC1121" s="17" t="str">
        <f t="shared" si="123"/>
        <v/>
      </c>
      <c r="AD1121" s="6"/>
      <c r="AE1121" s="17" t="str">
        <f t="shared" si="124"/>
        <v/>
      </c>
      <c r="AF1121" s="2"/>
      <c r="AG1121" s="7"/>
      <c r="AH1121" s="22" t="s">
        <v>4004</v>
      </c>
      <c r="AI1121" s="176"/>
    </row>
    <row r="1122" spans="1:35" ht="15.45" customHeight="1">
      <c r="A1122" s="170">
        <v>57368</v>
      </c>
      <c r="B1122" s="4" t="s">
        <v>339</v>
      </c>
      <c r="C1122" s="4" t="s">
        <v>340</v>
      </c>
      <c r="D1122" s="25" t="s">
        <v>5338</v>
      </c>
      <c r="E1122" s="24" t="s">
        <v>1847</v>
      </c>
      <c r="F1122" s="24" t="s">
        <v>1033</v>
      </c>
      <c r="G1122" s="24">
        <v>941283805</v>
      </c>
      <c r="H1122" s="62">
        <v>45642</v>
      </c>
      <c r="I1122" s="63">
        <v>0.6479166666666667</v>
      </c>
      <c r="J1122" s="6" t="s">
        <v>373</v>
      </c>
      <c r="K1122" s="39">
        <v>1</v>
      </c>
      <c r="L1122" s="6" t="s">
        <v>398</v>
      </c>
      <c r="M1122" s="6" t="s">
        <v>6</v>
      </c>
      <c r="N1122" s="2" t="s">
        <v>5365</v>
      </c>
      <c r="O1122" s="2">
        <v>24804345</v>
      </c>
      <c r="P1122" s="2" t="s">
        <v>6</v>
      </c>
      <c r="Q1122" s="2" t="s">
        <v>5366</v>
      </c>
      <c r="R1122" s="16">
        <f t="shared" si="121"/>
        <v>25000</v>
      </c>
      <c r="S1122" s="6" t="s">
        <v>400</v>
      </c>
      <c r="T1122" s="2" t="s">
        <v>803</v>
      </c>
      <c r="U1122" s="2" t="s">
        <v>3431</v>
      </c>
      <c r="V1122" s="62">
        <v>45643</v>
      </c>
      <c r="W1122" s="79">
        <v>0.26041666666666669</v>
      </c>
      <c r="X1122" s="39" t="s">
        <v>3470</v>
      </c>
      <c r="Y1122" s="39" t="s">
        <v>3471</v>
      </c>
      <c r="Z1122" s="39" t="s">
        <v>3472</v>
      </c>
      <c r="AA1122" s="39">
        <v>933750230</v>
      </c>
      <c r="AB1122" s="5">
        <f t="shared" si="122"/>
        <v>2</v>
      </c>
      <c r="AC1122" s="17">
        <f t="shared" si="123"/>
        <v>25000</v>
      </c>
      <c r="AD1122" s="6" t="s">
        <v>6</v>
      </c>
      <c r="AE1122" s="17" t="str">
        <f t="shared" si="124"/>
        <v>NO APLICA</v>
      </c>
      <c r="AF1122" s="2" t="s">
        <v>400</v>
      </c>
      <c r="AG1122" s="7"/>
      <c r="AH1122" s="22" t="s">
        <v>2797</v>
      </c>
      <c r="AI1122" s="176"/>
    </row>
    <row r="1123" spans="1:35" ht="15.45" customHeight="1">
      <c r="A1123" s="170">
        <v>57369</v>
      </c>
      <c r="B1123" s="4" t="s">
        <v>4564</v>
      </c>
      <c r="C1123" s="2"/>
      <c r="D1123" s="25" t="s">
        <v>4564</v>
      </c>
      <c r="E1123" s="24" t="s">
        <v>4565</v>
      </c>
      <c r="F1123" s="24" t="s">
        <v>530</v>
      </c>
      <c r="G1123" s="24">
        <v>933064359</v>
      </c>
      <c r="H1123" s="62">
        <v>45642</v>
      </c>
      <c r="I1123" s="63">
        <v>0.66527777777777775</v>
      </c>
      <c r="J1123" s="6" t="s">
        <v>1873</v>
      </c>
      <c r="K1123" s="39">
        <v>1</v>
      </c>
      <c r="L1123" s="6" t="s">
        <v>3399</v>
      </c>
      <c r="M1123" s="6" t="s">
        <v>6</v>
      </c>
      <c r="N1123" s="2" t="s">
        <v>1355</v>
      </c>
      <c r="O1123" s="2" t="s">
        <v>487</v>
      </c>
      <c r="P1123" s="2" t="s">
        <v>6</v>
      </c>
      <c r="Q1123" s="2" t="s">
        <v>488</v>
      </c>
      <c r="R1123" s="16">
        <f t="shared" si="121"/>
        <v>3500</v>
      </c>
      <c r="S1123" s="6" t="s">
        <v>400</v>
      </c>
      <c r="T1123" s="2" t="s">
        <v>732</v>
      </c>
      <c r="U1123" s="2" t="s">
        <v>490</v>
      </c>
      <c r="V1123" s="62">
        <v>45642</v>
      </c>
      <c r="W1123" s="79">
        <v>15.59</v>
      </c>
      <c r="X1123" s="25" t="s">
        <v>4564</v>
      </c>
      <c r="Y1123" s="24" t="s">
        <v>4565</v>
      </c>
      <c r="Z1123" s="24" t="s">
        <v>530</v>
      </c>
      <c r="AA1123" s="24">
        <v>933064359</v>
      </c>
      <c r="AB1123" s="5">
        <f t="shared" si="122"/>
        <v>1</v>
      </c>
      <c r="AC1123" s="17">
        <f t="shared" si="123"/>
        <v>3500</v>
      </c>
      <c r="AD1123" s="6" t="s">
        <v>6</v>
      </c>
      <c r="AE1123" s="17" t="str">
        <f t="shared" si="124"/>
        <v>NO APLICA</v>
      </c>
      <c r="AF1123" s="2" t="s">
        <v>1874</v>
      </c>
      <c r="AG1123" s="7" t="s">
        <v>5367</v>
      </c>
      <c r="AH1123" s="22" t="s">
        <v>499</v>
      </c>
      <c r="AI1123" s="176"/>
    </row>
    <row r="1124" spans="1:35" ht="15.45" customHeight="1">
      <c r="A1124" s="170">
        <v>57370</v>
      </c>
      <c r="B1124" s="8" t="s">
        <v>320</v>
      </c>
      <c r="C1124" s="5" t="s">
        <v>321</v>
      </c>
      <c r="D1124" s="27" t="s">
        <v>616</v>
      </c>
      <c r="E1124" s="28" t="s">
        <v>617</v>
      </c>
      <c r="F1124" s="27" t="s">
        <v>618</v>
      </c>
      <c r="G1124" s="27">
        <v>951155582</v>
      </c>
      <c r="H1124" s="62">
        <v>45642</v>
      </c>
      <c r="I1124" s="63">
        <v>0.69791666666666663</v>
      </c>
      <c r="J1124" s="6" t="s">
        <v>373</v>
      </c>
      <c r="K1124" s="39">
        <v>1</v>
      </c>
      <c r="L1124" s="6" t="s">
        <v>398</v>
      </c>
      <c r="M1124" s="6" t="s">
        <v>6</v>
      </c>
      <c r="N1124" s="2" t="s">
        <v>5368</v>
      </c>
      <c r="O1124" s="2">
        <v>309736</v>
      </c>
      <c r="P1124" s="2" t="s">
        <v>6</v>
      </c>
      <c r="Q1124" s="2" t="s">
        <v>5369</v>
      </c>
      <c r="R1124" s="16">
        <f t="shared" si="121"/>
        <v>25000</v>
      </c>
      <c r="S1124" s="6" t="s">
        <v>400</v>
      </c>
      <c r="T1124" s="2" t="s">
        <v>542</v>
      </c>
      <c r="U1124" s="2" t="s">
        <v>3682</v>
      </c>
      <c r="V1124" s="2"/>
      <c r="W1124" s="79"/>
      <c r="X1124" s="39"/>
      <c r="Y1124" s="39"/>
      <c r="Z1124" s="39"/>
      <c r="AA1124" s="39"/>
      <c r="AB1124" s="5" t="str">
        <f t="shared" si="122"/>
        <v/>
      </c>
      <c r="AC1124" s="17" t="str">
        <f t="shared" si="123"/>
        <v/>
      </c>
      <c r="AD1124" s="6"/>
      <c r="AE1124" s="17" t="str">
        <f t="shared" si="124"/>
        <v/>
      </c>
      <c r="AF1124" s="2"/>
      <c r="AG1124" s="7"/>
      <c r="AH1124" s="22" t="s">
        <v>558</v>
      </c>
      <c r="AI1124" s="176"/>
    </row>
    <row r="1125" spans="1:35" ht="15.45" customHeight="1">
      <c r="A1125" s="170">
        <v>57371</v>
      </c>
      <c r="B1125" s="4" t="s">
        <v>353</v>
      </c>
      <c r="C1125" s="4" t="s">
        <v>354</v>
      </c>
      <c r="D1125" s="39" t="s">
        <v>2818</v>
      </c>
      <c r="E1125" s="6" t="s">
        <v>2819</v>
      </c>
      <c r="F1125" s="6" t="s">
        <v>3221</v>
      </c>
      <c r="G1125" s="6">
        <v>56422961</v>
      </c>
      <c r="H1125" s="62">
        <v>45642</v>
      </c>
      <c r="I1125" s="63">
        <v>0.7006944444444444</v>
      </c>
      <c r="J1125" s="6" t="s">
        <v>373</v>
      </c>
      <c r="K1125" s="39">
        <v>1</v>
      </c>
      <c r="L1125" s="6" t="s">
        <v>398</v>
      </c>
      <c r="M1125" s="6" t="s">
        <v>6</v>
      </c>
      <c r="N1125" s="2" t="s">
        <v>5370</v>
      </c>
      <c r="O1125" s="2">
        <v>309737</v>
      </c>
      <c r="P1125" s="2" t="s">
        <v>6</v>
      </c>
      <c r="Q1125" s="2" t="s">
        <v>5371</v>
      </c>
      <c r="R1125" s="16">
        <f t="shared" si="121"/>
        <v>25000</v>
      </c>
      <c r="S1125" s="6" t="s">
        <v>400</v>
      </c>
      <c r="T1125" s="2" t="s">
        <v>542</v>
      </c>
      <c r="U1125" s="2" t="s">
        <v>3682</v>
      </c>
      <c r="V1125" s="2"/>
      <c r="W1125" s="79"/>
      <c r="X1125" s="39"/>
      <c r="Y1125" s="39"/>
      <c r="Z1125" s="39"/>
      <c r="AA1125" s="39"/>
      <c r="AB1125" s="5" t="str">
        <f t="shared" ref="AB1125:AB1156" si="125">IF(AND(V1125&lt;&gt;"",H1125&lt;&gt;"",ISNUMBER(V1125-H1125)),V1125-H1125+1,"")</f>
        <v/>
      </c>
      <c r="AC1125" s="17" t="str">
        <f t="shared" ref="AC1125:AC1156" si="126">IF(AB1125&lt;=0, "ERROR EN DÍA DE SALIDA",
    IF(AB1125="", "",
        IF(OR(J1125="1X40 RF VACIO", J1125="1X40 DRY VACIO"),
            IF(L1125="CUSTODIA",
                IF(AB1125&lt;=5, 25000,
                    IF(AB1125&gt;5, IF(AB1125&lt;=8, 25000 + 2000*(AB1125 - 5), 31000 + 5000*(AB1125-8)), "")
                ),
                IF(OR(L1125="TRASPASO",L1125="MOVIMIENTO"), 18000, "")
            ),
            IF(OR(J1125="1X20 RF VACIO", J1125="1X20 DRY VACIO", J1125="ISOTANK"),
                IF(L1125="CUSTODIA",
                    IF(AB1125&lt;=5, 18000,
                        IF(AB1125&gt;5, IF(AB1125&lt;=8, 18000 + 2000*(AB1125 - 5), 24000 + 5000*(AB1125-8)), "")
                    ),
                    IF(OR(L1125="TRASPASO",L1125="MOVIMIENTO"), 15000, "Error en tipo de acción")
                ),
                IF(AND(OR(J1125="PALLET", J1125="CAJON"), L1125="CUSTODIA", AB1125&lt;=5),
                    IF(M1125="SI (XL)", 7000*K1125,
                        IF(M1125="SI (XXL)", 9000*K1125, 5000*K1125)
                    ),
                    IF(AND(OR(J1125="PALLET", J1125="CAJON"), L1125="CUSTODIA", AB1125&gt;5),
                        IF(M1125="SI (XL)", (7000 + 1000*(AB1125 - 5))*K1125,
                            IF(M1125="SI (XXL)", (9000 + 1000*(AB1125 - 5))*K1125, (5000 + 1000*(AB1125 - 5))*K1125)
                        ),
                        IF(AND(OR(J1125="PALLET", J1125="CAJON"),OR(L1125="TRASPASO",L1125="MOVIMIENTO")),
                            IF(M1125="SI (XL)", 5000*K1125,
                                IF(M1125="SI (XXL)", 7000*K1125, 3500*K1125)
                            ),
                            ""
                        )
                    )
                )
            )
        )
    )
)</f>
        <v/>
      </c>
      <c r="AD1125" s="6"/>
      <c r="AE1125" s="17" t="str">
        <f t="shared" ref="AE1125:AE1156" si="127">IFERROR(IF(AC1125="","",IF(AD1125="NO","NO APLICA",IF(AD1125="SI",AC1125*1.19,""))), "")</f>
        <v/>
      </c>
      <c r="AF1125" s="2"/>
      <c r="AG1125" s="7"/>
      <c r="AH1125" s="22" t="s">
        <v>2894</v>
      </c>
      <c r="AI1125" s="176"/>
    </row>
    <row r="1126" spans="1:35" ht="15.45" customHeight="1">
      <c r="A1126" s="170">
        <v>57372</v>
      </c>
      <c r="B1126" s="8" t="s">
        <v>320</v>
      </c>
      <c r="C1126" s="5" t="s">
        <v>321</v>
      </c>
      <c r="D1126" s="46" t="s">
        <v>708</v>
      </c>
      <c r="E1126" s="28" t="s">
        <v>709</v>
      </c>
      <c r="F1126" s="27" t="s">
        <v>710</v>
      </c>
      <c r="G1126" s="27">
        <v>987744411</v>
      </c>
      <c r="H1126" s="62">
        <v>45642</v>
      </c>
      <c r="I1126" s="63">
        <v>0.72361111111111109</v>
      </c>
      <c r="J1126" s="6" t="s">
        <v>373</v>
      </c>
      <c r="K1126" s="39">
        <v>1</v>
      </c>
      <c r="L1126" s="6" t="s">
        <v>398</v>
      </c>
      <c r="M1126" s="6" t="s">
        <v>6</v>
      </c>
      <c r="N1126" s="2" t="s">
        <v>5372</v>
      </c>
      <c r="O1126" s="2">
        <v>309746</v>
      </c>
      <c r="P1126" s="2" t="s">
        <v>6</v>
      </c>
      <c r="Q1126" s="2" t="s">
        <v>5373</v>
      </c>
      <c r="R1126" s="16">
        <f t="shared" si="121"/>
        <v>25000</v>
      </c>
      <c r="S1126" s="6" t="s">
        <v>400</v>
      </c>
      <c r="T1126" s="2" t="s">
        <v>542</v>
      </c>
      <c r="U1126" s="2" t="s">
        <v>3435</v>
      </c>
      <c r="V1126" s="2"/>
      <c r="W1126" s="79"/>
      <c r="X1126" s="39"/>
      <c r="Y1126" s="39"/>
      <c r="Z1126" s="39"/>
      <c r="AA1126" s="39"/>
      <c r="AB1126" s="5" t="str">
        <f t="shared" si="125"/>
        <v/>
      </c>
      <c r="AC1126" s="17" t="str">
        <f t="shared" si="126"/>
        <v/>
      </c>
      <c r="AD1126" s="6"/>
      <c r="AE1126" s="17" t="str">
        <f t="shared" si="127"/>
        <v/>
      </c>
      <c r="AF1126" s="2"/>
      <c r="AG1126" s="7"/>
      <c r="AH1126" s="22" t="s">
        <v>558</v>
      </c>
      <c r="AI1126" s="176"/>
    </row>
    <row r="1127" spans="1:35" ht="15.45" customHeight="1">
      <c r="A1127" s="170">
        <v>57373</v>
      </c>
      <c r="B1127" s="7" t="s">
        <v>159</v>
      </c>
      <c r="C1127" s="4" t="s">
        <v>160</v>
      </c>
      <c r="D1127" s="24" t="s">
        <v>4658</v>
      </c>
      <c r="E1127" s="25" t="s">
        <v>4659</v>
      </c>
      <c r="F1127" s="24" t="s">
        <v>4660</v>
      </c>
      <c r="G1127" s="24">
        <v>962473917</v>
      </c>
      <c r="H1127" s="62">
        <v>45642</v>
      </c>
      <c r="I1127" s="63">
        <v>0.74444444444444446</v>
      </c>
      <c r="J1127" s="6" t="s">
        <v>373</v>
      </c>
      <c r="K1127" s="39">
        <v>1</v>
      </c>
      <c r="L1127" s="6" t="s">
        <v>398</v>
      </c>
      <c r="M1127" s="6" t="s">
        <v>6</v>
      </c>
      <c r="N1127" s="2" t="s">
        <v>5374</v>
      </c>
      <c r="O1127" s="2">
        <v>3282827</v>
      </c>
      <c r="P1127" s="2" t="s">
        <v>6</v>
      </c>
      <c r="Q1127" s="2" t="s">
        <v>5375</v>
      </c>
      <c r="R1127" s="16">
        <f t="shared" si="121"/>
        <v>25000</v>
      </c>
      <c r="S1127" s="6" t="s">
        <v>400</v>
      </c>
      <c r="T1127" s="2" t="s">
        <v>732</v>
      </c>
      <c r="U1127" s="2" t="s">
        <v>2863</v>
      </c>
      <c r="V1127" s="62">
        <v>45642</v>
      </c>
      <c r="W1127" s="79">
        <v>0.90694444444444444</v>
      </c>
      <c r="X1127" s="39" t="s">
        <v>5376</v>
      </c>
      <c r="Y1127" s="39" t="s">
        <v>5377</v>
      </c>
      <c r="Z1127" s="39" t="s">
        <v>5378</v>
      </c>
      <c r="AA1127" s="39">
        <v>953084314</v>
      </c>
      <c r="AB1127" s="5">
        <f t="shared" si="125"/>
        <v>1</v>
      </c>
      <c r="AC1127" s="17">
        <f t="shared" si="126"/>
        <v>25000</v>
      </c>
      <c r="AD1127" s="6" t="s">
        <v>6</v>
      </c>
      <c r="AE1127" s="17" t="str">
        <f t="shared" si="127"/>
        <v>NO APLICA</v>
      </c>
      <c r="AF1127" s="2" t="s">
        <v>1874</v>
      </c>
      <c r="AG1127" s="38" t="s">
        <v>5379</v>
      </c>
      <c r="AH1127" s="22" t="s">
        <v>3506</v>
      </c>
      <c r="AI1127" s="176"/>
    </row>
    <row r="1128" spans="1:35" ht="15.45" customHeight="1">
      <c r="A1128" s="170">
        <v>57374</v>
      </c>
      <c r="B1128" s="4" t="s">
        <v>353</v>
      </c>
      <c r="C1128" s="4" t="s">
        <v>354</v>
      </c>
      <c r="D1128" s="24" t="s">
        <v>385</v>
      </c>
      <c r="E1128" s="25" t="s">
        <v>818</v>
      </c>
      <c r="F1128" s="24" t="s">
        <v>700</v>
      </c>
      <c r="G1128" s="24">
        <v>947974081</v>
      </c>
      <c r="H1128" s="62">
        <v>45642</v>
      </c>
      <c r="I1128" s="63">
        <v>0.75416666666666665</v>
      </c>
      <c r="J1128" s="6" t="s">
        <v>373</v>
      </c>
      <c r="K1128" s="39">
        <v>1</v>
      </c>
      <c r="L1128" s="6" t="s">
        <v>398</v>
      </c>
      <c r="M1128" s="6" t="s">
        <v>6</v>
      </c>
      <c r="N1128" s="2" t="s">
        <v>5380</v>
      </c>
      <c r="O1128" s="2">
        <v>309775</v>
      </c>
      <c r="P1128" s="2" t="s">
        <v>6</v>
      </c>
      <c r="Q1128" s="2" t="s">
        <v>5381</v>
      </c>
      <c r="R1128" s="16">
        <f t="shared" si="121"/>
        <v>25000</v>
      </c>
      <c r="S1128" s="6" t="s">
        <v>400</v>
      </c>
      <c r="T1128" s="2" t="s">
        <v>547</v>
      </c>
      <c r="U1128" s="2" t="s">
        <v>2971</v>
      </c>
      <c r="V1128" s="2"/>
      <c r="W1128" s="79"/>
      <c r="X1128" s="39"/>
      <c r="Y1128" s="39"/>
      <c r="Z1128" s="39"/>
      <c r="AA1128" s="39"/>
      <c r="AB1128" s="5" t="str">
        <f t="shared" si="125"/>
        <v/>
      </c>
      <c r="AC1128" s="17" t="str">
        <f t="shared" si="126"/>
        <v/>
      </c>
      <c r="AD1128" s="6"/>
      <c r="AE1128" s="17" t="str">
        <f t="shared" si="127"/>
        <v/>
      </c>
      <c r="AF1128" s="2"/>
      <c r="AG1128" s="7"/>
      <c r="AH1128" s="22" t="s">
        <v>2894</v>
      </c>
      <c r="AI1128" s="176"/>
    </row>
    <row r="1129" spans="1:35" ht="15.45" customHeight="1">
      <c r="A1129" s="170">
        <v>57375</v>
      </c>
      <c r="B1129" s="4" t="s">
        <v>353</v>
      </c>
      <c r="C1129" s="4" t="s">
        <v>354</v>
      </c>
      <c r="D1129" s="39" t="s">
        <v>3219</v>
      </c>
      <c r="E1129" s="6" t="s">
        <v>3220</v>
      </c>
      <c r="F1129" s="6" t="s">
        <v>3221</v>
      </c>
      <c r="G1129" s="6">
        <v>90021629</v>
      </c>
      <c r="H1129" s="62">
        <v>45642</v>
      </c>
      <c r="I1129" s="63">
        <v>0.76041666666666663</v>
      </c>
      <c r="J1129" s="6" t="s">
        <v>373</v>
      </c>
      <c r="K1129" s="39">
        <v>1</v>
      </c>
      <c r="L1129" s="6" t="s">
        <v>398</v>
      </c>
      <c r="M1129" s="6" t="s">
        <v>6</v>
      </c>
      <c r="N1129" s="2" t="s">
        <v>5382</v>
      </c>
      <c r="O1129" s="2">
        <v>309771</v>
      </c>
      <c r="P1129" s="2" t="s">
        <v>6</v>
      </c>
      <c r="Q1129" s="2" t="s">
        <v>5383</v>
      </c>
      <c r="R1129" s="16">
        <f t="shared" si="121"/>
        <v>25000</v>
      </c>
      <c r="S1129" s="6" t="s">
        <v>400</v>
      </c>
      <c r="T1129" s="2" t="s">
        <v>542</v>
      </c>
      <c r="U1129" s="2" t="s">
        <v>3821</v>
      </c>
      <c r="V1129" s="2"/>
      <c r="W1129" s="79"/>
      <c r="X1129" s="39"/>
      <c r="Y1129" s="39"/>
      <c r="Z1129" s="39"/>
      <c r="AA1129" s="39"/>
      <c r="AB1129" s="5" t="str">
        <f t="shared" si="125"/>
        <v/>
      </c>
      <c r="AC1129" s="17" t="str">
        <f t="shared" si="126"/>
        <v/>
      </c>
      <c r="AD1129" s="6"/>
      <c r="AE1129" s="17" t="str">
        <f t="shared" si="127"/>
        <v/>
      </c>
      <c r="AF1129" s="2"/>
      <c r="AG1129" s="7"/>
      <c r="AH1129" s="22" t="s">
        <v>2894</v>
      </c>
      <c r="AI1129" s="176"/>
    </row>
    <row r="1130" spans="1:35" ht="15.45" customHeight="1">
      <c r="A1130" s="170">
        <v>57376</v>
      </c>
      <c r="B1130" s="4" t="s">
        <v>353</v>
      </c>
      <c r="C1130" s="4" t="s">
        <v>354</v>
      </c>
      <c r="D1130" s="48" t="s">
        <v>961</v>
      </c>
      <c r="E1130" s="24" t="s">
        <v>699</v>
      </c>
      <c r="F1130" s="69" t="s">
        <v>700</v>
      </c>
      <c r="G1130" s="24">
        <v>947974081</v>
      </c>
      <c r="H1130" s="62">
        <v>45642</v>
      </c>
      <c r="I1130" s="63">
        <v>0.77986111111111112</v>
      </c>
      <c r="J1130" s="6" t="s">
        <v>373</v>
      </c>
      <c r="K1130" s="39">
        <v>1</v>
      </c>
      <c r="L1130" s="6" t="s">
        <v>398</v>
      </c>
      <c r="M1130" s="6" t="s">
        <v>6</v>
      </c>
      <c r="N1130" s="2" t="s">
        <v>5384</v>
      </c>
      <c r="O1130" s="2">
        <v>309797</v>
      </c>
      <c r="P1130" s="2" t="s">
        <v>6</v>
      </c>
      <c r="Q1130" s="2" t="s">
        <v>5385</v>
      </c>
      <c r="R1130" s="16">
        <f t="shared" si="121"/>
        <v>25000</v>
      </c>
      <c r="S1130" s="6" t="s">
        <v>400</v>
      </c>
      <c r="T1130" s="2" t="s">
        <v>547</v>
      </c>
      <c r="U1130" s="2" t="s">
        <v>3435</v>
      </c>
      <c r="V1130" s="2"/>
      <c r="W1130" s="79"/>
      <c r="X1130" s="39"/>
      <c r="Y1130" s="39"/>
      <c r="Z1130" s="39"/>
      <c r="AA1130" s="39"/>
      <c r="AB1130" s="5" t="str">
        <f t="shared" si="125"/>
        <v/>
      </c>
      <c r="AC1130" s="17" t="str">
        <f t="shared" si="126"/>
        <v/>
      </c>
      <c r="AD1130" s="6"/>
      <c r="AE1130" s="17" t="str">
        <f t="shared" si="127"/>
        <v/>
      </c>
      <c r="AF1130" s="2"/>
      <c r="AG1130" s="7"/>
      <c r="AH1130" s="22" t="s">
        <v>2894</v>
      </c>
      <c r="AI1130" s="176"/>
    </row>
    <row r="1131" spans="1:35" ht="15.45" customHeight="1">
      <c r="A1131" s="170">
        <v>57377</v>
      </c>
      <c r="B1131" s="4" t="s">
        <v>339</v>
      </c>
      <c r="C1131" s="4" t="s">
        <v>340</v>
      </c>
      <c r="D1131" s="39" t="s">
        <v>1031</v>
      </c>
      <c r="E1131" s="25" t="s">
        <v>1032</v>
      </c>
      <c r="F1131" s="24" t="s">
        <v>1033</v>
      </c>
      <c r="G1131" s="24">
        <v>943592739</v>
      </c>
      <c r="H1131" s="62">
        <v>45642</v>
      </c>
      <c r="I1131" s="63">
        <v>0.79027777777777775</v>
      </c>
      <c r="J1131" s="6" t="s">
        <v>373</v>
      </c>
      <c r="K1131" s="39">
        <v>1</v>
      </c>
      <c r="L1131" s="6" t="s">
        <v>398</v>
      </c>
      <c r="M1131" s="6" t="s">
        <v>6</v>
      </c>
      <c r="N1131" s="2" t="s">
        <v>5386</v>
      </c>
      <c r="O1131" s="2">
        <v>24804741</v>
      </c>
      <c r="P1131" s="2" t="s">
        <v>6</v>
      </c>
      <c r="Q1131" s="2" t="s">
        <v>5387</v>
      </c>
      <c r="R1131" s="16">
        <f t="shared" si="121"/>
        <v>25000</v>
      </c>
      <c r="S1131" s="6" t="s">
        <v>400</v>
      </c>
      <c r="T1131" s="2" t="s">
        <v>766</v>
      </c>
      <c r="U1131" s="2" t="s">
        <v>4160</v>
      </c>
      <c r="V1131" s="62">
        <v>45643</v>
      </c>
      <c r="W1131" s="79">
        <v>1.2500000000000001E-2</v>
      </c>
      <c r="X1131" s="147" t="s">
        <v>932</v>
      </c>
      <c r="Y1131" s="147" t="s">
        <v>933</v>
      </c>
      <c r="Z1131" s="148" t="s">
        <v>934</v>
      </c>
      <c r="AA1131" s="149">
        <v>971384780</v>
      </c>
      <c r="AB1131" s="5">
        <f t="shared" si="125"/>
        <v>2</v>
      </c>
      <c r="AC1131" s="17">
        <f t="shared" si="126"/>
        <v>25000</v>
      </c>
      <c r="AD1131" s="6" t="s">
        <v>6</v>
      </c>
      <c r="AE1131" s="17" t="str">
        <f t="shared" si="127"/>
        <v>NO APLICA</v>
      </c>
      <c r="AF1131" s="2" t="s">
        <v>400</v>
      </c>
      <c r="AG1131" s="7"/>
      <c r="AH1131" s="22" t="s">
        <v>2797</v>
      </c>
      <c r="AI1131" s="176"/>
    </row>
    <row r="1132" spans="1:35" ht="15.45" customHeight="1">
      <c r="A1132" s="170">
        <v>57378</v>
      </c>
      <c r="B1132" s="4" t="s">
        <v>339</v>
      </c>
      <c r="C1132" s="4" t="s">
        <v>340</v>
      </c>
      <c r="D1132" s="24" t="s">
        <v>1131</v>
      </c>
      <c r="E1132" s="25" t="s">
        <v>1132</v>
      </c>
      <c r="F1132" s="24" t="s">
        <v>1133</v>
      </c>
      <c r="G1132" s="24">
        <v>957289460</v>
      </c>
      <c r="H1132" s="62">
        <v>45642</v>
      </c>
      <c r="I1132" s="63">
        <v>0.79583333333333328</v>
      </c>
      <c r="J1132" s="6" t="s">
        <v>373</v>
      </c>
      <c r="K1132" s="39">
        <v>1</v>
      </c>
      <c r="L1132" s="6" t="s">
        <v>398</v>
      </c>
      <c r="M1132" s="6" t="s">
        <v>6</v>
      </c>
      <c r="N1132" s="2" t="s">
        <v>5388</v>
      </c>
      <c r="O1132" s="2">
        <v>24804738</v>
      </c>
      <c r="P1132" s="2" t="s">
        <v>6</v>
      </c>
      <c r="Q1132" s="2" t="s">
        <v>5389</v>
      </c>
      <c r="R1132" s="16">
        <f t="shared" si="121"/>
        <v>25000</v>
      </c>
      <c r="S1132" s="6" t="s">
        <v>400</v>
      </c>
      <c r="T1132" s="2" t="s">
        <v>940</v>
      </c>
      <c r="U1132" s="2" t="s">
        <v>3001</v>
      </c>
      <c r="V1132" s="62">
        <v>45643</v>
      </c>
      <c r="W1132" s="79">
        <v>0.42291666666666666</v>
      </c>
      <c r="X1132" s="65" t="s">
        <v>5390</v>
      </c>
      <c r="Y1132" s="65" t="s">
        <v>3520</v>
      </c>
      <c r="Z1132" s="65" t="s">
        <v>3521</v>
      </c>
      <c r="AA1132" s="66">
        <v>972547869</v>
      </c>
      <c r="AB1132" s="5">
        <f t="shared" si="125"/>
        <v>2</v>
      </c>
      <c r="AC1132" s="17">
        <f t="shared" si="126"/>
        <v>25000</v>
      </c>
      <c r="AD1132" s="6" t="s">
        <v>6</v>
      </c>
      <c r="AE1132" s="17" t="str">
        <f t="shared" si="127"/>
        <v>NO APLICA</v>
      </c>
      <c r="AF1132" s="2" t="s">
        <v>400</v>
      </c>
      <c r="AG1132" s="7"/>
      <c r="AH1132" s="22" t="s">
        <v>2797</v>
      </c>
      <c r="AI1132" s="176"/>
    </row>
    <row r="1133" spans="1:35" ht="15.45" customHeight="1">
      <c r="A1133" s="170">
        <v>57379</v>
      </c>
      <c r="B1133" s="7" t="s">
        <v>345</v>
      </c>
      <c r="C1133" s="4" t="s">
        <v>346</v>
      </c>
      <c r="D1133" s="39" t="s">
        <v>3545</v>
      </c>
      <c r="E1133" s="6" t="s">
        <v>3546</v>
      </c>
      <c r="F1133" s="6" t="s">
        <v>3547</v>
      </c>
      <c r="G1133" s="6">
        <v>988259264</v>
      </c>
      <c r="H1133" s="62">
        <v>45642</v>
      </c>
      <c r="I1133" s="63">
        <v>0.7993055555555556</v>
      </c>
      <c r="J1133" s="6" t="s">
        <v>373</v>
      </c>
      <c r="K1133" s="39">
        <v>1</v>
      </c>
      <c r="L1133" s="6" t="s">
        <v>398</v>
      </c>
      <c r="M1133" s="6" t="s">
        <v>6</v>
      </c>
      <c r="N1133" s="2" t="s">
        <v>5391</v>
      </c>
      <c r="O1133" s="2">
        <v>1233828</v>
      </c>
      <c r="P1133" s="2" t="s">
        <v>6</v>
      </c>
      <c r="Q1133" s="2" t="s">
        <v>5392</v>
      </c>
      <c r="R1133" s="16">
        <f t="shared" si="121"/>
        <v>25000</v>
      </c>
      <c r="S1133" s="6" t="s">
        <v>400</v>
      </c>
      <c r="T1133" s="2" t="s">
        <v>547</v>
      </c>
      <c r="U1133" s="2" t="s">
        <v>3283</v>
      </c>
      <c r="V1133" s="2"/>
      <c r="W1133" s="79"/>
      <c r="X1133" s="7" t="s">
        <v>5254</v>
      </c>
      <c r="Y1133" s="7" t="s">
        <v>5393</v>
      </c>
      <c r="Z1133" s="7" t="s">
        <v>4257</v>
      </c>
      <c r="AA1133" s="39"/>
      <c r="AB1133" s="5" t="str">
        <f t="shared" si="125"/>
        <v/>
      </c>
      <c r="AC1133" s="17" t="str">
        <f t="shared" si="126"/>
        <v/>
      </c>
      <c r="AD1133" s="6"/>
      <c r="AE1133" s="17" t="str">
        <f t="shared" si="127"/>
        <v/>
      </c>
      <c r="AF1133" s="2"/>
      <c r="AG1133" s="7"/>
      <c r="AH1133" s="22" t="s">
        <v>3552</v>
      </c>
      <c r="AI1133" s="176"/>
    </row>
    <row r="1134" spans="1:35" ht="15.45" customHeight="1">
      <c r="A1134" s="170">
        <v>57380</v>
      </c>
      <c r="B1134" s="4" t="s">
        <v>353</v>
      </c>
      <c r="C1134" s="4" t="s">
        <v>354</v>
      </c>
      <c r="D1134" s="24" t="s">
        <v>2818</v>
      </c>
      <c r="E1134" s="25" t="s">
        <v>2819</v>
      </c>
      <c r="F1134" s="24" t="s">
        <v>2820</v>
      </c>
      <c r="G1134" s="24">
        <v>955972412</v>
      </c>
      <c r="H1134" s="62">
        <v>45642</v>
      </c>
      <c r="I1134" s="63">
        <v>0.80208333333333337</v>
      </c>
      <c r="J1134" s="6" t="s">
        <v>373</v>
      </c>
      <c r="K1134" s="39">
        <v>1</v>
      </c>
      <c r="L1134" s="6" t="s">
        <v>398</v>
      </c>
      <c r="M1134" s="6" t="s">
        <v>6</v>
      </c>
      <c r="N1134" s="2" t="s">
        <v>5394</v>
      </c>
      <c r="O1134" s="2">
        <v>309801</v>
      </c>
      <c r="P1134" s="2" t="s">
        <v>6</v>
      </c>
      <c r="Q1134" s="2" t="s">
        <v>5395</v>
      </c>
      <c r="R1134" s="16">
        <f t="shared" si="121"/>
        <v>25000</v>
      </c>
      <c r="S1134" s="6" t="s">
        <v>400</v>
      </c>
      <c r="T1134" s="2" t="s">
        <v>547</v>
      </c>
      <c r="U1134" s="2" t="s">
        <v>4160</v>
      </c>
      <c r="V1134" s="2"/>
      <c r="W1134" s="79"/>
      <c r="X1134" s="39"/>
      <c r="Y1134" s="39"/>
      <c r="Z1134" s="39"/>
      <c r="AA1134" s="39"/>
      <c r="AB1134" s="5" t="str">
        <f t="shared" si="125"/>
        <v/>
      </c>
      <c r="AC1134" s="17" t="str">
        <f t="shared" si="126"/>
        <v/>
      </c>
      <c r="AD1134" s="6"/>
      <c r="AE1134" s="17" t="str">
        <f t="shared" si="127"/>
        <v/>
      </c>
      <c r="AF1134" s="2"/>
      <c r="AG1134" s="7"/>
      <c r="AH1134" s="22" t="s">
        <v>2894</v>
      </c>
      <c r="AI1134" s="176"/>
    </row>
    <row r="1135" spans="1:35" ht="15.45" customHeight="1">
      <c r="A1135" s="170">
        <v>57381</v>
      </c>
      <c r="B1135" s="7" t="s">
        <v>274</v>
      </c>
      <c r="C1135" s="4" t="s">
        <v>275</v>
      </c>
      <c r="D1135" s="7" t="s">
        <v>2105</v>
      </c>
      <c r="E1135" s="2" t="s">
        <v>2106</v>
      </c>
      <c r="F1135" s="2" t="s">
        <v>2107</v>
      </c>
      <c r="G1135" s="2">
        <v>975918406</v>
      </c>
      <c r="H1135" s="62">
        <v>45642</v>
      </c>
      <c r="I1135" s="63">
        <v>0.8041666666666667</v>
      </c>
      <c r="J1135" s="6" t="s">
        <v>373</v>
      </c>
      <c r="K1135" s="39">
        <v>1</v>
      </c>
      <c r="L1135" s="6" t="s">
        <v>398</v>
      </c>
      <c r="M1135" s="6" t="s">
        <v>6</v>
      </c>
      <c r="N1135" s="2" t="s">
        <v>5396</v>
      </c>
      <c r="O1135" s="2">
        <v>1233883</v>
      </c>
      <c r="P1135" s="2" t="s">
        <v>6</v>
      </c>
      <c r="Q1135" s="2" t="s">
        <v>5397</v>
      </c>
      <c r="R1135" s="16">
        <f t="shared" si="121"/>
        <v>25000</v>
      </c>
      <c r="S1135" s="6" t="s">
        <v>400</v>
      </c>
      <c r="T1135" s="2" t="s">
        <v>547</v>
      </c>
      <c r="U1135" s="2" t="s">
        <v>490</v>
      </c>
      <c r="V1135" s="2"/>
      <c r="W1135" s="79"/>
      <c r="X1135" s="39"/>
      <c r="Y1135" s="39"/>
      <c r="Z1135" s="39"/>
      <c r="AA1135" s="39"/>
      <c r="AB1135" s="5" t="str">
        <f t="shared" si="125"/>
        <v/>
      </c>
      <c r="AC1135" s="17" t="str">
        <f t="shared" si="126"/>
        <v/>
      </c>
      <c r="AD1135" s="6"/>
      <c r="AE1135" s="17" t="str">
        <f t="shared" si="127"/>
        <v/>
      </c>
      <c r="AF1135" s="2"/>
      <c r="AG1135" s="7"/>
      <c r="AH1135" s="22" t="s">
        <v>3841</v>
      </c>
      <c r="AI1135" s="176"/>
    </row>
    <row r="1136" spans="1:35" ht="15.45" customHeight="1">
      <c r="A1136" s="170">
        <v>57382</v>
      </c>
      <c r="B1136" s="39" t="s">
        <v>110</v>
      </c>
      <c r="C1136" s="4" t="s">
        <v>111</v>
      </c>
      <c r="D1136" s="24" t="s">
        <v>1689</v>
      </c>
      <c r="E1136" s="25" t="s">
        <v>1690</v>
      </c>
      <c r="F1136" s="24" t="s">
        <v>1691</v>
      </c>
      <c r="G1136" s="24">
        <v>993480204</v>
      </c>
      <c r="H1136" s="62">
        <v>45642</v>
      </c>
      <c r="I1136" s="63">
        <v>0.82986111111111116</v>
      </c>
      <c r="J1136" s="6" t="s">
        <v>373</v>
      </c>
      <c r="K1136" s="39">
        <v>1</v>
      </c>
      <c r="L1136" s="6" t="s">
        <v>398</v>
      </c>
      <c r="M1136" s="6" t="s">
        <v>6</v>
      </c>
      <c r="N1136" s="2" t="s">
        <v>5398</v>
      </c>
      <c r="O1136" s="2">
        <v>1225217</v>
      </c>
      <c r="P1136" s="2" t="s">
        <v>6</v>
      </c>
      <c r="Q1136" s="2" t="s">
        <v>488</v>
      </c>
      <c r="R1136" s="16">
        <f t="shared" si="121"/>
        <v>25000</v>
      </c>
      <c r="S1136" s="6" t="s">
        <v>400</v>
      </c>
      <c r="T1136" s="2" t="s">
        <v>766</v>
      </c>
      <c r="U1136" s="2" t="s">
        <v>2863</v>
      </c>
      <c r="V1136" s="62">
        <v>45643</v>
      </c>
      <c r="W1136" s="79">
        <v>3.125E-2</v>
      </c>
      <c r="X1136" s="159" t="s">
        <v>5399</v>
      </c>
      <c r="Y1136" s="39" t="s">
        <v>5400</v>
      </c>
      <c r="Z1136" s="39" t="s">
        <v>5401</v>
      </c>
      <c r="AA1136" s="39">
        <v>957607217</v>
      </c>
      <c r="AB1136" s="5">
        <f t="shared" si="125"/>
        <v>2</v>
      </c>
      <c r="AC1136" s="17">
        <f t="shared" si="126"/>
        <v>25000</v>
      </c>
      <c r="AD1136" s="6" t="s">
        <v>9</v>
      </c>
      <c r="AE1136" s="17">
        <f t="shared" si="127"/>
        <v>29750</v>
      </c>
      <c r="AF1136" s="2" t="s">
        <v>1874</v>
      </c>
      <c r="AG1136" s="7" t="s">
        <v>5402</v>
      </c>
      <c r="AH1136" s="22" t="s">
        <v>3538</v>
      </c>
      <c r="AI1136" s="176"/>
    </row>
    <row r="1137" spans="1:35" ht="15.45" customHeight="1">
      <c r="A1137" s="170">
        <v>57383</v>
      </c>
      <c r="B1137" s="7" t="s">
        <v>151</v>
      </c>
      <c r="C1137" s="4" t="s">
        <v>152</v>
      </c>
      <c r="D1137" s="24" t="s">
        <v>5403</v>
      </c>
      <c r="E1137" s="25" t="s">
        <v>4677</v>
      </c>
      <c r="F1137" s="24" t="s">
        <v>5404</v>
      </c>
      <c r="G1137" s="24">
        <v>950516100</v>
      </c>
      <c r="H1137" s="62">
        <v>45642</v>
      </c>
      <c r="I1137" s="63">
        <v>0.84930555555555554</v>
      </c>
      <c r="J1137" s="6" t="s">
        <v>371</v>
      </c>
      <c r="K1137" s="39">
        <v>1</v>
      </c>
      <c r="L1137" s="6" t="s">
        <v>398</v>
      </c>
      <c r="M1137" s="6" t="s">
        <v>6</v>
      </c>
      <c r="N1137" s="2" t="s">
        <v>5405</v>
      </c>
      <c r="O1137" s="2">
        <v>309815</v>
      </c>
      <c r="P1137" s="2" t="s">
        <v>6</v>
      </c>
      <c r="Q1137" s="2" t="s">
        <v>5406</v>
      </c>
      <c r="R1137" s="16">
        <f t="shared" si="121"/>
        <v>25000</v>
      </c>
      <c r="S1137" s="6" t="s">
        <v>400</v>
      </c>
      <c r="T1137" s="2" t="s">
        <v>732</v>
      </c>
      <c r="U1137" s="2" t="s">
        <v>2900</v>
      </c>
      <c r="V1137" s="62">
        <v>45642</v>
      </c>
      <c r="W1137" s="79">
        <v>0.96875</v>
      </c>
      <c r="X1137" s="159" t="s">
        <v>5407</v>
      </c>
      <c r="Y1137" s="6" t="s">
        <v>5408</v>
      </c>
      <c r="Z1137" s="6" t="s">
        <v>5409</v>
      </c>
      <c r="AA1137" s="39">
        <v>978008689</v>
      </c>
      <c r="AB1137" s="5">
        <f t="shared" si="125"/>
        <v>1</v>
      </c>
      <c r="AC1137" s="17">
        <f t="shared" si="126"/>
        <v>25000</v>
      </c>
      <c r="AD1137" s="6" t="s">
        <v>6</v>
      </c>
      <c r="AE1137" s="17" t="str">
        <f t="shared" si="127"/>
        <v>NO APLICA</v>
      </c>
      <c r="AF1137" s="2" t="s">
        <v>400</v>
      </c>
      <c r="AG1137" s="75" t="s">
        <v>4046</v>
      </c>
      <c r="AH1137" s="22" t="s">
        <v>4578</v>
      </c>
      <c r="AI1137" s="176"/>
    </row>
    <row r="1138" spans="1:35" ht="15.45" customHeight="1">
      <c r="A1138" s="170">
        <v>57384</v>
      </c>
      <c r="B1138" s="8" t="s">
        <v>320</v>
      </c>
      <c r="C1138" s="5" t="s">
        <v>321</v>
      </c>
      <c r="D1138" s="46" t="s">
        <v>708</v>
      </c>
      <c r="E1138" s="28" t="s">
        <v>709</v>
      </c>
      <c r="F1138" s="27" t="s">
        <v>710</v>
      </c>
      <c r="G1138" s="27">
        <v>987744411</v>
      </c>
      <c r="H1138" s="62">
        <v>45642</v>
      </c>
      <c r="I1138" s="63">
        <v>0.86041666666666672</v>
      </c>
      <c r="J1138" s="6" t="s">
        <v>373</v>
      </c>
      <c r="K1138" s="39">
        <v>1</v>
      </c>
      <c r="L1138" s="6" t="s">
        <v>398</v>
      </c>
      <c r="M1138" s="6" t="s">
        <v>6</v>
      </c>
      <c r="N1138" s="2" t="s">
        <v>5410</v>
      </c>
      <c r="O1138" s="2">
        <v>309816</v>
      </c>
      <c r="P1138" s="2" t="s">
        <v>6</v>
      </c>
      <c r="Q1138" s="2" t="s">
        <v>5411</v>
      </c>
      <c r="R1138" s="16">
        <f t="shared" si="121"/>
        <v>25000</v>
      </c>
      <c r="S1138" s="6" t="s">
        <v>400</v>
      </c>
      <c r="T1138" s="2" t="s">
        <v>524</v>
      </c>
      <c r="U1138" s="2" t="s">
        <v>3431</v>
      </c>
      <c r="V1138" s="2"/>
      <c r="W1138" s="79"/>
      <c r="X1138" s="39"/>
      <c r="Y1138" s="39"/>
      <c r="Z1138" s="39"/>
      <c r="AA1138" s="39"/>
      <c r="AB1138" s="5" t="str">
        <f t="shared" si="125"/>
        <v/>
      </c>
      <c r="AC1138" s="17" t="str">
        <f t="shared" si="126"/>
        <v/>
      </c>
      <c r="AD1138" s="6"/>
      <c r="AE1138" s="17" t="str">
        <f t="shared" si="127"/>
        <v/>
      </c>
      <c r="AF1138" s="2"/>
      <c r="AG1138" s="7"/>
      <c r="AH1138" s="22" t="s">
        <v>558</v>
      </c>
      <c r="AI1138" s="176"/>
    </row>
    <row r="1139" spans="1:35" ht="15.45" customHeight="1">
      <c r="A1139" s="170">
        <v>57385</v>
      </c>
      <c r="B1139" s="7" t="s">
        <v>151</v>
      </c>
      <c r="C1139" s="4" t="s">
        <v>152</v>
      </c>
      <c r="D1139" s="7" t="s">
        <v>817</v>
      </c>
      <c r="E1139" s="2" t="s">
        <v>818</v>
      </c>
      <c r="F1139" s="2" t="s">
        <v>819</v>
      </c>
      <c r="G1139" s="2">
        <v>955172412</v>
      </c>
      <c r="H1139" s="62">
        <v>45642</v>
      </c>
      <c r="I1139" s="63">
        <v>0.86250000000000004</v>
      </c>
      <c r="J1139" s="6" t="s">
        <v>371</v>
      </c>
      <c r="K1139" s="39">
        <v>1</v>
      </c>
      <c r="L1139" s="6" t="s">
        <v>398</v>
      </c>
      <c r="M1139" s="6" t="s">
        <v>6</v>
      </c>
      <c r="N1139" s="2" t="s">
        <v>5412</v>
      </c>
      <c r="O1139" s="2">
        <v>309817</v>
      </c>
      <c r="P1139" s="2" t="s">
        <v>6</v>
      </c>
      <c r="Q1139" s="2" t="s">
        <v>5413</v>
      </c>
      <c r="R1139" s="16">
        <f t="shared" si="121"/>
        <v>25000</v>
      </c>
      <c r="S1139" s="6" t="s">
        <v>400</v>
      </c>
      <c r="T1139" s="2" t="s">
        <v>552</v>
      </c>
      <c r="U1139" s="2" t="s">
        <v>3283</v>
      </c>
      <c r="V1139" s="62">
        <v>45642</v>
      </c>
      <c r="W1139" s="79">
        <v>0.94513888888888886</v>
      </c>
      <c r="X1139" s="39" t="s">
        <v>5414</v>
      </c>
      <c r="Y1139" s="39" t="s">
        <v>5415</v>
      </c>
      <c r="Z1139" s="39" t="s">
        <v>5416</v>
      </c>
      <c r="AA1139" s="39">
        <v>940714821</v>
      </c>
      <c r="AB1139" s="5">
        <f t="shared" si="125"/>
        <v>1</v>
      </c>
      <c r="AC1139" s="17">
        <f t="shared" si="126"/>
        <v>25000</v>
      </c>
      <c r="AD1139" s="6" t="s">
        <v>6</v>
      </c>
      <c r="AE1139" s="17" t="str">
        <f t="shared" si="127"/>
        <v>NO APLICA</v>
      </c>
      <c r="AF1139" s="2" t="s">
        <v>400</v>
      </c>
      <c r="AG1139" s="75" t="s">
        <v>4046</v>
      </c>
      <c r="AH1139" s="22" t="s">
        <v>4578</v>
      </c>
      <c r="AI1139" s="176"/>
    </row>
    <row r="1140" spans="1:35" ht="15.45" customHeight="1">
      <c r="A1140" s="170">
        <v>57386</v>
      </c>
      <c r="B1140" s="4" t="s">
        <v>339</v>
      </c>
      <c r="C1140" s="4" t="s">
        <v>340</v>
      </c>
      <c r="D1140" s="39" t="s">
        <v>1031</v>
      </c>
      <c r="E1140" s="25" t="s">
        <v>1032</v>
      </c>
      <c r="F1140" s="24" t="s">
        <v>1033</v>
      </c>
      <c r="G1140" s="24">
        <v>943592739</v>
      </c>
      <c r="H1140" s="62">
        <v>45642</v>
      </c>
      <c r="I1140" s="63">
        <v>0.86458333333333337</v>
      </c>
      <c r="J1140" s="6" t="s">
        <v>373</v>
      </c>
      <c r="K1140" s="39">
        <v>1</v>
      </c>
      <c r="L1140" s="6" t="s">
        <v>398</v>
      </c>
      <c r="M1140" s="6" t="s">
        <v>6</v>
      </c>
      <c r="N1140" s="2" t="s">
        <v>5417</v>
      </c>
      <c r="O1140" s="2">
        <v>3283046</v>
      </c>
      <c r="P1140" s="2" t="s">
        <v>9</v>
      </c>
      <c r="Q1140" s="2" t="s">
        <v>5418</v>
      </c>
      <c r="R1140" s="16">
        <f t="shared" si="121"/>
        <v>25000</v>
      </c>
      <c r="S1140" s="6" t="s">
        <v>400</v>
      </c>
      <c r="T1140" s="2" t="s">
        <v>547</v>
      </c>
      <c r="U1140" s="2" t="s">
        <v>3817</v>
      </c>
      <c r="V1140" s="2"/>
      <c r="W1140" s="79"/>
      <c r="X1140" s="39"/>
      <c r="Y1140" s="39"/>
      <c r="Z1140" s="39"/>
      <c r="AA1140" s="39"/>
      <c r="AB1140" s="5" t="str">
        <f t="shared" si="125"/>
        <v/>
      </c>
      <c r="AC1140" s="17" t="str">
        <f t="shared" si="126"/>
        <v/>
      </c>
      <c r="AD1140" s="6"/>
      <c r="AE1140" s="17" t="str">
        <f t="shared" si="127"/>
        <v/>
      </c>
      <c r="AF1140" s="2"/>
      <c r="AG1140" s="7"/>
      <c r="AH1140" s="22" t="s">
        <v>2797</v>
      </c>
      <c r="AI1140" s="176"/>
    </row>
    <row r="1141" spans="1:35" ht="15.45" customHeight="1">
      <c r="A1141" s="170">
        <v>57387</v>
      </c>
      <c r="B1141" s="4" t="s">
        <v>339</v>
      </c>
      <c r="C1141" s="4" t="s">
        <v>340</v>
      </c>
      <c r="D1141" s="24" t="s">
        <v>1131</v>
      </c>
      <c r="E1141" s="25" t="s">
        <v>1132</v>
      </c>
      <c r="F1141" s="24" t="s">
        <v>1133</v>
      </c>
      <c r="G1141" s="24">
        <v>957289460</v>
      </c>
      <c r="H1141" s="62">
        <v>45642</v>
      </c>
      <c r="I1141" s="63">
        <v>0.87013888888888891</v>
      </c>
      <c r="J1141" s="6" t="s">
        <v>373</v>
      </c>
      <c r="K1141" s="39">
        <v>1</v>
      </c>
      <c r="L1141" s="6" t="s">
        <v>398</v>
      </c>
      <c r="M1141" s="6" t="s">
        <v>6</v>
      </c>
      <c r="N1141" s="2" t="s">
        <v>5419</v>
      </c>
      <c r="O1141" s="2">
        <v>3283051</v>
      </c>
      <c r="P1141" s="2" t="s">
        <v>9</v>
      </c>
      <c r="Q1141" s="2" t="s">
        <v>5420</v>
      </c>
      <c r="R1141" s="16">
        <f t="shared" si="121"/>
        <v>25000</v>
      </c>
      <c r="S1141" s="6" t="s">
        <v>400</v>
      </c>
      <c r="T1141" s="2" t="s">
        <v>547</v>
      </c>
      <c r="U1141" s="2" t="s">
        <v>3821</v>
      </c>
      <c r="V1141" s="2"/>
      <c r="W1141" s="79"/>
      <c r="X1141" s="39"/>
      <c r="Y1141" s="39"/>
      <c r="Z1141" s="39"/>
      <c r="AA1141" s="39"/>
      <c r="AB1141" s="5" t="str">
        <f t="shared" si="125"/>
        <v/>
      </c>
      <c r="AC1141" s="17" t="str">
        <f t="shared" si="126"/>
        <v/>
      </c>
      <c r="AD1141" s="6"/>
      <c r="AE1141" s="17" t="str">
        <f t="shared" si="127"/>
        <v/>
      </c>
      <c r="AF1141" s="2"/>
      <c r="AG1141" s="7"/>
      <c r="AH1141" s="22" t="s">
        <v>2797</v>
      </c>
      <c r="AI1141" s="176"/>
    </row>
    <row r="1142" spans="1:35" ht="15.45" customHeight="1">
      <c r="A1142" s="170">
        <v>57388</v>
      </c>
      <c r="B1142" s="4" t="s">
        <v>339</v>
      </c>
      <c r="C1142" s="4" t="s">
        <v>340</v>
      </c>
      <c r="D1142" s="39" t="s">
        <v>1042</v>
      </c>
      <c r="E1142" s="39" t="s">
        <v>1043</v>
      </c>
      <c r="F1142" s="39" t="s">
        <v>1044</v>
      </c>
      <c r="G1142" s="39">
        <v>933294463</v>
      </c>
      <c r="H1142" s="62">
        <v>45642</v>
      </c>
      <c r="I1142" s="63">
        <v>0.87361111111111112</v>
      </c>
      <c r="J1142" s="6" t="s">
        <v>373</v>
      </c>
      <c r="K1142" s="39">
        <v>1</v>
      </c>
      <c r="L1142" s="6" t="s">
        <v>398</v>
      </c>
      <c r="M1142" s="6" t="s">
        <v>6</v>
      </c>
      <c r="N1142" s="2" t="s">
        <v>5421</v>
      </c>
      <c r="O1142" s="2">
        <v>3283053</v>
      </c>
      <c r="P1142" s="2" t="s">
        <v>9</v>
      </c>
      <c r="Q1142" s="2" t="s">
        <v>5422</v>
      </c>
      <c r="R1142" s="16">
        <f t="shared" si="121"/>
        <v>25000</v>
      </c>
      <c r="S1142" s="6" t="s">
        <v>400</v>
      </c>
      <c r="T1142" s="2" t="s">
        <v>547</v>
      </c>
      <c r="U1142" s="2" t="s">
        <v>2754</v>
      </c>
      <c r="V1142" s="2"/>
      <c r="W1142" s="79"/>
      <c r="X1142" s="39"/>
      <c r="Y1142" s="39"/>
      <c r="Z1142" s="39"/>
      <c r="AA1142" s="39"/>
      <c r="AB1142" s="5" t="str">
        <f t="shared" si="125"/>
        <v/>
      </c>
      <c r="AC1142" s="17" t="str">
        <f t="shared" si="126"/>
        <v/>
      </c>
      <c r="AD1142" s="6"/>
      <c r="AE1142" s="17" t="str">
        <f t="shared" si="127"/>
        <v/>
      </c>
      <c r="AF1142" s="2"/>
      <c r="AG1142" s="7"/>
      <c r="AH1142" s="22" t="s">
        <v>2797</v>
      </c>
      <c r="AI1142" s="176"/>
    </row>
    <row r="1143" spans="1:35" ht="15.45" customHeight="1">
      <c r="A1143" s="170">
        <v>57389</v>
      </c>
      <c r="B1143" s="4" t="s">
        <v>353</v>
      </c>
      <c r="C1143" s="4" t="s">
        <v>354</v>
      </c>
      <c r="D1143" s="7" t="s">
        <v>2105</v>
      </c>
      <c r="E1143" s="2" t="s">
        <v>2106</v>
      </c>
      <c r="F1143" s="2" t="s">
        <v>2107</v>
      </c>
      <c r="G1143" s="2">
        <v>975918406</v>
      </c>
      <c r="H1143" s="62">
        <v>45642</v>
      </c>
      <c r="I1143" s="63">
        <v>0.93055555555555558</v>
      </c>
      <c r="J1143" s="6" t="s">
        <v>373</v>
      </c>
      <c r="K1143" s="39">
        <v>1</v>
      </c>
      <c r="L1143" s="6" t="s">
        <v>398</v>
      </c>
      <c r="M1143" s="6" t="s">
        <v>6</v>
      </c>
      <c r="N1143" s="2" t="s">
        <v>5423</v>
      </c>
      <c r="O1143" s="2">
        <v>1234016</v>
      </c>
      <c r="P1143" s="2" t="s">
        <v>6</v>
      </c>
      <c r="Q1143" s="2" t="s">
        <v>5424</v>
      </c>
      <c r="R1143" s="16">
        <f t="shared" ref="R1143:R1172" si="128">IF(OR(H1143&lt;=0, H1143=""), "",
    IF(OR(J1143="1X40 RF VACIO", J1143="1X40 DRY VACIO"),
        IF(L1143="CUSTODIA", 25000,
            IF(OR(L1143="TRASPASO", L1143="MOVIMIENTO"), 18000, "")
        ),
        IF(OR(J1143="1X20 RF VACIO", J1143="1X20 DRY VACIO", J1143="ISOTANK"),
            IF(L1143="CUSTODIA", 18000,
                IF(OR(L1143="TRASPASO", L1143="MOVIMIENTO"), 15000, "Error en tipo de acción")
            ),
            IF(AND(OR(J1143="PALLET", J1143="CAJON"), L1143="CUSTODIA"),
                IF(M1143="SI (XL)", 7000*K1143,
                    IF(M1143="SI (XXL)", 9000*K1143,
                        IF(M1143="SI (OTRO)", "", 5000*K1143)
                    )
                ),
                IF(AND(OR(J1143="PALLET", J1143="CAJON"),OR(L1143="TRASPASO", L1143="MOVIMIENTO")),
                    IF(M1143="SI (XL)", 5000*K1143,
                        IF(M1143="SI (XXL)", 7000*K1143,
                            IF(M1143="SI (OTRO)", "", 3500*K1143)
                        )
                    ),
                    ""
                )
            )
        )
    )
)</f>
        <v>25000</v>
      </c>
      <c r="S1143" s="6" t="s">
        <v>400</v>
      </c>
      <c r="T1143" s="2" t="s">
        <v>552</v>
      </c>
      <c r="U1143" s="2" t="s">
        <v>490</v>
      </c>
      <c r="V1143" s="62">
        <v>45643</v>
      </c>
      <c r="W1143" s="79">
        <v>0.10416666666666667</v>
      </c>
      <c r="X1143" s="82" t="s">
        <v>3357</v>
      </c>
      <c r="Y1143" s="82" t="s">
        <v>2997</v>
      </c>
      <c r="Z1143" s="82" t="s">
        <v>3358</v>
      </c>
      <c r="AA1143" s="82">
        <v>992272376</v>
      </c>
      <c r="AB1143" s="5">
        <f t="shared" si="125"/>
        <v>2</v>
      </c>
      <c r="AC1143" s="17">
        <f t="shared" si="126"/>
        <v>25000</v>
      </c>
      <c r="AD1143" s="6" t="s">
        <v>6</v>
      </c>
      <c r="AE1143" s="17" t="str">
        <f t="shared" si="127"/>
        <v>NO APLICA</v>
      </c>
      <c r="AF1143" s="2" t="s">
        <v>400</v>
      </c>
      <c r="AG1143" s="7"/>
      <c r="AH1143" s="22" t="s">
        <v>2894</v>
      </c>
      <c r="AI1143" s="176"/>
    </row>
    <row r="1144" spans="1:35" ht="15.45" customHeight="1">
      <c r="A1144" s="170">
        <v>57390</v>
      </c>
      <c r="B1144" s="7" t="s">
        <v>274</v>
      </c>
      <c r="C1144" s="4" t="s">
        <v>275</v>
      </c>
      <c r="D1144" s="7" t="s">
        <v>5243</v>
      </c>
      <c r="E1144" s="2" t="s">
        <v>5244</v>
      </c>
      <c r="F1144" s="2" t="s">
        <v>5245</v>
      </c>
      <c r="G1144" s="2">
        <v>935839483</v>
      </c>
      <c r="H1144" s="62">
        <v>45642</v>
      </c>
      <c r="I1144" s="63">
        <v>0.93958333333333333</v>
      </c>
      <c r="J1144" s="6" t="s">
        <v>373</v>
      </c>
      <c r="K1144" s="39">
        <v>1</v>
      </c>
      <c r="L1144" s="6" t="s">
        <v>398</v>
      </c>
      <c r="M1144" s="6" t="s">
        <v>6</v>
      </c>
      <c r="N1144" s="2" t="s">
        <v>5425</v>
      </c>
      <c r="O1144" s="2">
        <v>1233996</v>
      </c>
      <c r="P1144" s="2" t="s">
        <v>6</v>
      </c>
      <c r="Q1144" s="2" t="s">
        <v>5426</v>
      </c>
      <c r="R1144" s="16">
        <f t="shared" si="128"/>
        <v>25000</v>
      </c>
      <c r="S1144" s="6" t="s">
        <v>400</v>
      </c>
      <c r="T1144" s="2" t="s">
        <v>524</v>
      </c>
      <c r="U1144" s="2" t="s">
        <v>490</v>
      </c>
      <c r="V1144" s="2"/>
      <c r="W1144" s="79"/>
      <c r="X1144" s="39"/>
      <c r="Y1144" s="39"/>
      <c r="Z1144" s="39"/>
      <c r="AA1144" s="39"/>
      <c r="AB1144" s="5" t="str">
        <f t="shared" si="125"/>
        <v/>
      </c>
      <c r="AC1144" s="17" t="str">
        <f t="shared" si="126"/>
        <v/>
      </c>
      <c r="AD1144" s="6"/>
      <c r="AE1144" s="17" t="str">
        <f t="shared" si="127"/>
        <v/>
      </c>
      <c r="AF1144" s="2"/>
      <c r="AG1144" s="7"/>
      <c r="AH1144" s="22" t="s">
        <v>3841</v>
      </c>
      <c r="AI1144" s="176"/>
    </row>
    <row r="1145" spans="1:35" ht="15.45" customHeight="1">
      <c r="A1145" s="170">
        <v>57391</v>
      </c>
      <c r="B1145" s="7" t="s">
        <v>274</v>
      </c>
      <c r="C1145" s="4" t="s">
        <v>275</v>
      </c>
      <c r="D1145" s="39" t="s">
        <v>3219</v>
      </c>
      <c r="E1145" s="6" t="s">
        <v>3220</v>
      </c>
      <c r="F1145" s="6" t="s">
        <v>3221</v>
      </c>
      <c r="G1145" s="6">
        <v>90021629</v>
      </c>
      <c r="H1145" s="62">
        <v>45642</v>
      </c>
      <c r="I1145" s="63">
        <v>0.95138888888888884</v>
      </c>
      <c r="J1145" s="6" t="s">
        <v>373</v>
      </c>
      <c r="K1145" s="39">
        <v>1</v>
      </c>
      <c r="L1145" s="6" t="s">
        <v>398</v>
      </c>
      <c r="M1145" s="6" t="s">
        <v>6</v>
      </c>
      <c r="N1145" s="2" t="s">
        <v>5427</v>
      </c>
      <c r="O1145" s="2">
        <v>1234008</v>
      </c>
      <c r="P1145" s="2" t="s">
        <v>6</v>
      </c>
      <c r="Q1145" s="2" t="s">
        <v>5428</v>
      </c>
      <c r="R1145" s="16">
        <f t="shared" si="128"/>
        <v>25000</v>
      </c>
      <c r="S1145" s="6" t="s">
        <v>400</v>
      </c>
      <c r="T1145" s="2" t="s">
        <v>524</v>
      </c>
      <c r="U1145" s="2" t="s">
        <v>490</v>
      </c>
      <c r="V1145" s="2"/>
      <c r="W1145" s="79"/>
      <c r="X1145" s="39"/>
      <c r="Y1145" s="39"/>
      <c r="Z1145" s="39"/>
      <c r="AA1145" s="39"/>
      <c r="AB1145" s="5" t="str">
        <f t="shared" si="125"/>
        <v/>
      </c>
      <c r="AC1145" s="17" t="str">
        <f t="shared" si="126"/>
        <v/>
      </c>
      <c r="AD1145" s="6"/>
      <c r="AE1145" s="17" t="str">
        <f t="shared" si="127"/>
        <v/>
      </c>
      <c r="AF1145" s="2"/>
      <c r="AG1145" s="7"/>
      <c r="AH1145" s="22" t="s">
        <v>3841</v>
      </c>
      <c r="AI1145" s="176"/>
    </row>
    <row r="1146" spans="1:35" ht="15.45" customHeight="1">
      <c r="A1146" s="170">
        <v>57392</v>
      </c>
      <c r="B1146" s="4" t="s">
        <v>353</v>
      </c>
      <c r="C1146" s="4" t="s">
        <v>354</v>
      </c>
      <c r="D1146" s="39" t="s">
        <v>2818</v>
      </c>
      <c r="E1146" s="6" t="s">
        <v>2819</v>
      </c>
      <c r="F1146" s="6" t="s">
        <v>3221</v>
      </c>
      <c r="G1146" s="6">
        <v>56422961</v>
      </c>
      <c r="H1146" s="62">
        <v>45642</v>
      </c>
      <c r="I1146" s="63">
        <v>0.9770833333333333</v>
      </c>
      <c r="J1146" s="6" t="s">
        <v>373</v>
      </c>
      <c r="K1146" s="39">
        <v>1</v>
      </c>
      <c r="L1146" s="6" t="s">
        <v>398</v>
      </c>
      <c r="M1146" s="6" t="s">
        <v>6</v>
      </c>
      <c r="N1146" s="2" t="s">
        <v>5429</v>
      </c>
      <c r="O1146" s="2">
        <v>1234039</v>
      </c>
      <c r="P1146" s="2" t="s">
        <v>6</v>
      </c>
      <c r="Q1146" s="2" t="s">
        <v>5430</v>
      </c>
      <c r="R1146" s="16">
        <f t="shared" si="128"/>
        <v>25000</v>
      </c>
      <c r="S1146" s="6" t="s">
        <v>400</v>
      </c>
      <c r="T1146" s="66" t="s">
        <v>547</v>
      </c>
      <c r="U1146" s="2" t="s">
        <v>2977</v>
      </c>
      <c r="V1146" s="2"/>
      <c r="W1146" s="79"/>
      <c r="X1146" s="39"/>
      <c r="Y1146" s="39"/>
      <c r="Z1146" s="39"/>
      <c r="AA1146" s="39"/>
      <c r="AB1146" s="5" t="str">
        <f t="shared" si="125"/>
        <v/>
      </c>
      <c r="AC1146" s="17" t="str">
        <f t="shared" si="126"/>
        <v/>
      </c>
      <c r="AD1146" s="6"/>
      <c r="AE1146" s="17" t="str">
        <f t="shared" si="127"/>
        <v/>
      </c>
      <c r="AF1146" s="2"/>
      <c r="AG1146" s="7"/>
      <c r="AH1146" s="22" t="s">
        <v>2894</v>
      </c>
      <c r="AI1146" s="176"/>
    </row>
    <row r="1147" spans="1:35" ht="14.7" customHeight="1">
      <c r="A1147" s="170">
        <v>57393</v>
      </c>
      <c r="B1147" s="7" t="s">
        <v>335</v>
      </c>
      <c r="C1147" s="4" t="s">
        <v>336</v>
      </c>
      <c r="D1147" s="7" t="s">
        <v>5431</v>
      </c>
      <c r="E1147" s="2" t="s">
        <v>5432</v>
      </c>
      <c r="F1147" s="2" t="s">
        <v>5433</v>
      </c>
      <c r="G1147" s="2">
        <v>988257876</v>
      </c>
      <c r="H1147" s="62">
        <v>45643</v>
      </c>
      <c r="I1147" s="63">
        <v>1.3888888888888889E-3</v>
      </c>
      <c r="J1147" s="6" t="s">
        <v>373</v>
      </c>
      <c r="K1147" s="39">
        <v>1</v>
      </c>
      <c r="L1147" s="6" t="s">
        <v>3399</v>
      </c>
      <c r="M1147" s="6" t="s">
        <v>6</v>
      </c>
      <c r="N1147" s="2" t="s">
        <v>5434</v>
      </c>
      <c r="O1147" s="2">
        <v>1234063</v>
      </c>
      <c r="P1147" s="2" t="s">
        <v>6</v>
      </c>
      <c r="Q1147" s="2" t="s">
        <v>5435</v>
      </c>
      <c r="R1147" s="16">
        <f t="shared" si="128"/>
        <v>18000</v>
      </c>
      <c r="S1147" s="6" t="s">
        <v>400</v>
      </c>
      <c r="T1147" s="2" t="s">
        <v>552</v>
      </c>
      <c r="U1147" s="2" t="s">
        <v>490</v>
      </c>
      <c r="V1147" s="62">
        <v>45643</v>
      </c>
      <c r="W1147" s="79">
        <v>1.3888888888888889E-3</v>
      </c>
      <c r="X1147" s="6" t="s">
        <v>5436</v>
      </c>
      <c r="Y1147" s="39" t="s">
        <v>5437</v>
      </c>
      <c r="Z1147" s="39" t="s">
        <v>5438</v>
      </c>
      <c r="AA1147" s="39">
        <v>992492885</v>
      </c>
      <c r="AB1147" s="5">
        <f t="shared" si="125"/>
        <v>1</v>
      </c>
      <c r="AC1147" s="17">
        <f t="shared" si="126"/>
        <v>18000</v>
      </c>
      <c r="AD1147" s="6" t="s">
        <v>6</v>
      </c>
      <c r="AE1147" s="17" t="str">
        <f t="shared" si="127"/>
        <v>NO APLICA</v>
      </c>
      <c r="AF1147" s="2" t="s">
        <v>1874</v>
      </c>
      <c r="AG1147" s="7" t="s">
        <v>5439</v>
      </c>
      <c r="AH1147" s="22" t="s">
        <v>3558</v>
      </c>
      <c r="AI1147" s="176"/>
    </row>
    <row r="1148" spans="1:35" ht="15.45" customHeight="1">
      <c r="A1148" s="170">
        <v>57394</v>
      </c>
      <c r="B1148" s="7" t="s">
        <v>290</v>
      </c>
      <c r="C1148" s="4" t="s">
        <v>291</v>
      </c>
      <c r="D1148" t="s">
        <v>5440</v>
      </c>
      <c r="E1148" s="2" t="s">
        <v>4716</v>
      </c>
      <c r="F1148" s="2" t="s">
        <v>4717</v>
      </c>
      <c r="G1148" s="2">
        <v>968336326</v>
      </c>
      <c r="H1148" s="62">
        <v>45643</v>
      </c>
      <c r="I1148" s="63">
        <v>0.10694444444444444</v>
      </c>
      <c r="J1148" s="6" t="s">
        <v>373</v>
      </c>
      <c r="K1148" s="39">
        <v>1</v>
      </c>
      <c r="L1148" s="6" t="s">
        <v>3399</v>
      </c>
      <c r="M1148" s="6" t="s">
        <v>6</v>
      </c>
      <c r="N1148" t="s">
        <v>5441</v>
      </c>
      <c r="O1148" s="2">
        <v>100811578</v>
      </c>
      <c r="P1148" s="2" t="s">
        <v>6</v>
      </c>
      <c r="Q1148" s="2" t="s">
        <v>2799</v>
      </c>
      <c r="R1148" s="16">
        <f t="shared" si="128"/>
        <v>18000</v>
      </c>
      <c r="S1148" s="6" t="s">
        <v>400</v>
      </c>
      <c r="T1148" s="2" t="s">
        <v>552</v>
      </c>
      <c r="U1148" s="2" t="s">
        <v>490</v>
      </c>
      <c r="V1148" s="62">
        <v>45643</v>
      </c>
      <c r="W1148" s="79">
        <v>0.1076388888888889</v>
      </c>
      <c r="X1148" s="39" t="s">
        <v>5442</v>
      </c>
      <c r="Y1148" s="39" t="s">
        <v>5443</v>
      </c>
      <c r="Z1148" s="39" t="s">
        <v>5444</v>
      </c>
      <c r="AA1148" s="39">
        <v>999304931</v>
      </c>
      <c r="AB1148" s="5">
        <f t="shared" si="125"/>
        <v>1</v>
      </c>
      <c r="AC1148" s="17">
        <f t="shared" si="126"/>
        <v>18000</v>
      </c>
      <c r="AD1148" s="6" t="s">
        <v>6</v>
      </c>
      <c r="AE1148" s="17" t="str">
        <f t="shared" si="127"/>
        <v>NO APLICA</v>
      </c>
      <c r="AF1148" s="2" t="s">
        <v>400</v>
      </c>
      <c r="AG1148" s="75" t="s">
        <v>4046</v>
      </c>
      <c r="AH1148" s="22" t="s">
        <v>4723</v>
      </c>
      <c r="AI1148" s="176"/>
    </row>
    <row r="1149" spans="1:35" ht="15.45" customHeight="1">
      <c r="A1149" s="170">
        <v>57395</v>
      </c>
      <c r="B1149" s="4" t="s">
        <v>5445</v>
      </c>
      <c r="C1149" s="2"/>
      <c r="D1149" s="25" t="s">
        <v>3030</v>
      </c>
      <c r="E1149" s="24" t="s">
        <v>514</v>
      </c>
      <c r="F1149" s="24" t="s">
        <v>515</v>
      </c>
      <c r="G1149" s="24">
        <v>940534751</v>
      </c>
      <c r="H1149" s="62">
        <v>45643</v>
      </c>
      <c r="I1149" s="63">
        <v>0.22777777777777777</v>
      </c>
      <c r="J1149" s="6" t="s">
        <v>373</v>
      </c>
      <c r="K1149" s="39">
        <v>1</v>
      </c>
      <c r="L1149" s="6" t="s">
        <v>3399</v>
      </c>
      <c r="M1149" s="6" t="s">
        <v>6</v>
      </c>
      <c r="N1149" s="2" t="s">
        <v>5446</v>
      </c>
      <c r="O1149" s="2" t="s">
        <v>488</v>
      </c>
      <c r="P1149" s="2" t="s">
        <v>6</v>
      </c>
      <c r="Q1149" s="2" t="s">
        <v>488</v>
      </c>
      <c r="R1149" s="16">
        <f t="shared" si="128"/>
        <v>18000</v>
      </c>
      <c r="S1149" s="6" t="s">
        <v>400</v>
      </c>
      <c r="T1149" s="2" t="s">
        <v>552</v>
      </c>
      <c r="U1149" s="2" t="s">
        <v>490</v>
      </c>
      <c r="V1149" s="62">
        <v>45643</v>
      </c>
      <c r="W1149" s="79">
        <v>0.22777777777777777</v>
      </c>
      <c r="X1149" s="39" t="s">
        <v>5447</v>
      </c>
      <c r="Y1149" s="39" t="s">
        <v>5448</v>
      </c>
      <c r="Z1149" s="39" t="s">
        <v>5449</v>
      </c>
      <c r="AA1149" s="39">
        <v>972210228</v>
      </c>
      <c r="AB1149" s="5">
        <f t="shared" si="125"/>
        <v>1</v>
      </c>
      <c r="AC1149" s="17">
        <f t="shared" si="126"/>
        <v>18000</v>
      </c>
      <c r="AD1149" s="6" t="s">
        <v>6</v>
      </c>
      <c r="AE1149" s="17" t="str">
        <f t="shared" si="127"/>
        <v>NO APLICA</v>
      </c>
      <c r="AF1149" s="2" t="s">
        <v>1874</v>
      </c>
      <c r="AG1149" s="7" t="s">
        <v>5450</v>
      </c>
      <c r="AH1149" s="22" t="s">
        <v>499</v>
      </c>
      <c r="AI1149" s="176"/>
    </row>
    <row r="1150" spans="1:35" ht="15.45" customHeight="1">
      <c r="A1150" s="170">
        <v>57396</v>
      </c>
      <c r="B1150" s="8" t="s">
        <v>320</v>
      </c>
      <c r="C1150" s="5" t="s">
        <v>321</v>
      </c>
      <c r="D1150" s="46" t="s">
        <v>708</v>
      </c>
      <c r="E1150" s="28" t="s">
        <v>709</v>
      </c>
      <c r="F1150" s="27" t="s">
        <v>710</v>
      </c>
      <c r="G1150" s="27">
        <v>987744411</v>
      </c>
      <c r="H1150" s="62">
        <v>45643</v>
      </c>
      <c r="I1150" s="2">
        <v>11.54</v>
      </c>
      <c r="J1150" s="6" t="s">
        <v>373</v>
      </c>
      <c r="K1150" s="39">
        <v>1</v>
      </c>
      <c r="L1150" s="6" t="s">
        <v>398</v>
      </c>
      <c r="M1150" s="6" t="s">
        <v>6</v>
      </c>
      <c r="N1150" s="2" t="s">
        <v>5451</v>
      </c>
      <c r="O1150" s="2">
        <v>1234185</v>
      </c>
      <c r="P1150" s="2" t="s">
        <v>6</v>
      </c>
      <c r="Q1150" s="2" t="s">
        <v>5452</v>
      </c>
      <c r="R1150" s="16">
        <f t="shared" si="128"/>
        <v>25000</v>
      </c>
      <c r="S1150" s="6" t="s">
        <v>400</v>
      </c>
      <c r="T1150" s="2" t="s">
        <v>822</v>
      </c>
      <c r="U1150" s="2" t="s">
        <v>490</v>
      </c>
      <c r="V1150" s="62">
        <v>45643</v>
      </c>
      <c r="W1150" s="120">
        <v>0.55138888888888893</v>
      </c>
      <c r="X1150" s="101" t="s">
        <v>3036</v>
      </c>
      <c r="Y1150" s="101" t="s">
        <v>654</v>
      </c>
      <c r="Z1150" s="101" t="s">
        <v>655</v>
      </c>
      <c r="AA1150" s="101">
        <v>956193777</v>
      </c>
      <c r="AB1150" s="138">
        <f t="shared" si="125"/>
        <v>1</v>
      </c>
      <c r="AC1150" s="17">
        <f t="shared" si="126"/>
        <v>25000</v>
      </c>
      <c r="AD1150" s="6" t="s">
        <v>6</v>
      </c>
      <c r="AE1150" s="17" t="str">
        <f t="shared" si="127"/>
        <v>NO APLICA</v>
      </c>
      <c r="AF1150" s="2" t="s">
        <v>400</v>
      </c>
      <c r="AG1150" s="7"/>
      <c r="AH1150" s="22" t="s">
        <v>558</v>
      </c>
      <c r="AI1150" s="176"/>
    </row>
    <row r="1151" spans="1:35" ht="15.45" customHeight="1">
      <c r="A1151" s="170">
        <v>57397</v>
      </c>
      <c r="B1151" s="7" t="s">
        <v>269</v>
      </c>
      <c r="C1151" s="4" t="s">
        <v>270</v>
      </c>
      <c r="D1151" s="39" t="s">
        <v>2160</v>
      </c>
      <c r="E1151" s="39" t="s">
        <v>2161</v>
      </c>
      <c r="F1151" s="39" t="s">
        <v>2162</v>
      </c>
      <c r="G1151" s="8">
        <v>944801826</v>
      </c>
      <c r="H1151" s="62">
        <v>45643</v>
      </c>
      <c r="I1151" s="63">
        <v>0.58680555555555558</v>
      </c>
      <c r="J1151" s="6" t="s">
        <v>373</v>
      </c>
      <c r="K1151" s="39">
        <v>1</v>
      </c>
      <c r="L1151" s="6" t="s">
        <v>398</v>
      </c>
      <c r="M1151" s="6" t="s">
        <v>6</v>
      </c>
      <c r="N1151" s="2" t="s">
        <v>5453</v>
      </c>
      <c r="O1151" s="2">
        <v>24804166</v>
      </c>
      <c r="P1151" s="2" t="s">
        <v>6</v>
      </c>
      <c r="Q1151" s="2" t="s">
        <v>5454</v>
      </c>
      <c r="R1151" s="16">
        <f t="shared" si="128"/>
        <v>25000</v>
      </c>
      <c r="S1151" s="6" t="s">
        <v>400</v>
      </c>
      <c r="T1151" s="2" t="s">
        <v>547</v>
      </c>
      <c r="U1151" s="2" t="s">
        <v>2754</v>
      </c>
      <c r="V1151" s="62"/>
      <c r="W1151" s="79"/>
      <c r="X1151" s="85"/>
      <c r="Y1151" s="85"/>
      <c r="Z1151" s="85"/>
      <c r="AA1151" s="85"/>
      <c r="AB1151" s="5" t="str">
        <f t="shared" si="125"/>
        <v/>
      </c>
      <c r="AC1151" s="17" t="str">
        <f t="shared" si="126"/>
        <v/>
      </c>
      <c r="AD1151" s="6"/>
      <c r="AE1151" s="17" t="str">
        <f t="shared" si="127"/>
        <v/>
      </c>
      <c r="AF1151" s="2"/>
      <c r="AG1151" s="7"/>
      <c r="AH1151" s="22" t="s">
        <v>1359</v>
      </c>
      <c r="AI1151" s="176"/>
    </row>
    <row r="1152" spans="1:35" ht="15.45" customHeight="1">
      <c r="A1152" s="170">
        <v>57398</v>
      </c>
      <c r="B1152" s="8" t="s">
        <v>320</v>
      </c>
      <c r="C1152" s="5" t="s">
        <v>321</v>
      </c>
      <c r="D1152" s="46" t="s">
        <v>708</v>
      </c>
      <c r="E1152" s="28" t="s">
        <v>709</v>
      </c>
      <c r="F1152" s="27" t="s">
        <v>710</v>
      </c>
      <c r="G1152" s="27">
        <v>987744411</v>
      </c>
      <c r="H1152" s="62">
        <v>45643</v>
      </c>
      <c r="I1152" s="2">
        <v>14.22</v>
      </c>
      <c r="J1152" s="6" t="s">
        <v>373</v>
      </c>
      <c r="K1152" s="39">
        <v>1</v>
      </c>
      <c r="L1152" s="6" t="s">
        <v>398</v>
      </c>
      <c r="M1152" s="6" t="s">
        <v>6</v>
      </c>
      <c r="N1152" s="2" t="s">
        <v>5455</v>
      </c>
      <c r="O1152" s="2">
        <v>1234335</v>
      </c>
      <c r="P1152" s="2" t="s">
        <v>6</v>
      </c>
      <c r="Q1152" s="2" t="s">
        <v>5456</v>
      </c>
      <c r="R1152" s="16">
        <f t="shared" si="128"/>
        <v>25000</v>
      </c>
      <c r="S1152" s="6" t="s">
        <v>400</v>
      </c>
      <c r="T1152" s="2" t="s">
        <v>547</v>
      </c>
      <c r="U1152" s="2" t="s">
        <v>4121</v>
      </c>
      <c r="V1152" s="2"/>
      <c r="W1152" s="79"/>
      <c r="X1152" s="39"/>
      <c r="Y1152" s="39"/>
      <c r="Z1152" s="39"/>
      <c r="AA1152" s="39"/>
      <c r="AB1152" s="5" t="str">
        <f t="shared" si="125"/>
        <v/>
      </c>
      <c r="AC1152" s="17" t="str">
        <f t="shared" si="126"/>
        <v/>
      </c>
      <c r="AD1152" s="6"/>
      <c r="AE1152" s="17" t="str">
        <f t="shared" si="127"/>
        <v/>
      </c>
      <c r="AF1152" s="2"/>
      <c r="AG1152" s="7"/>
      <c r="AH1152" s="22" t="s">
        <v>558</v>
      </c>
      <c r="AI1152" s="176"/>
    </row>
    <row r="1153" spans="1:35" ht="15.45" customHeight="1">
      <c r="A1153" s="170">
        <v>57399</v>
      </c>
      <c r="B1153" s="39" t="s">
        <v>339</v>
      </c>
      <c r="C1153" s="39" t="s">
        <v>340</v>
      </c>
      <c r="D1153" s="39" t="s">
        <v>2935</v>
      </c>
      <c r="E1153" s="6" t="s">
        <v>1120</v>
      </c>
      <c r="F1153" s="6" t="s">
        <v>1121</v>
      </c>
      <c r="G1153" s="6">
        <v>991545276</v>
      </c>
      <c r="H1153" s="62">
        <v>45643</v>
      </c>
      <c r="I1153" s="63">
        <v>0.63402777777777775</v>
      </c>
      <c r="J1153" s="6" t="s">
        <v>373</v>
      </c>
      <c r="K1153" s="39">
        <v>1</v>
      </c>
      <c r="L1153" s="6" t="s">
        <v>398</v>
      </c>
      <c r="M1153" s="6" t="s">
        <v>6</v>
      </c>
      <c r="N1153" s="2" t="s">
        <v>5457</v>
      </c>
      <c r="O1153" s="2">
        <v>24805599</v>
      </c>
      <c r="P1153" s="2" t="s">
        <v>6</v>
      </c>
      <c r="Q1153" s="2" t="s">
        <v>5458</v>
      </c>
      <c r="R1153" s="16">
        <f t="shared" si="128"/>
        <v>25000</v>
      </c>
      <c r="S1153" s="6" t="s">
        <v>400</v>
      </c>
      <c r="T1153" s="2" t="s">
        <v>547</v>
      </c>
      <c r="U1153" s="2" t="s">
        <v>2950</v>
      </c>
      <c r="V1153" s="2"/>
      <c r="W1153" s="79"/>
      <c r="X1153" s="39"/>
      <c r="Y1153" s="39"/>
      <c r="Z1153" s="39"/>
      <c r="AA1153" s="39"/>
      <c r="AB1153" s="5" t="str">
        <f t="shared" si="125"/>
        <v/>
      </c>
      <c r="AC1153" s="17" t="str">
        <f t="shared" si="126"/>
        <v/>
      </c>
      <c r="AD1153" s="6"/>
      <c r="AE1153" s="17" t="str">
        <f t="shared" si="127"/>
        <v/>
      </c>
      <c r="AF1153" s="2"/>
      <c r="AG1153" s="7"/>
      <c r="AH1153" s="22" t="s">
        <v>2797</v>
      </c>
      <c r="AI1153" s="176"/>
    </row>
    <row r="1154" spans="1:35" ht="15.45" customHeight="1">
      <c r="A1154" s="170">
        <v>57400</v>
      </c>
      <c r="B1154" s="39" t="s">
        <v>110</v>
      </c>
      <c r="C1154" s="4" t="s">
        <v>111</v>
      </c>
      <c r="D1154" s="24" t="s">
        <v>3534</v>
      </c>
      <c r="E1154" s="25" t="s">
        <v>3535</v>
      </c>
      <c r="F1154" s="24" t="s">
        <v>3536</v>
      </c>
      <c r="G1154" s="24">
        <v>945281431</v>
      </c>
      <c r="H1154" s="62">
        <v>45643</v>
      </c>
      <c r="I1154" s="63">
        <v>0.66041666666666665</v>
      </c>
      <c r="J1154" s="6" t="s">
        <v>373</v>
      </c>
      <c r="K1154" s="39">
        <v>1</v>
      </c>
      <c r="L1154" s="6" t="s">
        <v>398</v>
      </c>
      <c r="M1154" s="6" t="s">
        <v>6</v>
      </c>
      <c r="N1154" s="2" t="s">
        <v>5459</v>
      </c>
      <c r="O1154" s="2">
        <v>100821136</v>
      </c>
      <c r="P1154" s="2" t="s">
        <v>6</v>
      </c>
      <c r="Q1154" s="2" t="s">
        <v>5460</v>
      </c>
      <c r="R1154" s="16">
        <f t="shared" si="128"/>
        <v>25000</v>
      </c>
      <c r="S1154" s="6" t="s">
        <v>400</v>
      </c>
      <c r="T1154" s="2" t="s">
        <v>547</v>
      </c>
      <c r="U1154" s="2" t="s">
        <v>3167</v>
      </c>
      <c r="V1154" s="2"/>
      <c r="W1154" s="79"/>
      <c r="X1154" s="167" t="s">
        <v>4115</v>
      </c>
      <c r="Y1154" s="157" t="s">
        <v>4116</v>
      </c>
      <c r="Z1154" s="142" t="s">
        <v>5461</v>
      </c>
      <c r="AA1154" s="157">
        <v>993387122</v>
      </c>
      <c r="AB1154" s="5" t="str">
        <f t="shared" si="125"/>
        <v/>
      </c>
      <c r="AC1154" s="17" t="str">
        <f t="shared" si="126"/>
        <v/>
      </c>
      <c r="AD1154" s="6"/>
      <c r="AE1154" s="17" t="str">
        <f t="shared" si="127"/>
        <v/>
      </c>
      <c r="AF1154" s="2"/>
      <c r="AG1154" s="7"/>
      <c r="AH1154" s="2"/>
      <c r="AI1154" s="176"/>
    </row>
    <row r="1155" spans="1:35" ht="15.45" customHeight="1">
      <c r="A1155" s="170">
        <v>57401</v>
      </c>
      <c r="B1155" s="4" t="s">
        <v>5462</v>
      </c>
      <c r="C1155" s="2"/>
      <c r="D1155" s="39" t="s">
        <v>1527</v>
      </c>
      <c r="E1155" s="6" t="s">
        <v>1361</v>
      </c>
      <c r="F1155" s="6" t="s">
        <v>1362</v>
      </c>
      <c r="G1155" s="6">
        <v>988287678</v>
      </c>
      <c r="H1155" s="62">
        <v>45643</v>
      </c>
      <c r="I1155" s="63">
        <v>0.69444444444444442</v>
      </c>
      <c r="J1155" s="6" t="s">
        <v>373</v>
      </c>
      <c r="K1155" s="39">
        <v>1</v>
      </c>
      <c r="L1155" s="6" t="s">
        <v>398</v>
      </c>
      <c r="M1155" s="6" t="s">
        <v>6</v>
      </c>
      <c r="N1155" s="2" t="s">
        <v>5463</v>
      </c>
      <c r="O1155" s="2">
        <v>24805680</v>
      </c>
      <c r="P1155" s="2" t="s">
        <v>6</v>
      </c>
      <c r="Q1155" s="2" t="s">
        <v>5464</v>
      </c>
      <c r="R1155" s="16">
        <f t="shared" si="128"/>
        <v>25000</v>
      </c>
      <c r="S1155" s="6" t="s">
        <v>400</v>
      </c>
      <c r="T1155" s="2" t="s">
        <v>547</v>
      </c>
      <c r="U1155" s="2" t="s">
        <v>5465</v>
      </c>
      <c r="V1155" s="2"/>
      <c r="W1155" s="79"/>
      <c r="X1155" s="39"/>
      <c r="Y1155" s="39"/>
      <c r="Z1155" s="39"/>
      <c r="AA1155" s="39"/>
      <c r="AB1155" s="5" t="str">
        <f t="shared" si="125"/>
        <v/>
      </c>
      <c r="AC1155" s="17" t="str">
        <f t="shared" si="126"/>
        <v/>
      </c>
      <c r="AD1155" s="6"/>
      <c r="AE1155" s="17" t="str">
        <f t="shared" si="127"/>
        <v/>
      </c>
      <c r="AF1155" s="2"/>
      <c r="AG1155" s="7"/>
      <c r="AH1155" s="2"/>
      <c r="AI1155" s="176"/>
    </row>
    <row r="1156" spans="1:35" ht="15.45" customHeight="1">
      <c r="A1156" s="170">
        <v>57402</v>
      </c>
      <c r="B1156" s="8" t="s">
        <v>320</v>
      </c>
      <c r="C1156" s="5" t="s">
        <v>321</v>
      </c>
      <c r="D1156" s="46" t="s">
        <v>708</v>
      </c>
      <c r="E1156" s="28" t="s">
        <v>709</v>
      </c>
      <c r="F1156" s="27" t="s">
        <v>710</v>
      </c>
      <c r="G1156" s="27">
        <v>987744411</v>
      </c>
      <c r="H1156" s="62">
        <v>45643</v>
      </c>
      <c r="I1156" s="63">
        <v>0.75416666666666665</v>
      </c>
      <c r="J1156" s="6" t="s">
        <v>373</v>
      </c>
      <c r="K1156" s="39">
        <v>1</v>
      </c>
      <c r="L1156" s="6" t="s">
        <v>398</v>
      </c>
      <c r="M1156" s="6" t="s">
        <v>6</v>
      </c>
      <c r="N1156" s="2" t="s">
        <v>5466</v>
      </c>
      <c r="O1156" s="2">
        <v>1234491</v>
      </c>
      <c r="P1156" s="2" t="s">
        <v>6</v>
      </c>
      <c r="Q1156" s="2" t="s">
        <v>5467</v>
      </c>
      <c r="R1156" s="16">
        <f t="shared" si="128"/>
        <v>25000</v>
      </c>
      <c r="S1156" s="6" t="s">
        <v>400</v>
      </c>
      <c r="T1156" s="2" t="s">
        <v>542</v>
      </c>
      <c r="U1156" s="2"/>
      <c r="V1156" s="2"/>
      <c r="W1156" s="79"/>
      <c r="X1156" s="39"/>
      <c r="Y1156" s="39"/>
      <c r="Z1156" s="39"/>
      <c r="AA1156" s="39"/>
      <c r="AB1156" s="5" t="str">
        <f t="shared" si="125"/>
        <v/>
      </c>
      <c r="AC1156" s="17" t="str">
        <f t="shared" si="126"/>
        <v/>
      </c>
      <c r="AD1156" s="6"/>
      <c r="AE1156" s="17" t="str">
        <f t="shared" si="127"/>
        <v/>
      </c>
      <c r="AF1156" s="2"/>
      <c r="AG1156" s="7"/>
      <c r="AH1156" s="2"/>
      <c r="AI1156" s="176"/>
    </row>
    <row r="1157" spans="1:35" ht="15.45" customHeight="1">
      <c r="A1157" s="170">
        <v>57403</v>
      </c>
      <c r="B1157" s="4" t="s">
        <v>5462</v>
      </c>
      <c r="C1157" s="2"/>
      <c r="D1157" s="24" t="s">
        <v>1671</v>
      </c>
      <c r="E1157" s="25" t="s">
        <v>1672</v>
      </c>
      <c r="F1157" s="24" t="s">
        <v>1673</v>
      </c>
      <c r="G1157" s="24">
        <v>953511839</v>
      </c>
      <c r="H1157" s="62">
        <v>45643</v>
      </c>
      <c r="I1157" s="63">
        <v>0.78402777777777777</v>
      </c>
      <c r="J1157" s="6" t="s">
        <v>373</v>
      </c>
      <c r="K1157" s="39">
        <v>1</v>
      </c>
      <c r="L1157" s="6" t="s">
        <v>398</v>
      </c>
      <c r="M1157" s="6" t="s">
        <v>6</v>
      </c>
      <c r="N1157" s="2" t="s">
        <v>5468</v>
      </c>
      <c r="O1157" s="2">
        <v>24805879</v>
      </c>
      <c r="P1157" s="2" t="s">
        <v>6</v>
      </c>
      <c r="Q1157" s="2" t="s">
        <v>5469</v>
      </c>
      <c r="R1157" s="16">
        <f t="shared" si="128"/>
        <v>25000</v>
      </c>
      <c r="S1157" s="6" t="s">
        <v>400</v>
      </c>
      <c r="T1157" s="2" t="s">
        <v>547</v>
      </c>
      <c r="U1157" s="2" t="s">
        <v>5470</v>
      </c>
      <c r="V1157" s="2"/>
      <c r="W1157" s="79"/>
      <c r="X1157" s="133"/>
      <c r="Y1157" s="133"/>
      <c r="Z1157" s="133"/>
      <c r="AA1157" s="133"/>
      <c r="AB1157" s="5" t="str">
        <f t="shared" ref="AB1157:AB1173" si="129">IF(AND(V1157&lt;&gt;"",H1157&lt;&gt;"",ISNUMBER(V1157-H1157)),V1157-H1157+1,"")</f>
        <v/>
      </c>
      <c r="AC1157" s="17" t="str">
        <f t="shared" ref="AC1157:AC1172" si="130">IF(AB1157&lt;=0, "ERROR EN DÍA DE SALIDA",
    IF(AB1157="", "",
        IF(OR(J1157="1X40 RF VACIO", J1157="1X40 DRY VACIO"),
            IF(L1157="CUSTODIA",
                IF(AB1157&lt;=5, 25000,
                    IF(AB1157&gt;5, IF(AB1157&lt;=8, 25000 + 2000*(AB1157 - 5), 31000 + 5000*(AB1157-8)), "")
                ),
                IF(OR(L1157="TRASPASO",L1157="MOVIMIENTO"), 18000, "")
            ),
            IF(OR(J1157="1X20 RF VACIO", J1157="1X20 DRY VACIO", J1157="ISOTANK"),
                IF(L1157="CUSTODIA",
                    IF(AB1157&lt;=5, 18000,
                        IF(AB1157&gt;5, IF(AB1157&lt;=8, 18000 + 2000*(AB1157 - 5), 24000 + 5000*(AB1157-8)), "")
                    ),
                    IF(OR(L1157="TRASPASO",L1157="MOVIMIENTO"), 15000, "Error en tipo de acción")
                ),
                IF(AND(OR(J1157="PALLET", J1157="CAJON"), L1157="CUSTODIA", AB1157&lt;=5),
                    IF(M1157="SI (XL)", 7000*K1157,
                        IF(M1157="SI (XXL)", 9000*K1157, 5000*K1157)
                    ),
                    IF(AND(OR(J1157="PALLET", J1157="CAJON"), L1157="CUSTODIA", AB1157&gt;5),
                        IF(M1157="SI (XL)", (7000 + 1000*(AB1157 - 5))*K1157,
                            IF(M1157="SI (XXL)", (9000 + 1000*(AB1157 - 5))*K1157, (5000 + 1000*(AB1157 - 5))*K1157)
                        ),
                        IF(AND(OR(J1157="PALLET", J1157="CAJON"),OR(L1157="TRASPASO",L1157="MOVIMIENTO")),
                            IF(M1157="SI (XL)", 5000*K1157,
                                IF(M1157="SI (XXL)", 7000*K1157, 3500*K1157)
                            ),
                            ""
                        )
                    )
                )
            )
        )
    )
)</f>
        <v/>
      </c>
      <c r="AD1157" s="6"/>
      <c r="AE1157" s="17" t="str">
        <f t="shared" ref="AE1157:AE1173" si="131">IFERROR(IF(AC1157="","",IF(AD1157="NO","NO APLICA",IF(AD1157="SI",AC1157*1.19,""))), "")</f>
        <v/>
      </c>
      <c r="AF1157" s="2"/>
      <c r="AG1157" s="7"/>
      <c r="AH1157" s="2"/>
      <c r="AI1157" s="176"/>
    </row>
    <row r="1158" spans="1:35" ht="15.45" customHeight="1">
      <c r="A1158" s="170">
        <v>57404</v>
      </c>
      <c r="B1158" s="4" t="s">
        <v>5462</v>
      </c>
      <c r="C1158" s="2"/>
      <c r="D1158" s="7" t="s">
        <v>5471</v>
      </c>
      <c r="E1158" s="2" t="s">
        <v>5472</v>
      </c>
      <c r="F1158" s="2" t="s">
        <v>5473</v>
      </c>
      <c r="G1158" s="2">
        <v>961446264</v>
      </c>
      <c r="H1158" s="62">
        <v>45643</v>
      </c>
      <c r="I1158" s="63">
        <v>0.79166666666666663</v>
      </c>
      <c r="J1158" s="6" t="s">
        <v>373</v>
      </c>
      <c r="K1158" s="39">
        <v>1</v>
      </c>
      <c r="L1158" s="6" t="s">
        <v>398</v>
      </c>
      <c r="M1158" s="6" t="s">
        <v>6</v>
      </c>
      <c r="N1158" s="2" t="s">
        <v>5474</v>
      </c>
      <c r="O1158" s="2">
        <v>248058881</v>
      </c>
      <c r="P1158" s="2" t="s">
        <v>6</v>
      </c>
      <c r="Q1158" s="2" t="s">
        <v>5475</v>
      </c>
      <c r="R1158" s="16">
        <f t="shared" si="128"/>
        <v>25000</v>
      </c>
      <c r="S1158" s="6" t="s">
        <v>400</v>
      </c>
      <c r="T1158" s="2" t="s">
        <v>759</v>
      </c>
      <c r="U1158" s="2" t="s">
        <v>5476</v>
      </c>
      <c r="V1158" s="62">
        <v>45643</v>
      </c>
      <c r="W1158" s="79">
        <v>0.83888888888888891</v>
      </c>
      <c r="X1158" s="39" t="s">
        <v>5477</v>
      </c>
      <c r="Y1158" s="39" t="s">
        <v>5200</v>
      </c>
      <c r="Z1158" s="39" t="s">
        <v>5201</v>
      </c>
      <c r="AA1158" s="39">
        <v>994264085</v>
      </c>
      <c r="AB1158" s="5">
        <f t="shared" si="129"/>
        <v>1</v>
      </c>
      <c r="AC1158" s="17">
        <f t="shared" si="130"/>
        <v>25000</v>
      </c>
      <c r="AD1158" s="6" t="s">
        <v>6</v>
      </c>
      <c r="AE1158" s="17" t="str">
        <f t="shared" si="131"/>
        <v>NO APLICA</v>
      </c>
      <c r="AF1158" s="2" t="s">
        <v>400</v>
      </c>
      <c r="AG1158" s="75" t="s">
        <v>4046</v>
      </c>
      <c r="AH1158" s="2"/>
      <c r="AI1158" s="176"/>
    </row>
    <row r="1159" spans="1:35" ht="15.45" customHeight="1">
      <c r="A1159" s="170">
        <v>57405</v>
      </c>
      <c r="B1159" s="39" t="s">
        <v>110</v>
      </c>
      <c r="C1159" s="4" t="s">
        <v>111</v>
      </c>
      <c r="D1159" s="24" t="s">
        <v>5478</v>
      </c>
      <c r="E1159" s="25" t="s">
        <v>5479</v>
      </c>
      <c r="F1159" s="24" t="s">
        <v>5480</v>
      </c>
      <c r="G1159" s="24">
        <v>992250164</v>
      </c>
      <c r="H1159" s="62">
        <v>45643</v>
      </c>
      <c r="I1159" s="63">
        <v>0.79791666666666672</v>
      </c>
      <c r="J1159" s="6" t="s">
        <v>373</v>
      </c>
      <c r="K1159" s="39">
        <v>1</v>
      </c>
      <c r="L1159" s="6" t="s">
        <v>398</v>
      </c>
      <c r="M1159" s="6" t="s">
        <v>6</v>
      </c>
      <c r="N1159" s="2" t="s">
        <v>5481</v>
      </c>
      <c r="O1159" s="2">
        <v>100820886</v>
      </c>
      <c r="P1159" s="2" t="s">
        <v>6</v>
      </c>
      <c r="Q1159" s="2" t="s">
        <v>5482</v>
      </c>
      <c r="R1159" s="16">
        <f t="shared" si="128"/>
        <v>25000</v>
      </c>
      <c r="S1159" s="6" t="s">
        <v>400</v>
      </c>
      <c r="T1159" s="2" t="s">
        <v>547</v>
      </c>
      <c r="U1159" s="2"/>
      <c r="V1159" s="2"/>
      <c r="W1159" s="79"/>
      <c r="X1159" s="39"/>
      <c r="Y1159" s="39"/>
      <c r="Z1159" s="39"/>
      <c r="AA1159" s="39"/>
      <c r="AB1159" s="5" t="str">
        <f t="shared" si="129"/>
        <v/>
      </c>
      <c r="AC1159" s="17" t="str">
        <f t="shared" si="130"/>
        <v/>
      </c>
      <c r="AD1159" s="6"/>
      <c r="AE1159" s="17" t="str">
        <f t="shared" si="131"/>
        <v/>
      </c>
      <c r="AF1159" s="2"/>
      <c r="AG1159" s="7"/>
      <c r="AH1159" s="2"/>
      <c r="AI1159" s="176"/>
    </row>
    <row r="1160" spans="1:35" ht="15.45" customHeight="1">
      <c r="A1160" s="170">
        <v>57406</v>
      </c>
      <c r="B1160" s="4" t="s">
        <v>191</v>
      </c>
      <c r="C1160" s="4" t="s">
        <v>192</v>
      </c>
      <c r="D1160" s="24" t="s">
        <v>1352</v>
      </c>
      <c r="E1160" s="24" t="s">
        <v>1353</v>
      </c>
      <c r="F1160" s="24" t="s">
        <v>1354</v>
      </c>
      <c r="G1160" s="24">
        <v>956749939</v>
      </c>
      <c r="H1160" s="62">
        <v>45643</v>
      </c>
      <c r="I1160" s="63">
        <v>0.80069444444444449</v>
      </c>
      <c r="J1160" s="6" t="s">
        <v>373</v>
      </c>
      <c r="K1160" s="39">
        <v>1</v>
      </c>
      <c r="L1160" s="6" t="s">
        <v>398</v>
      </c>
      <c r="M1160" s="6" t="s">
        <v>6</v>
      </c>
      <c r="N1160" s="2" t="s">
        <v>5483</v>
      </c>
      <c r="O1160" s="2">
        <v>1234516</v>
      </c>
      <c r="P1160" s="2" t="s">
        <v>9</v>
      </c>
      <c r="Q1160" s="2" t="s">
        <v>5484</v>
      </c>
      <c r="R1160" s="16">
        <f t="shared" si="128"/>
        <v>25000</v>
      </c>
      <c r="S1160" s="6" t="s">
        <v>400</v>
      </c>
      <c r="T1160" s="2" t="s">
        <v>547</v>
      </c>
      <c r="U1160" s="2"/>
      <c r="V1160" s="2"/>
      <c r="W1160" s="79"/>
      <c r="X1160" s="39"/>
      <c r="Y1160" s="39"/>
      <c r="Z1160" s="39"/>
      <c r="AA1160" s="39"/>
      <c r="AB1160" s="5" t="str">
        <f t="shared" si="129"/>
        <v/>
      </c>
      <c r="AC1160" s="17" t="str">
        <f t="shared" si="130"/>
        <v/>
      </c>
      <c r="AD1160" s="6"/>
      <c r="AE1160" s="17" t="str">
        <f t="shared" si="131"/>
        <v/>
      </c>
      <c r="AF1160" s="2"/>
      <c r="AG1160" s="7"/>
      <c r="AH1160" s="2"/>
      <c r="AI1160" s="176"/>
    </row>
    <row r="1161" spans="1:35" ht="15.45" customHeight="1">
      <c r="A1161" s="170">
        <v>57407</v>
      </c>
      <c r="B1161" s="7" t="s">
        <v>14</v>
      </c>
      <c r="C1161" s="4" t="s">
        <v>15</v>
      </c>
      <c r="D1161" s="24" t="s">
        <v>3998</v>
      </c>
      <c r="E1161" s="25" t="s">
        <v>3999</v>
      </c>
      <c r="F1161" s="24" t="s">
        <v>4000</v>
      </c>
      <c r="G1161" s="24">
        <v>994756991</v>
      </c>
      <c r="H1161" s="62">
        <v>45643</v>
      </c>
      <c r="I1161" s="63">
        <v>0.80694444444444446</v>
      </c>
      <c r="J1161" s="6" t="s">
        <v>1873</v>
      </c>
      <c r="K1161" s="39">
        <v>1</v>
      </c>
      <c r="L1161" s="6" t="s">
        <v>5485</v>
      </c>
      <c r="M1161" s="6" t="s">
        <v>6</v>
      </c>
      <c r="N1161" s="2" t="s">
        <v>1355</v>
      </c>
      <c r="O1161" s="2" t="s">
        <v>487</v>
      </c>
      <c r="P1161" s="2" t="s">
        <v>6</v>
      </c>
      <c r="Q1161" s="2" t="s">
        <v>488</v>
      </c>
      <c r="R1161" s="16">
        <f t="shared" si="128"/>
        <v>3500</v>
      </c>
      <c r="S1161" s="6" t="s">
        <v>400</v>
      </c>
      <c r="T1161" s="2" t="s">
        <v>732</v>
      </c>
      <c r="U1161" s="2" t="s">
        <v>490</v>
      </c>
      <c r="V1161" s="62">
        <v>45643</v>
      </c>
      <c r="W1161" s="79">
        <v>0.80694444444444446</v>
      </c>
      <c r="X1161" s="68" t="s">
        <v>543</v>
      </c>
      <c r="Y1161" s="68" t="s">
        <v>544</v>
      </c>
      <c r="Z1161" s="68" t="s">
        <v>545</v>
      </c>
      <c r="AA1161" s="6">
        <v>995367617</v>
      </c>
      <c r="AB1161" s="5">
        <f t="shared" si="129"/>
        <v>1</v>
      </c>
      <c r="AC1161" s="17">
        <f t="shared" si="130"/>
        <v>3500</v>
      </c>
      <c r="AD1161" s="6" t="s">
        <v>6</v>
      </c>
      <c r="AE1161" s="17" t="str">
        <f t="shared" si="131"/>
        <v>NO APLICA</v>
      </c>
      <c r="AF1161" s="2" t="s">
        <v>400</v>
      </c>
      <c r="AG1161" s="7"/>
      <c r="AH1161" s="2"/>
      <c r="AI1161" s="176"/>
    </row>
    <row r="1162" spans="1:35" ht="15.45" customHeight="1">
      <c r="A1162" s="170">
        <v>57408</v>
      </c>
      <c r="B1162" s="7" t="s">
        <v>159</v>
      </c>
      <c r="C1162" s="4" t="s">
        <v>160</v>
      </c>
      <c r="D1162" s="7" t="s">
        <v>5071</v>
      </c>
      <c r="E1162" s="2" t="s">
        <v>5072</v>
      </c>
      <c r="F1162" s="2" t="s">
        <v>5073</v>
      </c>
      <c r="G1162" s="2">
        <v>964610325</v>
      </c>
      <c r="H1162" s="62">
        <v>45643</v>
      </c>
      <c r="I1162" s="63">
        <v>0.86319444444444449</v>
      </c>
      <c r="J1162" s="6" t="s">
        <v>373</v>
      </c>
      <c r="K1162" s="39">
        <v>1</v>
      </c>
      <c r="L1162" s="6" t="s">
        <v>398</v>
      </c>
      <c r="M1162" s="6" t="s">
        <v>6</v>
      </c>
      <c r="N1162" s="2" t="s">
        <v>5486</v>
      </c>
      <c r="O1162" s="2">
        <v>1234598</v>
      </c>
      <c r="P1162" s="2" t="s">
        <v>6</v>
      </c>
      <c r="Q1162" s="2" t="s">
        <v>5487</v>
      </c>
      <c r="R1162" s="16">
        <f t="shared" si="128"/>
        <v>25000</v>
      </c>
      <c r="S1162" s="6" t="s">
        <v>400</v>
      </c>
      <c r="T1162" s="2" t="s">
        <v>537</v>
      </c>
      <c r="U1162" s="2" t="s">
        <v>3817</v>
      </c>
      <c r="V1162" s="2"/>
      <c r="W1162" s="79"/>
      <c r="X1162" s="39"/>
      <c r="Y1162" s="39"/>
      <c r="Z1162" s="39"/>
      <c r="AA1162" s="39"/>
      <c r="AB1162" s="5" t="str">
        <f t="shared" si="129"/>
        <v/>
      </c>
      <c r="AC1162" s="17" t="str">
        <f t="shared" si="130"/>
        <v/>
      </c>
      <c r="AD1162" s="6"/>
      <c r="AE1162" s="17" t="str">
        <f t="shared" si="131"/>
        <v/>
      </c>
      <c r="AF1162" s="2"/>
      <c r="AG1162" s="7"/>
      <c r="AH1162" s="2"/>
      <c r="AI1162" s="176"/>
    </row>
    <row r="1163" spans="1:35" ht="15.45" customHeight="1">
      <c r="A1163" s="170">
        <v>57409</v>
      </c>
      <c r="B1163" s="7" t="s">
        <v>124</v>
      </c>
      <c r="C1163" s="4" t="s">
        <v>125</v>
      </c>
      <c r="D1163" s="158" t="s">
        <v>3030</v>
      </c>
      <c r="E1163" s="24" t="s">
        <v>514</v>
      </c>
      <c r="F1163" s="24" t="s">
        <v>515</v>
      </c>
      <c r="G1163" s="24">
        <v>940534751</v>
      </c>
      <c r="H1163" s="62">
        <v>45643</v>
      </c>
      <c r="I1163" s="63">
        <v>0.88194444444444442</v>
      </c>
      <c r="J1163" s="6" t="s">
        <v>373</v>
      </c>
      <c r="K1163" s="39">
        <v>1</v>
      </c>
      <c r="L1163" s="6" t="s">
        <v>398</v>
      </c>
      <c r="M1163" s="6" t="s">
        <v>6</v>
      </c>
      <c r="N1163" s="2" t="s">
        <v>5488</v>
      </c>
      <c r="O1163" s="2">
        <v>1234378</v>
      </c>
      <c r="P1163" s="2" t="s">
        <v>6</v>
      </c>
      <c r="Q1163" s="2" t="s">
        <v>5489</v>
      </c>
      <c r="R1163" s="16">
        <f t="shared" si="128"/>
        <v>25000</v>
      </c>
      <c r="S1163" s="6" t="s">
        <v>400</v>
      </c>
      <c r="T1163" s="2" t="s">
        <v>537</v>
      </c>
      <c r="U1163" s="2" t="s">
        <v>3821</v>
      </c>
      <c r="V1163" s="2"/>
      <c r="W1163" s="79"/>
      <c r="X1163" s="39"/>
      <c r="Y1163" s="39"/>
      <c r="Z1163" s="39"/>
      <c r="AA1163" s="39"/>
      <c r="AB1163" s="5" t="str">
        <f t="shared" si="129"/>
        <v/>
      </c>
      <c r="AC1163" s="17" t="str">
        <f t="shared" si="130"/>
        <v/>
      </c>
      <c r="AD1163" s="6"/>
      <c r="AE1163" s="17" t="str">
        <f t="shared" si="131"/>
        <v/>
      </c>
      <c r="AF1163" s="2"/>
      <c r="AG1163" s="7"/>
      <c r="AH1163" s="2"/>
      <c r="AI1163" s="176"/>
    </row>
    <row r="1164" spans="1:35" ht="15.45" customHeight="1">
      <c r="A1164" s="170">
        <v>57410</v>
      </c>
      <c r="B1164" s="4" t="s">
        <v>5462</v>
      </c>
      <c r="C1164" s="2"/>
      <c r="D1164" s="158" t="s">
        <v>3367</v>
      </c>
      <c r="E1164" s="24" t="s">
        <v>3368</v>
      </c>
      <c r="F1164" s="24" t="s">
        <v>3369</v>
      </c>
      <c r="G1164" s="24">
        <v>937300568</v>
      </c>
      <c r="H1164" s="62">
        <v>45643</v>
      </c>
      <c r="I1164" s="63">
        <v>0.89097222222222228</v>
      </c>
      <c r="J1164" s="6" t="s">
        <v>373</v>
      </c>
      <c r="K1164" s="39">
        <v>1</v>
      </c>
      <c r="L1164" s="6" t="s">
        <v>398</v>
      </c>
      <c r="M1164" s="6" t="s">
        <v>6</v>
      </c>
      <c r="N1164" s="2" t="s">
        <v>5490</v>
      </c>
      <c r="O1164" s="2">
        <v>21097950</v>
      </c>
      <c r="P1164" s="2" t="s">
        <v>6</v>
      </c>
      <c r="Q1164" s="2" t="s">
        <v>5491</v>
      </c>
      <c r="R1164" s="16">
        <f t="shared" si="128"/>
        <v>25000</v>
      </c>
      <c r="S1164" s="6" t="s">
        <v>400</v>
      </c>
      <c r="T1164" s="2" t="s">
        <v>537</v>
      </c>
      <c r="U1164" s="2" t="s">
        <v>5492</v>
      </c>
      <c r="V1164" s="2"/>
      <c r="W1164" s="79"/>
      <c r="X1164" s="39"/>
      <c r="Y1164" s="39"/>
      <c r="Z1164" s="39"/>
      <c r="AA1164" s="39"/>
      <c r="AB1164" s="5" t="str">
        <f t="shared" si="129"/>
        <v/>
      </c>
      <c r="AC1164" s="17" t="str">
        <f t="shared" si="130"/>
        <v/>
      </c>
      <c r="AD1164" s="6"/>
      <c r="AE1164" s="17" t="str">
        <f t="shared" si="131"/>
        <v/>
      </c>
      <c r="AF1164" s="2"/>
      <c r="AG1164" s="7"/>
      <c r="AH1164" s="2"/>
      <c r="AI1164" s="176"/>
    </row>
    <row r="1165" spans="1:35" ht="15.45" customHeight="1">
      <c r="A1165" s="170">
        <v>57411</v>
      </c>
      <c r="B1165" s="7" t="s">
        <v>245</v>
      </c>
      <c r="C1165" s="4" t="s">
        <v>246</v>
      </c>
      <c r="D1165" s="158" t="s">
        <v>2105</v>
      </c>
      <c r="E1165" s="24" t="s">
        <v>2106</v>
      </c>
      <c r="F1165" s="24" t="s">
        <v>2107</v>
      </c>
      <c r="G1165" s="24">
        <v>975918406</v>
      </c>
      <c r="H1165" s="62">
        <v>45643</v>
      </c>
      <c r="I1165" s="63">
        <v>0.89652777777777781</v>
      </c>
      <c r="J1165" s="6" t="s">
        <v>373</v>
      </c>
      <c r="K1165" s="39">
        <v>1</v>
      </c>
      <c r="L1165" s="6" t="s">
        <v>398</v>
      </c>
      <c r="M1165" s="6" t="s">
        <v>6</v>
      </c>
      <c r="N1165" s="2" t="s">
        <v>5493</v>
      </c>
      <c r="O1165" s="2">
        <v>1234663</v>
      </c>
      <c r="P1165" s="2" t="s">
        <v>6</v>
      </c>
      <c r="Q1165" s="2" t="s">
        <v>5494</v>
      </c>
      <c r="R1165" s="16">
        <f t="shared" si="128"/>
        <v>25000</v>
      </c>
      <c r="S1165" s="2" t="s">
        <v>400</v>
      </c>
      <c r="T1165" s="2" t="s">
        <v>537</v>
      </c>
      <c r="U1165" s="2" t="s">
        <v>498</v>
      </c>
      <c r="V1165" s="2"/>
      <c r="W1165" s="79"/>
      <c r="X1165" s="39"/>
      <c r="Y1165" s="39"/>
      <c r="Z1165" s="39"/>
      <c r="AA1165" s="39"/>
      <c r="AB1165" s="5" t="str">
        <f t="shared" si="129"/>
        <v/>
      </c>
      <c r="AC1165" s="17" t="str">
        <f t="shared" si="130"/>
        <v/>
      </c>
      <c r="AD1165" s="6"/>
      <c r="AE1165" s="17" t="str">
        <f t="shared" si="131"/>
        <v/>
      </c>
      <c r="AF1165" s="2"/>
      <c r="AG1165" s="7"/>
      <c r="AH1165" s="2"/>
      <c r="AI1165" s="176"/>
    </row>
    <row r="1166" spans="1:35" ht="15.45" customHeight="1">
      <c r="A1166" s="170">
        <v>57412</v>
      </c>
      <c r="B1166" s="4" t="s">
        <v>5462</v>
      </c>
      <c r="C1166" s="2"/>
      <c r="D1166" s="158" t="s">
        <v>4230</v>
      </c>
      <c r="E1166" s="24" t="s">
        <v>4231</v>
      </c>
      <c r="F1166" s="24" t="s">
        <v>4232</v>
      </c>
      <c r="G1166" s="24">
        <v>930919471</v>
      </c>
      <c r="H1166" s="62">
        <v>45643</v>
      </c>
      <c r="I1166" s="63">
        <v>0.90694444444444444</v>
      </c>
      <c r="J1166" s="6" t="s">
        <v>373</v>
      </c>
      <c r="K1166" s="39">
        <v>1</v>
      </c>
      <c r="L1166" s="6" t="s">
        <v>398</v>
      </c>
      <c r="M1166" s="6" t="s">
        <v>6</v>
      </c>
      <c r="N1166" s="2" t="s">
        <v>5495</v>
      </c>
      <c r="O1166" s="2">
        <v>21097953</v>
      </c>
      <c r="P1166" s="2" t="s">
        <v>6</v>
      </c>
      <c r="Q1166" s="2" t="s">
        <v>5496</v>
      </c>
      <c r="R1166" s="16">
        <f t="shared" si="128"/>
        <v>25000</v>
      </c>
      <c r="S1166" s="2" t="s">
        <v>400</v>
      </c>
      <c r="T1166" s="2" t="s">
        <v>3016</v>
      </c>
      <c r="U1166" s="2" t="s">
        <v>5497</v>
      </c>
      <c r="V1166" s="62">
        <v>45643</v>
      </c>
      <c r="W1166" s="79">
        <v>0.9375</v>
      </c>
      <c r="X1166" s="39" t="s">
        <v>5498</v>
      </c>
      <c r="Y1166" s="39" t="s">
        <v>5499</v>
      </c>
      <c r="Z1166" s="39" t="s">
        <v>5500</v>
      </c>
      <c r="AA1166" s="39">
        <v>992248611</v>
      </c>
      <c r="AB1166" s="5">
        <f t="shared" si="129"/>
        <v>1</v>
      </c>
      <c r="AC1166" s="17">
        <f t="shared" si="130"/>
        <v>25000</v>
      </c>
      <c r="AD1166" s="6" t="s">
        <v>6</v>
      </c>
      <c r="AE1166" s="17" t="str">
        <f t="shared" si="131"/>
        <v>NO APLICA</v>
      </c>
      <c r="AF1166" s="2" t="s">
        <v>1874</v>
      </c>
      <c r="AG1166" s="7" t="s">
        <v>5501</v>
      </c>
      <c r="AH1166" s="2"/>
      <c r="AI1166" s="176"/>
    </row>
    <row r="1167" spans="1:35" ht="15.45" customHeight="1">
      <c r="A1167" s="170">
        <v>57413</v>
      </c>
      <c r="B1167" s="7" t="s">
        <v>74</v>
      </c>
      <c r="C1167" s="4" t="s">
        <v>75</v>
      </c>
      <c r="D1167" s="24" t="s">
        <v>1677</v>
      </c>
      <c r="E1167" s="25" t="s">
        <v>1678</v>
      </c>
      <c r="F1167" s="24" t="s">
        <v>1679</v>
      </c>
      <c r="G1167" s="24">
        <v>979940016</v>
      </c>
      <c r="H1167" s="62">
        <v>45643</v>
      </c>
      <c r="I1167" s="63">
        <v>0.92777777777777781</v>
      </c>
      <c r="J1167" s="6" t="s">
        <v>373</v>
      </c>
      <c r="K1167" s="39">
        <v>1</v>
      </c>
      <c r="L1167" s="6" t="s">
        <v>398</v>
      </c>
      <c r="M1167" s="6" t="s">
        <v>6</v>
      </c>
      <c r="N1167" s="2" t="s">
        <v>5502</v>
      </c>
      <c r="O1167" s="2">
        <v>1234652</v>
      </c>
      <c r="P1167" s="2" t="s">
        <v>6</v>
      </c>
      <c r="Q1167" s="2" t="s">
        <v>5503</v>
      </c>
      <c r="R1167" s="16">
        <f t="shared" si="128"/>
        <v>25000</v>
      </c>
      <c r="S1167" s="2" t="s">
        <v>400</v>
      </c>
      <c r="T1167" s="2" t="s">
        <v>547</v>
      </c>
      <c r="U1167" s="2"/>
      <c r="V1167" s="2"/>
      <c r="W1167" s="79"/>
      <c r="X1167" s="39"/>
      <c r="Y1167" s="39"/>
      <c r="Z1167" s="39"/>
      <c r="AA1167" s="39"/>
      <c r="AB1167" s="5" t="str">
        <f t="shared" si="129"/>
        <v/>
      </c>
      <c r="AC1167" s="17" t="str">
        <f t="shared" si="130"/>
        <v/>
      </c>
      <c r="AD1167" s="6"/>
      <c r="AE1167" s="17" t="str">
        <f t="shared" si="131"/>
        <v/>
      </c>
      <c r="AF1167" s="2"/>
      <c r="AG1167" s="7"/>
      <c r="AH1167" s="2"/>
      <c r="AI1167" s="176"/>
    </row>
    <row r="1168" spans="1:35" ht="15.45" customHeight="1">
      <c r="A1168" s="170">
        <v>57414</v>
      </c>
      <c r="B1168" s="39" t="s">
        <v>339</v>
      </c>
      <c r="C1168" s="39" t="s">
        <v>340</v>
      </c>
      <c r="D1168" s="24" t="s">
        <v>1140</v>
      </c>
      <c r="E1168" s="25" t="s">
        <v>1141</v>
      </c>
      <c r="F1168" s="24" t="s">
        <v>1033</v>
      </c>
      <c r="G1168" s="24">
        <v>950402989</v>
      </c>
      <c r="H1168" s="62">
        <v>45643</v>
      </c>
      <c r="I1168" s="63">
        <v>0.95625000000000004</v>
      </c>
      <c r="J1168" s="6" t="s">
        <v>373</v>
      </c>
      <c r="K1168" s="39">
        <v>1</v>
      </c>
      <c r="L1168" s="6" t="s">
        <v>398</v>
      </c>
      <c r="M1168" s="6" t="s">
        <v>6</v>
      </c>
      <c r="N1168" s="2" t="s">
        <v>5504</v>
      </c>
      <c r="O1168" s="2">
        <v>1234616</v>
      </c>
      <c r="P1168" s="2" t="s">
        <v>6</v>
      </c>
      <c r="Q1168" s="2" t="s">
        <v>5505</v>
      </c>
      <c r="R1168" s="16">
        <f t="shared" si="128"/>
        <v>25000</v>
      </c>
      <c r="S1168" s="2" t="s">
        <v>400</v>
      </c>
      <c r="T1168" s="2" t="s">
        <v>537</v>
      </c>
      <c r="U1168" s="2"/>
      <c r="V1168" s="2"/>
      <c r="W1168" s="79"/>
      <c r="X1168" s="39"/>
      <c r="Y1168" s="39"/>
      <c r="Z1168" s="39"/>
      <c r="AA1168" s="39"/>
      <c r="AB1168" s="5" t="str">
        <f t="shared" si="129"/>
        <v/>
      </c>
      <c r="AC1168" s="17" t="str">
        <f t="shared" si="130"/>
        <v/>
      </c>
      <c r="AD1168" s="6"/>
      <c r="AE1168" s="17" t="str">
        <f t="shared" si="131"/>
        <v/>
      </c>
      <c r="AF1168" s="2"/>
      <c r="AG1168" s="7"/>
      <c r="AH1168" s="2"/>
      <c r="AI1168" s="176"/>
    </row>
    <row r="1169" spans="1:35" s="207" customFormat="1" ht="15.45" customHeight="1">
      <c r="A1169" s="170">
        <v>57415</v>
      </c>
      <c r="B1169" s="7" t="s">
        <v>165</v>
      </c>
      <c r="C1169" s="4" t="s">
        <v>166</v>
      </c>
      <c r="D1169" s="24" t="s">
        <v>1352</v>
      </c>
      <c r="E1169" s="24" t="s">
        <v>1353</v>
      </c>
      <c r="F1169" s="24" t="s">
        <v>1354</v>
      </c>
      <c r="G1169" s="24">
        <v>956749939</v>
      </c>
      <c r="H1169" s="62">
        <v>45643</v>
      </c>
      <c r="I1169" s="63">
        <v>0.96805555555555556</v>
      </c>
      <c r="J1169" s="6" t="s">
        <v>373</v>
      </c>
      <c r="K1169" s="39">
        <v>1</v>
      </c>
      <c r="L1169" s="6" t="s">
        <v>398</v>
      </c>
      <c r="M1169" s="6" t="s">
        <v>6</v>
      </c>
      <c r="N1169" s="2" t="s">
        <v>5506</v>
      </c>
      <c r="O1169" s="2">
        <v>1234659</v>
      </c>
      <c r="P1169" s="2" t="s">
        <v>6</v>
      </c>
      <c r="Q1169" s="2" t="s">
        <v>5507</v>
      </c>
      <c r="R1169" s="16">
        <f t="shared" si="128"/>
        <v>25000</v>
      </c>
      <c r="S1169" s="2" t="s">
        <v>400</v>
      </c>
      <c r="T1169" s="2" t="s">
        <v>537</v>
      </c>
      <c r="U1169" s="2"/>
      <c r="V1169" s="2"/>
      <c r="W1169" s="79"/>
      <c r="X1169" s="39"/>
      <c r="Y1169" s="39"/>
      <c r="Z1169" s="39"/>
      <c r="AA1169" s="39"/>
      <c r="AB1169" s="5" t="str">
        <f t="shared" si="129"/>
        <v/>
      </c>
      <c r="AC1169" s="17" t="str">
        <f t="shared" si="130"/>
        <v/>
      </c>
      <c r="AD1169" s="6"/>
      <c r="AE1169" s="17" t="str">
        <f t="shared" si="131"/>
        <v/>
      </c>
      <c r="AF1169" s="2"/>
      <c r="AG1169" s="7"/>
      <c r="AH1169" s="7"/>
      <c r="AI1169" s="179"/>
    </row>
    <row r="1170" spans="1:35" s="207" customFormat="1" ht="15.45" customHeight="1">
      <c r="A1170" s="170">
        <v>57416</v>
      </c>
      <c r="B1170" s="8" t="s">
        <v>320</v>
      </c>
      <c r="C1170" s="5" t="s">
        <v>321</v>
      </c>
      <c r="D1170" s="46" t="s">
        <v>708</v>
      </c>
      <c r="E1170" s="28" t="s">
        <v>709</v>
      </c>
      <c r="F1170" s="27" t="s">
        <v>710</v>
      </c>
      <c r="G1170" s="27">
        <v>987744411</v>
      </c>
      <c r="H1170" s="62">
        <v>45643</v>
      </c>
      <c r="I1170" s="63">
        <v>0.97013888888888888</v>
      </c>
      <c r="J1170" s="6" t="s">
        <v>373</v>
      </c>
      <c r="K1170" s="39">
        <v>1</v>
      </c>
      <c r="L1170" s="6" t="s">
        <v>398</v>
      </c>
      <c r="M1170" s="6" t="s">
        <v>6</v>
      </c>
      <c r="N1170" s="2" t="s">
        <v>5508</v>
      </c>
      <c r="O1170" s="2">
        <v>1234624</v>
      </c>
      <c r="P1170" s="2" t="s">
        <v>6</v>
      </c>
      <c r="Q1170" s="2" t="s">
        <v>5487</v>
      </c>
      <c r="R1170" s="16">
        <f t="shared" si="128"/>
        <v>25000</v>
      </c>
      <c r="S1170" s="2" t="s">
        <v>400</v>
      </c>
      <c r="T1170" s="2" t="s">
        <v>537</v>
      </c>
      <c r="U1170" s="2"/>
      <c r="V1170" s="2"/>
      <c r="W1170" s="79"/>
      <c r="X1170" s="39"/>
      <c r="Y1170" s="39"/>
      <c r="Z1170" s="39"/>
      <c r="AA1170" s="39"/>
      <c r="AB1170" s="5" t="str">
        <f t="shared" si="129"/>
        <v/>
      </c>
      <c r="AC1170" s="17" t="str">
        <f t="shared" si="130"/>
        <v/>
      </c>
      <c r="AD1170" s="6"/>
      <c r="AE1170" s="17" t="str">
        <f t="shared" si="131"/>
        <v/>
      </c>
      <c r="AF1170" s="2"/>
      <c r="AG1170" s="7"/>
      <c r="AH1170" s="7"/>
      <c r="AI1170" s="179"/>
    </row>
    <row r="1171" spans="1:35" s="207" customFormat="1" ht="15.45" customHeight="1">
      <c r="A1171" s="170">
        <v>57417</v>
      </c>
      <c r="B1171" s="7" t="s">
        <v>124</v>
      </c>
      <c r="C1171" s="4" t="s">
        <v>125</v>
      </c>
      <c r="D1171" s="158" t="s">
        <v>1915</v>
      </c>
      <c r="E1171" s="24" t="s">
        <v>1916</v>
      </c>
      <c r="F1171" s="24" t="s">
        <v>1917</v>
      </c>
      <c r="G1171" s="24">
        <v>922001083</v>
      </c>
      <c r="H1171" s="62">
        <v>45643</v>
      </c>
      <c r="I1171" s="63">
        <v>0.98055555555555551</v>
      </c>
      <c r="J1171" s="6" t="s">
        <v>373</v>
      </c>
      <c r="K1171" s="39">
        <v>1</v>
      </c>
      <c r="L1171" s="6" t="s">
        <v>398</v>
      </c>
      <c r="M1171" s="6" t="s">
        <v>6</v>
      </c>
      <c r="N1171" s="2" t="s">
        <v>5509</v>
      </c>
      <c r="O1171" s="2">
        <v>1234671</v>
      </c>
      <c r="P1171" s="2" t="s">
        <v>6</v>
      </c>
      <c r="Q1171" s="2" t="s">
        <v>5510</v>
      </c>
      <c r="R1171" s="16">
        <f t="shared" si="128"/>
        <v>25000</v>
      </c>
      <c r="S1171" s="2" t="s">
        <v>400</v>
      </c>
      <c r="T1171" s="2" t="s">
        <v>537</v>
      </c>
      <c r="U1171" s="2"/>
      <c r="V1171" s="2"/>
      <c r="W1171" s="79"/>
      <c r="X1171" s="39"/>
      <c r="Y1171" s="39"/>
      <c r="Z1171" s="39"/>
      <c r="AA1171" s="39"/>
      <c r="AB1171" s="5" t="str">
        <f t="shared" si="129"/>
        <v/>
      </c>
      <c r="AC1171" s="17" t="str">
        <f t="shared" si="130"/>
        <v/>
      </c>
      <c r="AD1171" s="6"/>
      <c r="AE1171" s="17" t="str">
        <f t="shared" si="131"/>
        <v/>
      </c>
      <c r="AF1171" s="2"/>
      <c r="AG1171" s="7"/>
      <c r="AH1171" s="7"/>
      <c r="AI1171" s="179"/>
    </row>
    <row r="1172" spans="1:35" s="207" customFormat="1" ht="15.45" customHeight="1">
      <c r="A1172" s="170">
        <v>57418</v>
      </c>
      <c r="B1172" s="2" t="s">
        <v>165</v>
      </c>
      <c r="C1172" s="4" t="s">
        <v>166</v>
      </c>
      <c r="D1172" s="158" t="s">
        <v>1689</v>
      </c>
      <c r="E1172" s="24" t="s">
        <v>1690</v>
      </c>
      <c r="F1172" s="24" t="s">
        <v>1691</v>
      </c>
      <c r="G1172" s="24">
        <v>993480204</v>
      </c>
      <c r="H1172" s="62">
        <v>45643</v>
      </c>
      <c r="I1172" s="63">
        <v>0.98750000000000004</v>
      </c>
      <c r="J1172" s="6" t="s">
        <v>373</v>
      </c>
      <c r="K1172" s="39">
        <v>1</v>
      </c>
      <c r="L1172" s="6" t="s">
        <v>398</v>
      </c>
      <c r="M1172" s="6" t="s">
        <v>6</v>
      </c>
      <c r="N1172" s="2" t="s">
        <v>5511</v>
      </c>
      <c r="O1172" s="2">
        <v>1234640</v>
      </c>
      <c r="P1172" s="2" t="s">
        <v>6</v>
      </c>
      <c r="Q1172" s="2" t="s">
        <v>5512</v>
      </c>
      <c r="R1172" s="16">
        <f t="shared" si="128"/>
        <v>25000</v>
      </c>
      <c r="S1172" s="2" t="s">
        <v>400</v>
      </c>
      <c r="T1172" s="2" t="s">
        <v>537</v>
      </c>
      <c r="U1172" s="2"/>
      <c r="V1172" s="2"/>
      <c r="W1172" s="79"/>
      <c r="X1172" s="39"/>
      <c r="Y1172" s="39"/>
      <c r="Z1172" s="39"/>
      <c r="AA1172" s="39"/>
      <c r="AB1172" s="5" t="str">
        <f t="shared" si="129"/>
        <v/>
      </c>
      <c r="AC1172" s="17" t="str">
        <f t="shared" si="130"/>
        <v/>
      </c>
      <c r="AD1172" s="6"/>
      <c r="AE1172" s="17" t="str">
        <f t="shared" si="131"/>
        <v/>
      </c>
      <c r="AF1172" s="2"/>
      <c r="AG1172" s="7"/>
      <c r="AH1172" s="7"/>
      <c r="AI1172" s="179"/>
    </row>
    <row r="1173" spans="1:35" s="207" customFormat="1" ht="15.45" customHeight="1">
      <c r="A1173" s="202">
        <v>57419</v>
      </c>
      <c r="B1173" s="203" t="s">
        <v>5513</v>
      </c>
      <c r="C1173" s="180"/>
      <c r="D1173" s="204" t="s">
        <v>5514</v>
      </c>
      <c r="E1173" s="180"/>
      <c r="F1173" s="180"/>
      <c r="G1173" s="180"/>
      <c r="H1173" s="166">
        <v>45645</v>
      </c>
      <c r="I1173" s="205">
        <v>0.54513888888888884</v>
      </c>
      <c r="J1173" s="68" t="s">
        <v>371</v>
      </c>
      <c r="K1173" s="121">
        <v>1</v>
      </c>
      <c r="L1173" s="68" t="s">
        <v>398</v>
      </c>
      <c r="M1173" s="68" t="s">
        <v>6</v>
      </c>
      <c r="N1173" s="180"/>
      <c r="O1173" s="180"/>
      <c r="P1173" s="180"/>
      <c r="Q1173" s="180"/>
      <c r="R1173" s="181">
        <f>IF(OR(H1173&lt;=0, H1173=""), "",
    IF(OR(J1173="1X40 RF VACIO", J1173="1X40 DRY VACIO"),
        IF(L1173="CUSTODIA", 28000,
            IF(OR(L1173="TRASPASO", L1173="MOVIMIENTO"), 18000, "")
        ),
        IF(OR(J1173="1X20 RF VACIO", J1173="1X20 DRY VACIO", J1173="ISOTANK"),
            IF(L1173="CUSTODIA", 20000,
                IF(OR(L1173="TRASPASO", L1173="MOVIMIENTO"), 15000, "Error en tipo de acción")
            ),
            IF(AND(OR(J1173="PALLET", J1173="CAJON"), L1173="CUSTODIA"),
                IF(M1173="SI (XL)", 7000*K1173,
                    IF(M1173="SI (XXL)", 9000*K1173,
                        IF(M1173="SI (OTRO)", "", 5000*K1173)
                    )
                ),
                IF(AND(OR(J1173="PALLET", J1173="CAJON"),OR(L1173="TRASPASO", L1173="MOVIMIENTO")),
                    IF(M1173="SI (XL)", 5000*K1173,
                        IF(M1173="SI (XXL)", 7000*K1173,
                            IF(M1173="SI (OTRO)", "", 3500*K1173)
                        )
                    ),
                    ""
                )
            )
        )
    )
)</f>
        <v>28000</v>
      </c>
      <c r="S1173" s="180"/>
      <c r="T1173" s="180"/>
      <c r="U1173" s="180"/>
      <c r="V1173" s="166">
        <v>45655</v>
      </c>
      <c r="W1173" s="182">
        <v>0.55069444444444449</v>
      </c>
      <c r="X1173" s="121"/>
      <c r="Y1173" s="121"/>
      <c r="Z1173" s="121"/>
      <c r="AA1173" s="121"/>
      <c r="AB1173" s="183">
        <f t="shared" si="129"/>
        <v>11</v>
      </c>
      <c r="AC1173" s="184">
        <f>IF(AB1173&lt;=0, "ERROR EN DÍA DE SALIDA",
    IF(AB1173="", "",
        IF(OR(J1173="1X40 RF VACIO", J1173="1X40 DRY VACIO"),
            IF(L1173="CUSTODIA",
                IF(AB1173&lt;=5, 28000,
                    IF(AB1173&gt;5, IF(AB1173&lt;=8, 28000 + 2000*(AB1173 - 5), 34000 + 5000*(AB1173-8)), "")
                ),
                IF(OR(L1173="TRASPASO",L1173="MOVIMIENTO"), 18000, "")
            ),
            IF(OR(J1173="1X20 RF VACIO", J1173="1X20 DRY VACIO", J1173="ISOTANK"),
                IF(L1173="CUSTODIA",
                    IF(AB1173&lt;=5, 20000,
                        IF(AB1173&gt;5, IF(AB1173&lt;=8, 20000 + 2000*(AB1173 - 5), 26000 + 5000*(AB1173-8)), "")
                    ),
                    IF(OR(L1173="TRASPASO",L1173="MOVIMIENTO"), 15000, "Error en tipo de acción")
                ),
                IF(AND(OR(J1173="PALLET", J1173="CAJON"), L1173="CUSTODIA", AB1173&lt;=5),
                    IF(M1173="SI (XL)", 7000*K1173,
                        IF(M1173="SI (XXL)", 9000*K1173, 5000*K1173)
                    ),
                    IF(AND(OR(J1173="PALLET", J1173="CAJON"), L1173="CUSTODIA", AB1173&gt;5),
                        IF(M1173="SI (XL)", (7000 + 1000*(AB1173 - 5))*K1173,
                            IF(M1173="SI (XXL)", (9000 + 1000*(AB1173 - 5))*K1173, (5000 + 1000*(AB1173 - 5))*K1173)
                        ),
                        IF(AND(OR(J1173="PALLET", J1173="CAJON"),OR(L1173="TRASPASO",L1173="MOVIMIENTO")),
                            IF(M1173="SI (XL)", 5000*K1173,
                                IF(M1173="SI (XXL)", 7000*K1173, 3500*K1173)
                            ),
                            ""
                        )
                    )
                )
            )
        )
    )
)</f>
        <v>49000</v>
      </c>
      <c r="AD1173" s="68"/>
      <c r="AE1173" s="184" t="str">
        <f t="shared" si="131"/>
        <v/>
      </c>
      <c r="AF1173" s="68"/>
      <c r="AG1173" s="10"/>
      <c r="AH1173" s="180"/>
      <c r="AI1173" s="185"/>
    </row>
  </sheetData>
  <conditionalFormatting sqref="C9 U862:U946">
    <cfRule type="cellIs" dxfId="117" priority="80" operator="lessThan">
      <formula>1</formula>
    </cfRule>
  </conditionalFormatting>
  <conditionalFormatting sqref="C12:C351">
    <cfRule type="cellIs" dxfId="116" priority="4" operator="lessThan">
      <formula>1</formula>
    </cfRule>
  </conditionalFormatting>
  <conditionalFormatting sqref="C356:C377">
    <cfRule type="cellIs" dxfId="115" priority="65" operator="lessThan">
      <formula>1</formula>
    </cfRule>
  </conditionalFormatting>
  <conditionalFormatting sqref="C382:C414">
    <cfRule type="cellIs" dxfId="114" priority="64" operator="lessThan">
      <formula>1</formula>
    </cfRule>
  </conditionalFormatting>
  <conditionalFormatting sqref="C416:C490">
    <cfRule type="cellIs" dxfId="113" priority="40" operator="lessThan">
      <formula>1</formula>
    </cfRule>
  </conditionalFormatting>
  <conditionalFormatting sqref="C494:C585">
    <cfRule type="cellIs" dxfId="112" priority="17" operator="lessThan">
      <formula>1</formula>
    </cfRule>
  </conditionalFormatting>
  <conditionalFormatting sqref="C587:C619">
    <cfRule type="cellIs" dxfId="111" priority="34" operator="lessThan">
      <formula>1</formula>
    </cfRule>
  </conditionalFormatting>
  <conditionalFormatting sqref="C621:C664">
    <cfRule type="cellIs" dxfId="110" priority="36" operator="lessThan">
      <formula>1</formula>
    </cfRule>
  </conditionalFormatting>
  <conditionalFormatting sqref="C666:C701">
    <cfRule type="cellIs" dxfId="109" priority="35" operator="lessThan">
      <formula>1</formula>
    </cfRule>
  </conditionalFormatting>
  <conditionalFormatting sqref="C703:C727">
    <cfRule type="cellIs" dxfId="108" priority="33" operator="lessThan">
      <formula>1</formula>
    </cfRule>
  </conditionalFormatting>
  <conditionalFormatting sqref="C729:C761">
    <cfRule type="cellIs" dxfId="107" priority="32" operator="lessThan">
      <formula>1</formula>
    </cfRule>
  </conditionalFormatting>
  <conditionalFormatting sqref="C763:C775">
    <cfRule type="cellIs" dxfId="106" priority="31" operator="lessThan">
      <formula>1</formula>
    </cfRule>
  </conditionalFormatting>
  <conditionalFormatting sqref="C777 C779:C786 C788:C791 C793:C803">
    <cfRule type="cellIs" dxfId="105" priority="29" operator="lessThan">
      <formula>1</formula>
    </cfRule>
  </conditionalFormatting>
  <conditionalFormatting sqref="C805:C806">
    <cfRule type="cellIs" dxfId="104" priority="30" operator="lessThan">
      <formula>1</formula>
    </cfRule>
  </conditionalFormatting>
  <conditionalFormatting sqref="C808:C814">
    <cfRule type="cellIs" dxfId="103" priority="28" operator="lessThan">
      <formula>1</formula>
    </cfRule>
  </conditionalFormatting>
  <conditionalFormatting sqref="C816:C850 C856:C860">
    <cfRule type="cellIs" dxfId="102" priority="27" operator="lessThan">
      <formula>1</formula>
    </cfRule>
  </conditionalFormatting>
  <conditionalFormatting sqref="C852:C854 C887:C922">
    <cfRule type="cellIs" dxfId="101" priority="14" operator="lessThan">
      <formula>1</formula>
    </cfRule>
  </conditionalFormatting>
  <conditionalFormatting sqref="C862:C867">
    <cfRule type="cellIs" dxfId="100" priority="26" operator="lessThan">
      <formula>1</formula>
    </cfRule>
  </conditionalFormatting>
  <conditionalFormatting sqref="C870:C885">
    <cfRule type="cellIs" dxfId="99" priority="25" operator="lessThan">
      <formula>1</formula>
    </cfRule>
  </conditionalFormatting>
  <conditionalFormatting sqref="C924:C958">
    <cfRule type="cellIs" dxfId="98" priority="24" operator="lessThan">
      <formula>1</formula>
    </cfRule>
  </conditionalFormatting>
  <conditionalFormatting sqref="C960:C962">
    <cfRule type="cellIs" dxfId="97" priority="23" operator="lessThan">
      <formula>1</formula>
    </cfRule>
  </conditionalFormatting>
  <conditionalFormatting sqref="C964:C967">
    <cfRule type="cellIs" dxfId="96" priority="21" operator="lessThan">
      <formula>1</formula>
    </cfRule>
  </conditionalFormatting>
  <conditionalFormatting sqref="C969:C1016">
    <cfRule type="cellIs" dxfId="95" priority="20" operator="lessThan">
      <formula>1</formula>
    </cfRule>
  </conditionalFormatting>
  <conditionalFormatting sqref="C1018:C1036">
    <cfRule type="cellIs" dxfId="94" priority="19" operator="lessThan">
      <formula>1</formula>
    </cfRule>
  </conditionalFormatting>
  <conditionalFormatting sqref="C1039:C1041">
    <cfRule type="cellIs" dxfId="93" priority="18" operator="lessThan">
      <formula>1</formula>
    </cfRule>
  </conditionalFormatting>
  <conditionalFormatting sqref="C1043:C1085">
    <cfRule type="cellIs" dxfId="92" priority="9" operator="lessThan">
      <formula>1</formula>
    </cfRule>
  </conditionalFormatting>
  <conditionalFormatting sqref="C1087:C1122">
    <cfRule type="cellIs" dxfId="91" priority="13" operator="lessThan">
      <formula>1</formula>
    </cfRule>
  </conditionalFormatting>
  <conditionalFormatting sqref="C1124:C1148">
    <cfRule type="cellIs" dxfId="90" priority="10" operator="lessThan">
      <formula>1</formula>
    </cfRule>
  </conditionalFormatting>
  <conditionalFormatting sqref="C1150:C1154">
    <cfRule type="cellIs" dxfId="89" priority="6" operator="lessThan">
      <formula>1</formula>
    </cfRule>
  </conditionalFormatting>
  <conditionalFormatting sqref="C1156">
    <cfRule type="cellIs" dxfId="88" priority="5" operator="lessThan">
      <formula>1</formula>
    </cfRule>
  </conditionalFormatting>
  <conditionalFormatting sqref="C1159:C1163">
    <cfRule type="cellIs" dxfId="87" priority="3" operator="lessThan">
      <formula>1</formula>
    </cfRule>
  </conditionalFormatting>
  <conditionalFormatting sqref="C1165">
    <cfRule type="cellIs" dxfId="86" priority="2" operator="lessThan">
      <formula>1</formula>
    </cfRule>
  </conditionalFormatting>
  <conditionalFormatting sqref="C1167:C1172">
    <cfRule type="cellIs" dxfId="85" priority="1" operator="lessThan">
      <formula>1</formula>
    </cfRule>
  </conditionalFormatting>
  <conditionalFormatting sqref="D41">
    <cfRule type="duplicateValues" dxfId="84" priority="56"/>
  </conditionalFormatting>
  <conditionalFormatting sqref="D284">
    <cfRule type="duplicateValues" dxfId="83" priority="55"/>
  </conditionalFormatting>
  <conditionalFormatting sqref="D312">
    <cfRule type="duplicateValues" dxfId="82" priority="75"/>
  </conditionalFormatting>
  <conditionalFormatting sqref="D313">
    <cfRule type="duplicateValues" dxfId="81" priority="73"/>
  </conditionalFormatting>
  <conditionalFormatting sqref="D319">
    <cfRule type="duplicateValues" dxfId="80" priority="71"/>
  </conditionalFormatting>
  <conditionalFormatting sqref="D347">
    <cfRule type="duplicateValues" dxfId="79" priority="69"/>
  </conditionalFormatting>
  <conditionalFormatting sqref="D357">
    <cfRule type="duplicateValues" dxfId="78" priority="67"/>
  </conditionalFormatting>
  <conditionalFormatting sqref="D358">
    <cfRule type="duplicateValues" dxfId="77" priority="59"/>
  </conditionalFormatting>
  <conditionalFormatting sqref="D389">
    <cfRule type="duplicateValues" dxfId="76" priority="62"/>
  </conditionalFormatting>
  <conditionalFormatting sqref="D414">
    <cfRule type="duplicateValues" dxfId="75" priority="60"/>
  </conditionalFormatting>
  <conditionalFormatting sqref="D496">
    <cfRule type="duplicateValues" dxfId="74" priority="58"/>
  </conditionalFormatting>
  <conditionalFormatting sqref="D507">
    <cfRule type="duplicateValues" dxfId="73" priority="53"/>
  </conditionalFormatting>
  <conditionalFormatting sqref="D515">
    <cfRule type="duplicateValues" dxfId="72" priority="51"/>
  </conditionalFormatting>
  <conditionalFormatting sqref="D517">
    <cfRule type="duplicateValues" dxfId="71" priority="50"/>
  </conditionalFormatting>
  <conditionalFormatting sqref="D527">
    <cfRule type="duplicateValues" dxfId="70" priority="47"/>
  </conditionalFormatting>
  <conditionalFormatting sqref="D530">
    <cfRule type="duplicateValues" dxfId="69" priority="45"/>
  </conditionalFormatting>
  <conditionalFormatting sqref="D532">
    <cfRule type="duplicateValues" dxfId="68" priority="44"/>
  </conditionalFormatting>
  <conditionalFormatting sqref="D553">
    <cfRule type="duplicateValues" dxfId="67" priority="41"/>
  </conditionalFormatting>
  <conditionalFormatting sqref="D645">
    <cfRule type="duplicateValues" dxfId="66" priority="37"/>
  </conditionalFormatting>
  <conditionalFormatting sqref="D1048">
    <cfRule type="duplicateValues" dxfId="65" priority="16"/>
  </conditionalFormatting>
  <conditionalFormatting sqref="E312 G312">
    <cfRule type="duplicateValues" dxfId="64" priority="76"/>
  </conditionalFormatting>
  <conditionalFormatting sqref="E313 G313">
    <cfRule type="duplicateValues" dxfId="63" priority="74"/>
  </conditionalFormatting>
  <conditionalFormatting sqref="E319 G319">
    <cfRule type="duplicateValues" dxfId="62" priority="72"/>
  </conditionalFormatting>
  <conditionalFormatting sqref="E347 G347">
    <cfRule type="duplicateValues" dxfId="61" priority="70"/>
  </conditionalFormatting>
  <conditionalFormatting sqref="E357 G357">
    <cfRule type="duplicateValues" dxfId="60" priority="68"/>
  </conditionalFormatting>
  <conditionalFormatting sqref="E358 G358">
    <cfRule type="duplicateValues" dxfId="59" priority="66"/>
  </conditionalFormatting>
  <conditionalFormatting sqref="E389 G389">
    <cfRule type="duplicateValues" dxfId="58" priority="63"/>
  </conditionalFormatting>
  <conditionalFormatting sqref="E414 G414">
    <cfRule type="duplicateValues" dxfId="57" priority="61"/>
  </conditionalFormatting>
  <conditionalFormatting sqref="E496 G496">
    <cfRule type="duplicateValues" dxfId="56" priority="57"/>
  </conditionalFormatting>
  <conditionalFormatting sqref="E507 G507">
    <cfRule type="duplicateValues" dxfId="55" priority="54"/>
  </conditionalFormatting>
  <conditionalFormatting sqref="E515 G515">
    <cfRule type="duplicateValues" dxfId="54" priority="52"/>
  </conditionalFormatting>
  <conditionalFormatting sqref="E517 G517">
    <cfRule type="duplicateValues" dxfId="53" priority="49"/>
  </conditionalFormatting>
  <conditionalFormatting sqref="E527 G527">
    <cfRule type="duplicateValues" dxfId="52" priority="48"/>
  </conditionalFormatting>
  <conditionalFormatting sqref="E530 G530">
    <cfRule type="duplicateValues" dxfId="51" priority="46"/>
  </conditionalFormatting>
  <conditionalFormatting sqref="E532 G532">
    <cfRule type="duplicateValues" dxfId="50" priority="43"/>
  </conditionalFormatting>
  <conditionalFormatting sqref="E553 G553">
    <cfRule type="duplicateValues" dxfId="49" priority="42"/>
  </conditionalFormatting>
  <conditionalFormatting sqref="E645 G645">
    <cfRule type="duplicateValues" dxfId="48" priority="38"/>
  </conditionalFormatting>
  <conditionalFormatting sqref="E1048 G1048">
    <cfRule type="duplicateValues" dxfId="47" priority="15"/>
  </conditionalFormatting>
  <conditionalFormatting sqref="G307">
    <cfRule type="duplicateValues" dxfId="46" priority="77"/>
    <cfRule type="duplicateValues" dxfId="45" priority="78"/>
  </conditionalFormatting>
  <conditionalFormatting sqref="U1:U860 X337">
    <cfRule type="cellIs" dxfId="44" priority="79" operator="lessThan">
      <formula>1</formula>
    </cfRule>
  </conditionalFormatting>
  <conditionalFormatting sqref="U964:U965">
    <cfRule type="cellIs" dxfId="43" priority="22" operator="lessThan">
      <formula>1</formula>
    </cfRule>
  </conditionalFormatting>
  <conditionalFormatting sqref="X1049">
    <cfRule type="duplicateValues" dxfId="42" priority="11"/>
  </conditionalFormatting>
  <conditionalFormatting sqref="X1092">
    <cfRule type="duplicateValues" dxfId="41" priority="7"/>
  </conditionalFormatting>
  <conditionalFormatting sqref="Y1049 AA1049">
    <cfRule type="duplicateValues" dxfId="40" priority="12"/>
  </conditionalFormatting>
  <conditionalFormatting sqref="Y1092 AA1092">
    <cfRule type="duplicateValues" dxfId="39" priority="8"/>
  </conditionalFormatting>
  <conditionalFormatting sqref="AG1:AG290 AG293:AG301 AG303:AG658 AG660:AG860 AG862:AG975">
    <cfRule type="containsText" dxfId="38" priority="39" operator="containsText" text="TRANSFXCONFIRMAR">
      <formula>NOT(ISERROR(SEARCH("TRANSFXCONFIRMAR",AG1)))</formula>
    </cfRule>
  </conditionalFormatting>
  <dataValidations count="11">
    <dataValidation type="list" allowBlank="1" showInputMessage="1" showErrorMessage="1" sqref="AF552 AF541 AF1043:AF1059 AF1061:AF1097 AF492:AF493 AF623 AF626 AF629:AF631 AF644 AF647 AF650:AF651 AF653:AF657 AF660 AF694 AF729 AF731 AF757 AF800 AF821 AF823 AF829 AF831:AF832 AF837 AF840 AF843 AF862 AF872 AF883:AF884 AF895 AF900 AF907:AF908 AF910 AF918:AF922 AF925:AF926 AF930:AF933 AF935:AF937 AF939:AF942 AF944:AF955 AF957 AF961:AF962 AF971:AF973 AF975:AF976 AF978 AF980 AF983 AF987:AF991 AF995:AF1001 AF1003:AF1006 AF1008:AF1009 AF1011:AF1013 AF1016 AF1018:AF1019 AF1021:AF1024 AF1026 AF1029:AF1040 AF2:AF471 AF1173" xr:uid="{101A5145-1CFC-428F-A948-E2D9BAAE4C06}">
      <formula1>"PENDIENTE,CANCELADO"</formula1>
    </dataValidation>
    <dataValidation type="list" allowBlank="1" showInputMessage="1" showErrorMessage="1" sqref="P583 P7:P470 P949" xr:uid="{6F75F059-C3E3-456A-A3F2-B592AB27EB15}">
      <formula1>"SI,NO"</formula1>
    </dataValidation>
    <dataValidation type="list" allowBlank="1" showInputMessage="1" sqref="N19 L2:L1173" xr:uid="{D549A474-156F-4705-857F-9FDD8EC033E0}">
      <formula1>"CUSTODIA, TRASPASO, MOVIMIENTO, CUSTODIA DIARIA"</formula1>
    </dataValidation>
    <dataValidation type="list" allowBlank="1" showInputMessage="1" showErrorMessage="1" sqref="P2:P6" xr:uid="{DDD68CAE-B739-4B75-9E1B-4B98419CEDF5}">
      <formula1>"SI, NO"</formula1>
    </dataValidation>
    <dataValidation type="list" allowBlank="1" showInputMessage="1" showErrorMessage="1" sqref="M2:M6" xr:uid="{D807E7C2-648E-4D9D-9548-BE47C2758FCD}">
      <formula1>"NO, SI (XL), SI (XXL)"</formula1>
    </dataValidation>
    <dataValidation type="list" allowBlank="1" showInputMessage="1" showErrorMessage="1" sqref="J1" xr:uid="{8147B727-B314-4399-9575-47F6A0323165}">
      <formula1>"1X40 RF VACIO, 1X20 RF VACIO, 1X40 DRY VACIO, 1X20 DRY VACIO, PALLET"</formula1>
    </dataValidation>
    <dataValidation type="list" allowBlank="1" showInputMessage="1" showErrorMessage="1" sqref="L1" xr:uid="{60925A28-CBD2-43B7-A769-CC6F54EC72A8}">
      <formula1>"CUSTODIA, TRASPASO"</formula1>
    </dataValidation>
    <dataValidation type="list" allowBlank="1" showInputMessage="1" sqref="J2:J5" xr:uid="{7D99E653-8B20-448B-AC48-E310AE59CB6A}">
      <formula1>"1X40 RF VACIO, 1X20 RF VACIO, 1X40 DRY VACIO, 1X20 DRY VACIO, PALLET, CAJON, ISOTANK"</formula1>
    </dataValidation>
    <dataValidation type="list" allowBlank="1" showInputMessage="1" showErrorMessage="1" sqref="J6:J1173" xr:uid="{9F32016C-5238-4D15-A323-E6FDEDABB016}">
      <formula1>"1X40 RF VACIO, 1X20 RF VACIO, 1X40 DRY VACIO, 1X20 DRY VACIO, PALLET, CAJON, ISOTANK, CUSTODIA DE CAMION"</formula1>
    </dataValidation>
    <dataValidation type="list" allowBlank="1" showInputMessage="1" showErrorMessage="1" error="Seleccione un valor de la lista." prompt="¿Incluye IVA?" sqref="AD1021:AD1024 AD1026 AD1029:AD1173 AD980:AD981 AD983 AD987:AD991 AD995:AD1006 AD1008:AD1009 AD1011:AD1013 AD1016 AD1018:AD1019 AD2:AD978" xr:uid="{41B1DCDC-A8A3-446A-BF42-D5BF2C0680DD}">
      <formula1>"SI, NO"</formula1>
    </dataValidation>
    <dataValidation type="list" allowBlank="1" showInputMessage="1" showErrorMessage="1" sqref="M7:M1173" xr:uid="{5F667E57-9B57-43C8-A617-27ACC5E4225E}">
      <formula1>"NO, SI (XL), SI (XXL), SI (OTRO)"</formula1>
    </dataValidation>
  </dataValidations>
  <hyperlinks>
    <hyperlink ref="AJ806" r:id="rId1" xr:uid="{03EC0403-1003-4C45-843D-676D0F47AFBD}"/>
  </hyperlinks>
  <pageMargins left="0.7" right="0.7" top="0.75" bottom="0.75" header="0.3" footer="0.3"/>
  <pageSetup paperSize="0" orientation="portrait" horizontalDpi="203" verticalDpi="203"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5C2ECD4C7F5A49B4DE512D25EA9E73" ma:contentTypeVersion="7" ma:contentTypeDescription="Crear nuevo documento." ma:contentTypeScope="" ma:versionID="acead47f3a9d703ad6cf73fb2406cf71">
  <xsd:schema xmlns:xsd="http://www.w3.org/2001/XMLSchema" xmlns:xs="http://www.w3.org/2001/XMLSchema" xmlns:p="http://schemas.microsoft.com/office/2006/metadata/properties" xmlns:ns2="78e8d5e6-5141-4dce-b41c-d075abdeaffc" targetNamespace="http://schemas.microsoft.com/office/2006/metadata/properties" ma:root="true" ma:fieldsID="df2fbd06147e4eedaf53e121de90cc5f" ns2:_="">
    <xsd:import namespace="78e8d5e6-5141-4dce-b41c-d075abdeaff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e8d5e6-5141-4dce-b41c-d075abdeaf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3368639-C7AF-42B2-803F-BCE47958C7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4FBD74-34FF-4BCF-9DEA-58758C75EE50}">
  <ds:schemaRefs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terms/"/>
    <ds:schemaRef ds:uri="78e8d5e6-5141-4dce-b41c-d075abdeaffc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8732B66-39CC-4C47-BDB6-BA7DE1A100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e8d5e6-5141-4dce-b41c-d075abdeaf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LISTA CLIENTES</vt:lpstr>
      <vt:lpstr>Clientes</vt:lpstr>
      <vt:lpstr>INGRESO</vt:lpstr>
      <vt:lpstr>SALIDA</vt:lpstr>
      <vt:lpstr>INGRESOS (2)</vt:lpstr>
      <vt:lpstr>DISTRIBUCIÓN</vt:lpstr>
      <vt:lpstr>OCUPACION_UBIC</vt:lpstr>
      <vt:lpstr>CAT_UBIC</vt:lpstr>
      <vt:lpstr>VIGENTES (2)</vt:lpstr>
      <vt:lpstr>MES_ACTUAL</vt:lpstr>
      <vt:lpstr>VIGENTES</vt:lpstr>
      <vt:lpstr>INGRESOS</vt:lpstr>
      <vt:lpstr>SALIDAS</vt:lpstr>
      <vt:lpstr>HISTORICO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Alan Matías Wilson Germany</cp:lastModifiedBy>
  <cp:revision/>
  <dcterms:created xsi:type="dcterms:W3CDTF">2019-03-27T23:45:11Z</dcterms:created>
  <dcterms:modified xsi:type="dcterms:W3CDTF">2025-12-01T12:10:46Z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0x010100AB5C2ECD4C7F5A49B4DE512D25EA9E73</vt:lpwstr>
  </property>
</Properties>
</file>